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uraj_simo_bratislava_sk/Documents/Documents/AVerejne toalety/Ponuky otvorene 28.01.2025/Ponuka 4. SLOVCLEAN/Zverejnenie SLOVCLEAN/"/>
    </mc:Choice>
  </mc:AlternateContent>
  <xr:revisionPtr revIDLastSave="4" documentId="8_{E8B78C95-DBAF-4380-8EF9-8BB00E3A058F}" xr6:coauthVersionLast="47" xr6:coauthVersionMax="47" xr10:uidLastSave="{3BEB9F6A-0BEA-4ED7-A643-6CF20EACCC3B}"/>
  <bookViews>
    <workbookView xWindow="-120" yWindow="-120" windowWidth="29040" windowHeight="15840" firstSheet="1" activeTab="1" xr2:uid="{89D3062A-3E8C-407B-A16C-9D1AA0F43D56}"/>
  </bookViews>
  <sheets>
    <sheet name="Zákl. nastavenie" sheetId="7" r:id="rId1"/>
    <sheet name="Ponuka v zákazke" sheetId="10" r:id="rId2"/>
  </sheets>
  <definedNames>
    <definedName name="_xlnm.Print_Area" localSheetId="1">'Ponuka v zákazke'!$A$2:$H$39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10" l="1"/>
  <c r="F24" i="10" s="1"/>
  <c r="H24" i="10" s="1"/>
  <c r="E23" i="10"/>
  <c r="F23" i="10" s="1"/>
  <c r="H23" i="10" s="1"/>
  <c r="C33" i="10"/>
  <c r="G24" i="10"/>
  <c r="G23" i="10" l="1"/>
  <c r="B21" i="10"/>
  <c r="E35" i="7"/>
  <c r="E36" i="7"/>
  <c r="E50" i="7"/>
  <c r="E49" i="7"/>
  <c r="E37" i="7"/>
  <c r="G34" i="7"/>
  <c r="H34" i="7" s="1"/>
  <c r="G30" i="10"/>
  <c r="B30" i="10"/>
  <c r="K9" i="7"/>
  <c r="K10" i="7"/>
  <c r="K11" i="7"/>
  <c r="K12" i="7"/>
  <c r="K13" i="7"/>
  <c r="K4" i="7"/>
  <c r="K5" i="7"/>
  <c r="K6" i="7"/>
  <c r="K7" i="7"/>
  <c r="K8" i="7"/>
  <c r="I36" i="7"/>
  <c r="I50" i="7"/>
  <c r="I51" i="7"/>
  <c r="I52" i="7"/>
  <c r="I53" i="7"/>
  <c r="I54" i="7"/>
  <c r="I55" i="7"/>
  <c r="I56" i="7"/>
  <c r="I57" i="7"/>
  <c r="I58" i="7"/>
  <c r="I49" i="7"/>
  <c r="G50" i="7"/>
  <c r="G51" i="7"/>
  <c r="G52" i="7"/>
  <c r="G53" i="7"/>
  <c r="G54" i="7"/>
  <c r="G55" i="7"/>
  <c r="G56" i="7"/>
  <c r="G57" i="7"/>
  <c r="G58" i="7"/>
  <c r="G49" i="7"/>
  <c r="I35" i="7"/>
  <c r="I37" i="7"/>
  <c r="I38" i="7"/>
  <c r="I39" i="7"/>
  <c r="I40" i="7"/>
  <c r="I41" i="7"/>
  <c r="I42" i="7"/>
  <c r="I43" i="7"/>
  <c r="I34" i="7"/>
  <c r="J34" i="7" s="1"/>
  <c r="G35" i="7"/>
  <c r="G36" i="7"/>
  <c r="G37" i="7"/>
  <c r="G38" i="7"/>
  <c r="G39" i="7"/>
  <c r="G40" i="7"/>
  <c r="G41" i="7"/>
  <c r="G42" i="7"/>
  <c r="G43" i="7"/>
  <c r="E51" i="7"/>
  <c r="E52" i="7"/>
  <c r="E53" i="7"/>
  <c r="E54" i="7"/>
  <c r="E55" i="7"/>
  <c r="E56" i="7"/>
  <c r="E57" i="7"/>
  <c r="E58" i="7"/>
  <c r="E38" i="7"/>
  <c r="E39" i="7"/>
  <c r="E40" i="7"/>
  <c r="E41" i="7"/>
  <c r="E42" i="7"/>
  <c r="E43" i="7"/>
  <c r="E34" i="7"/>
  <c r="H4" i="7"/>
  <c r="C19" i="7" a="1"/>
  <c r="C19" i="7" s="1"/>
  <c r="C34" i="7" s="1" a="1"/>
  <c r="C34" i="7" s="1"/>
  <c r="C49" i="7" s="1" a="1"/>
  <c r="C49" i="7" s="1"/>
  <c r="B19" i="7" a="1"/>
  <c r="B19" i="7" s="1"/>
  <c r="B34" i="7" s="1" a="1"/>
  <c r="B34" i="7" s="1"/>
  <c r="B49" i="7" s="1" a="1"/>
  <c r="B49" i="7" s="1"/>
  <c r="G25" i="10" l="1"/>
  <c r="H25" i="10"/>
  <c r="J49" i="7"/>
  <c r="F34" i="7"/>
  <c r="F49" i="7"/>
  <c r="C26" i="10" l="1"/>
  <c r="H40" i="10" s="1"/>
  <c r="H14" i="7"/>
  <c r="I7" i="7" s="1"/>
  <c r="H49" i="7"/>
  <c r="J52" i="7" l="1"/>
  <c r="J7" i="7"/>
  <c r="H52" i="7"/>
  <c r="H22" i="7"/>
  <c r="F22" i="7"/>
  <c r="J37" i="7"/>
  <c r="H37" i="7"/>
  <c r="F52" i="7"/>
  <c r="F37" i="7"/>
  <c r="J22" i="7"/>
  <c r="I10" i="7"/>
  <c r="I11" i="7"/>
  <c r="I13" i="7"/>
  <c r="I5" i="7"/>
  <c r="I9" i="7"/>
  <c r="I6" i="7"/>
  <c r="I4" i="7"/>
  <c r="I12" i="7"/>
  <c r="I8" i="7"/>
  <c r="J8" i="7" l="1"/>
  <c r="J24" i="7"/>
  <c r="F24" i="7"/>
  <c r="J9" i="7"/>
  <c r="H54" i="7"/>
  <c r="H24" i="7"/>
  <c r="F54" i="7"/>
  <c r="J54" i="7"/>
  <c r="H39" i="7"/>
  <c r="F39" i="7"/>
  <c r="J39" i="7"/>
  <c r="F40" i="7"/>
  <c r="H25" i="7"/>
  <c r="F55" i="7"/>
  <c r="J55" i="7"/>
  <c r="J25" i="7"/>
  <c r="F25" i="7"/>
  <c r="J10" i="7"/>
  <c r="H55" i="7"/>
  <c r="J40" i="7"/>
  <c r="H40" i="7"/>
  <c r="J51" i="7"/>
  <c r="H51" i="7"/>
  <c r="H21" i="7"/>
  <c r="F21" i="7"/>
  <c r="F51" i="7"/>
  <c r="H36" i="7"/>
  <c r="J36" i="7"/>
  <c r="F36" i="7"/>
  <c r="J21" i="7"/>
  <c r="J6" i="7"/>
  <c r="H41" i="7"/>
  <c r="F26" i="7"/>
  <c r="H26" i="7"/>
  <c r="F41" i="7"/>
  <c r="J11" i="7"/>
  <c r="J26" i="7"/>
  <c r="H56" i="7"/>
  <c r="F56" i="7"/>
  <c r="J41" i="7"/>
  <c r="J56" i="7"/>
  <c r="J23" i="7"/>
  <c r="J38" i="7"/>
  <c r="H38" i="7"/>
  <c r="J53" i="7"/>
  <c r="F23" i="7"/>
  <c r="H53" i="7"/>
  <c r="H23" i="7"/>
  <c r="F53" i="7"/>
  <c r="F38" i="7"/>
  <c r="J42" i="7"/>
  <c r="H42" i="7"/>
  <c r="F42" i="7"/>
  <c r="J27" i="7"/>
  <c r="F27" i="7"/>
  <c r="J57" i="7"/>
  <c r="H57" i="7"/>
  <c r="H27" i="7"/>
  <c r="F57" i="7"/>
  <c r="J12" i="7"/>
  <c r="H50" i="7"/>
  <c r="H35" i="7"/>
  <c r="F50" i="7"/>
  <c r="J35" i="7"/>
  <c r="J5" i="7"/>
  <c r="J50" i="7"/>
  <c r="H20" i="7"/>
  <c r="F20" i="7"/>
  <c r="F35" i="7"/>
  <c r="J20" i="7"/>
  <c r="F58" i="7"/>
  <c r="J13" i="7"/>
  <c r="J43" i="7"/>
  <c r="F43" i="7"/>
  <c r="H43" i="7"/>
  <c r="J28" i="7"/>
  <c r="J58" i="7"/>
  <c r="H58" i="7"/>
  <c r="H28" i="7"/>
  <c r="F28" i="7"/>
  <c r="H19" i="7"/>
  <c r="J4" i="7"/>
  <c r="J19" i="7"/>
  <c r="F19" i="7"/>
  <c r="I14" i="7"/>
  <c r="D19" i="7" a="1"/>
  <c r="D19" i="7" s="1"/>
  <c r="D29" i="7" s="1"/>
  <c r="J29" i="7" l="1"/>
  <c r="H29" i="7"/>
  <c r="J44" i="7"/>
  <c r="H44" i="7"/>
  <c r="J59" i="7"/>
  <c r="F59" i="7"/>
  <c r="H59" i="7"/>
  <c r="F29" i="7"/>
  <c r="F44" i="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<sst xmlns="http://schemas.openxmlformats.org/spreadsheetml/2006/main" count="136" uniqueCount="83">
  <si>
    <t>Základné nastavenie súťaže</t>
  </si>
  <si>
    <t>Por. č.</t>
  </si>
  <si>
    <t>názov kritéria</t>
  </si>
  <si>
    <t>jednotka</t>
  </si>
  <si>
    <t>Max hodnota</t>
  </si>
  <si>
    <t>Min hodnota</t>
  </si>
  <si>
    <t xml:space="preserve">Logika kritéria </t>
  </si>
  <si>
    <t>Koľko sme ochotní priplatiť si za najlepšiu hodnotu?</t>
  </si>
  <si>
    <t>Váha kritériá (%)</t>
  </si>
  <si>
    <t>Hodnota MVP</t>
  </si>
  <si>
    <t>Hodnota jednotky</t>
  </si>
  <si>
    <t>čím menej, tým lepšie</t>
  </si>
  <si>
    <t>...</t>
  </si>
  <si>
    <t>spolu</t>
  </si>
  <si>
    <t>Spôsob hodnotenia - bodový</t>
  </si>
  <si>
    <t>Váha (%)</t>
  </si>
  <si>
    <t>Ponuka A</t>
  </si>
  <si>
    <t>Ponuka B</t>
  </si>
  <si>
    <t>Ponuka C</t>
  </si>
  <si>
    <t>Ponuka A - Body</t>
  </si>
  <si>
    <t>Ponuka B - Body</t>
  </si>
  <si>
    <t>C - EUR</t>
  </si>
  <si>
    <t>Spolu</t>
  </si>
  <si>
    <t>Spôsob hodnotenia - peňažný bonusový</t>
  </si>
  <si>
    <t>Ponuka A - EUR</t>
  </si>
  <si>
    <t>Ponuka B - EUR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</si>
  <si>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</si>
  <si>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</si>
  <si>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</si>
  <si>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</si>
  <si>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</si>
  <si>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</si>
  <si>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</si>
  <si>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</si>
  <si>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</si>
  <si>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</si>
  <si>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</si>
  <si>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Logika kritéria</t>
  </si>
  <si>
    <t>Váha kritéria (%)</t>
  </si>
  <si>
    <t>Minimálna hodnota</t>
  </si>
  <si>
    <t>Maximálna hodnota</t>
  </si>
  <si>
    <t>Názov položky</t>
  </si>
  <si>
    <t>Počet bodov v danom kritériu:</t>
  </si>
  <si>
    <t>Popis kritéria</t>
  </si>
  <si>
    <t>Ponuka uchádzača</t>
  </si>
  <si>
    <t>Počet bodov spolu:</t>
  </si>
  <si>
    <t xml:space="preserve">Dátum: </t>
  </si>
  <si>
    <t>Spôsob hodnotenia - peňažný malusový</t>
  </si>
  <si>
    <t>EUR s DPH</t>
  </si>
  <si>
    <r>
      <t xml:space="preserve">Kritérium č. </t>
    </r>
    <r>
      <rPr>
        <sz val="16"/>
        <color rgb="FFFF0000"/>
        <rFont val="Calibri Light"/>
        <family val="2"/>
        <charset val="238"/>
        <scheme val="major"/>
      </rPr>
      <t>1</t>
    </r>
    <r>
      <rPr>
        <sz val="16"/>
        <color theme="4" tint="-0.249977111117893"/>
        <rFont val="Calibri Light"/>
        <family val="2"/>
        <charset val="238"/>
        <scheme val="major"/>
      </rPr>
      <t>:</t>
    </r>
  </si>
  <si>
    <r>
      <t xml:space="preserve">Kritérium č. </t>
    </r>
    <r>
      <rPr>
        <sz val="16"/>
        <color rgb="FFFF0000"/>
        <rFont val="Calibri Light"/>
        <family val="2"/>
        <charset val="238"/>
        <scheme val="major"/>
      </rPr>
      <t>2</t>
    </r>
    <r>
      <rPr>
        <sz val="16"/>
        <color theme="4" tint="-0.249977111117893"/>
        <rFont val="Calibri Light"/>
        <family val="2"/>
        <charset val="238"/>
        <scheme val="major"/>
      </rPr>
      <t>:</t>
    </r>
  </si>
  <si>
    <t>žiadna</t>
  </si>
  <si>
    <t>Záruka navyše</t>
  </si>
  <si>
    <t>mesiace</t>
  </si>
  <si>
    <t>čím viac, tým lepšie</t>
  </si>
  <si>
    <t>Cena celkom</t>
  </si>
  <si>
    <t>Som platcom DPH</t>
  </si>
  <si>
    <t>Lehota dodania</t>
  </si>
  <si>
    <t>kalendárne dni</t>
  </si>
  <si>
    <t>Príloha č. 1 - Ponuka v zákazke „Prevádzka verejných toaliet v správe hlavného mesta SR Bratislavy“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</si>
  <si>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</si>
  <si>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</si>
  <si>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Celková cena v EUR s DPH</t>
  </si>
  <si>
    <t>Cena za prevádzkovú dobu</t>
  </si>
  <si>
    <t>Predpokladaný počet hodín na 24 mesiacov</t>
  </si>
  <si>
    <t>Cena za 1 hod v EUR s DPH</t>
  </si>
  <si>
    <t>Spolu v EUR bez DPH</t>
  </si>
  <si>
    <t>Cena za predĺženie prevádzkovej doby</t>
  </si>
  <si>
    <t>CENA CELKOM V EUR BEZ DPH / V EUR s DPH</t>
  </si>
  <si>
    <t>Výška DPH</t>
  </si>
  <si>
    <t>Cena za 1 hod. v EUR bez DPH</t>
  </si>
  <si>
    <t>Počet znevýhodnených uchádzačov o zamestnanie</t>
  </si>
  <si>
    <t xml:space="preserve">Počet osôb, ktoré sa budú podieľať na plnení zákazky, a ktoré sú znevýhodnenými uchádzačmi o zamestnanie v súlade s § 8 ods. 1 písm. a) až e) zákona č. 5/2004 Z. z. o službách zamestnanosti </t>
  </si>
  <si>
    <t>Pomocné vyhodnocovacie kritérium</t>
  </si>
  <si>
    <t>Počet</t>
  </si>
  <si>
    <t>Podpis .....................................</t>
  </si>
  <si>
    <t>Spolu v EUR s DPH</t>
  </si>
  <si>
    <t xml:space="preserve">Stabilita pracovného tímu - počet zamestnancov s pracovným pomerom na dobu neurčitú (zamestnanci v trvalom pracovnom pomere), ktorých uchádzač evidoval k 30.11.2024 </t>
  </si>
  <si>
    <t>SLOVCLEAN a.s.</t>
  </si>
  <si>
    <t>Račianska 96, 831 02 Bratislava</t>
  </si>
  <si>
    <t>Ing. Marian Lalik, prokurista</t>
  </si>
  <si>
    <t>SK2022062867</t>
  </si>
  <si>
    <t>V Bratislave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</si>
</sst>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00"/>
    <numFmt numFmtId="165" formatCode="0.0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6"/>
      <color rgb="FFFF0000"/>
      <name val="Calibri Light"/>
      <family val="2"/>
      <charset val="238"/>
      <scheme val="major"/>
    </font>
    <font>
      <sz val="11"/>
      <color theme="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color theme="0"/>
      <name val="Calibri Light"/>
      <family val="2"/>
      <charset val="238"/>
      <scheme val="major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8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 style="medium">
        <color indexed="64"/>
      </left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/>
      <right/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 style="thin">
        <color rgb="FFB2B2B2"/>
      </left>
      <right/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/>
      <top style="thin">
        <color rgb="FFB2B2B2"/>
      </top>
      <bottom/>
      <diagonal/>
    </border>
    <border>
      <left style="medium">
        <color indexed="64"/>
      </left>
      <right style="medium">
        <color indexed="64"/>
      </right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/>
      <diagonal/>
    </border>
  </borders>
  <cellStyleXfs count="5">
    <xf numFmtId="0" fontId="0" fillId="0" borderId="0"/>
    <xf numFmtId="0" fontId="5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43" fontId="1" fillId="0" borderId="0" applyFont="0" applyFill="0" applyBorder="0" applyAlignment="0" applyProtection="0"/>
  </cellStyleXfs>
  <cellXfs count="265">
    <xf numFmtId="0" fontId="0" fillId="0" borderId="0" xfId="0"/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5" borderId="49" xfId="0" applyFill="1" applyBorder="1" applyAlignment="1" applyProtection="1">
      <alignment horizontal="center" wrapText="1"/>
      <protection hidden="1"/>
    </xf>
    <xf numFmtId="0" fontId="2" fillId="5" borderId="50" xfId="0" applyFont="1" applyFill="1" applyBorder="1" applyAlignment="1" applyProtection="1">
      <alignment wrapText="1"/>
      <protection hidden="1"/>
    </xf>
    <xf numFmtId="0" fontId="2" fillId="5" borderId="51" xfId="0" applyFont="1" applyFill="1" applyBorder="1" applyAlignment="1" applyProtection="1">
      <alignment wrapText="1"/>
      <protection hidden="1"/>
    </xf>
    <xf numFmtId="0" fontId="2" fillId="5" borderId="52" xfId="0" applyFont="1" applyFill="1" applyBorder="1" applyAlignment="1" applyProtection="1">
      <alignment wrapText="1"/>
      <protection hidden="1"/>
    </xf>
    <xf numFmtId="0" fontId="2" fillId="5" borderId="47" xfId="0" applyFont="1" applyFill="1" applyBorder="1" applyAlignment="1" applyProtection="1">
      <alignment wrapText="1"/>
      <protection hidden="1"/>
    </xf>
    <xf numFmtId="0" fontId="2" fillId="5" borderId="49" xfId="0" applyFont="1" applyFill="1" applyBorder="1" applyAlignment="1" applyProtection="1">
      <alignment wrapText="1"/>
      <protection hidden="1"/>
    </xf>
    <xf numFmtId="0" fontId="0" fillId="5" borderId="44" xfId="0" applyFill="1" applyBorder="1" applyAlignment="1" applyProtection="1">
      <alignment horizontal="center"/>
      <protection hidden="1"/>
    </xf>
    <xf numFmtId="0" fontId="0" fillId="0" borderId="37" xfId="0" applyBorder="1" applyAlignment="1" applyProtection="1">
      <alignment wrapText="1"/>
      <protection locked="0" hidden="1"/>
    </xf>
    <xf numFmtId="0" fontId="0" fillId="0" borderId="38" xfId="0" applyBorder="1" applyAlignment="1" applyProtection="1">
      <alignment wrapText="1"/>
      <protection locked="0" hidden="1"/>
    </xf>
    <xf numFmtId="2" fontId="0" fillId="0" borderId="38" xfId="4" applyNumberFormat="1" applyFont="1" applyFill="1" applyBorder="1" applyAlignment="1" applyProtection="1">
      <alignment wrapText="1"/>
      <protection locked="0" hidden="1"/>
    </xf>
    <xf numFmtId="0" fontId="1" fillId="0" borderId="38" xfId="2" applyFont="1" applyFill="1" applyBorder="1" applyProtection="1">
      <protection locked="0" hidden="1"/>
    </xf>
    <xf numFmtId="2" fontId="0" fillId="0" borderId="54" xfId="4" applyNumberFormat="1" applyFont="1" applyFill="1" applyBorder="1" applyAlignment="1" applyProtection="1">
      <alignment wrapText="1"/>
      <protection locked="0" hidden="1"/>
    </xf>
    <xf numFmtId="2" fontId="0" fillId="5" borderId="54" xfId="0" applyNumberFormat="1" applyFill="1" applyBorder="1" applyProtection="1">
      <protection hidden="1"/>
    </xf>
    <xf numFmtId="2" fontId="0" fillId="5" borderId="27" xfId="0" applyNumberFormat="1" applyFill="1" applyBorder="1" applyProtection="1">
      <protection hidden="1"/>
    </xf>
    <xf numFmtId="2" fontId="0" fillId="5" borderId="61" xfId="0" applyNumberFormat="1" applyFill="1" applyBorder="1" applyProtection="1">
      <protection hidden="1"/>
    </xf>
    <xf numFmtId="0" fontId="0" fillId="0" borderId="28" xfId="0" applyBorder="1" applyAlignment="1" applyProtection="1">
      <alignment wrapText="1"/>
      <protection locked="0" hidden="1"/>
    </xf>
    <xf numFmtId="0" fontId="0" fillId="0" borderId="27" xfId="0" applyBorder="1" applyAlignment="1" applyProtection="1">
      <alignment wrapText="1"/>
      <protection locked="0" hidden="1"/>
    </xf>
    <xf numFmtId="2" fontId="0" fillId="0" borderId="27" xfId="4" applyNumberFormat="1" applyFont="1" applyFill="1" applyBorder="1" applyAlignment="1" applyProtection="1">
      <alignment wrapText="1"/>
      <protection locked="0" hidden="1"/>
    </xf>
    <xf numFmtId="2" fontId="0" fillId="0" borderId="41" xfId="4" applyNumberFormat="1" applyFont="1" applyFill="1" applyBorder="1" applyAlignment="1" applyProtection="1">
      <alignment wrapText="1"/>
      <protection locked="0" hidden="1"/>
    </xf>
    <xf numFmtId="2" fontId="0" fillId="5" borderId="41" xfId="0" applyNumberFormat="1" applyFill="1" applyBorder="1" applyProtection="1">
      <protection hidden="1"/>
    </xf>
    <xf numFmtId="0" fontId="0" fillId="0" borderId="35" xfId="0" applyBorder="1" applyAlignment="1" applyProtection="1">
      <alignment wrapText="1"/>
      <protection locked="0" hidden="1"/>
    </xf>
    <xf numFmtId="0" fontId="0" fillId="0" borderId="36" xfId="0" applyBorder="1" applyAlignment="1" applyProtection="1">
      <alignment wrapText="1"/>
      <protection locked="0" hidden="1"/>
    </xf>
    <xf numFmtId="2" fontId="0" fillId="0" borderId="36" xfId="4" applyNumberFormat="1" applyFont="1" applyFill="1" applyBorder="1" applyAlignment="1" applyProtection="1">
      <alignment wrapText="1"/>
      <protection locked="0" hidden="1"/>
    </xf>
    <xf numFmtId="2" fontId="0" fillId="0" borderId="53" xfId="4" applyNumberFormat="1" applyFont="1" applyFill="1" applyBorder="1" applyAlignment="1" applyProtection="1">
      <alignment wrapText="1"/>
      <protection locked="0" hidden="1"/>
    </xf>
    <xf numFmtId="0" fontId="0" fillId="5" borderId="45" xfId="0" applyFill="1" applyBorder="1" applyProtection="1">
      <protection hidden="1"/>
    </xf>
    <xf numFmtId="0" fontId="0" fillId="5" borderId="30" xfId="0" applyFill="1" applyBorder="1" applyAlignment="1" applyProtection="1">
      <alignment wrapText="1"/>
      <protection hidden="1"/>
    </xf>
    <xf numFmtId="0" fontId="0" fillId="5" borderId="31" xfId="0" applyFill="1" applyBorder="1" applyAlignment="1" applyProtection="1">
      <alignment wrapText="1"/>
      <protection hidden="1"/>
    </xf>
    <xf numFmtId="2" fontId="0" fillId="5" borderId="55" xfId="0" applyNumberFormat="1" applyFill="1" applyBorder="1" applyAlignment="1" applyProtection="1">
      <alignment wrapText="1"/>
      <protection hidden="1"/>
    </xf>
    <xf numFmtId="2" fontId="0" fillId="5" borderId="55" xfId="0" applyNumberFormat="1" applyFill="1" applyBorder="1" applyProtection="1">
      <protection hidden="1"/>
    </xf>
    <xf numFmtId="2" fontId="0" fillId="5" borderId="31" xfId="0" applyNumberFormat="1" applyFill="1" applyBorder="1" applyProtection="1">
      <protection hidden="1"/>
    </xf>
    <xf numFmtId="0" fontId="0" fillId="5" borderId="62" xfId="0" applyFill="1" applyBorder="1" applyProtection="1">
      <protection hidden="1"/>
    </xf>
    <xf numFmtId="0" fontId="0" fillId="6" borderId="28" xfId="0" applyFill="1" applyBorder="1" applyProtection="1">
      <protection hidden="1"/>
    </xf>
    <xf numFmtId="0" fontId="0" fillId="6" borderId="29" xfId="0" applyFill="1" applyBorder="1" applyProtection="1">
      <protection hidden="1"/>
    </xf>
    <xf numFmtId="0" fontId="0" fillId="5" borderId="28" xfId="0" applyFill="1" applyBorder="1" applyProtection="1">
      <protection hidden="1"/>
    </xf>
    <xf numFmtId="0" fontId="0" fillId="5" borderId="29" xfId="0" applyFill="1" applyBorder="1" applyProtection="1">
      <protection hidden="1"/>
    </xf>
    <xf numFmtId="0" fontId="0" fillId="6" borderId="40" xfId="0" applyFill="1" applyBorder="1" applyProtection="1">
      <protection hidden="1"/>
    </xf>
    <xf numFmtId="0" fontId="0" fillId="5" borderId="27" xfId="0" applyFill="1" applyBorder="1" applyProtection="1">
      <protection hidden="1"/>
    </xf>
    <xf numFmtId="0" fontId="0" fillId="5" borderId="41" xfId="0" applyFill="1" applyBorder="1" applyAlignment="1" applyProtection="1">
      <alignment horizontal="center"/>
      <protection hidden="1"/>
    </xf>
    <xf numFmtId="2" fontId="0" fillId="0" borderId="28" xfId="0" applyNumberFormat="1" applyBorder="1" applyProtection="1">
      <protection locked="0" hidden="1"/>
    </xf>
    <xf numFmtId="2" fontId="0" fillId="6" borderId="29" xfId="0" applyNumberFormat="1" applyFill="1" applyBorder="1" applyProtection="1">
      <protection hidden="1"/>
    </xf>
    <xf numFmtId="2" fontId="0" fillId="5" borderId="29" xfId="0" applyNumberFormat="1" applyFill="1" applyBorder="1" applyProtection="1">
      <protection hidden="1"/>
    </xf>
    <xf numFmtId="0" fontId="0" fillId="6" borderId="30" xfId="0" applyFill="1" applyBorder="1" applyProtection="1">
      <protection hidden="1"/>
    </xf>
    <xf numFmtId="0" fontId="0" fillId="5" borderId="31" xfId="0" applyFill="1" applyBorder="1" applyProtection="1">
      <protection hidden="1"/>
    </xf>
    <xf numFmtId="0" fontId="0" fillId="5" borderId="55" xfId="0" applyFill="1" applyBorder="1" applyAlignment="1" applyProtection="1">
      <alignment horizontal="center"/>
      <protection hidden="1"/>
    </xf>
    <xf numFmtId="0" fontId="0" fillId="6" borderId="50" xfId="0" applyFill="1" applyBorder="1" applyProtection="1">
      <protection hidden="1"/>
    </xf>
    <xf numFmtId="0" fontId="0" fillId="6" borderId="51" xfId="0" applyFill="1" applyBorder="1" applyAlignment="1" applyProtection="1">
      <alignment wrapText="1"/>
      <protection hidden="1"/>
    </xf>
    <xf numFmtId="0" fontId="0" fillId="6" borderId="51" xfId="0" applyFill="1" applyBorder="1" applyAlignment="1" applyProtection="1">
      <alignment horizontal="center" wrapText="1"/>
      <protection hidden="1"/>
    </xf>
    <xf numFmtId="164" fontId="2" fillId="6" borderId="51" xfId="0" applyNumberFormat="1" applyFont="1" applyFill="1" applyBorder="1" applyAlignment="1" applyProtection="1">
      <alignment wrapText="1"/>
      <protection hidden="1"/>
    </xf>
    <xf numFmtId="2" fontId="2" fillId="6" borderId="51" xfId="0" applyNumberFormat="1" applyFont="1" applyFill="1" applyBorder="1" applyAlignment="1" applyProtection="1">
      <alignment wrapText="1"/>
      <protection hidden="1"/>
    </xf>
    <xf numFmtId="164" fontId="2" fillId="6" borderId="52" xfId="0" applyNumberFormat="1" applyFont="1" applyFill="1" applyBorder="1" applyAlignment="1" applyProtection="1">
      <alignment wrapText="1"/>
      <protection hidden="1"/>
    </xf>
    <xf numFmtId="0" fontId="0" fillId="9" borderId="28" xfId="0" applyFill="1" applyBorder="1" applyAlignment="1" applyProtection="1">
      <alignment wrapText="1"/>
      <protection hidden="1"/>
    </xf>
    <xf numFmtId="0" fontId="0" fillId="9" borderId="29" xfId="0" applyFill="1" applyBorder="1" applyAlignment="1" applyProtection="1">
      <alignment wrapText="1"/>
      <protection hidden="1"/>
    </xf>
    <xf numFmtId="0" fontId="0" fillId="8" borderId="28" xfId="0" applyFill="1" applyBorder="1" applyAlignment="1" applyProtection="1">
      <alignment wrapText="1"/>
      <protection hidden="1"/>
    </xf>
    <xf numFmtId="0" fontId="0" fillId="8" borderId="29" xfId="0" applyFill="1" applyBorder="1" applyAlignment="1" applyProtection="1">
      <alignment wrapText="1"/>
      <protection hidden="1"/>
    </xf>
    <xf numFmtId="0" fontId="0" fillId="9" borderId="40" xfId="0" applyFill="1" applyBorder="1" applyProtection="1">
      <protection hidden="1"/>
    </xf>
    <xf numFmtId="0" fontId="0" fillId="9" borderId="29" xfId="0" applyFill="1" applyBorder="1" applyProtection="1">
      <protection hidden="1"/>
    </xf>
    <xf numFmtId="0" fontId="0" fillId="9" borderId="28" xfId="0" applyFill="1" applyBorder="1" applyProtection="1">
      <protection hidden="1"/>
    </xf>
    <xf numFmtId="0" fontId="0" fillId="8" borderId="27" xfId="0" applyFill="1" applyBorder="1" applyProtection="1">
      <protection hidden="1"/>
    </xf>
    <xf numFmtId="0" fontId="0" fillId="8" borderId="41" xfId="0" applyFill="1" applyBorder="1" applyAlignment="1" applyProtection="1">
      <alignment wrapText="1"/>
      <protection hidden="1"/>
    </xf>
    <xf numFmtId="2" fontId="0" fillId="7" borderId="28" xfId="0" applyNumberFormat="1" applyFill="1" applyBorder="1" applyProtection="1">
      <protection hidden="1"/>
    </xf>
    <xf numFmtId="2" fontId="0" fillId="9" borderId="29" xfId="0" applyNumberFormat="1" applyFill="1" applyBorder="1" applyAlignment="1" applyProtection="1">
      <alignment wrapText="1"/>
      <protection hidden="1"/>
    </xf>
    <xf numFmtId="2" fontId="0" fillId="8" borderId="29" xfId="0" applyNumberFormat="1" applyFill="1" applyBorder="1" applyAlignment="1" applyProtection="1">
      <alignment wrapText="1"/>
      <protection hidden="1"/>
    </xf>
    <xf numFmtId="2" fontId="0" fillId="9" borderId="29" xfId="0" applyNumberFormat="1" applyFill="1" applyBorder="1" applyProtection="1">
      <protection hidden="1"/>
    </xf>
    <xf numFmtId="0" fontId="0" fillId="9" borderId="35" xfId="0" applyFill="1" applyBorder="1" applyProtection="1">
      <protection hidden="1"/>
    </xf>
    <xf numFmtId="0" fontId="0" fillId="8" borderId="36" xfId="0" applyFill="1" applyBorder="1" applyProtection="1">
      <protection hidden="1"/>
    </xf>
    <xf numFmtId="0" fontId="0" fillId="8" borderId="53" xfId="0" applyFill="1" applyBorder="1" applyAlignment="1" applyProtection="1">
      <alignment wrapText="1"/>
      <protection hidden="1"/>
    </xf>
    <xf numFmtId="0" fontId="0" fillId="9" borderId="50" xfId="0" applyFill="1" applyBorder="1" applyProtection="1">
      <protection hidden="1"/>
    </xf>
    <xf numFmtId="0" fontId="0" fillId="9" borderId="51" xfId="0" applyFill="1" applyBorder="1" applyAlignment="1" applyProtection="1">
      <alignment wrapText="1"/>
      <protection hidden="1"/>
    </xf>
    <xf numFmtId="2" fontId="0" fillId="9" borderId="51" xfId="0" applyNumberFormat="1" applyFill="1" applyBorder="1" applyAlignment="1" applyProtection="1">
      <alignment wrapText="1"/>
      <protection hidden="1"/>
    </xf>
    <xf numFmtId="2" fontId="0" fillId="9" borderId="52" xfId="0" applyNumberFormat="1" applyFill="1" applyBorder="1" applyAlignment="1" applyProtection="1">
      <alignment wrapText="1"/>
      <protection hidden="1"/>
    </xf>
    <xf numFmtId="0" fontId="0" fillId="10" borderId="28" xfId="0" applyFill="1" applyBorder="1" applyAlignment="1" applyProtection="1">
      <alignment wrapText="1"/>
      <protection hidden="1"/>
    </xf>
    <xf numFmtId="0" fontId="0" fillId="10" borderId="29" xfId="0" applyFill="1" applyBorder="1" applyAlignment="1" applyProtection="1">
      <alignment wrapText="1"/>
      <protection hidden="1"/>
    </xf>
    <xf numFmtId="0" fontId="0" fillId="11" borderId="28" xfId="0" applyFill="1" applyBorder="1" applyAlignment="1" applyProtection="1">
      <alignment wrapText="1"/>
      <protection hidden="1"/>
    </xf>
    <xf numFmtId="0" fontId="0" fillId="11" borderId="29" xfId="0" applyFill="1" applyBorder="1" applyAlignment="1" applyProtection="1">
      <alignment wrapText="1"/>
      <protection hidden="1"/>
    </xf>
    <xf numFmtId="0" fontId="0" fillId="10" borderId="40" xfId="0" applyFill="1" applyBorder="1" applyProtection="1">
      <protection hidden="1"/>
    </xf>
    <xf numFmtId="0" fontId="0" fillId="10" borderId="29" xfId="0" applyFill="1" applyBorder="1" applyProtection="1">
      <protection hidden="1"/>
    </xf>
    <xf numFmtId="0" fontId="0" fillId="10" borderId="28" xfId="0" applyFill="1" applyBorder="1" applyProtection="1">
      <protection hidden="1"/>
    </xf>
    <xf numFmtId="0" fontId="0" fillId="11" borderId="27" xfId="0" applyFill="1" applyBorder="1" applyProtection="1">
      <protection hidden="1"/>
    </xf>
    <xf numFmtId="0" fontId="0" fillId="11" borderId="41" xfId="0" applyFill="1" applyBorder="1" applyAlignment="1" applyProtection="1">
      <alignment wrapText="1"/>
      <protection hidden="1"/>
    </xf>
    <xf numFmtId="2" fontId="0" fillId="10" borderId="29" xfId="0" applyNumberFormat="1" applyFill="1" applyBorder="1" applyAlignment="1" applyProtection="1">
      <alignment wrapText="1"/>
      <protection hidden="1"/>
    </xf>
    <xf numFmtId="2" fontId="0" fillId="11" borderId="29" xfId="0" applyNumberFormat="1" applyFill="1" applyBorder="1" applyAlignment="1" applyProtection="1">
      <alignment wrapText="1"/>
      <protection hidden="1"/>
    </xf>
    <xf numFmtId="2" fontId="0" fillId="10" borderId="29" xfId="0" applyNumberFormat="1" applyFill="1" applyBorder="1" applyProtection="1">
      <protection hidden="1"/>
    </xf>
    <xf numFmtId="0" fontId="0" fillId="10" borderId="30" xfId="0" applyFill="1" applyBorder="1" applyProtection="1">
      <protection hidden="1"/>
    </xf>
    <xf numFmtId="0" fontId="0" fillId="11" borderId="31" xfId="0" applyFill="1" applyBorder="1" applyProtection="1">
      <protection hidden="1"/>
    </xf>
    <xf numFmtId="0" fontId="0" fillId="11" borderId="55" xfId="0" applyFill="1" applyBorder="1" applyAlignment="1" applyProtection="1">
      <alignment wrapText="1"/>
      <protection hidden="1"/>
    </xf>
    <xf numFmtId="0" fontId="0" fillId="10" borderId="50" xfId="0" applyFill="1" applyBorder="1" applyProtection="1">
      <protection hidden="1"/>
    </xf>
    <xf numFmtId="0" fontId="0" fillId="10" borderId="51" xfId="0" applyFill="1" applyBorder="1" applyAlignment="1" applyProtection="1">
      <alignment wrapText="1"/>
      <protection hidden="1"/>
    </xf>
    <xf numFmtId="2" fontId="0" fillId="10" borderId="51" xfId="0" applyNumberFormat="1" applyFill="1" applyBorder="1" applyAlignment="1" applyProtection="1">
      <alignment wrapText="1"/>
      <protection hidden="1"/>
    </xf>
    <xf numFmtId="2" fontId="0" fillId="10" borderId="52" xfId="0" applyNumberFormat="1" applyFill="1" applyBorder="1" applyAlignment="1" applyProtection="1">
      <alignment wrapText="1"/>
      <protection hidden="1"/>
    </xf>
    <xf numFmtId="0" fontId="8" fillId="0" borderId="10" xfId="2" applyFont="1" applyFill="1" applyBorder="1" applyProtection="1">
      <protection locked="0" hidden="1"/>
    </xf>
    <xf numFmtId="0" fontId="8" fillId="0" borderId="12" xfId="2" applyFont="1" applyFill="1" applyBorder="1" applyProtection="1">
      <protection locked="0" hidden="1"/>
    </xf>
    <xf numFmtId="0" fontId="6" fillId="0" borderId="3" xfId="2" applyFont="1" applyFill="1" applyBorder="1" applyAlignment="1" applyProtection="1">
      <alignment horizontal="right" vertical="center" wrapText="1"/>
      <protection locked="0" hidden="1"/>
    </xf>
    <xf numFmtId="0" fontId="6" fillId="0" borderId="47" xfId="2" applyFont="1" applyFill="1" applyBorder="1" applyAlignment="1" applyProtection="1">
      <alignment horizontal="right" vertical="center" wrapText="1"/>
      <protection locked="0" hidden="1"/>
    </xf>
    <xf numFmtId="0" fontId="8" fillId="0" borderId="7" xfId="2" applyFont="1" applyFill="1" applyBorder="1" applyAlignment="1" applyProtection="1">
      <alignment vertical="center" wrapText="1"/>
      <protection hidden="1"/>
    </xf>
    <xf numFmtId="0" fontId="8" fillId="0" borderId="10" xfId="2" applyFont="1" applyFill="1" applyBorder="1" applyAlignment="1" applyProtection="1">
      <alignment vertical="center" wrapText="1"/>
      <protection hidden="1"/>
    </xf>
    <xf numFmtId="2" fontId="0" fillId="0" borderId="0" xfId="0" applyNumberFormat="1" applyAlignment="1" applyProtection="1">
      <alignment wrapText="1"/>
      <protection hidden="1"/>
    </xf>
    <xf numFmtId="0" fontId="8" fillId="0" borderId="12" xfId="2" applyFont="1" applyFill="1" applyBorder="1" applyAlignment="1" applyProtection="1">
      <alignment vertical="center" wrapText="1"/>
      <protection hidden="1"/>
    </xf>
    <xf numFmtId="0" fontId="4" fillId="5" borderId="11" xfId="2" applyFont="1" applyFill="1" applyBorder="1" applyProtection="1">
      <protection hidden="1"/>
    </xf>
    <xf numFmtId="0" fontId="4" fillId="5" borderId="14" xfId="2" applyFont="1" applyFill="1" applyBorder="1" applyProtection="1">
      <protection hidden="1"/>
    </xf>
    <xf numFmtId="0" fontId="9" fillId="0" borderId="64" xfId="2" applyFont="1" applyFill="1" applyBorder="1" applyAlignment="1" applyProtection="1">
      <alignment wrapText="1"/>
      <protection hidden="1"/>
    </xf>
    <xf numFmtId="0" fontId="9" fillId="0" borderId="65" xfId="2" applyFont="1" applyFill="1" applyBorder="1" applyAlignment="1" applyProtection="1">
      <alignment horizontal="center" vertical="center" wrapText="1"/>
      <protection hidden="1"/>
    </xf>
    <xf numFmtId="0" fontId="9" fillId="0" borderId="64" xfId="2" applyFont="1" applyFill="1" applyBorder="1" applyProtection="1">
      <protection hidden="1"/>
    </xf>
    <xf numFmtId="0" fontId="9" fillId="0" borderId="65" xfId="2" applyFont="1" applyFill="1" applyBorder="1" applyProtection="1">
      <protection hidden="1"/>
    </xf>
    <xf numFmtId="0" fontId="9" fillId="0" borderId="66" xfId="2" applyFont="1" applyFill="1" applyBorder="1" applyProtection="1">
      <protection hidden="1"/>
    </xf>
    <xf numFmtId="0" fontId="9" fillId="0" borderId="72" xfId="2" applyFont="1" applyFill="1" applyBorder="1" applyAlignment="1" applyProtection="1">
      <alignment wrapText="1"/>
      <protection hidden="1"/>
    </xf>
    <xf numFmtId="0" fontId="4" fillId="5" borderId="66" xfId="2" applyFont="1" applyFill="1" applyBorder="1" applyProtection="1">
      <protection hidden="1"/>
    </xf>
    <xf numFmtId="3" fontId="8" fillId="0" borderId="15" xfId="2" applyNumberFormat="1" applyFont="1" applyFill="1" applyBorder="1" applyAlignment="1" applyProtection="1">
      <alignment horizontal="center"/>
      <protection hidden="1"/>
    </xf>
    <xf numFmtId="0" fontId="9" fillId="0" borderId="6" xfId="2" applyFont="1" applyFill="1" applyBorder="1" applyAlignment="1" applyProtection="1">
      <alignment horizontal="center" vertical="center" wrapText="1"/>
      <protection hidden="1"/>
    </xf>
    <xf numFmtId="0" fontId="9" fillId="0" borderId="66" xfId="2" applyFont="1" applyFill="1" applyBorder="1" applyAlignment="1" applyProtection="1">
      <alignment horizontal="center" vertical="center" wrapText="1"/>
      <protection hidden="1"/>
    </xf>
    <xf numFmtId="4" fontId="8" fillId="5" borderId="70" xfId="2" applyNumberFormat="1" applyFont="1" applyFill="1" applyBorder="1" applyAlignment="1" applyProtection="1">
      <alignment horizontal="center" vertical="center"/>
      <protection locked="0" hidden="1"/>
    </xf>
    <xf numFmtId="4" fontId="8" fillId="0" borderId="16" xfId="2" applyNumberFormat="1" applyFont="1" applyFill="1" applyBorder="1" applyAlignment="1" applyProtection="1">
      <alignment horizontal="center" vertical="center"/>
      <protection hidden="1"/>
    </xf>
    <xf numFmtId="4" fontId="8" fillId="0" borderId="11" xfId="2" applyNumberFormat="1" applyFont="1" applyFill="1" applyBorder="1" applyAlignment="1" applyProtection="1">
      <alignment horizontal="center" vertical="center"/>
      <protection hidden="1"/>
    </xf>
    <xf numFmtId="4" fontId="8" fillId="0" borderId="71" xfId="2" applyNumberFormat="1" applyFont="1" applyFill="1" applyBorder="1" applyAlignment="1" applyProtection="1">
      <alignment horizontal="center" vertical="center"/>
      <protection locked="0" hidden="1"/>
    </xf>
    <xf numFmtId="2" fontId="8" fillId="0" borderId="2" xfId="2" applyNumberFormat="1" applyFont="1" applyFill="1" applyProtection="1">
      <protection locked="0" hidden="1"/>
    </xf>
    <xf numFmtId="2" fontId="8" fillId="0" borderId="11" xfId="2" applyNumberFormat="1" applyFont="1" applyFill="1" applyBorder="1" applyProtection="1">
      <protection locked="0" hidden="1"/>
    </xf>
    <xf numFmtId="0" fontId="9" fillId="0" borderId="7" xfId="2" applyFont="1" applyFill="1" applyBorder="1" applyProtection="1">
      <protection hidden="1"/>
    </xf>
    <xf numFmtId="0" fontId="9" fillId="0" borderId="72" xfId="2" applyFont="1" applyFill="1" applyBorder="1" applyAlignment="1" applyProtection="1">
      <alignment horizontal="center" wrapText="1"/>
      <protection hidden="1"/>
    </xf>
    <xf numFmtId="165" fontId="14" fillId="5" borderId="49" xfId="2" applyNumberFormat="1" applyFont="1" applyFill="1" applyBorder="1" applyProtection="1">
      <protection locked="0" hidden="1"/>
    </xf>
    <xf numFmtId="0" fontId="8" fillId="0" borderId="81" xfId="2" applyFont="1" applyFill="1" applyBorder="1" applyProtection="1">
      <protection locked="0" hidden="1"/>
    </xf>
    <xf numFmtId="0" fontId="8" fillId="0" borderId="82" xfId="2" applyFont="1" applyFill="1" applyBorder="1" applyAlignment="1" applyProtection="1">
      <alignment horizontal="center"/>
      <protection hidden="1"/>
    </xf>
    <xf numFmtId="4" fontId="8" fillId="5" borderId="83" xfId="2" applyNumberFormat="1" applyFont="1" applyFill="1" applyBorder="1" applyAlignment="1" applyProtection="1">
      <alignment horizontal="center" vertical="center"/>
      <protection locked="0" hidden="1"/>
    </xf>
    <xf numFmtId="4" fontId="8" fillId="0" borderId="84" xfId="2" applyNumberFormat="1" applyFont="1" applyFill="1" applyBorder="1" applyAlignment="1" applyProtection="1">
      <alignment horizontal="center" vertical="center"/>
      <protection hidden="1"/>
    </xf>
    <xf numFmtId="4" fontId="8" fillId="0" borderId="72" xfId="2" applyNumberFormat="1" applyFont="1" applyFill="1" applyBorder="1" applyAlignment="1" applyProtection="1">
      <alignment horizontal="center" vertical="center"/>
      <protection hidden="1"/>
    </xf>
    <xf numFmtId="0" fontId="17" fillId="0" borderId="85" xfId="2" applyFont="1" applyFill="1" applyBorder="1" applyProtection="1">
      <protection hidden="1"/>
    </xf>
    <xf numFmtId="4" fontId="14" fillId="0" borderId="48" xfId="2" applyNumberFormat="1" applyFont="1" applyFill="1" applyBorder="1" applyAlignment="1" applyProtection="1">
      <alignment horizontal="center" vertical="center"/>
      <protection hidden="1"/>
    </xf>
    <xf numFmtId="4" fontId="14" fillId="0" borderId="49" xfId="2" applyNumberFormat="1" applyFont="1" applyFill="1" applyBorder="1" applyAlignment="1" applyProtection="1">
      <alignment horizontal="center" vertical="center"/>
      <protection hidden="1"/>
    </xf>
    <xf numFmtId="0" fontId="12" fillId="5" borderId="63" xfId="2" applyFont="1" applyFill="1" applyBorder="1" applyProtection="1">
      <protection locked="0" hidden="1"/>
    </xf>
    <xf numFmtId="0" fontId="17" fillId="0" borderId="47" xfId="2" applyFont="1" applyFill="1" applyBorder="1" applyProtection="1">
      <protection hidden="1"/>
    </xf>
    <xf numFmtId="2" fontId="16" fillId="0" borderId="48" xfId="2" applyNumberFormat="1" applyFont="1" applyFill="1" applyBorder="1" applyAlignment="1" applyProtection="1">
      <alignment horizontal="right" vertical="center" wrapText="1"/>
      <protection locked="0" hidden="1"/>
    </xf>
    <xf numFmtId="0" fontId="13" fillId="6" borderId="47" xfId="0" applyFont="1" applyFill="1" applyBorder="1" applyAlignment="1" applyProtection="1">
      <alignment horizontal="center" vertical="center"/>
      <protection hidden="1"/>
    </xf>
    <xf numFmtId="0" fontId="13" fillId="6" borderId="22" xfId="0" applyFont="1" applyFill="1" applyBorder="1" applyAlignment="1" applyProtection="1">
      <alignment horizontal="center" vertical="center"/>
      <protection hidden="1"/>
    </xf>
    <xf numFmtId="0" fontId="13" fillId="6" borderId="48" xfId="0" applyFont="1" applyFill="1" applyBorder="1" applyAlignment="1" applyProtection="1">
      <alignment horizontal="center" vertical="center"/>
      <protection hidden="1"/>
    </xf>
    <xf numFmtId="0" fontId="0" fillId="5" borderId="59" xfId="0" applyFill="1" applyBorder="1" applyAlignment="1" applyProtection="1">
      <alignment horizontal="center" vertical="center"/>
      <protection hidden="1"/>
    </xf>
    <xf numFmtId="0" fontId="0" fillId="5" borderId="41" xfId="0" applyFill="1" applyBorder="1" applyAlignment="1" applyProtection="1">
      <alignment horizontal="center" vertical="center"/>
      <protection hidden="1"/>
    </xf>
    <xf numFmtId="0" fontId="2" fillId="5" borderId="33" xfId="0" applyFont="1" applyFill="1" applyBorder="1" applyAlignment="1" applyProtection="1">
      <alignment horizontal="left" vertical="center" wrapText="1"/>
      <protection hidden="1"/>
    </xf>
    <xf numFmtId="0" fontId="2" fillId="5" borderId="27" xfId="0" applyFont="1" applyFill="1" applyBorder="1" applyAlignment="1" applyProtection="1">
      <alignment horizontal="left" vertical="center" wrapText="1"/>
      <protection hidden="1"/>
    </xf>
    <xf numFmtId="0" fontId="13" fillId="9" borderId="50" xfId="0" applyFont="1" applyFill="1" applyBorder="1" applyAlignment="1" applyProtection="1">
      <alignment horizontal="center" vertical="center"/>
      <protection hidden="1"/>
    </xf>
    <xf numFmtId="0" fontId="13" fillId="9" borderId="51" xfId="0" applyFont="1" applyFill="1" applyBorder="1" applyAlignment="1" applyProtection="1">
      <alignment horizontal="center" vertical="center"/>
      <protection hidden="1"/>
    </xf>
    <xf numFmtId="0" fontId="13" fillId="9" borderId="52" xfId="0" applyFont="1" applyFill="1" applyBorder="1" applyAlignment="1" applyProtection="1">
      <alignment horizontal="center" vertical="center"/>
      <protection hidden="1"/>
    </xf>
    <xf numFmtId="0" fontId="0" fillId="9" borderId="37" xfId="0" applyFill="1" applyBorder="1" applyAlignment="1" applyProtection="1">
      <alignment horizontal="center" wrapText="1"/>
      <protection hidden="1"/>
    </xf>
    <xf numFmtId="0" fontId="0" fillId="9" borderId="28" xfId="0" applyFill="1" applyBorder="1" applyAlignment="1" applyProtection="1">
      <alignment horizontal="center" wrapText="1"/>
      <protection hidden="1"/>
    </xf>
    <xf numFmtId="0" fontId="2" fillId="8" borderId="38" xfId="0" applyFont="1" applyFill="1" applyBorder="1" applyAlignment="1" applyProtection="1">
      <alignment horizontal="left" vertical="center" wrapText="1"/>
      <protection hidden="1"/>
    </xf>
    <xf numFmtId="0" fontId="2" fillId="8" borderId="54" xfId="0" applyFont="1" applyFill="1" applyBorder="1" applyAlignment="1" applyProtection="1">
      <alignment horizontal="left" vertical="center" wrapText="1"/>
      <protection hidden="1"/>
    </xf>
    <xf numFmtId="0" fontId="2" fillId="8" borderId="27" xfId="0" applyFont="1" applyFill="1" applyBorder="1" applyAlignment="1" applyProtection="1">
      <alignment horizontal="left" vertical="center" wrapText="1"/>
      <protection hidden="1"/>
    </xf>
    <xf numFmtId="0" fontId="2" fillId="8" borderId="41" xfId="0" applyFont="1" applyFill="1" applyBorder="1" applyAlignment="1" applyProtection="1">
      <alignment horizontal="left" vertical="center" wrapText="1"/>
      <protection hidden="1"/>
    </xf>
    <xf numFmtId="0" fontId="0" fillId="9" borderId="46" xfId="0" applyFill="1" applyBorder="1" applyAlignment="1" applyProtection="1">
      <alignment horizontal="center"/>
      <protection hidden="1"/>
    </xf>
    <xf numFmtId="0" fontId="0" fillId="9" borderId="39" xfId="0" applyFill="1" applyBorder="1" applyAlignment="1" applyProtection="1">
      <alignment horizontal="center"/>
      <protection hidden="1"/>
    </xf>
    <xf numFmtId="0" fontId="0" fillId="8" borderId="32" xfId="0" applyFill="1" applyBorder="1" applyAlignment="1" applyProtection="1">
      <alignment horizontal="center" wrapText="1"/>
      <protection hidden="1"/>
    </xf>
    <xf numFmtId="0" fontId="0" fillId="8" borderId="34" xfId="0" applyFill="1" applyBorder="1" applyAlignment="1" applyProtection="1">
      <alignment horizontal="center" wrapText="1"/>
      <protection hidden="1"/>
    </xf>
    <xf numFmtId="0" fontId="0" fillId="9" borderId="32" xfId="0" applyFill="1" applyBorder="1" applyAlignment="1" applyProtection="1">
      <alignment horizontal="center" wrapText="1"/>
      <protection hidden="1"/>
    </xf>
    <xf numFmtId="0" fontId="0" fillId="9" borderId="34" xfId="0" applyFill="1" applyBorder="1" applyAlignment="1" applyProtection="1">
      <alignment horizontal="center" wrapText="1"/>
      <protection hidden="1"/>
    </xf>
    <xf numFmtId="0" fontId="2" fillId="11" borderId="33" xfId="0" applyFont="1" applyFill="1" applyBorder="1" applyAlignment="1" applyProtection="1">
      <alignment horizontal="left" vertical="center" wrapText="1"/>
      <protection hidden="1"/>
    </xf>
    <xf numFmtId="0" fontId="2" fillId="11" borderId="59" xfId="0" applyFont="1" applyFill="1" applyBorder="1" applyAlignment="1" applyProtection="1">
      <alignment horizontal="left" vertical="center" wrapText="1"/>
      <protection hidden="1"/>
    </xf>
    <xf numFmtId="0" fontId="2" fillId="11" borderId="27" xfId="0" applyFont="1" applyFill="1" applyBorder="1" applyAlignment="1" applyProtection="1">
      <alignment horizontal="left" vertical="center" wrapText="1"/>
      <protection hidden="1"/>
    </xf>
    <xf numFmtId="0" fontId="2" fillId="11" borderId="41" xfId="0" applyFont="1" applyFill="1" applyBorder="1" applyAlignment="1" applyProtection="1">
      <alignment horizontal="left" vertical="center" wrapText="1"/>
      <protection hidden="1"/>
    </xf>
    <xf numFmtId="0" fontId="0" fillId="10" borderId="32" xfId="0" applyFill="1" applyBorder="1" applyAlignment="1" applyProtection="1">
      <alignment horizontal="center" wrapText="1"/>
      <protection hidden="1"/>
    </xf>
    <xf numFmtId="0" fontId="0" fillId="10" borderId="34" xfId="0" applyFill="1" applyBorder="1" applyAlignment="1" applyProtection="1">
      <alignment horizontal="center" wrapText="1"/>
      <protection hidden="1"/>
    </xf>
    <xf numFmtId="0" fontId="0" fillId="11" borderId="32" xfId="0" applyFill="1" applyBorder="1" applyAlignment="1" applyProtection="1">
      <alignment horizontal="center" wrapText="1"/>
      <protection hidden="1"/>
    </xf>
    <xf numFmtId="0" fontId="0" fillId="11" borderId="34" xfId="0" applyFill="1" applyBorder="1" applyAlignment="1" applyProtection="1">
      <alignment horizontal="center" wrapText="1"/>
      <protection hidden="1"/>
    </xf>
    <xf numFmtId="0" fontId="0" fillId="10" borderId="60" xfId="0" applyFill="1" applyBorder="1" applyAlignment="1" applyProtection="1">
      <alignment horizontal="center"/>
      <protection hidden="1"/>
    </xf>
    <xf numFmtId="0" fontId="0" fillId="10" borderId="34" xfId="0" applyFill="1" applyBorder="1" applyAlignment="1" applyProtection="1">
      <alignment horizontal="center"/>
      <protection hidden="1"/>
    </xf>
    <xf numFmtId="0" fontId="13" fillId="6" borderId="57" xfId="0" applyFont="1" applyFill="1" applyBorder="1" applyAlignment="1" applyProtection="1">
      <alignment horizontal="center" vertical="center"/>
      <protection hidden="1"/>
    </xf>
    <xf numFmtId="0" fontId="13" fillId="6" borderId="58" xfId="0" applyFont="1" applyFill="1" applyBorder="1" applyAlignment="1" applyProtection="1">
      <alignment horizontal="center" vertical="center"/>
      <protection hidden="1"/>
    </xf>
    <xf numFmtId="0" fontId="13" fillId="6" borderId="56" xfId="0" applyFont="1" applyFill="1" applyBorder="1" applyAlignment="1" applyProtection="1">
      <alignment horizontal="center" vertical="center"/>
      <protection hidden="1"/>
    </xf>
    <xf numFmtId="0" fontId="0" fillId="6" borderId="32" xfId="0" applyFill="1" applyBorder="1" applyAlignment="1" applyProtection="1">
      <alignment horizontal="center" wrapText="1"/>
      <protection hidden="1"/>
    </xf>
    <xf numFmtId="0" fontId="0" fillId="6" borderId="28" xfId="0" applyFill="1" applyBorder="1" applyAlignment="1" applyProtection="1">
      <alignment horizontal="center" wrapText="1"/>
      <protection hidden="1"/>
    </xf>
    <xf numFmtId="0" fontId="0" fillId="6" borderId="32" xfId="0" applyFill="1" applyBorder="1" applyAlignment="1" applyProtection="1">
      <alignment horizontal="center"/>
      <protection hidden="1"/>
    </xf>
    <xf numFmtId="0" fontId="0" fillId="6" borderId="34" xfId="0" applyFill="1" applyBorder="1" applyAlignment="1" applyProtection="1">
      <alignment horizontal="center"/>
      <protection hidden="1"/>
    </xf>
    <xf numFmtId="0" fontId="0" fillId="5" borderId="32" xfId="0" applyFill="1" applyBorder="1" applyAlignment="1" applyProtection="1">
      <alignment horizontal="center"/>
      <protection hidden="1"/>
    </xf>
    <xf numFmtId="0" fontId="0" fillId="5" borderId="34" xfId="0" applyFill="1" applyBorder="1" applyAlignment="1" applyProtection="1">
      <alignment horizontal="center"/>
      <protection hidden="1"/>
    </xf>
    <xf numFmtId="0" fontId="0" fillId="6" borderId="60" xfId="0" applyFill="1" applyBorder="1" applyAlignment="1" applyProtection="1">
      <alignment horizontal="center"/>
      <protection hidden="1"/>
    </xf>
    <xf numFmtId="0" fontId="13" fillId="10" borderId="43" xfId="0" applyFont="1" applyFill="1" applyBorder="1" applyAlignment="1" applyProtection="1">
      <alignment horizontal="center" vertical="center"/>
      <protection hidden="1"/>
    </xf>
    <xf numFmtId="0" fontId="13" fillId="10" borderId="1" xfId="0" applyFont="1" applyFill="1" applyBorder="1" applyAlignment="1" applyProtection="1">
      <alignment horizontal="center" vertical="center"/>
      <protection hidden="1"/>
    </xf>
    <xf numFmtId="0" fontId="13" fillId="10" borderId="42" xfId="0" applyFont="1" applyFill="1" applyBorder="1" applyAlignment="1" applyProtection="1">
      <alignment horizontal="center" vertical="center"/>
      <protection hidden="1"/>
    </xf>
    <xf numFmtId="0" fontId="0" fillId="10" borderId="28" xfId="0" applyFill="1" applyBorder="1" applyAlignment="1" applyProtection="1">
      <alignment horizontal="center" wrapText="1"/>
      <protection hidden="1"/>
    </xf>
    <xf numFmtId="0" fontId="0" fillId="0" borderId="68" xfId="0" applyBorder="1" applyAlignment="1" applyProtection="1">
      <alignment horizontal="left" vertical="center" wrapText="1"/>
      <protection hidden="1"/>
    </xf>
    <xf numFmtId="0" fontId="0" fillId="0" borderId="67" xfId="0" applyBorder="1" applyAlignment="1" applyProtection="1">
      <alignment horizontal="left" vertical="center" wrapText="1"/>
      <protection hidden="1"/>
    </xf>
    <xf numFmtId="0" fontId="0" fillId="0" borderId="69" xfId="0" applyBorder="1" applyAlignment="1" applyProtection="1">
      <alignment horizontal="left" vertical="center" wrapText="1"/>
      <protection hidden="1"/>
    </xf>
    <xf numFmtId="0" fontId="9" fillId="0" borderId="73" xfId="2" applyFont="1" applyFill="1" applyBorder="1" applyAlignment="1" applyProtection="1">
      <alignment horizontal="left"/>
      <protection hidden="1"/>
    </xf>
    <xf numFmtId="0" fontId="9" fillId="0" borderId="19" xfId="2" applyFont="1" applyFill="1" applyBorder="1" applyAlignment="1" applyProtection="1">
      <alignment horizontal="left"/>
      <protection hidden="1"/>
    </xf>
    <xf numFmtId="0" fontId="0" fillId="0" borderId="19" xfId="0" applyBorder="1"/>
    <xf numFmtId="0" fontId="0" fillId="0" borderId="20" xfId="0" applyBorder="1"/>
    <xf numFmtId="0" fontId="8" fillId="5" borderId="7" xfId="2" applyFont="1" applyFill="1" applyBorder="1" applyAlignment="1" applyProtection="1">
      <alignment horizontal="left"/>
      <protection locked="0" hidden="1"/>
    </xf>
    <xf numFmtId="0" fontId="8" fillId="5" borderId="12" xfId="2" applyFont="1" applyFill="1" applyBorder="1" applyAlignment="1" applyProtection="1">
      <alignment horizontal="left"/>
      <protection locked="0" hidden="1"/>
    </xf>
    <xf numFmtId="0" fontId="8" fillId="5" borderId="8" xfId="2" applyFont="1" applyFill="1" applyBorder="1" applyAlignment="1" applyProtection="1">
      <alignment horizontal="left"/>
      <protection locked="0" hidden="1"/>
    </xf>
    <xf numFmtId="0" fontId="8" fillId="5" borderId="9" xfId="2" applyFont="1" applyFill="1" applyBorder="1" applyAlignment="1" applyProtection="1">
      <alignment horizontal="left"/>
      <protection locked="0" hidden="1"/>
    </xf>
    <xf numFmtId="0" fontId="8" fillId="5" borderId="13" xfId="2" applyFont="1" applyFill="1" applyBorder="1" applyAlignment="1" applyProtection="1">
      <alignment horizontal="left"/>
      <protection locked="0" hidden="1"/>
    </xf>
    <xf numFmtId="0" fontId="8" fillId="5" borderId="14" xfId="2" applyFont="1" applyFill="1" applyBorder="1" applyAlignment="1" applyProtection="1">
      <alignment horizontal="left"/>
      <protection locked="0" hidden="1"/>
    </xf>
    <xf numFmtId="0" fontId="6" fillId="0" borderId="21" xfId="2" applyFont="1" applyFill="1" applyBorder="1" applyAlignment="1" applyProtection="1">
      <alignment horizontal="left" vertical="center" wrapText="1"/>
      <protection hidden="1"/>
    </xf>
    <xf numFmtId="0" fontId="6" fillId="0" borderId="22" xfId="2" applyFont="1" applyFill="1" applyBorder="1" applyAlignment="1" applyProtection="1">
      <alignment horizontal="left" vertical="center" wrapText="1"/>
      <protection hidden="1"/>
    </xf>
    <xf numFmtId="0" fontId="6" fillId="0" borderId="48" xfId="2" applyFont="1" applyFill="1" applyBorder="1" applyAlignment="1" applyProtection="1">
      <alignment horizontal="left" vertical="center" wrapText="1"/>
      <protection hidden="1"/>
    </xf>
    <xf numFmtId="0" fontId="9" fillId="0" borderId="10" xfId="2" applyFont="1" applyFill="1" applyBorder="1" applyAlignment="1" applyProtection="1">
      <alignment horizontal="left" vertical="center" wrapText="1"/>
      <protection hidden="1"/>
    </xf>
    <xf numFmtId="0" fontId="9" fillId="0" borderId="2" xfId="2" applyFont="1" applyFill="1" applyAlignment="1" applyProtection="1">
      <alignment horizontal="left" vertical="center" wrapText="1"/>
      <protection hidden="1"/>
    </xf>
    <xf numFmtId="0" fontId="8" fillId="0" borderId="10" xfId="2" applyFont="1" applyFill="1" applyBorder="1" applyAlignment="1" applyProtection="1">
      <alignment horizontal="left" wrapText="1"/>
      <protection locked="0" hidden="1"/>
    </xf>
    <xf numFmtId="0" fontId="8" fillId="0" borderId="2" xfId="2" applyFont="1" applyFill="1" applyAlignment="1" applyProtection="1">
      <alignment horizontal="left" wrapText="1"/>
      <protection locked="0" hidden="1"/>
    </xf>
    <xf numFmtId="0" fontId="8" fillId="0" borderId="15" xfId="2" applyFont="1" applyFill="1" applyBorder="1" applyAlignment="1" applyProtection="1">
      <alignment horizontal="left" wrapText="1"/>
      <protection locked="0" hidden="1"/>
    </xf>
    <xf numFmtId="0" fontId="4" fillId="0" borderId="6" xfId="2" applyFont="1" applyFill="1" applyBorder="1" applyAlignment="1" applyProtection="1">
      <alignment horizontal="center"/>
      <protection hidden="1"/>
    </xf>
    <xf numFmtId="0" fontId="16" fillId="0" borderId="47" xfId="2" applyFont="1" applyFill="1" applyBorder="1" applyAlignment="1" applyProtection="1">
      <alignment horizontal="left"/>
      <protection hidden="1"/>
    </xf>
    <xf numFmtId="0" fontId="16" fillId="0" borderId="22" xfId="2" applyFont="1" applyFill="1" applyBorder="1" applyAlignment="1" applyProtection="1">
      <alignment horizontal="left"/>
      <protection hidden="1"/>
    </xf>
    <xf numFmtId="0" fontId="16" fillId="0" borderId="48" xfId="2" applyFont="1" applyFill="1" applyBorder="1" applyAlignment="1" applyProtection="1">
      <alignment horizontal="left"/>
      <protection hidden="1"/>
    </xf>
    <xf numFmtId="0" fontId="4" fillId="0" borderId="21" xfId="2" applyFont="1" applyFill="1" applyBorder="1" applyAlignment="1" applyProtection="1">
      <alignment horizontal="center"/>
      <protection hidden="1"/>
    </xf>
    <xf numFmtId="0" fontId="4" fillId="0" borderId="22" xfId="2" applyFont="1" applyFill="1" applyBorder="1" applyAlignment="1" applyProtection="1">
      <alignment horizontal="center"/>
      <protection hidden="1"/>
    </xf>
    <xf numFmtId="0" fontId="4" fillId="0" borderId="23" xfId="2" applyFont="1" applyFill="1" applyBorder="1" applyAlignment="1" applyProtection="1">
      <alignment horizontal="center"/>
      <protection hidden="1"/>
    </xf>
    <xf numFmtId="0" fontId="8" fillId="5" borderId="76" xfId="2" applyFont="1" applyFill="1" applyBorder="1" applyAlignment="1" applyProtection="1">
      <alignment horizontal="left"/>
      <protection locked="0" hidden="1"/>
    </xf>
    <xf numFmtId="0" fontId="8" fillId="5" borderId="1" xfId="2" applyFont="1" applyFill="1" applyBorder="1" applyAlignment="1" applyProtection="1">
      <alignment horizontal="left"/>
      <protection locked="0" hidden="1"/>
    </xf>
    <xf numFmtId="0" fontId="0" fillId="0" borderId="1" xfId="0" applyBorder="1" applyAlignment="1">
      <alignment horizontal="left"/>
    </xf>
    <xf numFmtId="0" fontId="0" fillId="0" borderId="77" xfId="0" applyBorder="1" applyAlignment="1">
      <alignment horizontal="left"/>
    </xf>
    <xf numFmtId="0" fontId="8" fillId="5" borderId="78" xfId="2" applyFont="1" applyFill="1" applyBorder="1" applyAlignment="1" applyProtection="1">
      <alignment horizontal="left"/>
      <protection locked="0" hidden="1"/>
    </xf>
    <xf numFmtId="0" fontId="8" fillId="5" borderId="79" xfId="2" applyFont="1" applyFill="1" applyBorder="1" applyAlignment="1" applyProtection="1">
      <alignment horizontal="left"/>
      <protection locked="0" hidden="1"/>
    </xf>
    <xf numFmtId="0" fontId="0" fillId="0" borderId="79" xfId="0" applyBorder="1" applyAlignment="1">
      <alignment horizontal="left"/>
    </xf>
    <xf numFmtId="0" fontId="0" fillId="0" borderId="80" xfId="0" applyBorder="1" applyAlignment="1">
      <alignment horizontal="left"/>
    </xf>
    <xf numFmtId="0" fontId="9" fillId="0" borderId="17" xfId="2" applyFont="1" applyFill="1" applyBorder="1" applyAlignment="1" applyProtection="1">
      <alignment horizontal="left" vertical="center" wrapText="1"/>
      <protection hidden="1"/>
    </xf>
    <xf numFmtId="0" fontId="9" fillId="0" borderId="18" xfId="2" applyFont="1" applyFill="1" applyBorder="1" applyAlignment="1" applyProtection="1">
      <alignment horizontal="left" vertical="center" wrapText="1"/>
      <protection hidden="1"/>
    </xf>
    <xf numFmtId="0" fontId="9" fillId="0" borderId="16" xfId="2" applyFont="1" applyFill="1" applyBorder="1" applyAlignment="1" applyProtection="1">
      <alignment horizontal="left" vertical="center" wrapText="1"/>
      <protection hidden="1"/>
    </xf>
    <xf numFmtId="0" fontId="8" fillId="0" borderId="87" xfId="2" applyFont="1" applyFill="1" applyBorder="1" applyAlignment="1" applyProtection="1">
      <alignment horizontal="left" vertical="center" wrapText="1"/>
      <protection locked="0" hidden="1"/>
    </xf>
    <xf numFmtId="0" fontId="8" fillId="0" borderId="71" xfId="2" applyFont="1" applyFill="1" applyBorder="1" applyAlignment="1" applyProtection="1">
      <alignment horizontal="left" vertical="center" wrapText="1"/>
      <protection locked="0" hidden="1"/>
    </xf>
    <xf numFmtId="4" fontId="17" fillId="0" borderId="47" xfId="2" applyNumberFormat="1" applyFont="1" applyFill="1" applyBorder="1" applyAlignment="1" applyProtection="1">
      <alignment horizontal="right" vertical="center"/>
      <protection hidden="1"/>
    </xf>
    <xf numFmtId="4" fontId="17" fillId="0" borderId="22" xfId="2" applyNumberFormat="1" applyFont="1" applyFill="1" applyBorder="1" applyAlignment="1" applyProtection="1">
      <alignment horizontal="right" vertical="center"/>
      <protection hidden="1"/>
    </xf>
    <xf numFmtId="4" fontId="17" fillId="0" borderId="48" xfId="2" applyNumberFormat="1" applyFont="1" applyFill="1" applyBorder="1" applyAlignment="1" applyProtection="1">
      <alignment horizontal="right" vertical="center"/>
      <protection hidden="1"/>
    </xf>
    <xf numFmtId="0" fontId="6" fillId="0" borderId="47" xfId="2" applyFont="1" applyFill="1" applyBorder="1" applyAlignment="1" applyProtection="1">
      <alignment horizontal="center" vertical="center"/>
      <protection locked="0" hidden="1"/>
    </xf>
    <xf numFmtId="0" fontId="0" fillId="0" borderId="22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4" fontId="17" fillId="0" borderId="86" xfId="2" applyNumberFormat="1" applyFont="1" applyFill="1" applyBorder="1" applyAlignment="1" applyProtection="1">
      <alignment horizontal="right" vertical="center"/>
      <protection hidden="1"/>
    </xf>
    <xf numFmtId="4" fontId="17" fillId="0" borderId="74" xfId="2" applyNumberFormat="1" applyFont="1" applyFill="1" applyBorder="1" applyAlignment="1" applyProtection="1">
      <alignment horizontal="right" vertical="center"/>
      <protection hidden="1"/>
    </xf>
    <xf numFmtId="0" fontId="0" fillId="0" borderId="19" xfId="0" applyBorder="1" applyAlignment="1">
      <alignment horizontal="left"/>
    </xf>
    <xf numFmtId="0" fontId="0" fillId="0" borderId="75" xfId="0" applyBorder="1" applyAlignment="1">
      <alignment horizontal="left"/>
    </xf>
    <xf numFmtId="1" fontId="8" fillId="0" borderId="15" xfId="2" applyNumberFormat="1" applyFont="1" applyFill="1" applyBorder="1" applyAlignment="1" applyProtection="1">
      <alignment horizontal="left"/>
      <protection locked="0" hidden="1"/>
    </xf>
    <xf numFmtId="1" fontId="8" fillId="0" borderId="18" xfId="2" applyNumberFormat="1" applyFont="1" applyFill="1" applyBorder="1" applyAlignment="1" applyProtection="1">
      <alignment horizontal="left"/>
      <protection locked="0" hidden="1"/>
    </xf>
    <xf numFmtId="1" fontId="8" fillId="0" borderId="18" xfId="0" applyNumberFormat="1" applyFont="1" applyBorder="1" applyAlignment="1">
      <alignment horizontal="left"/>
    </xf>
    <xf numFmtId="1" fontId="8" fillId="0" borderId="16" xfId="0" applyNumberFormat="1" applyFont="1" applyBorder="1" applyAlignment="1">
      <alignment horizontal="left"/>
    </xf>
    <xf numFmtId="0" fontId="14" fillId="0" borderId="47" xfId="2" applyFont="1" applyFill="1" applyBorder="1" applyAlignment="1" applyProtection="1">
      <alignment horizontal="left" vertical="center"/>
      <protection hidden="1"/>
    </xf>
    <xf numFmtId="0" fontId="15" fillId="0" borderId="22" xfId="0" applyFont="1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8" fillId="0" borderId="10" xfId="2" applyFont="1" applyFill="1" applyBorder="1" applyAlignment="1" applyProtection="1">
      <alignment horizontal="left" vertical="center" wrapText="1"/>
      <protection hidden="1"/>
    </xf>
    <xf numFmtId="0" fontId="8" fillId="0" borderId="2" xfId="2" applyFont="1" applyFill="1" applyAlignment="1" applyProtection="1">
      <alignment horizontal="left" vertical="center" wrapText="1"/>
      <protection hidden="1"/>
    </xf>
    <xf numFmtId="0" fontId="8" fillId="0" borderId="12" xfId="2" applyFont="1" applyFill="1" applyBorder="1" applyAlignment="1" applyProtection="1">
      <alignment horizontal="left" vertical="center" wrapText="1"/>
      <protection locked="0" hidden="1"/>
    </xf>
    <xf numFmtId="0" fontId="8" fillId="0" borderId="13" xfId="2" applyFont="1" applyFill="1" applyBorder="1" applyAlignment="1" applyProtection="1">
      <alignment horizontal="left" vertical="center" wrapText="1"/>
      <protection locked="0" hidden="1"/>
    </xf>
    <xf numFmtId="0" fontId="2" fillId="0" borderId="19" xfId="0" applyFont="1" applyBorder="1"/>
    <xf numFmtId="0" fontId="2" fillId="0" borderId="20" xfId="0" applyFont="1" applyBorder="1"/>
    <xf numFmtId="1" fontId="8" fillId="0" borderId="24" xfId="2" applyNumberFormat="1" applyFont="1" applyFill="1" applyBorder="1" applyAlignment="1" applyProtection="1">
      <alignment horizontal="left"/>
      <protection locked="0" hidden="1"/>
    </xf>
    <xf numFmtId="1" fontId="8" fillId="0" borderId="25" xfId="2" applyNumberFormat="1" applyFont="1" applyFill="1" applyBorder="1" applyAlignment="1" applyProtection="1">
      <alignment horizontal="left"/>
      <protection locked="0" hidden="1"/>
    </xf>
    <xf numFmtId="0" fontId="8" fillId="0" borderId="25" xfId="0" applyFont="1" applyBorder="1"/>
    <xf numFmtId="0" fontId="8" fillId="0" borderId="26" xfId="0" applyFont="1" applyBorder="1"/>
    <xf numFmtId="0" fontId="1" fillId="5" borderId="24" xfId="3" applyFill="1" applyBorder="1" applyAlignment="1" applyProtection="1">
      <alignment vertical="center" wrapText="1"/>
      <protection locked="0" hidden="1"/>
    </xf>
    <xf numFmtId="0" fontId="0" fillId="0" borderId="25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8" fillId="0" borderId="10" xfId="2" applyFont="1" applyFill="1" applyBorder="1" applyAlignment="1" applyProtection="1">
      <alignment vertical="center" wrapText="1"/>
      <protection hidden="1"/>
    </xf>
    <xf numFmtId="0" fontId="8" fillId="0" borderId="2" xfId="2" applyFont="1" applyFill="1" applyAlignment="1" applyProtection="1">
      <alignment vertical="center" wrapText="1"/>
      <protection hidden="1"/>
    </xf>
    <xf numFmtId="0" fontId="0" fillId="0" borderId="0" xfId="0" applyAlignment="1" applyProtection="1">
      <alignment horizontal="center"/>
      <protection hidden="1"/>
    </xf>
    <xf numFmtId="0" fontId="5" fillId="0" borderId="0" xfId="1" applyFill="1" applyBorder="1" applyAlignment="1" applyProtection="1">
      <alignment horizontal="center"/>
      <protection hidden="1"/>
    </xf>
    <xf numFmtId="0" fontId="6" fillId="0" borderId="3" xfId="2" applyFont="1" applyFill="1" applyBorder="1" applyAlignment="1" applyProtection="1">
      <alignment horizontal="center" vertical="center" wrapText="1"/>
      <protection hidden="1"/>
    </xf>
    <xf numFmtId="0" fontId="7" fillId="0" borderId="4" xfId="2" applyFont="1" applyFill="1" applyBorder="1" applyAlignment="1" applyProtection="1">
      <alignment horizontal="center" vertical="center" wrapText="1"/>
      <protection hidden="1"/>
    </xf>
    <xf numFmtId="0" fontId="7" fillId="0" borderId="5" xfId="2" applyFont="1" applyFill="1" applyBorder="1" applyAlignment="1" applyProtection="1">
      <alignment horizontal="center" vertical="center" wrapText="1"/>
      <protection hidden="1"/>
    </xf>
    <xf numFmtId="0" fontId="0" fillId="5" borderId="8" xfId="3" applyFont="1" applyFill="1" applyBorder="1" applyAlignment="1" applyProtection="1">
      <alignment horizontal="left" vertical="center" wrapText="1"/>
      <protection locked="0" hidden="1"/>
    </xf>
    <xf numFmtId="0" fontId="1" fillId="5" borderId="8" xfId="3" applyFill="1" applyBorder="1" applyAlignment="1" applyProtection="1">
      <alignment horizontal="left" vertical="center" wrapText="1"/>
      <protection locked="0" hidden="1"/>
    </xf>
    <xf numFmtId="0" fontId="1" fillId="5" borderId="9" xfId="3" applyFill="1" applyBorder="1" applyAlignment="1" applyProtection="1">
      <alignment horizontal="left" vertical="center" wrapText="1"/>
      <protection locked="0" hidden="1"/>
    </xf>
    <xf numFmtId="0" fontId="0" fillId="5" borderId="2" xfId="3" applyFont="1" applyFill="1" applyBorder="1" applyAlignment="1" applyProtection="1">
      <alignment horizontal="left" vertical="center" wrapText="1"/>
      <protection locked="0" hidden="1"/>
    </xf>
    <xf numFmtId="0" fontId="1" fillId="5" borderId="2" xfId="3" applyFill="1" applyBorder="1" applyAlignment="1" applyProtection="1">
      <alignment horizontal="left" vertical="center" wrapText="1"/>
      <protection locked="0" hidden="1"/>
    </xf>
    <xf numFmtId="0" fontId="1" fillId="5" borderId="11" xfId="3" applyFill="1" applyBorder="1" applyAlignment="1" applyProtection="1">
      <alignment horizontal="left" vertical="center" wrapText="1"/>
      <protection locked="0" hidden="1"/>
    </xf>
    <xf numFmtId="3" fontId="1" fillId="5" borderId="2" xfId="3" applyNumberFormat="1" applyFill="1" applyBorder="1" applyAlignment="1" applyProtection="1">
      <alignment horizontal="left" vertical="center" wrapText="1"/>
      <protection locked="0" hidden="1"/>
    </xf>
    <xf numFmtId="0" fontId="0" fillId="5" borderId="13" xfId="3" applyFont="1" applyFill="1" applyBorder="1" applyAlignment="1" applyProtection="1">
      <alignment vertical="center" wrapText="1"/>
      <protection locked="0" hidden="1"/>
    </xf>
    <xf numFmtId="0" fontId="1" fillId="5" borderId="13" xfId="3" applyFill="1" applyBorder="1" applyAlignment="1" applyProtection="1">
      <alignment vertical="center" wrapText="1"/>
      <protection locked="0" hidden="1"/>
    </xf>
  </cellXfs>
  <cellStyles count="5">
    <cellStyle name="20 % - zvýraznenie3" xfId="3" builtinId="38"/>
    <cellStyle name="Čiarka" xfId="4" builtinId="3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12</xdr:row>
          <xdr:rowOff>0</xdr:rowOff>
        </xdr:from>
        <xdr:to>
          <xdr:col>9</xdr:col>
          <xdr:colOff>9525</xdr:colOff>
          <xdr:row>13</xdr:row>
          <xdr:rowOff>0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1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14</xdr:row>
          <xdr:rowOff>0</xdr:rowOff>
        </xdr:from>
        <xdr:to>
          <xdr:col>9</xdr:col>
          <xdr:colOff>0</xdr:colOff>
          <xdr:row>14</xdr:row>
          <xdr:rowOff>561975</xdr:rowOff>
        </xdr:to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1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15</xdr:row>
          <xdr:rowOff>0</xdr:rowOff>
        </xdr:from>
        <xdr:to>
          <xdr:col>9</xdr:col>
          <xdr:colOff>0</xdr:colOff>
          <xdr:row>15</xdr:row>
          <xdr:rowOff>561975</xdr:rowOff>
        </xdr:to>
        <xdr:sp macro="" textlink="">
          <xdr:nvSpPr>
            <xdr:cNvPr id="10243" name="Check Box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1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1933575</xdr:colOff>
          <xdr:row>16</xdr:row>
          <xdr:rowOff>0</xdr:rowOff>
        </xdr:from>
        <xdr:to>
          <xdr:col>9</xdr:col>
          <xdr:colOff>0</xdr:colOff>
          <xdr:row>16</xdr:row>
          <xdr:rowOff>561975</xdr:rowOff>
        </xdr:to>
        <xdr:sp macro="" textlink="">
          <xdr:nvSpPr>
            <xdr:cNvPr id="10244" name="Check Box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1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13</xdr:row>
          <xdr:rowOff>9525</xdr:rowOff>
        </xdr:from>
        <xdr:to>
          <xdr:col>9</xdr:col>
          <xdr:colOff>9525</xdr:colOff>
          <xdr:row>14</xdr:row>
          <xdr:rowOff>9525</xdr:rowOff>
        </xdr:to>
        <xdr:sp macro="" textlink="">
          <xdr:nvSpPr>
            <xdr:cNvPr id="10246" name="Check Box 6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1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3E9FE-FC84-48DC-97A1-A3F49022BD87}">
  <dimension ref="B1:K86"/>
  <sheetViews>
    <sheetView topLeftCell="C1" zoomScaleNormal="100" workbookViewId="0">
      <selection activeCell="E36" sqref="E36"/>
    </sheetView>
  </sheetViews>
  <sheetFormatPr defaultColWidth="9.140625" defaultRowHeight="15" x14ac:dyDescent="0.25"/>
  <cols>
    <col min="1" max="1" width="3" style="1" customWidth="1"/>
    <col min="2" max="2" width="4.7109375" style="1" customWidth="1"/>
    <col min="3" max="3" width="38" style="2" customWidth="1"/>
    <col min="4" max="4" width="19" style="2" customWidth="1"/>
    <col min="5" max="5" width="15.7109375" style="2" customWidth="1"/>
    <col min="6" max="6" width="14.85546875" style="2" customWidth="1"/>
    <col min="7" max="7" width="19.85546875" style="2" customWidth="1"/>
    <col min="8" max="8" width="18.7109375" style="2" customWidth="1"/>
    <col min="9" max="9" width="14" style="1" customWidth="1"/>
    <col min="10" max="10" width="14.7109375" style="1" customWidth="1"/>
    <col min="11" max="11" width="12.85546875" style="1" bestFit="1" customWidth="1"/>
    <col min="12" max="12" width="15" style="1" bestFit="1" customWidth="1"/>
    <col min="13" max="13" width="16.85546875" style="1" customWidth="1"/>
    <col min="14" max="14" width="12.28515625" style="1" customWidth="1"/>
    <col min="15" max="15" width="15.42578125" style="1" bestFit="1" customWidth="1"/>
    <col min="16" max="16" width="12.7109375" style="1" customWidth="1"/>
    <col min="17" max="17" width="15.42578125" style="1" bestFit="1" customWidth="1"/>
    <col min="18" max="18" width="12.28515625" style="1" bestFit="1" customWidth="1"/>
    <col min="19" max="19" width="15" style="1" bestFit="1" customWidth="1"/>
    <col min="20" max="20" width="12.85546875" style="1" bestFit="1" customWidth="1"/>
    <col min="21" max="21" width="15" style="1" bestFit="1" customWidth="1"/>
    <col min="22" max="16384" width="9.140625" style="1"/>
  </cols>
  <sheetData>
    <row r="1" spans="2:11" ht="15.75" thickBot="1" x14ac:dyDescent="0.3"/>
    <row r="2" spans="2:11" ht="36.75" customHeight="1" thickBot="1" x14ac:dyDescent="0.3">
      <c r="B2" s="132" t="s">
        <v>0</v>
      </c>
      <c r="C2" s="133"/>
      <c r="D2" s="133"/>
      <c r="E2" s="133"/>
      <c r="F2" s="133"/>
      <c r="G2" s="133"/>
      <c r="H2" s="133"/>
      <c r="I2" s="133"/>
      <c r="J2" s="133"/>
      <c r="K2" s="134"/>
    </row>
    <row r="3" spans="2:11" ht="45.75" thickBot="1" x14ac:dyDescent="0.3">
      <c r="B3" s="3" t="s">
        <v>1</v>
      </c>
      <c r="C3" s="4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7</v>
      </c>
      <c r="I3" s="7" t="s">
        <v>8</v>
      </c>
      <c r="J3" s="8" t="s">
        <v>9</v>
      </c>
      <c r="K3" s="8" t="s">
        <v>10</v>
      </c>
    </row>
    <row r="4" spans="2:11" x14ac:dyDescent="0.25">
      <c r="B4" s="9">
        <v>1</v>
      </c>
      <c r="C4" s="10" t="s">
        <v>55</v>
      </c>
      <c r="D4" s="11" t="s">
        <v>48</v>
      </c>
      <c r="E4" s="12">
        <v>30000</v>
      </c>
      <c r="F4" s="12">
        <v>0</v>
      </c>
      <c r="G4" s="13" t="s">
        <v>11</v>
      </c>
      <c r="H4" s="14">
        <f>E4</f>
        <v>30000</v>
      </c>
      <c r="I4" s="15">
        <f>H4/H$14*100</f>
        <v>33.333333333333329</v>
      </c>
      <c r="J4" s="16">
        <f t="shared" ref="J4:J6" si="0">IF(I4=0,0,(E4-F4)/I4)</f>
        <v>900.00000000000011</v>
      </c>
      <c r="K4" s="17">
        <f t="shared" ref="K4:K5" si="1">IF((E4-F4)=0,0,H4/(E4-F4))</f>
        <v>1</v>
      </c>
    </row>
    <row r="5" spans="2:11" x14ac:dyDescent="0.25">
      <c r="B5" s="9">
        <v>2</v>
      </c>
      <c r="C5" s="18" t="s">
        <v>52</v>
      </c>
      <c r="D5" s="19" t="s">
        <v>53</v>
      </c>
      <c r="E5" s="20">
        <v>36</v>
      </c>
      <c r="F5" s="20">
        <v>0</v>
      </c>
      <c r="G5" s="13" t="s">
        <v>54</v>
      </c>
      <c r="H5" s="21">
        <v>30000</v>
      </c>
      <c r="I5" s="22">
        <f t="shared" ref="I5:I13" si="2">H5/H$14*100</f>
        <v>33.333333333333329</v>
      </c>
      <c r="J5" s="16">
        <f t="shared" si="0"/>
        <v>1.08</v>
      </c>
      <c r="K5" s="17">
        <f t="shared" si="1"/>
        <v>833.33333333333337</v>
      </c>
    </row>
    <row r="6" spans="2:11" x14ac:dyDescent="0.25">
      <c r="B6" s="9">
        <v>3</v>
      </c>
      <c r="C6" s="18" t="s">
        <v>57</v>
      </c>
      <c r="D6" s="19" t="s">
        <v>58</v>
      </c>
      <c r="E6" s="20">
        <v>100</v>
      </c>
      <c r="F6" s="20">
        <v>50</v>
      </c>
      <c r="G6" s="13" t="s">
        <v>11</v>
      </c>
      <c r="H6" s="21">
        <v>30000</v>
      </c>
      <c r="I6" s="22">
        <f t="shared" si="2"/>
        <v>33.333333333333329</v>
      </c>
      <c r="J6" s="16">
        <f t="shared" si="0"/>
        <v>1.5000000000000002</v>
      </c>
      <c r="K6" s="17">
        <f>IF((E6-F6)=0,0,H6/(E6-F6))</f>
        <v>600</v>
      </c>
    </row>
    <row r="7" spans="2:11" x14ac:dyDescent="0.25">
      <c r="B7" s="9">
        <v>4</v>
      </c>
      <c r="C7" s="18" t="s">
        <v>12</v>
      </c>
      <c r="D7" s="19" t="s">
        <v>12</v>
      </c>
      <c r="E7" s="20">
        <v>0</v>
      </c>
      <c r="F7" s="20">
        <v>0</v>
      </c>
      <c r="G7" s="13" t="s">
        <v>51</v>
      </c>
      <c r="H7" s="21">
        <v>0</v>
      </c>
      <c r="I7" s="22">
        <f t="shared" si="2"/>
        <v>0</v>
      </c>
      <c r="J7" s="16">
        <f>IF(I7=0,0,(E7-F7)/I7)</f>
        <v>0</v>
      </c>
      <c r="K7" s="17">
        <f>IF((E7-F7)=0,0,H7/(E7-F7))</f>
        <v>0</v>
      </c>
    </row>
    <row r="8" spans="2:11" x14ac:dyDescent="0.25">
      <c r="B8" s="9">
        <v>5</v>
      </c>
      <c r="C8" s="23" t="s">
        <v>12</v>
      </c>
      <c r="D8" s="24" t="s">
        <v>12</v>
      </c>
      <c r="E8" s="25">
        <v>0</v>
      </c>
      <c r="F8" s="20">
        <v>0</v>
      </c>
      <c r="G8" s="13" t="s">
        <v>51</v>
      </c>
      <c r="H8" s="26">
        <v>0</v>
      </c>
      <c r="I8" s="22">
        <f t="shared" si="2"/>
        <v>0</v>
      </c>
      <c r="J8" s="16">
        <f>IF(I8=0,0,(E8-F8)/I8)</f>
        <v>0</v>
      </c>
      <c r="K8" s="17">
        <f>IF((E8-F8)=0,0,H8/(E8-F8))</f>
        <v>0</v>
      </c>
    </row>
    <row r="9" spans="2:11" x14ac:dyDescent="0.25">
      <c r="B9" s="9">
        <v>6</v>
      </c>
      <c r="C9" s="23" t="s">
        <v>12</v>
      </c>
      <c r="D9" s="24" t="s">
        <v>12</v>
      </c>
      <c r="E9" s="25">
        <v>0</v>
      </c>
      <c r="F9" s="20">
        <v>0</v>
      </c>
      <c r="G9" s="13" t="s">
        <v>51</v>
      </c>
      <c r="H9" s="26">
        <v>0</v>
      </c>
      <c r="I9" s="22">
        <f t="shared" si="2"/>
        <v>0</v>
      </c>
      <c r="J9" s="16">
        <f t="shared" ref="J9:J13" si="3">IF(I9=0,0,(E9-F9)/I9)</f>
        <v>0</v>
      </c>
      <c r="K9" s="17">
        <f t="shared" ref="K9:K13" si="4">IF((E9-F9)=0,0,H9/(E9-F9))</f>
        <v>0</v>
      </c>
    </row>
    <row r="10" spans="2:11" x14ac:dyDescent="0.25">
      <c r="B10" s="9">
        <v>7</v>
      </c>
      <c r="C10" s="23" t="s">
        <v>12</v>
      </c>
      <c r="D10" s="24" t="s">
        <v>12</v>
      </c>
      <c r="E10" s="25">
        <v>0</v>
      </c>
      <c r="F10" s="20">
        <v>0</v>
      </c>
      <c r="G10" s="13" t="s">
        <v>51</v>
      </c>
      <c r="H10" s="26">
        <v>0</v>
      </c>
      <c r="I10" s="22">
        <f t="shared" si="2"/>
        <v>0</v>
      </c>
      <c r="J10" s="16">
        <f t="shared" si="3"/>
        <v>0</v>
      </c>
      <c r="K10" s="17">
        <f t="shared" si="4"/>
        <v>0</v>
      </c>
    </row>
    <row r="11" spans="2:11" x14ac:dyDescent="0.25">
      <c r="B11" s="9">
        <v>8</v>
      </c>
      <c r="C11" s="23" t="s">
        <v>12</v>
      </c>
      <c r="D11" s="24" t="s">
        <v>12</v>
      </c>
      <c r="E11" s="25">
        <v>0</v>
      </c>
      <c r="F11" s="20">
        <v>0</v>
      </c>
      <c r="G11" s="13" t="s">
        <v>51</v>
      </c>
      <c r="H11" s="26">
        <v>0</v>
      </c>
      <c r="I11" s="22">
        <f t="shared" si="2"/>
        <v>0</v>
      </c>
      <c r="J11" s="16">
        <f t="shared" si="3"/>
        <v>0</v>
      </c>
      <c r="K11" s="17">
        <f t="shared" si="4"/>
        <v>0</v>
      </c>
    </row>
    <row r="12" spans="2:11" x14ac:dyDescent="0.25">
      <c r="B12" s="9">
        <v>9</v>
      </c>
      <c r="C12" s="23" t="s">
        <v>12</v>
      </c>
      <c r="D12" s="24" t="s">
        <v>12</v>
      </c>
      <c r="E12" s="25">
        <v>0</v>
      </c>
      <c r="F12" s="20">
        <v>0</v>
      </c>
      <c r="G12" s="13" t="s">
        <v>51</v>
      </c>
      <c r="H12" s="26">
        <v>0</v>
      </c>
      <c r="I12" s="22">
        <f t="shared" si="2"/>
        <v>0</v>
      </c>
      <c r="J12" s="16">
        <f t="shared" si="3"/>
        <v>0</v>
      </c>
      <c r="K12" s="17">
        <f t="shared" si="4"/>
        <v>0</v>
      </c>
    </row>
    <row r="13" spans="2:11" x14ac:dyDescent="0.25">
      <c r="B13" s="9">
        <v>10</v>
      </c>
      <c r="C13" s="23" t="s">
        <v>12</v>
      </c>
      <c r="D13" s="24" t="s">
        <v>12</v>
      </c>
      <c r="E13" s="25">
        <v>0</v>
      </c>
      <c r="F13" s="20">
        <v>0</v>
      </c>
      <c r="G13" s="13" t="s">
        <v>51</v>
      </c>
      <c r="H13" s="26">
        <v>0</v>
      </c>
      <c r="I13" s="22">
        <f t="shared" si="2"/>
        <v>0</v>
      </c>
      <c r="J13" s="16">
        <f t="shared" si="3"/>
        <v>0</v>
      </c>
      <c r="K13" s="17">
        <f t="shared" si="4"/>
        <v>0</v>
      </c>
    </row>
    <row r="14" spans="2:11" ht="15.75" customHeight="1" thickBot="1" x14ac:dyDescent="0.3">
      <c r="B14" s="27"/>
      <c r="C14" s="28" t="s">
        <v>13</v>
      </c>
      <c r="D14" s="29"/>
      <c r="E14" s="29"/>
      <c r="F14" s="29"/>
      <c r="G14" s="29"/>
      <c r="H14" s="30">
        <f>SUM(H4:H13)</f>
        <v>90000</v>
      </c>
      <c r="I14" s="31">
        <f>SUM(I4:I13)</f>
        <v>99.999999999999986</v>
      </c>
      <c r="J14" s="32"/>
      <c r="K14" s="33"/>
    </row>
    <row r="15" spans="2:11" ht="15.75" thickBot="1" x14ac:dyDescent="0.3"/>
    <row r="16" spans="2:11" ht="35.25" customHeight="1" x14ac:dyDescent="0.25">
      <c r="B16" s="164" t="s">
        <v>14</v>
      </c>
      <c r="C16" s="165"/>
      <c r="D16" s="165"/>
      <c r="E16" s="165"/>
      <c r="F16" s="165"/>
      <c r="G16" s="165"/>
      <c r="H16" s="165"/>
      <c r="I16" s="165"/>
      <c r="J16" s="166"/>
    </row>
    <row r="17" spans="2:10" x14ac:dyDescent="0.25">
      <c r="B17" s="167" t="s">
        <v>1</v>
      </c>
      <c r="C17" s="137" t="s">
        <v>2</v>
      </c>
      <c r="D17" s="135" t="s">
        <v>15</v>
      </c>
      <c r="E17" s="169" t="s">
        <v>16</v>
      </c>
      <c r="F17" s="170"/>
      <c r="G17" s="171" t="s">
        <v>17</v>
      </c>
      <c r="H17" s="172"/>
      <c r="I17" s="173" t="s">
        <v>18</v>
      </c>
      <c r="J17" s="170"/>
    </row>
    <row r="18" spans="2:10" x14ac:dyDescent="0.25">
      <c r="B18" s="168"/>
      <c r="C18" s="138"/>
      <c r="D18" s="136"/>
      <c r="E18" s="34" t="s">
        <v>16</v>
      </c>
      <c r="F18" s="35" t="s">
        <v>19</v>
      </c>
      <c r="G18" s="36" t="s">
        <v>17</v>
      </c>
      <c r="H18" s="37" t="s">
        <v>20</v>
      </c>
      <c r="I18" s="38" t="s">
        <v>18</v>
      </c>
      <c r="J18" s="35" t="s">
        <v>21</v>
      </c>
    </row>
    <row r="19" spans="2:10" x14ac:dyDescent="0.25">
      <c r="B19" s="34" cm="1">
        <f t="array" ref="B19:B28">B4:B13</f>
        <v>1</v>
      </c>
      <c r="C19" s="39" t="str" cm="1">
        <f t="array" ref="C19:C28">C4:C13</f>
        <v>Cena celkom</v>
      </c>
      <c r="D19" s="40" cm="1">
        <f t="array" ref="D19:D28">I4:I13</f>
        <v>33.333333333333329</v>
      </c>
      <c r="E19" s="41">
        <v>30000</v>
      </c>
      <c r="F19" s="42">
        <f>IF(I4=100,"0",IF((E4-F4)=0,0,(IF(G4="čím menej, tým lepšie",(I4*(E4-E19)/(E4-F4)),(I4*(E19-F4)/(E4-F4))))))</f>
        <v>0</v>
      </c>
      <c r="G19" s="41">
        <v>15000</v>
      </c>
      <c r="H19" s="43">
        <f>IF(I4=100,"0",IF((E4-F4)=0,0,IF(G4="čím menej, tým lepšie",(I4*(E4-G19)/(E4-F4)),(I4*(G19-F4)/(E4-F4)))))</f>
        <v>16.666666666666664</v>
      </c>
      <c r="I19" s="41">
        <v>0</v>
      </c>
      <c r="J19" s="42">
        <f>IF(I4=100,"0",IF((E4-F4)=0,0,IF(G4="čím menej, tým lepšie",(I4*(E4-I19)/(E4-F4)),(I4*(I19-F4)/(E4-F4)))))</f>
        <v>33.333333333333329</v>
      </c>
    </row>
    <row r="20" spans="2:10" ht="15" customHeight="1" x14ac:dyDescent="0.25">
      <c r="B20" s="34">
        <v>2</v>
      </c>
      <c r="C20" s="39" t="str">
        <v>Záruka navyše</v>
      </c>
      <c r="D20" s="40">
        <v>33.333333333333329</v>
      </c>
      <c r="E20" s="41">
        <v>36</v>
      </c>
      <c r="F20" s="42">
        <f>IF(I5=100,"0",IF((E5-F5)=0,0,(IF(G5="čím menej, tým lepšie",(I5*(E5-E20)/(E5-F5)),(I5*(E20-F5)/(E5-F5))))))</f>
        <v>33.333333333333329</v>
      </c>
      <c r="G20" s="41">
        <v>18</v>
      </c>
      <c r="H20" s="43">
        <f t="shared" ref="H20:H28" si="5">IF(I5=100,"0",IF((E5-F5)=0,0,IF(G5="čím menej, tým lepšie",(I5*(E5-G20)/(E5-F5)),(I5*(G20-F5)/(E5-F5)))))</f>
        <v>16.666666666666664</v>
      </c>
      <c r="I20" s="41">
        <v>0</v>
      </c>
      <c r="J20" s="42">
        <f t="shared" ref="J20:J28" si="6">IF(I5=100,"0",IF((E5-F5)=0,0,IF(G5="čím menej, tým lepšie",(I5*(E5-I20)/(E5-F5)),(I5*(I20-F5)/(E5-F5)))))</f>
        <v>0</v>
      </c>
    </row>
    <row r="21" spans="2:10" ht="15.75" customHeight="1" x14ac:dyDescent="0.25">
      <c r="B21" s="34">
        <v>3</v>
      </c>
      <c r="C21" s="39" t="str">
        <v>Lehota dodania</v>
      </c>
      <c r="D21" s="40">
        <v>33.333333333333329</v>
      </c>
      <c r="E21" s="41">
        <v>50</v>
      </c>
      <c r="F21" s="42">
        <f>IF(I6=100,"0",IF((E6-F6)=0,0,(IF(G6="čím menej, tým lepšie",(I6*(E6-E21)/(E6-F6)),(I6*(E21-F6)/(E6-F6))))))</f>
        <v>33.333333333333329</v>
      </c>
      <c r="G21" s="41">
        <v>75</v>
      </c>
      <c r="H21" s="43">
        <f t="shared" si="5"/>
        <v>16.666666666666664</v>
      </c>
      <c r="I21" s="41">
        <v>100</v>
      </c>
      <c r="J21" s="42">
        <f t="shared" si="6"/>
        <v>0</v>
      </c>
    </row>
    <row r="22" spans="2:10" x14ac:dyDescent="0.25">
      <c r="B22" s="34">
        <v>4</v>
      </c>
      <c r="C22" s="39" t="str">
        <v>...</v>
      </c>
      <c r="D22" s="40">
        <v>0</v>
      </c>
      <c r="E22" s="41">
        <v>0</v>
      </c>
      <c r="F22" s="42">
        <f>IF(I7=100,"0",IF((E7-F7)=0,0,(IF(G7="čím menej, tým lepšie",(I7*(E7-E22)/(E7-F7)),(I7*(E22-F7)/(E7-F7))))))</f>
        <v>0</v>
      </c>
      <c r="G22" s="41">
        <v>0</v>
      </c>
      <c r="H22" s="43">
        <f t="shared" si="5"/>
        <v>0</v>
      </c>
      <c r="I22" s="41">
        <v>0</v>
      </c>
      <c r="J22" s="42">
        <f t="shared" si="6"/>
        <v>0</v>
      </c>
    </row>
    <row r="23" spans="2:10" x14ac:dyDescent="0.25">
      <c r="B23" s="34">
        <v>5</v>
      </c>
      <c r="C23" s="39" t="str">
        <v>...</v>
      </c>
      <c r="D23" s="40">
        <v>0</v>
      </c>
      <c r="E23" s="41">
        <v>0</v>
      </c>
      <c r="F23" s="42">
        <f>IF(I8=100,"0",IF((E8-F8)=0,0,(IF(G8="čím menej, tým lepšie",(I8*(E8-E23)/(E8-F8)),(I8*(E23-F8)/(E8-F8))))))</f>
        <v>0</v>
      </c>
      <c r="G23" s="41">
        <v>0</v>
      </c>
      <c r="H23" s="43">
        <f t="shared" si="5"/>
        <v>0</v>
      </c>
      <c r="I23" s="41">
        <v>0</v>
      </c>
      <c r="J23" s="42">
        <f t="shared" si="6"/>
        <v>0</v>
      </c>
    </row>
    <row r="24" spans="2:10" x14ac:dyDescent="0.25">
      <c r="B24" s="34">
        <v>6</v>
      </c>
      <c r="C24" s="39" t="str">
        <v>...</v>
      </c>
      <c r="D24" s="40">
        <v>0</v>
      </c>
      <c r="E24" s="41">
        <v>0</v>
      </c>
      <c r="F24" s="42">
        <f t="shared" ref="F24:F28" si="7">IF(I9=100,"0",IF((E9-F9)=0,0,(IF(G9="čím menej, tým lepšie",(I9*(E9-E24)/(E9-F9)),(I9*(E24-F9)/(E9-F9))))))</f>
        <v>0</v>
      </c>
      <c r="G24" s="41">
        <v>0</v>
      </c>
      <c r="H24" s="43">
        <f t="shared" si="5"/>
        <v>0</v>
      </c>
      <c r="I24" s="41">
        <v>0</v>
      </c>
      <c r="J24" s="42">
        <f t="shared" si="6"/>
        <v>0</v>
      </c>
    </row>
    <row r="25" spans="2:10" x14ac:dyDescent="0.25">
      <c r="B25" s="34">
        <v>7</v>
      </c>
      <c r="C25" s="39" t="str">
        <v>...</v>
      </c>
      <c r="D25" s="40">
        <v>0</v>
      </c>
      <c r="E25" s="41">
        <v>0</v>
      </c>
      <c r="F25" s="42">
        <f t="shared" si="7"/>
        <v>0</v>
      </c>
      <c r="G25" s="41">
        <v>0</v>
      </c>
      <c r="H25" s="43">
        <f t="shared" si="5"/>
        <v>0</v>
      </c>
      <c r="I25" s="41">
        <v>0</v>
      </c>
      <c r="J25" s="42">
        <f t="shared" si="6"/>
        <v>0</v>
      </c>
    </row>
    <row r="26" spans="2:10" x14ac:dyDescent="0.25">
      <c r="B26" s="34">
        <v>8</v>
      </c>
      <c r="C26" s="39" t="str">
        <v>...</v>
      </c>
      <c r="D26" s="40">
        <v>0</v>
      </c>
      <c r="E26" s="41">
        <v>0</v>
      </c>
      <c r="F26" s="42">
        <f t="shared" si="7"/>
        <v>0</v>
      </c>
      <c r="G26" s="41">
        <v>0</v>
      </c>
      <c r="H26" s="43">
        <f t="shared" si="5"/>
        <v>0</v>
      </c>
      <c r="I26" s="41">
        <v>0</v>
      </c>
      <c r="J26" s="42">
        <f t="shared" si="6"/>
        <v>0</v>
      </c>
    </row>
    <row r="27" spans="2:10" x14ac:dyDescent="0.25">
      <c r="B27" s="34">
        <v>9</v>
      </c>
      <c r="C27" s="39" t="str">
        <v>...</v>
      </c>
      <c r="D27" s="40">
        <v>0</v>
      </c>
      <c r="E27" s="41">
        <v>0</v>
      </c>
      <c r="F27" s="42">
        <f t="shared" si="7"/>
        <v>0</v>
      </c>
      <c r="G27" s="41">
        <v>0</v>
      </c>
      <c r="H27" s="43">
        <f t="shared" si="5"/>
        <v>0</v>
      </c>
      <c r="I27" s="41">
        <v>0</v>
      </c>
      <c r="J27" s="42">
        <f t="shared" si="6"/>
        <v>0</v>
      </c>
    </row>
    <row r="28" spans="2:10" ht="15.75" thickBot="1" x14ac:dyDescent="0.3">
      <c r="B28" s="44">
        <v>10</v>
      </c>
      <c r="C28" s="45" t="str">
        <v>...</v>
      </c>
      <c r="D28" s="46">
        <v>0</v>
      </c>
      <c r="E28" s="41">
        <v>0</v>
      </c>
      <c r="F28" s="42">
        <f t="shared" si="7"/>
        <v>0</v>
      </c>
      <c r="G28" s="41">
        <v>0</v>
      </c>
      <c r="H28" s="43">
        <f t="shared" si="5"/>
        <v>0</v>
      </c>
      <c r="I28" s="41">
        <v>0</v>
      </c>
      <c r="J28" s="42">
        <f t="shared" si="6"/>
        <v>0</v>
      </c>
    </row>
    <row r="29" spans="2:10" ht="15.75" thickBot="1" x14ac:dyDescent="0.3">
      <c r="B29" s="47"/>
      <c r="C29" s="48" t="s">
        <v>22</v>
      </c>
      <c r="D29" s="49">
        <f>SUM(_xlfn.ANCHORARRAY(D19))</f>
        <v>99.999999999999986</v>
      </c>
      <c r="E29" s="48"/>
      <c r="F29" s="50">
        <f>SUM(F19:F28)</f>
        <v>66.666666666666657</v>
      </c>
      <c r="G29" s="51"/>
      <c r="H29" s="50">
        <f t="shared" ref="H29:J29" si="8">SUM(H19:H28)</f>
        <v>49.999999999999993</v>
      </c>
      <c r="I29" s="51"/>
      <c r="J29" s="52">
        <f t="shared" si="8"/>
        <v>33.333333333333329</v>
      </c>
    </row>
    <row r="31" spans="2:10" ht="36.75" customHeight="1" x14ac:dyDescent="0.25">
      <c r="B31" s="139" t="s">
        <v>23</v>
      </c>
      <c r="C31" s="140"/>
      <c r="D31" s="140"/>
      <c r="E31" s="140"/>
      <c r="F31" s="140"/>
      <c r="G31" s="140"/>
      <c r="H31" s="140"/>
      <c r="I31" s="140"/>
      <c r="J31" s="141"/>
    </row>
    <row r="32" spans="2:10" x14ac:dyDescent="0.25">
      <c r="B32" s="142" t="s">
        <v>1</v>
      </c>
      <c r="C32" s="144" t="s">
        <v>2</v>
      </c>
      <c r="D32" s="145"/>
      <c r="E32" s="152" t="s">
        <v>16</v>
      </c>
      <c r="F32" s="153"/>
      <c r="G32" s="150" t="s">
        <v>17</v>
      </c>
      <c r="H32" s="151"/>
      <c r="I32" s="148" t="s">
        <v>18</v>
      </c>
      <c r="J32" s="149"/>
    </row>
    <row r="33" spans="2:10" x14ac:dyDescent="0.25">
      <c r="B33" s="143"/>
      <c r="C33" s="146"/>
      <c r="D33" s="147"/>
      <c r="E33" s="53" t="s">
        <v>16</v>
      </c>
      <c r="F33" s="54" t="s">
        <v>24</v>
      </c>
      <c r="G33" s="55" t="s">
        <v>17</v>
      </c>
      <c r="H33" s="56" t="s">
        <v>25</v>
      </c>
      <c r="I33" s="57" t="s">
        <v>18</v>
      </c>
      <c r="J33" s="58" t="s">
        <v>21</v>
      </c>
    </row>
    <row r="34" spans="2:10" x14ac:dyDescent="0.25">
      <c r="B34" s="59" cm="1">
        <f t="array" ref="B34:B43">B19:B28</f>
        <v>1</v>
      </c>
      <c r="C34" s="60" t="str" cm="1">
        <f t="array" ref="C34:C43">C19:C28</f>
        <v>Cena celkom</v>
      </c>
      <c r="D34" s="61"/>
      <c r="E34" s="62">
        <f>E19</f>
        <v>30000</v>
      </c>
      <c r="F34" s="63">
        <f>E34</f>
        <v>30000</v>
      </c>
      <c r="G34" s="62">
        <f>G19</f>
        <v>15000</v>
      </c>
      <c r="H34" s="64">
        <f>G34</f>
        <v>15000</v>
      </c>
      <c r="I34" s="62">
        <f>I19</f>
        <v>0</v>
      </c>
      <c r="J34" s="65">
        <f>I34</f>
        <v>0</v>
      </c>
    </row>
    <row r="35" spans="2:10" x14ac:dyDescent="0.25">
      <c r="B35" s="59">
        <v>2</v>
      </c>
      <c r="C35" s="60" t="str">
        <v>Záruka navyše</v>
      </c>
      <c r="D35" s="61"/>
      <c r="E35" s="62">
        <f>E20</f>
        <v>36</v>
      </c>
      <c r="F35" s="63">
        <f>IF(I5=100,"0",IF((E5-F5)=0,0,IF(G5="čím menej, tým lepšie",(-(E5-E35)*(H5/(E5-F5))),-(E35-F5)*(H5/(E5-F5)))))</f>
        <v>-30000</v>
      </c>
      <c r="G35" s="62">
        <f t="shared" ref="G35:G43" si="9">G20</f>
        <v>18</v>
      </c>
      <c r="H35" s="64">
        <f>IF(I5=100,"0",IF((E5-F5)=0,0,IF(G5="čím menej, tým lepšie",(-(E5-G35)*(H5/(E5-F5))),-(G35-F5)*(H5/(E5-F5)))))</f>
        <v>-15000</v>
      </c>
      <c r="I35" s="62">
        <f t="shared" ref="I35:I43" si="10">I20</f>
        <v>0</v>
      </c>
      <c r="J35" s="65">
        <f>IF(I5=100,"0",IF((E5-F5)=0,0,IF(G5="čím menej, tým lepšie",(-(E5-I35)*(H5/(E5-F5))),-(I35-F5)*(H5/(E5-F5)))))</f>
        <v>0</v>
      </c>
    </row>
    <row r="36" spans="2:10" x14ac:dyDescent="0.25">
      <c r="B36" s="59">
        <v>3</v>
      </c>
      <c r="C36" s="60" t="str">
        <v>Lehota dodania</v>
      </c>
      <c r="D36" s="61"/>
      <c r="E36" s="62">
        <f t="shared" ref="E36:E43" si="11">E21</f>
        <v>50</v>
      </c>
      <c r="F36" s="63">
        <f t="shared" ref="F36:F43" si="12">IF(I6=100,"0",IF((E6-F6)=0,0,IF(G6="čím menej, tým lepšie",(-(E6-E36)*(H6/(E6-F6))),-(E36-F6)*(H6/(E6-F6)))))</f>
        <v>-30000</v>
      </c>
      <c r="G36" s="62">
        <f t="shared" si="9"/>
        <v>75</v>
      </c>
      <c r="H36" s="64">
        <f t="shared" ref="H36:H43" si="13">IF(I6=100,"0",IF((E6-F6)=0,0,IF(G6="čím menej, tým lepšie",(-(E6-G36)*(H6/(E6-F6))),-(G36-F6)*(H6/(E6-F6)))))</f>
        <v>-15000</v>
      </c>
      <c r="I36" s="62">
        <f>I21</f>
        <v>100</v>
      </c>
      <c r="J36" s="65">
        <f t="shared" ref="J36:J43" si="14">IF(I6=100,"0",IF((E6-F6)=0,0,IF(G6="čím menej, tým lepšie",(-(E6-I36)*(H6/(E6-F6))),-(I36-F6)*(H6/(E6-F6)))))</f>
        <v>0</v>
      </c>
    </row>
    <row r="37" spans="2:10" x14ac:dyDescent="0.25">
      <c r="B37" s="59">
        <v>4</v>
      </c>
      <c r="C37" s="60" t="str">
        <v>...</v>
      </c>
      <c r="D37" s="61"/>
      <c r="E37" s="62">
        <f t="shared" si="11"/>
        <v>0</v>
      </c>
      <c r="F37" s="63">
        <f t="shared" si="12"/>
        <v>0</v>
      </c>
      <c r="G37" s="62">
        <f t="shared" si="9"/>
        <v>0</v>
      </c>
      <c r="H37" s="64">
        <f t="shared" si="13"/>
        <v>0</v>
      </c>
      <c r="I37" s="62">
        <f t="shared" si="10"/>
        <v>0</v>
      </c>
      <c r="J37" s="65">
        <f t="shared" si="14"/>
        <v>0</v>
      </c>
    </row>
    <row r="38" spans="2:10" x14ac:dyDescent="0.25">
      <c r="B38" s="59">
        <v>5</v>
      </c>
      <c r="C38" s="60" t="str">
        <v>...</v>
      </c>
      <c r="D38" s="61"/>
      <c r="E38" s="62">
        <f t="shared" si="11"/>
        <v>0</v>
      </c>
      <c r="F38" s="63">
        <f t="shared" si="12"/>
        <v>0</v>
      </c>
      <c r="G38" s="62">
        <f t="shared" si="9"/>
        <v>0</v>
      </c>
      <c r="H38" s="64">
        <f t="shared" si="13"/>
        <v>0</v>
      </c>
      <c r="I38" s="62">
        <f t="shared" si="10"/>
        <v>0</v>
      </c>
      <c r="J38" s="65">
        <f t="shared" si="14"/>
        <v>0</v>
      </c>
    </row>
    <row r="39" spans="2:10" x14ac:dyDescent="0.25">
      <c r="B39" s="59">
        <v>6</v>
      </c>
      <c r="C39" s="60" t="str">
        <v>...</v>
      </c>
      <c r="D39" s="61"/>
      <c r="E39" s="62">
        <f t="shared" si="11"/>
        <v>0</v>
      </c>
      <c r="F39" s="63">
        <f t="shared" si="12"/>
        <v>0</v>
      </c>
      <c r="G39" s="62">
        <f t="shared" si="9"/>
        <v>0</v>
      </c>
      <c r="H39" s="64">
        <f t="shared" si="13"/>
        <v>0</v>
      </c>
      <c r="I39" s="62">
        <f t="shared" si="10"/>
        <v>0</v>
      </c>
      <c r="J39" s="65">
        <f t="shared" si="14"/>
        <v>0</v>
      </c>
    </row>
    <row r="40" spans="2:10" x14ac:dyDescent="0.25">
      <c r="B40" s="59">
        <v>7</v>
      </c>
      <c r="C40" s="60" t="str">
        <v>...</v>
      </c>
      <c r="D40" s="61"/>
      <c r="E40" s="62">
        <f t="shared" si="11"/>
        <v>0</v>
      </c>
      <c r="F40" s="63">
        <f t="shared" si="12"/>
        <v>0</v>
      </c>
      <c r="G40" s="62">
        <f t="shared" si="9"/>
        <v>0</v>
      </c>
      <c r="H40" s="64">
        <f t="shared" si="13"/>
        <v>0</v>
      </c>
      <c r="I40" s="62">
        <f t="shared" si="10"/>
        <v>0</v>
      </c>
      <c r="J40" s="65">
        <f t="shared" si="14"/>
        <v>0</v>
      </c>
    </row>
    <row r="41" spans="2:10" ht="15.75" customHeight="1" x14ac:dyDescent="0.25">
      <c r="B41" s="59">
        <v>8</v>
      </c>
      <c r="C41" s="60" t="str">
        <v>...</v>
      </c>
      <c r="D41" s="61"/>
      <c r="E41" s="62">
        <f t="shared" si="11"/>
        <v>0</v>
      </c>
      <c r="F41" s="63">
        <f t="shared" si="12"/>
        <v>0</v>
      </c>
      <c r="G41" s="62">
        <f t="shared" si="9"/>
        <v>0</v>
      </c>
      <c r="H41" s="64">
        <f t="shared" si="13"/>
        <v>0</v>
      </c>
      <c r="I41" s="62">
        <f t="shared" si="10"/>
        <v>0</v>
      </c>
      <c r="J41" s="65">
        <f t="shared" si="14"/>
        <v>0</v>
      </c>
    </row>
    <row r="42" spans="2:10" x14ac:dyDescent="0.25">
      <c r="B42" s="59">
        <v>9</v>
      </c>
      <c r="C42" s="60" t="str">
        <v>...</v>
      </c>
      <c r="D42" s="61"/>
      <c r="E42" s="62">
        <f t="shared" si="11"/>
        <v>0</v>
      </c>
      <c r="F42" s="63">
        <f t="shared" si="12"/>
        <v>0</v>
      </c>
      <c r="G42" s="62">
        <f t="shared" si="9"/>
        <v>0</v>
      </c>
      <c r="H42" s="64">
        <f t="shared" si="13"/>
        <v>0</v>
      </c>
      <c r="I42" s="62">
        <f t="shared" si="10"/>
        <v>0</v>
      </c>
      <c r="J42" s="65">
        <f t="shared" si="14"/>
        <v>0</v>
      </c>
    </row>
    <row r="43" spans="2:10" ht="15.75" thickBot="1" x14ac:dyDescent="0.3">
      <c r="B43" s="66">
        <v>10</v>
      </c>
      <c r="C43" s="67" t="str">
        <v>...</v>
      </c>
      <c r="D43" s="68"/>
      <c r="E43" s="62">
        <f t="shared" si="11"/>
        <v>0</v>
      </c>
      <c r="F43" s="63">
        <f t="shared" si="12"/>
        <v>0</v>
      </c>
      <c r="G43" s="62">
        <f t="shared" si="9"/>
        <v>0</v>
      </c>
      <c r="H43" s="64">
        <f t="shared" si="13"/>
        <v>0</v>
      </c>
      <c r="I43" s="62">
        <f t="shared" si="10"/>
        <v>0</v>
      </c>
      <c r="J43" s="65">
        <f t="shared" si="14"/>
        <v>0</v>
      </c>
    </row>
    <row r="44" spans="2:10" ht="15.75" thickBot="1" x14ac:dyDescent="0.3">
      <c r="B44" s="69"/>
      <c r="C44" s="70" t="s">
        <v>22</v>
      </c>
      <c r="D44" s="70"/>
      <c r="E44" s="70"/>
      <c r="F44" s="71">
        <f>SUM(F34:F43)</f>
        <v>-30000</v>
      </c>
      <c r="G44" s="71"/>
      <c r="H44" s="71">
        <f t="shared" ref="H44:J44" si="15">SUM(H34:H43)</f>
        <v>-15000</v>
      </c>
      <c r="I44" s="71"/>
      <c r="J44" s="72">
        <f t="shared" si="15"/>
        <v>0</v>
      </c>
    </row>
    <row r="45" spans="2:10" ht="15.75" thickBot="1" x14ac:dyDescent="0.3"/>
    <row r="46" spans="2:10" ht="36" customHeight="1" thickBot="1" x14ac:dyDescent="0.3">
      <c r="B46" s="174" t="s">
        <v>47</v>
      </c>
      <c r="C46" s="175"/>
      <c r="D46" s="175"/>
      <c r="E46" s="175"/>
      <c r="F46" s="175"/>
      <c r="G46" s="175"/>
      <c r="H46" s="175"/>
      <c r="I46" s="175"/>
      <c r="J46" s="176"/>
    </row>
    <row r="47" spans="2:10" ht="15.75" customHeight="1" x14ac:dyDescent="0.25">
      <c r="B47" s="158" t="s">
        <v>1</v>
      </c>
      <c r="C47" s="154" t="s">
        <v>2</v>
      </c>
      <c r="D47" s="155"/>
      <c r="E47" s="158" t="s">
        <v>16</v>
      </c>
      <c r="F47" s="159"/>
      <c r="G47" s="160" t="s">
        <v>17</v>
      </c>
      <c r="H47" s="161"/>
      <c r="I47" s="162" t="s">
        <v>18</v>
      </c>
      <c r="J47" s="163"/>
    </row>
    <row r="48" spans="2:10" x14ac:dyDescent="0.25">
      <c r="B48" s="177"/>
      <c r="C48" s="156"/>
      <c r="D48" s="157"/>
      <c r="E48" s="73" t="s">
        <v>16</v>
      </c>
      <c r="F48" s="74" t="s">
        <v>24</v>
      </c>
      <c r="G48" s="75" t="s">
        <v>17</v>
      </c>
      <c r="H48" s="76" t="s">
        <v>25</v>
      </c>
      <c r="I48" s="77" t="s">
        <v>18</v>
      </c>
      <c r="J48" s="78" t="s">
        <v>21</v>
      </c>
    </row>
    <row r="49" spans="2:10" x14ac:dyDescent="0.25">
      <c r="B49" s="79" cm="1">
        <f t="array" ref="B49:B58">B34:B43</f>
        <v>1</v>
      </c>
      <c r="C49" s="80" t="str" cm="1">
        <f t="array" ref="C49:C58">C34:C43</f>
        <v>Cena celkom</v>
      </c>
      <c r="D49" s="81"/>
      <c r="E49" s="62">
        <f>E19</f>
        <v>30000</v>
      </c>
      <c r="F49" s="82">
        <f>E49</f>
        <v>30000</v>
      </c>
      <c r="G49" s="62">
        <f>G19</f>
        <v>15000</v>
      </c>
      <c r="H49" s="83">
        <f>G49</f>
        <v>15000</v>
      </c>
      <c r="I49" s="62">
        <f>I19</f>
        <v>0</v>
      </c>
      <c r="J49" s="84">
        <f>I49</f>
        <v>0</v>
      </c>
    </row>
    <row r="50" spans="2:10" x14ac:dyDescent="0.25">
      <c r="B50" s="79">
        <v>2</v>
      </c>
      <c r="C50" s="80" t="str">
        <v>Záruka navyše</v>
      </c>
      <c r="D50" s="81"/>
      <c r="E50" s="62">
        <f t="shared" ref="E50:E58" si="16">E20</f>
        <v>36</v>
      </c>
      <c r="F50" s="82">
        <f>IF(I5=100,"0",IF((E5-F5)=0,0,IF(G5="čím menej, tým lepšie",((E50-F5)*H5/(E5-F5)),(E5-E50)*(H5/(E5-F5)))))</f>
        <v>0</v>
      </c>
      <c r="G50" s="62">
        <f t="shared" ref="G50:G58" si="17">G20</f>
        <v>18</v>
      </c>
      <c r="H50" s="83">
        <f>IF(I5=100,"0",IF((E5-F5)=0,0,IF(G5="čím menej, tým lepšie",((G50-F5)*H5/(E5-F5)),(E5-G50)*(H5/(E5-F5)))))</f>
        <v>15000</v>
      </c>
      <c r="I50" s="62">
        <f t="shared" ref="I50:I58" si="18">I20</f>
        <v>0</v>
      </c>
      <c r="J50" s="84">
        <f>IF(I5=100,"0",IF((E5-F5)=0,0,IF(G5="čím menej, tým lepšie",((I50-F5)*H5/(E5-F5)),(E5-I50)*(H5/(E5-F5)))))</f>
        <v>30000</v>
      </c>
    </row>
    <row r="51" spans="2:10" x14ac:dyDescent="0.25">
      <c r="B51" s="79">
        <v>3</v>
      </c>
      <c r="C51" s="80" t="str">
        <v>Lehota dodania</v>
      </c>
      <c r="D51" s="81"/>
      <c r="E51" s="62">
        <f t="shared" si="16"/>
        <v>50</v>
      </c>
      <c r="F51" s="82">
        <f t="shared" ref="F51:F58" si="19">IF(I6=100,"0",IF((E6-F6)=0,0,IF(G6="čím menej, tým lepšie",((E51-F6)*H6/(E6-F6)),(E6-E51)*(H6/(E6-F6)))))</f>
        <v>0</v>
      </c>
      <c r="G51" s="62">
        <f t="shared" si="17"/>
        <v>75</v>
      </c>
      <c r="H51" s="83">
        <f t="shared" ref="H51:H58" si="20">IF(I6=100,"0",IF((E6-F6)=0,0,IF(G6="čím menej, tým lepšie",((G51-F6)*H6/(E6-F6)),(E6-G51)*(H6/(E6-F6)))))</f>
        <v>15000</v>
      </c>
      <c r="I51" s="62">
        <f t="shared" si="18"/>
        <v>100</v>
      </c>
      <c r="J51" s="84">
        <f t="shared" ref="J51:J58" si="21">IF(I6=100,"0",IF((E6-F6)=0,0,IF(G6="čím menej, tým lepšie",((I51-F6)*H6/(E6-F6)),(E6-I51)*(H6/(E6-F6)))))</f>
        <v>30000</v>
      </c>
    </row>
    <row r="52" spans="2:10" ht="15.75" customHeight="1" x14ac:dyDescent="0.25">
      <c r="B52" s="79">
        <v>4</v>
      </c>
      <c r="C52" s="80" t="str">
        <v>...</v>
      </c>
      <c r="D52" s="81"/>
      <c r="E52" s="62">
        <f t="shared" si="16"/>
        <v>0</v>
      </c>
      <c r="F52" s="82">
        <f t="shared" si="19"/>
        <v>0</v>
      </c>
      <c r="G52" s="62">
        <f t="shared" si="17"/>
        <v>0</v>
      </c>
      <c r="H52" s="83">
        <f t="shared" si="20"/>
        <v>0</v>
      </c>
      <c r="I52" s="62">
        <f t="shared" si="18"/>
        <v>0</v>
      </c>
      <c r="J52" s="84">
        <f t="shared" si="21"/>
        <v>0</v>
      </c>
    </row>
    <row r="53" spans="2:10" x14ac:dyDescent="0.25">
      <c r="B53" s="79">
        <v>5</v>
      </c>
      <c r="C53" s="80" t="str">
        <v>...</v>
      </c>
      <c r="D53" s="81"/>
      <c r="E53" s="62">
        <f t="shared" si="16"/>
        <v>0</v>
      </c>
      <c r="F53" s="82">
        <f t="shared" si="19"/>
        <v>0</v>
      </c>
      <c r="G53" s="62">
        <f t="shared" si="17"/>
        <v>0</v>
      </c>
      <c r="H53" s="83">
        <f t="shared" si="20"/>
        <v>0</v>
      </c>
      <c r="I53" s="62">
        <f t="shared" si="18"/>
        <v>0</v>
      </c>
      <c r="J53" s="84">
        <f t="shared" si="21"/>
        <v>0</v>
      </c>
    </row>
    <row r="54" spans="2:10" x14ac:dyDescent="0.25">
      <c r="B54" s="79">
        <v>6</v>
      </c>
      <c r="C54" s="80" t="str">
        <v>...</v>
      </c>
      <c r="D54" s="81"/>
      <c r="E54" s="62">
        <f t="shared" si="16"/>
        <v>0</v>
      </c>
      <c r="F54" s="82">
        <f t="shared" si="19"/>
        <v>0</v>
      </c>
      <c r="G54" s="62">
        <f t="shared" si="17"/>
        <v>0</v>
      </c>
      <c r="H54" s="83">
        <f t="shared" si="20"/>
        <v>0</v>
      </c>
      <c r="I54" s="62">
        <f t="shared" si="18"/>
        <v>0</v>
      </c>
      <c r="J54" s="84">
        <f t="shared" si="21"/>
        <v>0</v>
      </c>
    </row>
    <row r="55" spans="2:10" x14ac:dyDescent="0.25">
      <c r="B55" s="79">
        <v>7</v>
      </c>
      <c r="C55" s="80" t="str">
        <v>...</v>
      </c>
      <c r="D55" s="81"/>
      <c r="E55" s="62">
        <f t="shared" si="16"/>
        <v>0</v>
      </c>
      <c r="F55" s="82">
        <f t="shared" si="19"/>
        <v>0</v>
      </c>
      <c r="G55" s="62">
        <f t="shared" si="17"/>
        <v>0</v>
      </c>
      <c r="H55" s="83">
        <f t="shared" si="20"/>
        <v>0</v>
      </c>
      <c r="I55" s="62">
        <f t="shared" si="18"/>
        <v>0</v>
      </c>
      <c r="J55" s="84">
        <f t="shared" si="21"/>
        <v>0</v>
      </c>
    </row>
    <row r="56" spans="2:10" x14ac:dyDescent="0.25">
      <c r="B56" s="79">
        <v>8</v>
      </c>
      <c r="C56" s="80" t="str">
        <v>...</v>
      </c>
      <c r="D56" s="81"/>
      <c r="E56" s="62">
        <f t="shared" si="16"/>
        <v>0</v>
      </c>
      <c r="F56" s="82">
        <f t="shared" si="19"/>
        <v>0</v>
      </c>
      <c r="G56" s="62">
        <f t="shared" si="17"/>
        <v>0</v>
      </c>
      <c r="H56" s="83">
        <f t="shared" si="20"/>
        <v>0</v>
      </c>
      <c r="I56" s="62">
        <f t="shared" si="18"/>
        <v>0</v>
      </c>
      <c r="J56" s="84">
        <f t="shared" si="21"/>
        <v>0</v>
      </c>
    </row>
    <row r="57" spans="2:10" x14ac:dyDescent="0.25">
      <c r="B57" s="79">
        <v>9</v>
      </c>
      <c r="C57" s="80" t="str">
        <v>...</v>
      </c>
      <c r="D57" s="81"/>
      <c r="E57" s="62">
        <f t="shared" si="16"/>
        <v>0</v>
      </c>
      <c r="F57" s="82">
        <f t="shared" si="19"/>
        <v>0</v>
      </c>
      <c r="G57" s="62">
        <f t="shared" si="17"/>
        <v>0</v>
      </c>
      <c r="H57" s="83">
        <f t="shared" si="20"/>
        <v>0</v>
      </c>
      <c r="I57" s="62">
        <f t="shared" si="18"/>
        <v>0</v>
      </c>
      <c r="J57" s="84">
        <f t="shared" si="21"/>
        <v>0</v>
      </c>
    </row>
    <row r="58" spans="2:10" ht="15.75" thickBot="1" x14ac:dyDescent="0.3">
      <c r="B58" s="85">
        <v>10</v>
      </c>
      <c r="C58" s="86" t="str">
        <v>...</v>
      </c>
      <c r="D58" s="87"/>
      <c r="E58" s="62">
        <f t="shared" si="16"/>
        <v>0</v>
      </c>
      <c r="F58" s="82">
        <f t="shared" si="19"/>
        <v>0</v>
      </c>
      <c r="G58" s="62">
        <f t="shared" si="17"/>
        <v>0</v>
      </c>
      <c r="H58" s="83">
        <f t="shared" si="20"/>
        <v>0</v>
      </c>
      <c r="I58" s="62">
        <f t="shared" si="18"/>
        <v>0</v>
      </c>
      <c r="J58" s="84">
        <f t="shared" si="21"/>
        <v>0</v>
      </c>
    </row>
    <row r="59" spans="2:10" ht="15.75" thickBot="1" x14ac:dyDescent="0.3">
      <c r="B59" s="88"/>
      <c r="C59" s="89" t="s">
        <v>22</v>
      </c>
      <c r="D59" s="89"/>
      <c r="E59" s="89"/>
      <c r="F59" s="90">
        <f>SUM(F49:F58)</f>
        <v>30000</v>
      </c>
      <c r="G59" s="90"/>
      <c r="H59" s="90">
        <f t="shared" ref="H59:J59" si="22">SUM(H49:H58)</f>
        <v>45000</v>
      </c>
      <c r="I59" s="90"/>
      <c r="J59" s="91">
        <f t="shared" si="22"/>
        <v>60000</v>
      </c>
    </row>
    <row r="61" spans="2:10" x14ac:dyDescent="0.25">
      <c r="C61" s="1"/>
      <c r="D61" s="1"/>
      <c r="E61" s="1"/>
      <c r="F61" s="1"/>
      <c r="G61" s="1"/>
      <c r="H61" s="1"/>
    </row>
    <row r="62" spans="2:10" ht="30.75" customHeight="1" x14ac:dyDescent="0.25">
      <c r="C62" s="1"/>
      <c r="D62" s="1"/>
      <c r="E62" s="1"/>
      <c r="F62" s="1"/>
      <c r="G62" s="1"/>
      <c r="H62" s="1"/>
    </row>
    <row r="63" spans="2:10" x14ac:dyDescent="0.25">
      <c r="C63" s="1"/>
      <c r="D63" s="1"/>
      <c r="E63" s="1"/>
      <c r="F63" s="1"/>
      <c r="G63" s="1"/>
      <c r="H63" s="1"/>
    </row>
    <row r="64" spans="2:10" x14ac:dyDescent="0.25">
      <c r="C64" s="1"/>
      <c r="D64" s="1"/>
      <c r="E64" s="1"/>
      <c r="F64" s="1"/>
      <c r="G64" s="1"/>
      <c r="H64" s="1"/>
    </row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ht="15.75" customHeight="1" x14ac:dyDescent="0.25"/>
    <row r="73" s="1" customFormat="1" ht="15.75" customHeigh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</sheetData>
  <sheetProtection algorithmName="SHA-512" hashValue="pqZF5b2hxy5yF3iQZznPNLLDd9raKNx08fikCkyH3mdipEP5m7AuHOHrRxJP1e1vwSAnShrUF4YlOQCB+cbd5w==" saltValue="9lAhXbNrPBqdLCQa6TtKUw==" spinCount="100000" sheet="1" objects="1" scenarios="1"/>
  <mergeCells count="20">
    <mergeCell ref="C47:D48"/>
    <mergeCell ref="E47:F47"/>
    <mergeCell ref="G47:H47"/>
    <mergeCell ref="I47:J47"/>
    <mergeCell ref="B16:J16"/>
    <mergeCell ref="B17:B18"/>
    <mergeCell ref="E17:F17"/>
    <mergeCell ref="G17:H17"/>
    <mergeCell ref="I17:J17"/>
    <mergeCell ref="B46:J46"/>
    <mergeCell ref="B47:B48"/>
    <mergeCell ref="B2:K2"/>
    <mergeCell ref="D17:D18"/>
    <mergeCell ref="C17:C18"/>
    <mergeCell ref="B31:J31"/>
    <mergeCell ref="B32:B33"/>
    <mergeCell ref="C32:D33"/>
    <mergeCell ref="I32:J32"/>
    <mergeCell ref="G32:H32"/>
    <mergeCell ref="E32:F32"/>
  </mergeCells>
  <dataValidations xWindow="534" yWindow="640" count="2">
    <dataValidation type="list" allowBlank="1" showInputMessage="1" showErrorMessage="1" sqref="G4:G13" xr:uid="{C656F54A-B47B-4E42-9306-C4487E9856F3}">
      <mc:AlternateContent xmlns:x12ac="http://schemas.microsoft.com/office/spreadsheetml/2011/1/ac" xmlns:mc="http://schemas.openxmlformats.org/markup-compatibility/2006">
        <mc:Choice Requires="x12ac">
          <x12ac:list>žiadna,"čím menej, tým lepšie","čím viac, tým lepšie"</x12ac:list>
        </mc:Choice>
        <mc:Fallback>
          <formula1>"žiadna,čím menej, tým lepšie,čím viac, tým lepšie"</formula1>
        </mc:Fallback>
      </mc:AlternateContent>
    </dataValidation>
    <dataValidation type="whole" allowBlank="1" showInputMessage="1" showErrorMessage="1" errorTitle="Chyba" error="Vložili ste hodnotu mimo povolený rozsah" promptTitle="info" prompt="Do tohto poľa môžete vložiť len hodnotu od minima do maxima daného kritéria" sqref="E35:E43" xr:uid="{19587B58-372E-43D5-B421-BFFEBD4CD82B}">
      <formula1>F5</formula1>
      <formula2>E5</formula2>
    </dataValidation>
  </dataValidations>
  <pageMargins left="0.7" right="0.7" top="0.75" bottom="0.75" header="0.3" footer="0.3"/>
  <pageSetup paperSize="9" orientation="portrait" r:id="rId1"/>
  <ignoredErrors>
    <ignoredError sqref="F34 F49 H49 J49 G34:G43 I34:I35 G49:G58 I49:I58 I37:I43 F35:F43 H34:H43 F50:F58 H50:H58" formula="1"/>
    <ignoredError sqref="H4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B439A-C9C5-49EE-A4D0-A9A0BDD05B34}">
  <sheetPr>
    <tabColor theme="8" tint="0.39997558519241921"/>
  </sheetPr>
  <dimension ref="A1:K43"/>
  <sheetViews>
    <sheetView tabSelected="1" zoomScaleNormal="100" workbookViewId="0">
      <selection activeCell="K13" sqref="K13"/>
    </sheetView>
  </sheetViews>
  <sheetFormatPr defaultColWidth="9.140625" defaultRowHeight="15" x14ac:dyDescent="0.25"/>
  <cols>
    <col min="1" max="1" width="3.28515625" style="1" customWidth="1"/>
    <col min="2" max="2" width="38.85546875" style="1" customWidth="1"/>
    <col min="3" max="3" width="18.5703125" style="1" customWidth="1"/>
    <col min="4" max="4" width="10.5703125" style="1" customWidth="1"/>
    <col min="5" max="5" width="8.7109375" style="1" customWidth="1"/>
    <col min="6" max="6" width="10.7109375" style="1" customWidth="1"/>
    <col min="7" max="7" width="20.140625" style="1" customWidth="1"/>
    <col min="8" max="8" width="19.140625" style="1" customWidth="1"/>
    <col min="9" max="16384" width="9.140625" style="1"/>
  </cols>
  <sheetData>
    <row r="1" spans="1:11" ht="15.75" thickBot="1" x14ac:dyDescent="0.3">
      <c r="A1" s="251"/>
      <c r="B1" s="252"/>
      <c r="C1" s="252"/>
      <c r="D1" s="252"/>
      <c r="E1" s="252"/>
      <c r="F1" s="252"/>
      <c r="G1" s="252"/>
      <c r="H1" s="252"/>
    </row>
    <row r="2" spans="1:11" ht="45.75" customHeight="1" thickBot="1" x14ac:dyDescent="0.3">
      <c r="A2" s="251"/>
      <c r="B2" s="253" t="s">
        <v>59</v>
      </c>
      <c r="C2" s="254"/>
      <c r="D2" s="254"/>
      <c r="E2" s="254"/>
      <c r="F2" s="254"/>
      <c r="G2" s="254"/>
      <c r="H2" s="255"/>
    </row>
    <row r="3" spans="1:11" ht="15.75" thickBot="1" x14ac:dyDescent="0.3">
      <c r="A3" s="251"/>
      <c r="B3" s="199"/>
      <c r="C3" s="199"/>
      <c r="D3" s="199"/>
      <c r="E3" s="199"/>
      <c r="F3" s="199"/>
      <c r="G3" s="199"/>
      <c r="H3" s="199"/>
    </row>
    <row r="4" spans="1:11" x14ac:dyDescent="0.25">
      <c r="A4" s="251"/>
      <c r="B4" s="96" t="s">
        <v>26</v>
      </c>
      <c r="C4" s="256" t="s">
        <v>78</v>
      </c>
      <c r="D4" s="257"/>
      <c r="E4" s="257"/>
      <c r="F4" s="257"/>
      <c r="G4" s="257"/>
      <c r="H4" s="258"/>
    </row>
    <row r="5" spans="1:11" x14ac:dyDescent="0.25">
      <c r="A5" s="251"/>
      <c r="B5" s="97" t="s">
        <v>27</v>
      </c>
      <c r="C5" s="259" t="s">
        <v>79</v>
      </c>
      <c r="D5" s="260"/>
      <c r="E5" s="260"/>
      <c r="F5" s="260"/>
      <c r="G5" s="260"/>
      <c r="H5" s="261"/>
      <c r="I5" s="98"/>
      <c r="J5" s="98"/>
      <c r="K5" s="98"/>
    </row>
    <row r="6" spans="1:11" x14ac:dyDescent="0.25">
      <c r="A6" s="251"/>
      <c r="B6" s="97" t="s">
        <v>28</v>
      </c>
      <c r="C6" s="259" t="s">
        <v>80</v>
      </c>
      <c r="D6" s="260"/>
      <c r="E6" s="260"/>
      <c r="F6" s="260"/>
      <c r="G6" s="260"/>
      <c r="H6" s="261"/>
    </row>
    <row r="7" spans="1:11" x14ac:dyDescent="0.25">
      <c r="A7" s="251"/>
      <c r="B7" s="97" t="s">
        <v>29</v>
      </c>
      <c r="C7" s="262">
        <v>35956526</v>
      </c>
      <c r="D7" s="260"/>
      <c r="E7" s="260"/>
      <c r="F7" s="260"/>
      <c r="G7" s="260"/>
      <c r="H7" s="261"/>
    </row>
    <row r="8" spans="1:11" x14ac:dyDescent="0.25">
      <c r="A8" s="251"/>
      <c r="B8" s="97" t="s">
        <v>30</v>
      </c>
      <c r="C8" s="259" t="s">
        <v>81</v>
      </c>
      <c r="D8" s="260"/>
      <c r="E8" s="260"/>
      <c r="F8" s="260"/>
      <c r="G8" s="260"/>
      <c r="H8" s="261"/>
    </row>
    <row r="9" spans="1:11" x14ac:dyDescent="0.25">
      <c r="A9" s="251"/>
      <c r="B9" s="97" t="s">
        <v>31</v>
      </c>
      <c r="C9" s="260"/>
      <c r="D9" s="260"/>
      <c r="E9" s="260"/>
      <c r="F9" s="260"/>
      <c r="G9" s="260"/>
      <c r="H9" s="261"/>
    </row>
    <row r="10" spans="1:11" ht="15.75" customHeight="1" thickBot="1" x14ac:dyDescent="0.3">
      <c r="A10" s="251"/>
      <c r="B10" s="99" t="s">
        <v>32</v>
      </c>
      <c r="C10" s="263" t="s">
        <v>56</v>
      </c>
      <c r="D10" s="264"/>
      <c r="E10" s="246"/>
      <c r="F10" s="247"/>
      <c r="G10" s="247"/>
      <c r="H10" s="248"/>
    </row>
    <row r="11" spans="1:11" ht="15.75" thickBot="1" x14ac:dyDescent="0.3">
      <c r="A11" s="251"/>
      <c r="B11" s="199"/>
      <c r="C11" s="199"/>
      <c r="D11" s="199"/>
      <c r="E11" s="199"/>
      <c r="F11" s="199"/>
      <c r="G11" s="199"/>
      <c r="H11" s="199"/>
    </row>
    <row r="12" spans="1:11" ht="30" customHeight="1" thickBot="1" x14ac:dyDescent="0.3">
      <c r="A12" s="251"/>
      <c r="B12" s="253" t="s">
        <v>33</v>
      </c>
      <c r="C12" s="254"/>
      <c r="D12" s="254"/>
      <c r="E12" s="254"/>
      <c r="F12" s="254"/>
      <c r="G12" s="254"/>
      <c r="H12" s="255"/>
    </row>
    <row r="13" spans="1:11" ht="45" customHeight="1" x14ac:dyDescent="0.25">
      <c r="A13" s="251"/>
      <c r="B13" s="178" t="s">
        <v>60</v>
      </c>
      <c r="C13" s="179"/>
      <c r="D13" s="179"/>
      <c r="E13" s="179"/>
      <c r="F13" s="179"/>
      <c r="G13" s="180"/>
      <c r="H13" s="108"/>
    </row>
    <row r="14" spans="1:11" ht="45" customHeight="1" x14ac:dyDescent="0.25">
      <c r="A14" s="251"/>
      <c r="B14" s="249" t="s">
        <v>34</v>
      </c>
      <c r="C14" s="250"/>
      <c r="D14" s="250"/>
      <c r="E14" s="250"/>
      <c r="F14" s="250"/>
      <c r="G14" s="250"/>
      <c r="H14" s="100"/>
    </row>
    <row r="15" spans="1:11" ht="45" customHeight="1" x14ac:dyDescent="0.25">
      <c r="A15" s="251"/>
      <c r="B15" s="249" t="s">
        <v>35</v>
      </c>
      <c r="C15" s="250"/>
      <c r="D15" s="250"/>
      <c r="E15" s="250"/>
      <c r="F15" s="250"/>
      <c r="G15" s="250"/>
      <c r="H15" s="100"/>
    </row>
    <row r="16" spans="1:11" ht="45" customHeight="1" x14ac:dyDescent="0.25">
      <c r="A16" s="251"/>
      <c r="B16" s="236" t="s">
        <v>36</v>
      </c>
      <c r="C16" s="237"/>
      <c r="D16" s="237"/>
      <c r="E16" s="237"/>
      <c r="F16" s="237"/>
      <c r="G16" s="237"/>
      <c r="H16" s="100"/>
    </row>
    <row r="17" spans="1:8" ht="45" customHeight="1" thickBot="1" x14ac:dyDescent="0.3">
      <c r="A17" s="251"/>
      <c r="B17" s="238" t="s">
        <v>61</v>
      </c>
      <c r="C17" s="239"/>
      <c r="D17" s="239"/>
      <c r="E17" s="239"/>
      <c r="F17" s="239"/>
      <c r="G17" s="239"/>
      <c r="H17" s="101"/>
    </row>
    <row r="18" spans="1:8" ht="15.75" thickBot="1" x14ac:dyDescent="0.3">
      <c r="A18" s="251"/>
      <c r="B18" s="199"/>
      <c r="C18" s="199"/>
      <c r="D18" s="199"/>
      <c r="E18" s="199"/>
      <c r="F18" s="199"/>
      <c r="G18" s="199"/>
      <c r="H18" s="199"/>
    </row>
    <row r="19" spans="1:8" ht="24" customHeight="1" thickBot="1" x14ac:dyDescent="0.3">
      <c r="A19" s="251"/>
      <c r="B19" s="94" t="s">
        <v>49</v>
      </c>
      <c r="C19" s="191" t="s">
        <v>62</v>
      </c>
      <c r="D19" s="192"/>
      <c r="E19" s="192"/>
      <c r="F19" s="192"/>
      <c r="G19" s="192"/>
      <c r="H19" s="193"/>
    </row>
    <row r="20" spans="1:8" ht="15" customHeight="1" x14ac:dyDescent="0.25">
      <c r="A20" s="251"/>
      <c r="B20" s="118" t="s">
        <v>37</v>
      </c>
      <c r="C20" s="181" t="s">
        <v>38</v>
      </c>
      <c r="D20" s="240"/>
      <c r="E20" s="240"/>
      <c r="F20" s="240"/>
      <c r="G20" s="240"/>
      <c r="H20" s="241"/>
    </row>
    <row r="21" spans="1:8" ht="15.75" thickBot="1" x14ac:dyDescent="0.3">
      <c r="A21" s="251"/>
      <c r="B21" s="93" t="str">
        <f>'Zákl. nastavenie'!G4</f>
        <v>čím menej, tým lepšie</v>
      </c>
      <c r="C21" s="242">
        <v>97</v>
      </c>
      <c r="D21" s="243"/>
      <c r="E21" s="243"/>
      <c r="F21" s="243"/>
      <c r="G21" s="244"/>
      <c r="H21" s="245"/>
    </row>
    <row r="22" spans="1:8" ht="45.75" thickBot="1" x14ac:dyDescent="0.3">
      <c r="A22" s="251"/>
      <c r="B22" s="102" t="s">
        <v>41</v>
      </c>
      <c r="C22" s="103" t="s">
        <v>64</v>
      </c>
      <c r="D22" s="110" t="s">
        <v>70</v>
      </c>
      <c r="E22" s="103" t="s">
        <v>69</v>
      </c>
      <c r="F22" s="103" t="s">
        <v>65</v>
      </c>
      <c r="G22" s="103" t="s">
        <v>66</v>
      </c>
      <c r="H22" s="111" t="s">
        <v>76</v>
      </c>
    </row>
    <row r="23" spans="1:8" x14ac:dyDescent="0.25">
      <c r="A23" s="251"/>
      <c r="B23" s="92" t="s">
        <v>63</v>
      </c>
      <c r="C23" s="109">
        <v>32850</v>
      </c>
      <c r="D23" s="112">
        <v>10.79</v>
      </c>
      <c r="E23" s="113">
        <f>IF(C$10="Som platcom DPH",D23*0.23,0)</f>
        <v>2.4817</v>
      </c>
      <c r="F23" s="113">
        <f>SUM(D23,E23)</f>
        <v>13.271699999999999</v>
      </c>
      <c r="G23" s="113">
        <f>D23*32850</f>
        <v>354451.5</v>
      </c>
      <c r="H23" s="114">
        <f>F23*32850</f>
        <v>435975.34499999997</v>
      </c>
    </row>
    <row r="24" spans="1:8" ht="15.75" thickBot="1" x14ac:dyDescent="0.3">
      <c r="A24" s="251"/>
      <c r="B24" s="121" t="s">
        <v>67</v>
      </c>
      <c r="C24" s="122">
        <v>100</v>
      </c>
      <c r="D24" s="123">
        <v>10</v>
      </c>
      <c r="E24" s="115">
        <f>IF(C$10="Som platcom DPH",D24*0.23,0)</f>
        <v>2.3000000000000003</v>
      </c>
      <c r="F24" s="124">
        <f>SUM(D24,E24)</f>
        <v>12.3</v>
      </c>
      <c r="G24" s="124">
        <f>D24*100</f>
        <v>1000</v>
      </c>
      <c r="H24" s="125">
        <f>F24*100</f>
        <v>1230</v>
      </c>
    </row>
    <row r="25" spans="1:8" ht="19.5" customHeight="1" thickBot="1" x14ac:dyDescent="0.3">
      <c r="A25" s="251"/>
      <c r="B25" s="233" t="s">
        <v>68</v>
      </c>
      <c r="C25" s="234"/>
      <c r="D25" s="234"/>
      <c r="E25" s="234"/>
      <c r="F25" s="235"/>
      <c r="G25" s="128">
        <f>SUM(G23,G24)</f>
        <v>355451.5</v>
      </c>
      <c r="H25" s="127">
        <f>SUM(H23:H24)</f>
        <v>437205.34499999997</v>
      </c>
    </row>
    <row r="26" spans="1:8" ht="18" thickBot="1" x14ac:dyDescent="0.35">
      <c r="A26" s="251"/>
      <c r="B26" s="126" t="s">
        <v>42</v>
      </c>
      <c r="C26" s="225">
        <f>97*(651900-H25)/651900</f>
        <v>31.945668867924535</v>
      </c>
      <c r="D26" s="225"/>
      <c r="E26" s="225"/>
      <c r="F26" s="225"/>
      <c r="G26" s="225"/>
      <c r="H26" s="226"/>
    </row>
    <row r="27" spans="1:8" ht="15" customHeight="1" thickBot="1" x14ac:dyDescent="0.3">
      <c r="A27" s="251"/>
      <c r="B27" s="203"/>
      <c r="C27" s="204"/>
      <c r="D27" s="204"/>
      <c r="E27" s="204"/>
      <c r="F27" s="204"/>
      <c r="G27" s="204"/>
      <c r="H27" s="205"/>
    </row>
    <row r="28" spans="1:8" ht="22.5" customHeight="1" thickBot="1" x14ac:dyDescent="0.3">
      <c r="A28" s="251"/>
      <c r="B28" s="95" t="s">
        <v>50</v>
      </c>
      <c r="C28" s="192" t="s">
        <v>71</v>
      </c>
      <c r="D28" s="192"/>
      <c r="E28" s="192"/>
      <c r="F28" s="192"/>
      <c r="G28" s="192"/>
      <c r="H28" s="193"/>
    </row>
    <row r="29" spans="1:8" x14ac:dyDescent="0.25">
      <c r="A29" s="251"/>
      <c r="B29" s="104" t="s">
        <v>37</v>
      </c>
      <c r="C29" s="181" t="s">
        <v>38</v>
      </c>
      <c r="D29" s="227"/>
      <c r="E29" s="227"/>
      <c r="F29" s="228"/>
      <c r="G29" s="105" t="s">
        <v>39</v>
      </c>
      <c r="H29" s="106" t="s">
        <v>40</v>
      </c>
    </row>
    <row r="30" spans="1:8" x14ac:dyDescent="0.25">
      <c r="A30" s="251"/>
      <c r="B30" s="92" t="str">
        <f>'Zákl. nastavenie'!G5</f>
        <v>čím viac, tým lepšie</v>
      </c>
      <c r="C30" s="229">
        <v>3</v>
      </c>
      <c r="D30" s="230"/>
      <c r="E30" s="231"/>
      <c r="F30" s="232"/>
      <c r="G30" s="116">
        <f>'Zákl. nastavenie'!F5</f>
        <v>0</v>
      </c>
      <c r="H30" s="117">
        <v>3</v>
      </c>
    </row>
    <row r="31" spans="1:8" ht="15.75" customHeight="1" thickBot="1" x14ac:dyDescent="0.3">
      <c r="A31" s="251"/>
      <c r="B31" s="214" t="s">
        <v>43</v>
      </c>
      <c r="C31" s="215"/>
      <c r="D31" s="215"/>
      <c r="E31" s="215"/>
      <c r="F31" s="215"/>
      <c r="G31" s="216"/>
      <c r="H31" s="107" t="s">
        <v>44</v>
      </c>
    </row>
    <row r="32" spans="1:8" ht="33.75" customHeight="1" thickBot="1" x14ac:dyDescent="0.35">
      <c r="A32" s="251"/>
      <c r="B32" s="217" t="s">
        <v>72</v>
      </c>
      <c r="C32" s="218"/>
      <c r="D32" s="218"/>
      <c r="E32" s="218"/>
      <c r="F32" s="218"/>
      <c r="G32" s="218"/>
      <c r="H32" s="129">
        <v>3</v>
      </c>
    </row>
    <row r="33" spans="1:8" ht="18" thickBot="1" x14ac:dyDescent="0.35">
      <c r="A33" s="251"/>
      <c r="B33" s="130" t="s">
        <v>42</v>
      </c>
      <c r="C33" s="219">
        <f>H32</f>
        <v>3</v>
      </c>
      <c r="D33" s="220"/>
      <c r="E33" s="220"/>
      <c r="F33" s="220"/>
      <c r="G33" s="220"/>
      <c r="H33" s="221"/>
    </row>
    <row r="34" spans="1:8" ht="15.75" thickBot="1" x14ac:dyDescent="0.3">
      <c r="A34" s="251"/>
      <c r="B34" s="203"/>
      <c r="C34" s="204"/>
      <c r="D34" s="204"/>
      <c r="E34" s="204"/>
      <c r="F34" s="204"/>
      <c r="G34" s="204"/>
      <c r="H34" s="205"/>
    </row>
    <row r="35" spans="1:8" ht="25.5" customHeight="1" thickBot="1" x14ac:dyDescent="0.3">
      <c r="A35" s="251"/>
      <c r="B35" s="222" t="s">
        <v>73</v>
      </c>
      <c r="C35" s="223"/>
      <c r="D35" s="223"/>
      <c r="E35" s="223"/>
      <c r="F35" s="223"/>
      <c r="G35" s="223"/>
      <c r="H35" s="224"/>
    </row>
    <row r="36" spans="1:8" x14ac:dyDescent="0.25">
      <c r="A36" s="251"/>
      <c r="B36" s="104" t="s">
        <v>37</v>
      </c>
      <c r="C36" s="181" t="s">
        <v>54</v>
      </c>
      <c r="D36" s="182"/>
      <c r="E36" s="183"/>
      <c r="F36" s="183"/>
      <c r="G36" s="183"/>
      <c r="H36" s="184"/>
    </row>
    <row r="37" spans="1:8" ht="15.75" thickBot="1" x14ac:dyDescent="0.3">
      <c r="A37" s="251"/>
      <c r="B37" s="194" t="s">
        <v>43</v>
      </c>
      <c r="C37" s="195"/>
      <c r="D37" s="195"/>
      <c r="E37" s="195"/>
      <c r="F37" s="195"/>
      <c r="G37" s="195"/>
      <c r="H37" s="119" t="s">
        <v>74</v>
      </c>
    </row>
    <row r="38" spans="1:8" ht="30" customHeight="1" thickBot="1" x14ac:dyDescent="0.3">
      <c r="A38" s="251"/>
      <c r="B38" s="196" t="s">
        <v>77</v>
      </c>
      <c r="C38" s="197"/>
      <c r="D38" s="197"/>
      <c r="E38" s="197"/>
      <c r="F38" s="197"/>
      <c r="G38" s="198"/>
      <c r="H38" s="120">
        <v>160</v>
      </c>
    </row>
    <row r="39" spans="1:8" ht="15.75" thickBot="1" x14ac:dyDescent="0.3">
      <c r="A39" s="251"/>
      <c r="B39" s="199"/>
      <c r="C39" s="199"/>
      <c r="D39" s="199"/>
      <c r="E39" s="199"/>
      <c r="F39" s="199"/>
      <c r="G39" s="199"/>
      <c r="H39" s="199"/>
    </row>
    <row r="40" spans="1:8" ht="21.75" thickBot="1" x14ac:dyDescent="0.4">
      <c r="B40" s="200" t="s">
        <v>45</v>
      </c>
      <c r="C40" s="201"/>
      <c r="D40" s="201"/>
      <c r="E40" s="201"/>
      <c r="F40" s="201"/>
      <c r="G40" s="202"/>
      <c r="H40" s="131">
        <f>C26+C33</f>
        <v>34.945668867924539</v>
      </c>
    </row>
    <row r="41" spans="1:8" ht="15.75" thickBot="1" x14ac:dyDescent="0.3">
      <c r="B41" s="203"/>
      <c r="C41" s="204"/>
      <c r="D41" s="204"/>
      <c r="E41" s="204"/>
      <c r="F41" s="204"/>
      <c r="G41" s="204"/>
      <c r="H41" s="205"/>
    </row>
    <row r="42" spans="1:8" x14ac:dyDescent="0.25">
      <c r="B42" s="185" t="s">
        <v>82</v>
      </c>
      <c r="C42" s="206" t="s">
        <v>46</v>
      </c>
      <c r="D42" s="207"/>
      <c r="E42" s="208"/>
      <c r="F42" s="209"/>
      <c r="G42" s="187" t="s">
        <v>75</v>
      </c>
      <c r="H42" s="188"/>
    </row>
    <row r="43" spans="1:8" ht="15.75" thickBot="1" x14ac:dyDescent="0.3">
      <c r="B43" s="186"/>
      <c r="C43" s="210"/>
      <c r="D43" s="211"/>
      <c r="E43" s="212"/>
      <c r="F43" s="213"/>
      <c r="G43" s="189"/>
      <c r="H43" s="190"/>
    </row>
  </sheetData>
  <sheetProtection formatCells="0" insertRows="0" deleteRows="0"/>
  <mergeCells count="43">
    <mergeCell ref="E10:H10"/>
    <mergeCell ref="B14:G14"/>
    <mergeCell ref="A1:A39"/>
    <mergeCell ref="B1:H1"/>
    <mergeCell ref="B2:H2"/>
    <mergeCell ref="B3:H3"/>
    <mergeCell ref="C4:H4"/>
    <mergeCell ref="C5:H5"/>
    <mergeCell ref="C6:H6"/>
    <mergeCell ref="C7:H7"/>
    <mergeCell ref="C8:H8"/>
    <mergeCell ref="C9:H9"/>
    <mergeCell ref="C10:D10"/>
    <mergeCell ref="B11:H11"/>
    <mergeCell ref="B12:H12"/>
    <mergeCell ref="B15:G15"/>
    <mergeCell ref="B25:F25"/>
    <mergeCell ref="B16:G16"/>
    <mergeCell ref="B17:G17"/>
    <mergeCell ref="B18:H18"/>
    <mergeCell ref="C20:H20"/>
    <mergeCell ref="C21:H21"/>
    <mergeCell ref="B35:H35"/>
    <mergeCell ref="C26:H26"/>
    <mergeCell ref="B27:H27"/>
    <mergeCell ref="C29:F29"/>
    <mergeCell ref="C30:F30"/>
    <mergeCell ref="B13:G13"/>
    <mergeCell ref="C36:H36"/>
    <mergeCell ref="B42:B43"/>
    <mergeCell ref="G42:H43"/>
    <mergeCell ref="C19:H19"/>
    <mergeCell ref="C28:H28"/>
    <mergeCell ref="B37:G37"/>
    <mergeCell ref="B38:G38"/>
    <mergeCell ref="B39:H39"/>
    <mergeCell ref="B40:G40"/>
    <mergeCell ref="B41:H41"/>
    <mergeCell ref="C42:F43"/>
    <mergeCell ref="B31:G31"/>
    <mergeCell ref="B32:G32"/>
    <mergeCell ref="C33:H33"/>
    <mergeCell ref="B34:H34"/>
  </mergeCells>
  <dataValidations count="2">
    <dataValidation type="list" allowBlank="1" showInputMessage="1" showErrorMessage="1" sqref="C10" xr:uid="{8D832028-75E5-4E3D-AF43-92125A7E241E}">
      <formula1>"Som platcom DPH,Nie som platcom DPH"</formula1>
    </dataValidation>
    <dataValidation type="whole" allowBlank="1" showInputMessage="1" showErrorMessage="1" error="Neplatná hodnota" prompt="Max hodnota 3" sqref="H32" xr:uid="{EC94A702-CD6D-4FC2-B0A2-BEA9CF114A9A}">
      <formula1>0</formula1>
      <formula2>3</formula2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Check Box 1">
              <controlPr defaultSize="0" autoFill="0" autoLine="0" autoPict="0">
                <anchor moveWithCells="1">
                  <from>
                    <xdr:col>7</xdr:col>
                    <xdr:colOff>0</xdr:colOff>
                    <xdr:row>12</xdr:row>
                    <xdr:rowOff>0</xdr:rowOff>
                  </from>
                  <to>
                    <xdr:col>9</xdr:col>
                    <xdr:colOff>9525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Check Box 2">
              <controlPr defaultSize="0" autoFill="0" autoLine="0" autoPict="0">
                <anchor moveWithCells="1">
                  <from>
                    <xdr:col>7</xdr:col>
                    <xdr:colOff>0</xdr:colOff>
                    <xdr:row>14</xdr:row>
                    <xdr:rowOff>0</xdr:rowOff>
                  </from>
                  <to>
                    <xdr:col>9</xdr:col>
                    <xdr:colOff>0</xdr:colOff>
                    <xdr:row>14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Check Box 3">
              <controlPr defaultSize="0" autoFill="0" autoLine="0" autoPict="0">
                <anchor moveWithCells="1">
                  <from>
                    <xdr:col>7</xdr:col>
                    <xdr:colOff>0</xdr:colOff>
                    <xdr:row>15</xdr:row>
                    <xdr:rowOff>0</xdr:rowOff>
                  </from>
                  <to>
                    <xdr:col>9</xdr:col>
                    <xdr:colOff>0</xdr:colOff>
                    <xdr:row>15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Check Box 4">
              <controlPr defaultSize="0" autoFill="0" autoLine="0" autoPict="0">
                <anchor moveWithCells="1">
                  <from>
                    <xdr:col>6</xdr:col>
                    <xdr:colOff>1933575</xdr:colOff>
                    <xdr:row>16</xdr:row>
                    <xdr:rowOff>0</xdr:rowOff>
                  </from>
                  <to>
                    <xdr:col>9</xdr:col>
                    <xdr:colOff>0</xdr:colOff>
                    <xdr:row>16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8" name="Check Box 6">
              <controlPr defaultSize="0" autoFill="0" autoLine="0" autoPict="0">
                <anchor moveWithCells="1">
                  <from>
                    <xdr:col>7</xdr:col>
                    <xdr:colOff>0</xdr:colOff>
                    <xdr:row>13</xdr:row>
                    <xdr:rowOff>9525</xdr:rowOff>
                  </from>
                  <to>
                    <xdr:col>9</xdr:col>
                    <xdr:colOff>9525</xdr:colOff>
                    <xdr:row>14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109657-a981-45e9-accc-f4b6203c2974" xsi:nil="true"/>
    <lcf76f155ced4ddcb4097134ff3c332f xmlns="d6f25a68-2b8f-4a5b-9db1-9252afa83ed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41CFC4A3C70340AED3F41D644B92D7" ma:contentTypeVersion="20" ma:contentTypeDescription="Create a new document." ma:contentTypeScope="" ma:versionID="5ec9f1e31edcc3b110406d598d6720a6">
  <xsd:schema xmlns:xsd="http://www.w3.org/2001/XMLSchema" xmlns:xs="http://www.w3.org/2001/XMLSchema" xmlns:p="http://schemas.microsoft.com/office/2006/metadata/properties" xmlns:ns2="d6f25a68-2b8f-4a5b-9db1-9252afa83edf" xmlns:ns3="5b109657-a981-45e9-accc-f4b6203c2974" targetNamespace="http://schemas.microsoft.com/office/2006/metadata/properties" ma:root="true" ma:fieldsID="a11db5b45904ce857d86d2baba120fc7" ns2:_="" ns3:_="">
    <xsd:import namespace="d6f25a68-2b8f-4a5b-9db1-9252afa83edf"/>
    <xsd:import namespace="5b109657-a981-45e9-accc-f4b6203c29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3:TaxCatchAll" minOccurs="0"/>
                <xsd:element ref="ns2:MediaServiceDateTaken" minOccurs="0"/>
                <xsd:element ref="ns2:lcf76f155ced4ddcb4097134ff3c332f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25a68-2b8f-4a5b-9db1-9252afa83e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109657-a981-45e9-accc-f4b6203c297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625c622-caf8-4292-a09b-38dcfe2f33e2}" ma:internalName="TaxCatchAll" ma:showField="CatchAllData" ma:web="5b109657-a981-45e9-accc-f4b6203c29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3BD455-CE9E-4AB2-8BBB-ED95591DBF91}">
  <ds:schemaRefs>
    <ds:schemaRef ds:uri="http://www.w3.org/XML/1998/namespace"/>
    <ds:schemaRef ds:uri="http://schemas.microsoft.com/office/2006/metadata/properties"/>
    <ds:schemaRef ds:uri="d6f25a68-2b8f-4a5b-9db1-9252afa83edf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5b109657-a981-45e9-accc-f4b6203c2974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141FBBBA-7E3A-463C-979C-11F0B6DCC7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f25a68-2b8f-4a5b-9db1-9252afa83edf"/>
    <ds:schemaRef ds:uri="5b109657-a981-45e9-accc-f4b6203c29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Zákl. nastavenie</vt:lpstr>
      <vt:lpstr>Ponuka v zákazke</vt:lpstr>
      <vt:lpstr>'Ponuka v zákazke'!Oblasť_tlače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Šimo Juraj, Ing.</cp:lastModifiedBy>
  <cp:revision/>
  <cp:lastPrinted>2024-11-22T11:19:45Z</cp:lastPrinted>
  <dcterms:created xsi:type="dcterms:W3CDTF">2022-09-22T09:41:16Z</dcterms:created>
  <dcterms:modified xsi:type="dcterms:W3CDTF">2025-04-28T14:52:48Z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0x0101001F41CFC4A3C70340AED3F41D644B92D7</vt:lpwstr>
  </property>
  <property fmtid="{D5CDD505-2E9C-101B-9397-08002B2CF9AE}" pid="3" name="MediaServiceImageTags">
    <vt:lpwstr/>
  </property>
</Properties>
</file>