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mediinvest.sharepoint.com/sites/MEDIINVESTConsultings.r.o/Shared Documents/General/4_Verejné obstarávanie/PRV/SČK Svidník/NOVÉ VO/"/>
    </mc:Choice>
  </mc:AlternateContent>
  <xr:revisionPtr revIDLastSave="1401" documentId="11_641E408D3CBB1A59D6E6BB04D8FE551576F1B689" xr6:coauthVersionLast="47" xr6:coauthVersionMax="47" xr10:uidLastSave="{71B62020-C868-4442-A780-6E53BDB09D3A}"/>
  <bookViews>
    <workbookView xWindow="-120" yWindow="-120" windowWidth="29040" windowHeight="15840" xr2:uid="{00000000-000D-0000-FFFF-FFFF00000000}"/>
  </bookViews>
  <sheets>
    <sheet name="Rekapitulácia stavby" sheetId="1" r:id="rId1"/>
    <sheet name="01 - Stavebná časť" sheetId="2" r:id="rId2"/>
    <sheet name="02 - Elektroinštalácia a ..." sheetId="3" r:id="rId3"/>
    <sheet name="03 - Vykurovací systém" sheetId="4" r:id="rId4"/>
    <sheet name="04 - Zdravotechnika" sheetId="5" r:id="rId5"/>
    <sheet name="04.1 - Rozvody vody, kana..." sheetId="6" r:id="rId6"/>
    <sheet name="05.1 - Vodovodná prípojka" sheetId="7" r:id="rId7"/>
    <sheet name="05.2 - Kanalizačná prípojka" sheetId="8" r:id="rId8"/>
  </sheets>
  <definedNames>
    <definedName name="_xlnm._FilterDatabase" localSheetId="1" hidden="1">'01 - Stavebná časť'!$C$138:$K$351</definedName>
    <definedName name="_xlnm._FilterDatabase" localSheetId="2" hidden="1">'02 - Elektroinštalácia a ...'!$C$120:$K$257</definedName>
    <definedName name="_xlnm._FilterDatabase" localSheetId="3" hidden="1">'03 - Vykurovací systém'!$C$124:$K$191</definedName>
    <definedName name="_xlnm._FilterDatabase" localSheetId="4" hidden="1">'04 - Zdravotechnika'!$C$123:$K$220</definedName>
    <definedName name="_xlnm._FilterDatabase" localSheetId="5" hidden="1">'04.1 - Rozvody vody, kana...'!$C$128:$K$167</definedName>
    <definedName name="_xlnm._FilterDatabase" localSheetId="6" hidden="1">'05.1 - Vodovodná prípojka'!$C$126:$K$161</definedName>
    <definedName name="_xlnm._FilterDatabase" localSheetId="7" hidden="1">'05.2 - Kanalizačná prípojka'!$C$128:$K$166</definedName>
    <definedName name="_xlnm.Print_Titles" localSheetId="1">'01 - Stavebná časť'!$138:$138</definedName>
    <definedName name="_xlnm.Print_Titles" localSheetId="2">'02 - Elektroinštalácia a ...'!$120:$120</definedName>
    <definedName name="_xlnm.Print_Titles" localSheetId="3">'03 - Vykurovací systém'!$124:$124</definedName>
    <definedName name="_xlnm.Print_Titles" localSheetId="4">'04 - Zdravotechnika'!$123:$123</definedName>
    <definedName name="_xlnm.Print_Titles" localSheetId="5">'04.1 - Rozvody vody, kana...'!$128:$128</definedName>
    <definedName name="_xlnm.Print_Titles" localSheetId="6">'05.1 - Vodovodná prípojka'!$126:$126</definedName>
    <definedName name="_xlnm.Print_Titles" localSheetId="7">'05.2 - Kanalizačná prípojka'!$128:$128</definedName>
    <definedName name="_xlnm.Print_Titles" localSheetId="0">'Rekapitulácia stavby'!$92:$92</definedName>
    <definedName name="_xlnm.Print_Area" localSheetId="1">'01 - Stavebná časť'!$C$4:$J$76,'01 - Stavebná časť'!$C$82:$J$120,'01 - Stavebná časť'!$C$126:$J$351</definedName>
    <definedName name="_xlnm.Print_Area" localSheetId="2">'02 - Elektroinštalácia a ...'!$C$4:$J$76,'02 - Elektroinštalácia a ...'!$C$82:$J$102,'02 - Elektroinštalácia a ...'!$C$108:$J$257</definedName>
    <definedName name="_xlnm.Print_Area" localSheetId="3">'03 - Vykurovací systém'!$C$4:$J$76,'03 - Vykurovací systém'!$C$82:$J$106,'03 - Vykurovací systém'!$C$112:$J$191</definedName>
    <definedName name="_xlnm.Print_Area" localSheetId="4">'04 - Zdravotechnika'!$C$4:$J$76,'04 - Zdravotechnika'!$C$82:$J$105,'04 - Zdravotechnika'!$C$111:$J$220</definedName>
    <definedName name="_xlnm.Print_Area" localSheetId="5">'04.1 - Rozvody vody, kana...'!$C$4:$J$76,'04.1 - Rozvody vody, kana...'!$C$82:$J$108,'04.1 - Rozvody vody, kana...'!$C$114:$J$167</definedName>
    <definedName name="_xlnm.Print_Area" localSheetId="6">'05.1 - Vodovodná prípojka'!$C$4:$J$76,'05.1 - Vodovodná prípojka'!$C$82:$J$106,'05.1 - Vodovodná prípojka'!$C$112:$J$161</definedName>
    <definedName name="_xlnm.Print_Area" localSheetId="7">'05.2 - Kanalizačná prípojka'!$C$4:$J$76,'05.2 - Kanalizačná prípojka'!$C$82:$J$108,'05.2 - Kanalizačná prípojka'!$C$114:$J$166</definedName>
    <definedName name="_xlnm.Print_Area" localSheetId="0">'Rekapitulácia stavby'!$D$4:$AO$76,'Rekapitulácia stavby'!$C$82:$AQ$104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0" i="8" l="1"/>
  <c r="J39" i="8"/>
  <c r="J38" i="8"/>
  <c r="AY103" i="1"/>
  <c r="J37" i="8"/>
  <c r="AX103" i="1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3" i="8"/>
  <c r="BH163" i="8"/>
  <c r="BG163" i="8"/>
  <c r="BE163" i="8"/>
  <c r="T163" i="8"/>
  <c r="T162" i="8"/>
  <c r="R163" i="8"/>
  <c r="R162" i="8"/>
  <c r="P163" i="8"/>
  <c r="P162" i="8"/>
  <c r="BI161" i="8"/>
  <c r="BH161" i="8"/>
  <c r="BG161" i="8"/>
  <c r="BE161" i="8"/>
  <c r="T161" i="8"/>
  <c r="T160" i="8"/>
  <c r="T159" i="8"/>
  <c r="R161" i="8"/>
  <c r="R160" i="8"/>
  <c r="R159" i="8"/>
  <c r="P161" i="8"/>
  <c r="P160" i="8"/>
  <c r="P159" i="8"/>
  <c r="BI158" i="8"/>
  <c r="BH158" i="8"/>
  <c r="BG158" i="8"/>
  <c r="BE158" i="8"/>
  <c r="T158" i="8"/>
  <c r="T157" i="8"/>
  <c r="R158" i="8"/>
  <c r="R157" i="8"/>
  <c r="P158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J99" i="8"/>
  <c r="J125" i="8"/>
  <c r="F125" i="8"/>
  <c r="F123" i="8"/>
  <c r="E121" i="8"/>
  <c r="J93" i="8"/>
  <c r="F93" i="8"/>
  <c r="F91" i="8"/>
  <c r="E89" i="8"/>
  <c r="J26" i="8"/>
  <c r="E26" i="8"/>
  <c r="J126" i="8"/>
  <c r="J25" i="8"/>
  <c r="J20" i="8"/>
  <c r="E20" i="8"/>
  <c r="F94" i="8"/>
  <c r="J19" i="8"/>
  <c r="J14" i="8"/>
  <c r="J91" i="8"/>
  <c r="E7" i="8"/>
  <c r="E85" i="8"/>
  <c r="J142" i="7"/>
  <c r="J39" i="7"/>
  <c r="J38" i="7"/>
  <c r="AY102" i="1"/>
  <c r="J37" i="7"/>
  <c r="AX102" i="1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J101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J123" i="7"/>
  <c r="F123" i="7"/>
  <c r="F121" i="7"/>
  <c r="E119" i="7"/>
  <c r="J93" i="7"/>
  <c r="F93" i="7"/>
  <c r="F91" i="7"/>
  <c r="E89" i="7"/>
  <c r="J26" i="7"/>
  <c r="E26" i="7"/>
  <c r="J124" i="7"/>
  <c r="J25" i="7"/>
  <c r="J20" i="7"/>
  <c r="E20" i="7"/>
  <c r="F124" i="7"/>
  <c r="J19" i="7"/>
  <c r="J14" i="7"/>
  <c r="J121" i="7"/>
  <c r="E7" i="7"/>
  <c r="E85" i="7"/>
  <c r="J39" i="6"/>
  <c r="J38" i="6"/>
  <c r="AY100" i="1"/>
  <c r="J37" i="6"/>
  <c r="AX100" i="1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J125" i="6"/>
  <c r="F125" i="6"/>
  <c r="F123" i="6"/>
  <c r="E121" i="6"/>
  <c r="J93" i="6"/>
  <c r="F93" i="6"/>
  <c r="F91" i="6"/>
  <c r="E89" i="6"/>
  <c r="J26" i="6"/>
  <c r="E26" i="6"/>
  <c r="J94" i="6"/>
  <c r="J25" i="6"/>
  <c r="J20" i="6"/>
  <c r="E20" i="6"/>
  <c r="F126" i="6"/>
  <c r="J19" i="6"/>
  <c r="J14" i="6"/>
  <c r="J123" i="6"/>
  <c r="E7" i="6"/>
  <c r="E117" i="6"/>
  <c r="J216" i="5"/>
  <c r="J37" i="5"/>
  <c r="J36" i="5"/>
  <c r="AY99" i="1"/>
  <c r="J35" i="5"/>
  <c r="AX99" i="1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J103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J120" i="5"/>
  <c r="F120" i="5"/>
  <c r="F118" i="5"/>
  <c r="E116" i="5"/>
  <c r="J91" i="5"/>
  <c r="F91" i="5"/>
  <c r="F89" i="5"/>
  <c r="E87" i="5"/>
  <c r="J24" i="5"/>
  <c r="E24" i="5"/>
  <c r="J121" i="5"/>
  <c r="J23" i="5"/>
  <c r="J18" i="5"/>
  <c r="E18" i="5"/>
  <c r="F92" i="5"/>
  <c r="J17" i="5"/>
  <c r="J12" i="5"/>
  <c r="J89" i="5"/>
  <c r="E7" i="5"/>
  <c r="E114" i="5"/>
  <c r="J185" i="4"/>
  <c r="J145" i="4"/>
  <c r="J37" i="4"/>
  <c r="J36" i="4"/>
  <c r="AY97" i="1"/>
  <c r="J35" i="4"/>
  <c r="AX97" i="1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J104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J100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J121" i="4"/>
  <c r="F121" i="4"/>
  <c r="F119" i="4"/>
  <c r="E117" i="4"/>
  <c r="J91" i="4"/>
  <c r="F91" i="4"/>
  <c r="F89" i="4"/>
  <c r="E87" i="4"/>
  <c r="J24" i="4"/>
  <c r="E24" i="4"/>
  <c r="J92" i="4"/>
  <c r="J23" i="4"/>
  <c r="J18" i="4"/>
  <c r="E18" i="4"/>
  <c r="F122" i="4"/>
  <c r="J17" i="4"/>
  <c r="J12" i="4"/>
  <c r="J119" i="4"/>
  <c r="E7" i="4"/>
  <c r="E85" i="4"/>
  <c r="J37" i="3"/>
  <c r="J36" i="3"/>
  <c r="AY96" i="1"/>
  <c r="J35" i="3"/>
  <c r="AX96" i="1"/>
  <c r="BI257" i="3"/>
  <c r="BH257" i="3"/>
  <c r="BG257" i="3"/>
  <c r="BE257" i="3"/>
  <c r="T257" i="3"/>
  <c r="T256" i="3"/>
  <c r="R257" i="3"/>
  <c r="R256" i="3"/>
  <c r="P257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J117" i="3"/>
  <c r="F117" i="3"/>
  <c r="F115" i="3"/>
  <c r="E113" i="3"/>
  <c r="J91" i="3"/>
  <c r="F91" i="3"/>
  <c r="F89" i="3"/>
  <c r="E87" i="3"/>
  <c r="J24" i="3"/>
  <c r="E24" i="3"/>
  <c r="J92" i="3"/>
  <c r="J23" i="3"/>
  <c r="J18" i="3"/>
  <c r="E18" i="3"/>
  <c r="F118" i="3"/>
  <c r="J17" i="3"/>
  <c r="J12" i="3"/>
  <c r="J115" i="3"/>
  <c r="E7" i="3"/>
  <c r="E111" i="3"/>
  <c r="J37" i="2"/>
  <c r="J36" i="2"/>
  <c r="AY95" i="1"/>
  <c r="J35" i="2"/>
  <c r="AX95" i="1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6" i="2"/>
  <c r="BH346" i="2"/>
  <c r="BG346" i="2"/>
  <c r="BE346" i="2"/>
  <c r="T346" i="2"/>
  <c r="T345" i="2"/>
  <c r="R346" i="2"/>
  <c r="R345" i="2"/>
  <c r="P346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48" i="2"/>
  <c r="BH248" i="2"/>
  <c r="BG248" i="2"/>
  <c r="BE248" i="2"/>
  <c r="T248" i="2"/>
  <c r="T247" i="2"/>
  <c r="R248" i="2"/>
  <c r="R247" i="2"/>
  <c r="P248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J135" i="2"/>
  <c r="F135" i="2"/>
  <c r="F133" i="2"/>
  <c r="E131" i="2"/>
  <c r="J91" i="2"/>
  <c r="F91" i="2"/>
  <c r="F89" i="2"/>
  <c r="E87" i="2"/>
  <c r="J24" i="2"/>
  <c r="E24" i="2"/>
  <c r="J136" i="2"/>
  <c r="J23" i="2"/>
  <c r="J18" i="2"/>
  <c r="E18" i="2"/>
  <c r="F92" i="2"/>
  <c r="J17" i="2"/>
  <c r="J12" i="2"/>
  <c r="J133" i="2"/>
  <c r="E7" i="2"/>
  <c r="E85" i="2"/>
  <c r="L90" i="1"/>
  <c r="AM90" i="1"/>
  <c r="AM89" i="1"/>
  <c r="L89" i="1"/>
  <c r="AM87" i="1"/>
  <c r="L87" i="1"/>
  <c r="L85" i="1"/>
  <c r="L84" i="1"/>
  <c r="J344" i="2"/>
  <c r="J330" i="2"/>
  <c r="J315" i="2"/>
  <c r="J311" i="2"/>
  <c r="J304" i="2"/>
  <c r="BK291" i="2"/>
  <c r="J274" i="2"/>
  <c r="BK267" i="2"/>
  <c r="J258" i="2"/>
  <c r="BK244" i="2"/>
  <c r="J235" i="2"/>
  <c r="BK230" i="2"/>
  <c r="J223" i="2"/>
  <c r="BK213" i="2"/>
  <c r="J202" i="2"/>
  <c r="BK194" i="2"/>
  <c r="J174" i="2"/>
  <c r="J164" i="2"/>
  <c r="BK155" i="2"/>
  <c r="J144" i="2"/>
  <c r="BK346" i="2"/>
  <c r="BK330" i="2"/>
  <c r="J321" i="2"/>
  <c r="J314" i="2"/>
  <c r="J310" i="2"/>
  <c r="BK304" i="2"/>
  <c r="J296" i="2"/>
  <c r="BK289" i="2"/>
  <c r="BK283" i="2"/>
  <c r="J278" i="2"/>
  <c r="BK269" i="2"/>
  <c r="J260" i="2"/>
  <c r="J251" i="2"/>
  <c r="J240" i="2"/>
  <c r="BK229" i="2"/>
  <c r="J218" i="2"/>
  <c r="BK216" i="2"/>
  <c r="BK208" i="2"/>
  <c r="BK199" i="2"/>
  <c r="J192" i="2"/>
  <c r="J183" i="2"/>
  <c r="BK169" i="2"/>
  <c r="J160" i="2"/>
  <c r="BK142" i="2"/>
  <c r="J350" i="2"/>
  <c r="BK343" i="2"/>
  <c r="BK337" i="2"/>
  <c r="BK333" i="2"/>
  <c r="J325" i="2"/>
  <c r="J318" i="2"/>
  <c r="BK314" i="2"/>
  <c r="J308" i="2"/>
  <c r="BK303" i="2"/>
  <c r="BK296" i="2"/>
  <c r="BK276" i="2"/>
  <c r="BK258" i="2"/>
  <c r="BK254" i="2"/>
  <c r="J248" i="2"/>
  <c r="BK233" i="2"/>
  <c r="BK225" i="2"/>
  <c r="J213" i="2"/>
  <c r="J208" i="2"/>
  <c r="J199" i="2"/>
  <c r="BK185" i="2"/>
  <c r="BK178" i="2"/>
  <c r="J172" i="2"/>
  <c r="J167" i="2"/>
  <c r="BK157" i="2"/>
  <c r="J151" i="2"/>
  <c r="J145" i="2"/>
  <c r="J142" i="2"/>
  <c r="J341" i="2"/>
  <c r="BK338" i="2"/>
  <c r="J332" i="2"/>
  <c r="BK322" i="2"/>
  <c r="BK298" i="2"/>
  <c r="J292" i="2"/>
  <c r="BK279" i="2"/>
  <c r="BK274" i="2"/>
  <c r="J267" i="2"/>
  <c r="BK256" i="2"/>
  <c r="BK251" i="2"/>
  <c r="J243" i="2"/>
  <c r="J237" i="2"/>
  <c r="BK231" i="2"/>
  <c r="J226" i="2"/>
  <c r="BK218" i="2"/>
  <c r="BK207" i="2"/>
  <c r="J198" i="2"/>
  <c r="J191" i="2"/>
  <c r="J187" i="2"/>
  <c r="BK180" i="2"/>
  <c r="BK171" i="2"/>
  <c r="BK164" i="2"/>
  <c r="J156" i="2"/>
  <c r="BK147" i="2"/>
  <c r="J247" i="3"/>
  <c r="J242" i="3"/>
  <c r="J234" i="3"/>
  <c r="BK227" i="3"/>
  <c r="BK223" i="3"/>
  <c r="J216" i="3"/>
  <c r="BK211" i="3"/>
  <c r="BK200" i="3"/>
  <c r="BK191" i="3"/>
  <c r="BK184" i="3"/>
  <c r="J179" i="3"/>
  <c r="J173" i="3"/>
  <c r="BK164" i="3"/>
  <c r="J157" i="3"/>
  <c r="J152" i="3"/>
  <c r="BK257" i="3"/>
  <c r="J252" i="3"/>
  <c r="J245" i="3"/>
  <c r="BK241" i="3"/>
  <c r="BK235" i="3"/>
  <c r="BK228" i="3"/>
  <c r="BK222" i="3"/>
  <c r="J219" i="3"/>
  <c r="J214" i="3"/>
  <c r="J207" i="3"/>
  <c r="J203" i="3"/>
  <c r="J200" i="3"/>
  <c r="J195" i="3"/>
  <c r="BK186" i="3"/>
  <c r="BK179" i="3"/>
  <c r="BK170" i="3"/>
  <c r="J162" i="3"/>
  <c r="BK157" i="3"/>
  <c r="BK152" i="3"/>
  <c r="BK147" i="3"/>
  <c r="BK142" i="3"/>
  <c r="BK136" i="3"/>
  <c r="J132" i="3"/>
  <c r="J257" i="3"/>
  <c r="J254" i="3"/>
  <c r="J250" i="3"/>
  <c r="J244" i="3"/>
  <c r="J238" i="3"/>
  <c r="BK233" i="3"/>
  <c r="BK229" i="3"/>
  <c r="J225" i="3"/>
  <c r="BK219" i="3"/>
  <c r="J212" i="3"/>
  <c r="BK206" i="3"/>
  <c r="BK204" i="3"/>
  <c r="BK198" i="3"/>
  <c r="BK188" i="3"/>
  <c r="BK178" i="3"/>
  <c r="J172" i="3"/>
  <c r="J165" i="3"/>
  <c r="BK159" i="3"/>
  <c r="J147" i="3"/>
  <c r="J141" i="3"/>
  <c r="J137" i="3"/>
  <c r="J127" i="3"/>
  <c r="BK190" i="3"/>
  <c r="J187" i="3"/>
  <c r="J178" i="3"/>
  <c r="BK171" i="3"/>
  <c r="BK149" i="3"/>
  <c r="BK141" i="3"/>
  <c r="J134" i="3"/>
  <c r="J130" i="3"/>
  <c r="J184" i="4"/>
  <c r="BK175" i="4"/>
  <c r="BK171" i="4"/>
  <c r="J163" i="4"/>
  <c r="J157" i="4"/>
  <c r="J152" i="4"/>
  <c r="J141" i="4"/>
  <c r="BK135" i="4"/>
  <c r="BK187" i="4"/>
  <c r="J174" i="4"/>
  <c r="J150" i="4"/>
  <c r="BK143" i="4"/>
  <c r="J135" i="4"/>
  <c r="J191" i="4"/>
  <c r="BK188" i="4"/>
  <c r="J178" i="4"/>
  <c r="J171" i="4"/>
  <c r="BK165" i="4"/>
  <c r="BK149" i="4"/>
  <c r="J142" i="4"/>
  <c r="BK132" i="4"/>
  <c r="J188" i="4"/>
  <c r="BK177" i="4"/>
  <c r="BK170" i="4"/>
  <c r="J164" i="4"/>
  <c r="BK152" i="4"/>
  <c r="J132" i="4"/>
  <c r="BK215" i="5"/>
  <c r="J206" i="5"/>
  <c r="BK198" i="5"/>
  <c r="J193" i="5"/>
  <c r="BK186" i="5"/>
  <c r="BK179" i="5"/>
  <c r="BK174" i="5"/>
  <c r="J164" i="5"/>
  <c r="J158" i="5"/>
  <c r="BK146" i="5"/>
  <c r="BK141" i="5"/>
  <c r="BK132" i="5"/>
  <c r="BK219" i="5"/>
  <c r="BK212" i="5"/>
  <c r="J205" i="5"/>
  <c r="BK200" i="5"/>
  <c r="J196" i="5"/>
  <c r="BK191" i="5"/>
  <c r="BK183" i="5"/>
  <c r="BK171" i="5"/>
  <c r="BK161" i="5"/>
  <c r="BK154" i="5"/>
  <c r="J141" i="5"/>
  <c r="BK136" i="5"/>
  <c r="BK131" i="5"/>
  <c r="J212" i="5"/>
  <c r="J203" i="5"/>
  <c r="BK193" i="5"/>
  <c r="J186" i="5"/>
  <c r="BK182" i="5"/>
  <c r="BK172" i="5"/>
  <c r="J165" i="5"/>
  <c r="BK155" i="5"/>
  <c r="BK150" i="5"/>
  <c r="J146" i="5"/>
  <c r="BK139" i="5"/>
  <c r="BK127" i="5"/>
  <c r="J210" i="5"/>
  <c r="BK194" i="5"/>
  <c r="J182" i="5"/>
  <c r="J171" i="5"/>
  <c r="BK160" i="5"/>
  <c r="J156" i="5"/>
  <c r="BK144" i="5"/>
  <c r="J130" i="5"/>
  <c r="J127" i="5"/>
  <c r="J162" i="6"/>
  <c r="BK153" i="6"/>
  <c r="BK149" i="6"/>
  <c r="BK138" i="6"/>
  <c r="J167" i="6"/>
  <c r="BK158" i="6"/>
  <c r="BK147" i="6"/>
  <c r="BK166" i="6"/>
  <c r="BK159" i="6"/>
  <c r="BK150" i="6"/>
  <c r="BK144" i="6"/>
  <c r="BK135" i="6"/>
  <c r="J158" i="6"/>
  <c r="J144" i="6"/>
  <c r="J135" i="6"/>
  <c r="BK144" i="7"/>
  <c r="J133" i="7"/>
  <c r="J154" i="7"/>
  <c r="BK146" i="7"/>
  <c r="J138" i="7"/>
  <c r="J132" i="7"/>
  <c r="BK161" i="7"/>
  <c r="BK151" i="7"/>
  <c r="J145" i="7"/>
  <c r="J137" i="7"/>
  <c r="J161" i="7"/>
  <c r="J140" i="7"/>
  <c r="BK132" i="7"/>
  <c r="J161" i="8"/>
  <c r="BK152" i="8"/>
  <c r="BK148" i="8"/>
  <c r="BK163" i="8"/>
  <c r="BK155" i="8"/>
  <c r="BK149" i="8"/>
  <c r="BK142" i="8"/>
  <c r="J135" i="8"/>
  <c r="BK161" i="8"/>
  <c r="J152" i="8"/>
  <c r="J142" i="8"/>
  <c r="BK151" i="8"/>
  <c r="J145" i="8"/>
  <c r="BK138" i="8"/>
  <c r="BK350" i="2"/>
  <c r="J333" i="2"/>
  <c r="J324" i="2"/>
  <c r="J312" i="2"/>
  <c r="BK305" i="2"/>
  <c r="BK292" i="2"/>
  <c r="J286" i="2"/>
  <c r="J272" i="2"/>
  <c r="BK260" i="2"/>
  <c r="BK252" i="2"/>
  <c r="BK240" i="2"/>
  <c r="J231" i="2"/>
  <c r="J225" i="2"/>
  <c r="J214" i="2"/>
  <c r="BK210" i="2"/>
  <c r="BK198" i="2"/>
  <c r="BK193" i="2"/>
  <c r="BK181" i="2"/>
  <c r="BK168" i="2"/>
  <c r="J158" i="2"/>
  <c r="J152" i="2"/>
  <c r="J143" i="2"/>
  <c r="BK342" i="2"/>
  <c r="BK327" i="2"/>
  <c r="J316" i="2"/>
  <c r="J309" i="2"/>
  <c r="BK300" i="2"/>
  <c r="J295" i="2"/>
  <c r="J288" i="2"/>
  <c r="BK282" i="2"/>
  <c r="BK271" i="2"/>
  <c r="BK265" i="2"/>
  <c r="BK257" i="2"/>
  <c r="BK245" i="2"/>
  <c r="BK238" i="2"/>
  <c r="BK223" i="2"/>
  <c r="BK217" i="2"/>
  <c r="J211" i="2"/>
  <c r="J205" i="2"/>
  <c r="J194" i="2"/>
  <c r="BK187" i="2"/>
  <c r="J176" i="2"/>
  <c r="BK167" i="2"/>
  <c r="J153" i="2"/>
  <c r="AS101" i="1"/>
  <c r="BK321" i="2"/>
  <c r="BK317" i="2"/>
  <c r="BK313" i="2"/>
  <c r="BK307" i="2"/>
  <c r="BK301" i="2"/>
  <c r="BK293" i="2"/>
  <c r="J275" i="2"/>
  <c r="J256" i="2"/>
  <c r="J252" i="2"/>
  <c r="BK237" i="2"/>
  <c r="BK227" i="2"/>
  <c r="BK222" i="2"/>
  <c r="J212" i="2"/>
  <c r="J207" i="2"/>
  <c r="BK196" i="2"/>
  <c r="J184" i="2"/>
  <c r="BK179" i="2"/>
  <c r="J170" i="2"/>
  <c r="BK162" i="2"/>
  <c r="J155" i="2"/>
  <c r="BK148" i="2"/>
  <c r="BK143" i="2"/>
  <c r="J349" i="2"/>
  <c r="J337" i="2"/>
  <c r="J334" i="2"/>
  <c r="BK324" i="2"/>
  <c r="J303" i="2"/>
  <c r="BK295" i="2"/>
  <c r="J291" i="2"/>
  <c r="BK281" i="2"/>
  <c r="BK272" i="2"/>
  <c r="J265" i="2"/>
  <c r="J259" i="2"/>
  <c r="BK248" i="2"/>
  <c r="J242" i="2"/>
  <c r="BK235" i="2"/>
  <c r="J230" i="2"/>
  <c r="J222" i="2"/>
  <c r="BK215" i="2"/>
  <c r="BK205" i="2"/>
  <c r="BK201" i="2"/>
  <c r="BK192" i="2"/>
  <c r="BK188" i="2"/>
  <c r="BK184" i="2"/>
  <c r="BK176" i="2"/>
  <c r="BK166" i="2"/>
  <c r="J154" i="2"/>
  <c r="J148" i="2"/>
  <c r="J251" i="3"/>
  <c r="BK245" i="3"/>
  <c r="J235" i="3"/>
  <c r="J229" i="3"/>
  <c r="J222" i="3"/>
  <c r="BK212" i="3"/>
  <c r="BK207" i="3"/>
  <c r="J196" i="3"/>
  <c r="J186" i="3"/>
  <c r="BK180" i="3"/>
  <c r="J169" i="3"/>
  <c r="BK162" i="3"/>
  <c r="BK154" i="3"/>
  <c r="J149" i="3"/>
  <c r="BK255" i="3"/>
  <c r="BK249" i="3"/>
  <c r="BK244" i="3"/>
  <c r="BK239" i="3"/>
  <c r="J232" i="3"/>
  <c r="J223" i="3"/>
  <c r="J220" i="3"/>
  <c r="J217" i="3"/>
  <c r="BK209" i="3"/>
  <c r="J204" i="3"/>
  <c r="BK196" i="3"/>
  <c r="BK187" i="3"/>
  <c r="J177" i="3"/>
  <c r="BK169" i="3"/>
  <c r="BK161" i="3"/>
  <c r="BK156" i="3"/>
  <c r="J150" i="3"/>
  <c r="J143" i="3"/>
  <c r="BK138" i="3"/>
  <c r="BK134" i="3"/>
  <c r="BK127" i="3"/>
  <c r="J124" i="3"/>
  <c r="BK252" i="3"/>
  <c r="J249" i="3"/>
  <c r="J243" i="3"/>
  <c r="J239" i="3"/>
  <c r="BK236" i="3"/>
  <c r="BK231" i="3"/>
  <c r="J227" i="3"/>
  <c r="BK221" i="3"/>
  <c r="J213" i="3"/>
  <c r="J209" i="3"/>
  <c r="BK203" i="3"/>
  <c r="BK197" i="3"/>
  <c r="J189" i="3"/>
  <c r="BK182" i="3"/>
  <c r="BK173" i="3"/>
  <c r="J166" i="3"/>
  <c r="J161" i="3"/>
  <c r="BK150" i="3"/>
  <c r="BK143" i="3"/>
  <c r="J138" i="3"/>
  <c r="BK133" i="3"/>
  <c r="J191" i="3"/>
  <c r="BK185" i="3"/>
  <c r="J176" i="3"/>
  <c r="BK166" i="3"/>
  <c r="J155" i="3"/>
  <c r="J144" i="3"/>
  <c r="J133" i="3"/>
  <c r="J187" i="4"/>
  <c r="BK176" i="4"/>
  <c r="BK173" i="4"/>
  <c r="J165" i="4"/>
  <c r="J158" i="4"/>
  <c r="J153" i="4"/>
  <c r="J149" i="4"/>
  <c r="BK140" i="4"/>
  <c r="J128" i="4"/>
  <c r="BK189" i="4"/>
  <c r="BK166" i="4"/>
  <c r="BK148" i="4"/>
  <c r="J139" i="4"/>
  <c r="J130" i="4"/>
  <c r="J183" i="4"/>
  <c r="J180" i="4"/>
  <c r="J176" i="4"/>
  <c r="J170" i="4"/>
  <c r="BK147" i="4"/>
  <c r="BK139" i="4"/>
  <c r="J133" i="4"/>
  <c r="J129" i="4"/>
  <c r="BK179" i="4"/>
  <c r="BK167" i="4"/>
  <c r="BK157" i="4"/>
  <c r="J151" i="4"/>
  <c r="BK134" i="4"/>
  <c r="J220" i="5"/>
  <c r="BK204" i="5"/>
  <c r="BK196" i="5"/>
  <c r="J189" i="5"/>
  <c r="BK178" i="5"/>
  <c r="J175" i="5"/>
  <c r="BK170" i="5"/>
  <c r="BK165" i="5"/>
  <c r="BK159" i="5"/>
  <c r="BK147" i="5"/>
  <c r="BK142" i="5"/>
  <c r="BK135" i="5"/>
  <c r="BK220" i="5"/>
  <c r="J215" i="5"/>
  <c r="BK206" i="5"/>
  <c r="J202" i="5"/>
  <c r="BK197" i="5"/>
  <c r="J188" i="5"/>
  <c r="J178" i="5"/>
  <c r="J174" i="5"/>
  <c r="J160" i="5"/>
  <c r="J153" i="5"/>
  <c r="J139" i="5"/>
  <c r="J134" i="5"/>
  <c r="J213" i="5"/>
  <c r="J207" i="5"/>
  <c r="J199" i="5"/>
  <c r="J190" i="5"/>
  <c r="BK184" i="5"/>
  <c r="J180" i="5"/>
  <c r="BK167" i="5"/>
  <c r="BK163" i="5"/>
  <c r="BK149" i="5"/>
  <c r="J144" i="5"/>
  <c r="J133" i="5"/>
  <c r="J219" i="5"/>
  <c r="BK202" i="5"/>
  <c r="BK190" i="5"/>
  <c r="J177" i="5"/>
  <c r="BK166" i="5"/>
  <c r="BK158" i="5"/>
  <c r="BK153" i="5"/>
  <c r="BK138" i="5"/>
  <c r="J129" i="5"/>
  <c r="BK167" i="6"/>
  <c r="J156" i="6"/>
  <c r="BK151" i="6"/>
  <c r="J143" i="6"/>
  <c r="BK132" i="6"/>
  <c r="J155" i="6"/>
  <c r="BK148" i="6"/>
  <c r="J136" i="6"/>
  <c r="J157" i="6"/>
  <c r="J142" i="6"/>
  <c r="J132" i="6"/>
  <c r="BK157" i="6"/>
  <c r="BK142" i="6"/>
  <c r="J157" i="7"/>
  <c r="J152" i="7"/>
  <c r="BK131" i="7"/>
  <c r="BK152" i="7"/>
  <c r="BK148" i="7"/>
  <c r="BK145" i="7"/>
  <c r="J136" i="7"/>
  <c r="J131" i="7"/>
  <c r="BK156" i="7"/>
  <c r="BK149" i="7"/>
  <c r="BK140" i="7"/>
  <c r="J130" i="7"/>
  <c r="BK154" i="7"/>
  <c r="BK150" i="7"/>
  <c r="J146" i="7"/>
  <c r="BK137" i="7"/>
  <c r="J165" i="8"/>
  <c r="J158" i="8"/>
  <c r="J150" i="8"/>
  <c r="J151" i="8"/>
  <c r="BK147" i="8"/>
  <c r="J138" i="8"/>
  <c r="J136" i="8"/>
  <c r="J133" i="8"/>
  <c r="BK154" i="8"/>
  <c r="BK143" i="8"/>
  <c r="J140" i="8"/>
  <c r="J146" i="8"/>
  <c r="BK140" i="8"/>
  <c r="BK136" i="8"/>
  <c r="BK349" i="2"/>
  <c r="BK332" i="2"/>
  <c r="J320" i="2"/>
  <c r="BK309" i="2"/>
  <c r="BK297" i="2"/>
  <c r="BK287" i="2"/>
  <c r="J282" i="2"/>
  <c r="J269" i="2"/>
  <c r="J263" i="2"/>
  <c r="J246" i="2"/>
  <c r="J238" i="2"/>
  <c r="BK232" i="2"/>
  <c r="BK226" i="2"/>
  <c r="J219" i="2"/>
  <c r="BK211" i="2"/>
  <c r="J201" i="2"/>
  <c r="BK186" i="2"/>
  <c r="J175" i="2"/>
  <c r="J166" i="2"/>
  <c r="BK159" i="2"/>
  <c r="BK156" i="2"/>
  <c r="BK145" i="2"/>
  <c r="BK344" i="2"/>
  <c r="BK328" i="2"/>
  <c r="J322" i="2"/>
  <c r="J317" i="2"/>
  <c r="BK312" i="2"/>
  <c r="J307" i="2"/>
  <c r="J298" i="2"/>
  <c r="J293" i="2"/>
  <c r="BK286" i="2"/>
  <c r="J280" i="2"/>
  <c r="BK270" i="2"/>
  <c r="J264" i="2"/>
  <c r="J254" i="2"/>
  <c r="J239" i="2"/>
  <c r="J224" i="2"/>
  <c r="BK220" i="2"/>
  <c r="BK214" i="2"/>
  <c r="BK204" i="2"/>
  <c r="BK190" i="2"/>
  <c r="BK182" i="2"/>
  <c r="BK174" i="2"/>
  <c r="BK165" i="2"/>
  <c r="BK152" i="2"/>
  <c r="BK351" i="2"/>
  <c r="J346" i="2"/>
  <c r="BK340" i="2"/>
  <c r="J335" i="2"/>
  <c r="J328" i="2"/>
  <c r="BK320" i="2"/>
  <c r="BK315" i="2"/>
  <c r="BK310" i="2"/>
  <c r="BK299" i="2"/>
  <c r="J279" i="2"/>
  <c r="J268" i="2"/>
  <c r="J253" i="2"/>
  <c r="J241" i="2"/>
  <c r="BK224" i="2"/>
  <c r="J217" i="2"/>
  <c r="BK209" i="2"/>
  <c r="BK202" i="2"/>
  <c r="BK189" i="2"/>
  <c r="J181" i="2"/>
  <c r="J173" i="2"/>
  <c r="J169" i="2"/>
  <c r="BK161" i="2"/>
  <c r="BK154" i="2"/>
  <c r="BK144" i="2"/>
  <c r="AS98" i="1"/>
  <c r="J327" i="2"/>
  <c r="BK318" i="2"/>
  <c r="BK294" i="2"/>
  <c r="BK288" i="2"/>
  <c r="BK280" i="2"/>
  <c r="J276" i="2"/>
  <c r="BK268" i="2"/>
  <c r="BK263" i="2"/>
  <c r="J255" i="2"/>
  <c r="BK246" i="2"/>
  <c r="BK241" i="2"/>
  <c r="J234" i="2"/>
  <c r="J227" i="2"/>
  <c r="J216" i="2"/>
  <c r="J206" i="2"/>
  <c r="J203" i="2"/>
  <c r="J193" i="2"/>
  <c r="J189" i="2"/>
  <c r="J185" i="2"/>
  <c r="J178" i="2"/>
  <c r="J162" i="2"/>
  <c r="BK158" i="2"/>
  <c r="BK149" i="2"/>
  <c r="BK250" i="3"/>
  <c r="BK238" i="3"/>
  <c r="J233" i="3"/>
  <c r="J226" i="3"/>
  <c r="J218" i="3"/>
  <c r="BK214" i="3"/>
  <c r="BK208" i="3"/>
  <c r="J198" i="3"/>
  <c r="J190" i="3"/>
  <c r="J181" i="3"/>
  <c r="BK174" i="3"/>
  <c r="BK165" i="3"/>
  <c r="BK158" i="3"/>
  <c r="J153" i="3"/>
  <c r="BK148" i="3"/>
  <c r="J253" i="3"/>
  <c r="BK247" i="3"/>
  <c r="BK242" i="3"/>
  <c r="J236" i="3"/>
  <c r="BK225" i="3"/>
  <c r="BK218" i="3"/>
  <c r="BK213" i="3"/>
  <c r="J206" i="3"/>
  <c r="J202" i="3"/>
  <c r="J199" i="3"/>
  <c r="BK194" i="3"/>
  <c r="BK181" i="3"/>
  <c r="J175" i="3"/>
  <c r="J168" i="3"/>
  <c r="J160" i="3"/>
  <c r="J154" i="3"/>
  <c r="BK151" i="3"/>
  <c r="BK145" i="3"/>
  <c r="BK135" i="3"/>
  <c r="BK130" i="3"/>
  <c r="J125" i="3"/>
  <c r="J255" i="3"/>
  <c r="BK251" i="3"/>
  <c r="BK248" i="3"/>
  <c r="J241" i="3"/>
  <c r="BK237" i="3"/>
  <c r="BK232" i="3"/>
  <c r="J228" i="3"/>
  <c r="J224" i="3"/>
  <c r="BK217" i="3"/>
  <c r="J208" i="3"/>
  <c r="BK202" i="3"/>
  <c r="BK195" i="3"/>
  <c r="BK192" i="3"/>
  <c r="BK183" i="3"/>
  <c r="BK175" i="3"/>
  <c r="BK168" i="3"/>
  <c r="BK163" i="3"/>
  <c r="BK155" i="3"/>
  <c r="BK144" i="3"/>
  <c r="J140" i="3"/>
  <c r="BK125" i="3"/>
  <c r="BK189" i="3"/>
  <c r="J183" i="3"/>
  <c r="BK172" i="3"/>
  <c r="J159" i="3"/>
  <c r="J145" i="3"/>
  <c r="BK137" i="3"/>
  <c r="BK132" i="3"/>
  <c r="J126" i="3"/>
  <c r="BK182" i="4"/>
  <c r="BK174" i="4"/>
  <c r="J167" i="4"/>
  <c r="BK162" i="4"/>
  <c r="J156" i="4"/>
  <c r="BK151" i="4"/>
  <c r="BK137" i="4"/>
  <c r="BK191" i="4"/>
  <c r="BK183" i="4"/>
  <c r="BK178" i="4"/>
  <c r="BK154" i="4"/>
  <c r="BK144" i="4"/>
  <c r="BK133" i="4"/>
  <c r="J190" i="4"/>
  <c r="J182" i="4"/>
  <c r="J177" i="4"/>
  <c r="BK172" i="4"/>
  <c r="BK168" i="4"/>
  <c r="BK150" i="4"/>
  <c r="J144" i="4"/>
  <c r="J134" i="4"/>
  <c r="BK130" i="4"/>
  <c r="J181" i="4"/>
  <c r="J172" i="4"/>
  <c r="J166" i="4"/>
  <c r="J154" i="4"/>
  <c r="BK141" i="4"/>
  <c r="J131" i="4"/>
  <c r="BK210" i="5"/>
  <c r="J201" i="5"/>
  <c r="J195" i="5"/>
  <c r="J191" i="5"/>
  <c r="BK185" i="5"/>
  <c r="J173" i="5"/>
  <c r="J169" i="5"/>
  <c r="BK162" i="5"/>
  <c r="J150" i="5"/>
  <c r="J143" i="5"/>
  <c r="J136" i="5"/>
  <c r="J128" i="5"/>
  <c r="BK213" i="5"/>
  <c r="BK207" i="5"/>
  <c r="BK203" i="5"/>
  <c r="J198" i="5"/>
  <c r="BK195" i="5"/>
  <c r="BK177" i="5"/>
  <c r="BK169" i="5"/>
  <c r="BK157" i="5"/>
  <c r="J149" i="5"/>
  <c r="J138" i="5"/>
  <c r="BK130" i="5"/>
  <c r="BK211" i="5"/>
  <c r="BK201" i="5"/>
  <c r="J192" i="5"/>
  <c r="J185" i="5"/>
  <c r="J181" i="5"/>
  <c r="J168" i="5"/>
  <c r="BK164" i="5"/>
  <c r="J154" i="5"/>
  <c r="BK148" i="5"/>
  <c r="BK140" i="5"/>
  <c r="J132" i="5"/>
  <c r="J214" i="5"/>
  <c r="BK192" i="5"/>
  <c r="BK175" i="5"/>
  <c r="BK168" i="5"/>
  <c r="J159" i="5"/>
  <c r="J155" i="5"/>
  <c r="J145" i="5"/>
  <c r="BK133" i="5"/>
  <c r="BK164" i="6"/>
  <c r="BK155" i="6"/>
  <c r="J152" i="6"/>
  <c r="J147" i="6"/>
  <c r="BK137" i="6"/>
  <c r="J166" i="6"/>
  <c r="BK152" i="6"/>
  <c r="J139" i="6"/>
  <c r="BK162" i="6"/>
  <c r="BK156" i="6"/>
  <c r="J148" i="6"/>
  <c r="BK141" i="6"/>
  <c r="J131" i="6"/>
  <c r="BK154" i="6"/>
  <c r="J138" i="6"/>
  <c r="J156" i="7"/>
  <c r="J147" i="7"/>
  <c r="BK136" i="7"/>
  <c r="J160" i="7"/>
  <c r="J149" i="7"/>
  <c r="BK141" i="7"/>
  <c r="BK134" i="7"/>
  <c r="BK130" i="7"/>
  <c r="BK153" i="7"/>
  <c r="BK147" i="7"/>
  <c r="BK139" i="7"/>
  <c r="J148" i="7"/>
  <c r="J141" i="7"/>
  <c r="J139" i="7"/>
  <c r="J134" i="7"/>
  <c r="J153" i="8"/>
  <c r="BK141" i="8"/>
  <c r="BK158" i="8"/>
  <c r="BK153" i="8"/>
  <c r="J148" i="8"/>
  <c r="BK146" i="8"/>
  <c r="BK137" i="8"/>
  <c r="BK134" i="8"/>
  <c r="BK156" i="8"/>
  <c r="BK145" i="8"/>
  <c r="J154" i="8"/>
  <c r="J147" i="8"/>
  <c r="J141" i="8"/>
  <c r="J137" i="8"/>
  <c r="J343" i="2"/>
  <c r="BK331" i="2"/>
  <c r="BK316" i="2"/>
  <c r="J306" i="2"/>
  <c r="J301" i="2"/>
  <c r="J289" i="2"/>
  <c r="BK284" i="2"/>
  <c r="J270" i="2"/>
  <c r="BK264" i="2"/>
  <c r="J257" i="2"/>
  <c r="BK242" i="2"/>
  <c r="J233" i="2"/>
  <c r="J229" i="2"/>
  <c r="J221" i="2"/>
  <c r="BK212" i="2"/>
  <c r="J196" i="2"/>
  <c r="J182" i="2"/>
  <c r="BK173" i="2"/>
  <c r="J165" i="2"/>
  <c r="J157" i="2"/>
  <c r="J146" i="2"/>
  <c r="J348" i="2"/>
  <c r="J331" i="2"/>
  <c r="BK325" i="2"/>
  <c r="BK319" i="2"/>
  <c r="J313" i="2"/>
  <c r="BK308" i="2"/>
  <c r="J299" i="2"/>
  <c r="J294" i="2"/>
  <c r="J287" i="2"/>
  <c r="J281" i="2"/>
  <c r="BK275" i="2"/>
  <c r="BK266" i="2"/>
  <c r="BK259" i="2"/>
  <c r="BK243" i="2"/>
  <c r="BK234" i="2"/>
  <c r="BK221" i="2"/>
  <c r="J215" i="2"/>
  <c r="BK206" i="2"/>
  <c r="BK195" i="2"/>
  <c r="J188" i="2"/>
  <c r="J180" i="2"/>
  <c r="BK172" i="2"/>
  <c r="J161" i="2"/>
  <c r="J149" i="2"/>
  <c r="J351" i="2"/>
  <c r="BK348" i="2"/>
  <c r="BK341" i="2"/>
  <c r="J338" i="2"/>
  <c r="BK334" i="2"/>
  <c r="J326" i="2"/>
  <c r="J319" i="2"/>
  <c r="BK311" i="2"/>
  <c r="J305" i="2"/>
  <c r="J300" i="2"/>
  <c r="J283" i="2"/>
  <c r="BK261" i="2"/>
  <c r="BK255" i="2"/>
  <c r="J244" i="2"/>
  <c r="J228" i="2"/>
  <c r="J220" i="2"/>
  <c r="J210" i="2"/>
  <c r="BK203" i="2"/>
  <c r="BK191" i="2"/>
  <c r="BK183" i="2"/>
  <c r="BK175" i="2"/>
  <c r="J171" i="2"/>
  <c r="J168" i="2"/>
  <c r="J159" i="2"/>
  <c r="BK153" i="2"/>
  <c r="J147" i="2"/>
  <c r="J342" i="2"/>
  <c r="J340" i="2"/>
  <c r="BK335" i="2"/>
  <c r="BK326" i="2"/>
  <c r="BK306" i="2"/>
  <c r="J297" i="2"/>
  <c r="J284" i="2"/>
  <c r="BK278" i="2"/>
  <c r="J271" i="2"/>
  <c r="J266" i="2"/>
  <c r="J261" i="2"/>
  <c r="BK253" i="2"/>
  <c r="J245" i="2"/>
  <c r="BK239" i="2"/>
  <c r="J232" i="2"/>
  <c r="BK228" i="2"/>
  <c r="BK219" i="2"/>
  <c r="J209" i="2"/>
  <c r="J204" i="2"/>
  <c r="J195" i="2"/>
  <c r="J190" i="2"/>
  <c r="J186" i="2"/>
  <c r="J179" i="2"/>
  <c r="BK170" i="2"/>
  <c r="BK160" i="2"/>
  <c r="BK151" i="2"/>
  <c r="BK146" i="2"/>
  <c r="BK246" i="3"/>
  <c r="J240" i="3"/>
  <c r="BK230" i="3"/>
  <c r="BK224" i="3"/>
  <c r="BK215" i="3"/>
  <c r="BK210" i="3"/>
  <c r="J201" i="3"/>
  <c r="BK193" i="3"/>
  <c r="J185" i="3"/>
  <c r="BK176" i="3"/>
  <c r="J167" i="3"/>
  <c r="J163" i="3"/>
  <c r="J151" i="3"/>
  <c r="BK254" i="3"/>
  <c r="J248" i="3"/>
  <c r="BK243" i="3"/>
  <c r="J237" i="3"/>
  <c r="J231" i="3"/>
  <c r="J221" i="3"/>
  <c r="BK216" i="3"/>
  <c r="J210" i="3"/>
  <c r="J205" i="3"/>
  <c r="BK201" i="3"/>
  <c r="J197" i="3"/>
  <c r="J193" i="3"/>
  <c r="J180" i="3"/>
  <c r="J171" i="3"/>
  <c r="BK167" i="3"/>
  <c r="J158" i="3"/>
  <c r="BK153" i="3"/>
  <c r="BK146" i="3"/>
  <c r="BK139" i="3"/>
  <c r="J131" i="3"/>
  <c r="BK126" i="3"/>
  <c r="BK253" i="3"/>
  <c r="J246" i="3"/>
  <c r="BK240" i="3"/>
  <c r="BK234" i="3"/>
  <c r="J230" i="3"/>
  <c r="BK226" i="3"/>
  <c r="BK220" i="3"/>
  <c r="J215" i="3"/>
  <c r="J211" i="3"/>
  <c r="BK205" i="3"/>
  <c r="BK199" i="3"/>
  <c r="J194" i="3"/>
  <c r="J184" i="3"/>
  <c r="BK177" i="3"/>
  <c r="J170" i="3"/>
  <c r="J164" i="3"/>
  <c r="J156" i="3"/>
  <c r="J146" i="3"/>
  <c r="J142" i="3"/>
  <c r="J139" i="3"/>
  <c r="J136" i="3"/>
  <c r="J192" i="3"/>
  <c r="J188" i="3"/>
  <c r="J182" i="3"/>
  <c r="J174" i="3"/>
  <c r="BK160" i="3"/>
  <c r="J148" i="3"/>
  <c r="BK140" i="3"/>
  <c r="J135" i="3"/>
  <c r="BK131" i="3"/>
  <c r="BK124" i="3"/>
  <c r="BK180" i="4"/>
  <c r="J168" i="4"/>
  <c r="BK160" i="4"/>
  <c r="J155" i="4"/>
  <c r="J148" i="4"/>
  <c r="J136" i="4"/>
  <c r="BK190" i="4"/>
  <c r="J179" i="4"/>
  <c r="BK158" i="4"/>
  <c r="J147" i="4"/>
  <c r="J137" i="4"/>
  <c r="BK128" i="4"/>
  <c r="J189" i="4"/>
  <c r="BK181" i="4"/>
  <c r="J173" i="4"/>
  <c r="BK164" i="4"/>
  <c r="BK163" i="4"/>
  <c r="J162" i="4"/>
  <c r="BK161" i="4"/>
  <c r="J160" i="4"/>
  <c r="BK156" i="4"/>
  <c r="BK155" i="4"/>
  <c r="BK153" i="4"/>
  <c r="J143" i="4"/>
  <c r="BK136" i="4"/>
  <c r="BK131" i="4"/>
  <c r="BK184" i="4"/>
  <c r="J175" i="4"/>
  <c r="J161" i="4"/>
  <c r="BK142" i="4"/>
  <c r="J140" i="4"/>
  <c r="BK129" i="4"/>
  <c r="J209" i="5"/>
  <c r="J200" i="5"/>
  <c r="J194" i="5"/>
  <c r="BK181" i="5"/>
  <c r="J176" i="5"/>
  <c r="J172" i="5"/>
  <c r="J167" i="5"/>
  <c r="J148" i="5"/>
  <c r="BK145" i="5"/>
  <c r="J140" i="5"/>
  <c r="J131" i="5"/>
  <c r="BK218" i="5"/>
  <c r="BK214" i="5"/>
  <c r="J211" i="5"/>
  <c r="J204" i="5"/>
  <c r="BK199" i="5"/>
  <c r="BK189" i="5"/>
  <c r="BK180" i="5"/>
  <c r="BK173" i="5"/>
  <c r="J163" i="5"/>
  <c r="BK156" i="5"/>
  <c r="J142" i="5"/>
  <c r="J135" i="5"/>
  <c r="J218" i="5"/>
  <c r="BK209" i="5"/>
  <c r="J197" i="5"/>
  <c r="BK188" i="5"/>
  <c r="J183" i="5"/>
  <c r="J179" i="5"/>
  <c r="J166" i="5"/>
  <c r="J161" i="5"/>
  <c r="BK151" i="5"/>
  <c r="J147" i="5"/>
  <c r="BK143" i="5"/>
  <c r="BK129" i="5"/>
  <c r="BK205" i="5"/>
  <c r="J184" i="5"/>
  <c r="BK176" i="5"/>
  <c r="J170" i="5"/>
  <c r="J162" i="5"/>
  <c r="J157" i="5"/>
  <c r="J151" i="5"/>
  <c r="BK134" i="5"/>
  <c r="BK128" i="5"/>
  <c r="J163" i="6"/>
  <c r="J154" i="6"/>
  <c r="J150" i="6"/>
  <c r="J141" i="6"/>
  <c r="BK131" i="6"/>
  <c r="J159" i="6"/>
  <c r="J151" i="6"/>
  <c r="J137" i="6"/>
  <c r="BK163" i="6"/>
  <c r="J149" i="6"/>
  <c r="BK143" i="6"/>
  <c r="BK139" i="6"/>
  <c r="J164" i="6"/>
  <c r="J153" i="6"/>
  <c r="BK136" i="6"/>
  <c r="J153" i="7"/>
  <c r="BK138" i="7"/>
  <c r="BK133" i="7"/>
  <c r="BK160" i="7"/>
  <c r="J150" i="7"/>
  <c r="BK135" i="7"/>
  <c r="BK157" i="7"/>
  <c r="J151" i="7"/>
  <c r="J144" i="7"/>
  <c r="J135" i="7"/>
  <c r="J163" i="8"/>
  <c r="J155" i="8"/>
  <c r="J149" i="8"/>
  <c r="BK166" i="8"/>
  <c r="J139" i="8"/>
  <c r="BK135" i="8"/>
  <c r="BK133" i="8"/>
  <c r="J166" i="8"/>
  <c r="BK165" i="8"/>
  <c r="J156" i="8"/>
  <c r="BK150" i="8"/>
  <c r="J143" i="8"/>
  <c r="BK139" i="8"/>
  <c r="J134" i="8"/>
  <c r="BK141" i="2" l="1"/>
  <c r="J141" i="2" s="1"/>
  <c r="J98" i="2" s="1"/>
  <c r="BK150" i="2"/>
  <c r="J150" i="2" s="1"/>
  <c r="J99" i="2" s="1"/>
  <c r="BK163" i="2"/>
  <c r="J163" i="2" s="1"/>
  <c r="J100" i="2" s="1"/>
  <c r="BK177" i="2"/>
  <c r="J177" i="2" s="1"/>
  <c r="J101" i="2" s="1"/>
  <c r="BK197" i="2"/>
  <c r="J197" i="2" s="1"/>
  <c r="J102" i="2" s="1"/>
  <c r="R200" i="2"/>
  <c r="R236" i="2"/>
  <c r="P250" i="2"/>
  <c r="P262" i="2"/>
  <c r="P273" i="2"/>
  <c r="P277" i="2"/>
  <c r="P285" i="2"/>
  <c r="R339" i="2"/>
  <c r="BK347" i="2"/>
  <c r="J347" i="2" s="1"/>
  <c r="J119" i="2" s="1"/>
  <c r="T123" i="3"/>
  <c r="T122" i="3" s="1"/>
  <c r="BK129" i="3"/>
  <c r="J129" i="3" s="1"/>
  <c r="J100" i="3" s="1"/>
  <c r="BK127" i="4"/>
  <c r="J127" i="4" s="1"/>
  <c r="J98" i="4" s="1"/>
  <c r="R146" i="4"/>
  <c r="R159" i="4"/>
  <c r="P169" i="4"/>
  <c r="T186" i="4"/>
  <c r="T126" i="5"/>
  <c r="P137" i="5"/>
  <c r="T152" i="5"/>
  <c r="BK187" i="5"/>
  <c r="J187" i="5" s="1"/>
  <c r="J101" i="5" s="1"/>
  <c r="BK208" i="5"/>
  <c r="J208" i="5" s="1"/>
  <c r="J102" i="5" s="1"/>
  <c r="T217" i="5"/>
  <c r="T130" i="6"/>
  <c r="T134" i="6"/>
  <c r="P140" i="6"/>
  <c r="P146" i="6"/>
  <c r="P145" i="6" s="1"/>
  <c r="BK161" i="6"/>
  <c r="J161" i="6" s="1"/>
  <c r="J106" i="6" s="1"/>
  <c r="R165" i="6"/>
  <c r="P129" i="7"/>
  <c r="R143" i="7"/>
  <c r="T155" i="7"/>
  <c r="P159" i="7"/>
  <c r="P158" i="7" s="1"/>
  <c r="R132" i="8"/>
  <c r="BK144" i="8"/>
  <c r="J144" i="8" s="1"/>
  <c r="J102" i="8" s="1"/>
  <c r="P141" i="2"/>
  <c r="P150" i="2"/>
  <c r="R163" i="2"/>
  <c r="R177" i="2"/>
  <c r="T197" i="2"/>
  <c r="P200" i="2"/>
  <c r="P236" i="2"/>
  <c r="R250" i="2"/>
  <c r="T262" i="2"/>
  <c r="T273" i="2"/>
  <c r="T277" i="2"/>
  <c r="R285" i="2"/>
  <c r="R290" i="2"/>
  <c r="R302" i="2"/>
  <c r="R323" i="2"/>
  <c r="R329" i="2"/>
  <c r="R336" i="2"/>
  <c r="BK339" i="2"/>
  <c r="J339" i="2" s="1"/>
  <c r="J117" i="2" s="1"/>
  <c r="P347" i="2"/>
  <c r="BK123" i="3"/>
  <c r="J123" i="3" s="1"/>
  <c r="J98" i="3" s="1"/>
  <c r="T129" i="3"/>
  <c r="T128" i="3" s="1"/>
  <c r="R127" i="4"/>
  <c r="R126" i="4" s="1"/>
  <c r="P146" i="4"/>
  <c r="T159" i="4"/>
  <c r="R169" i="4"/>
  <c r="R186" i="4"/>
  <c r="P126" i="5"/>
  <c r="BK137" i="5"/>
  <c r="J137" i="5" s="1"/>
  <c r="J99" i="5" s="1"/>
  <c r="P152" i="5"/>
  <c r="P187" i="5"/>
  <c r="P208" i="5"/>
  <c r="BK217" i="5"/>
  <c r="J217" i="5" s="1"/>
  <c r="J104" i="5" s="1"/>
  <c r="R130" i="6"/>
  <c r="R134" i="6"/>
  <c r="R133" i="6" s="1"/>
  <c r="R140" i="6"/>
  <c r="BK146" i="6"/>
  <c r="J146" i="6" s="1"/>
  <c r="J104" i="6" s="1"/>
  <c r="R161" i="6"/>
  <c r="R160" i="6" s="1"/>
  <c r="BK165" i="6"/>
  <c r="J165" i="6" s="1"/>
  <c r="J107" i="6" s="1"/>
  <c r="T129" i="7"/>
  <c r="BK143" i="7"/>
  <c r="J143" i="7" s="1"/>
  <c r="J102" i="7" s="1"/>
  <c r="P155" i="7"/>
  <c r="T159" i="7"/>
  <c r="T158" i="7"/>
  <c r="T132" i="8"/>
  <c r="P144" i="8"/>
  <c r="BK164" i="8"/>
  <c r="J164" i="8" s="1"/>
  <c r="J107" i="8" s="1"/>
  <c r="P164" i="8"/>
  <c r="R141" i="2"/>
  <c r="R150" i="2"/>
  <c r="P163" i="2"/>
  <c r="P177" i="2"/>
  <c r="P197" i="2"/>
  <c r="T200" i="2"/>
  <c r="T236" i="2"/>
  <c r="T250" i="2"/>
  <c r="R262" i="2"/>
  <c r="BK277" i="2"/>
  <c r="J277" i="2" s="1"/>
  <c r="J110" i="2" s="1"/>
  <c r="BK285" i="2"/>
  <c r="J285" i="2" s="1"/>
  <c r="J111" i="2" s="1"/>
  <c r="BK290" i="2"/>
  <c r="J290" i="2" s="1"/>
  <c r="J112" i="2" s="1"/>
  <c r="BK302" i="2"/>
  <c r="J302" i="2" s="1"/>
  <c r="J113" i="2" s="1"/>
  <c r="T302" i="2"/>
  <c r="P323" i="2"/>
  <c r="BK329" i="2"/>
  <c r="J329" i="2" s="1"/>
  <c r="J115" i="2" s="1"/>
  <c r="T329" i="2"/>
  <c r="T336" i="2"/>
  <c r="P339" i="2"/>
  <c r="T347" i="2"/>
  <c r="R123" i="3"/>
  <c r="R122" i="3"/>
  <c r="R129" i="3"/>
  <c r="R128" i="3"/>
  <c r="P127" i="4"/>
  <c r="P126" i="4"/>
  <c r="BK146" i="4"/>
  <c r="J146" i="4" s="1"/>
  <c r="J101" i="4" s="1"/>
  <c r="P159" i="4"/>
  <c r="BK169" i="4"/>
  <c r="J169" i="4" s="1"/>
  <c r="J103" i="4" s="1"/>
  <c r="BK186" i="4"/>
  <c r="J186" i="4" s="1"/>
  <c r="J105" i="4" s="1"/>
  <c r="BK126" i="5"/>
  <c r="J126" i="5" s="1"/>
  <c r="J98" i="5" s="1"/>
  <c r="R137" i="5"/>
  <c r="BK152" i="5"/>
  <c r="J152" i="5" s="1"/>
  <c r="J100" i="5" s="1"/>
  <c r="T187" i="5"/>
  <c r="T208" i="5"/>
  <c r="R217" i="5"/>
  <c r="P130" i="6"/>
  <c r="BK134" i="6"/>
  <c r="J134" i="6" s="1"/>
  <c r="J101" i="6" s="1"/>
  <c r="BK140" i="6"/>
  <c r="J140" i="6" s="1"/>
  <c r="J102" i="6" s="1"/>
  <c r="T146" i="6"/>
  <c r="T145" i="6" s="1"/>
  <c r="T161" i="6"/>
  <c r="T160" i="6"/>
  <c r="T165" i="6"/>
  <c r="BK129" i="7"/>
  <c r="J129" i="7" s="1"/>
  <c r="J100" i="7" s="1"/>
  <c r="P143" i="7"/>
  <c r="R155" i="7"/>
  <c r="R159" i="7"/>
  <c r="R158" i="7" s="1"/>
  <c r="P132" i="8"/>
  <c r="P131" i="8"/>
  <c r="P129" i="8" s="1"/>
  <c r="AU103" i="1" s="1"/>
  <c r="T144" i="8"/>
  <c r="R164" i="8"/>
  <c r="T141" i="2"/>
  <c r="T150" i="2"/>
  <c r="T163" i="2"/>
  <c r="T177" i="2"/>
  <c r="R197" i="2"/>
  <c r="BK200" i="2"/>
  <c r="J200" i="2" s="1"/>
  <c r="J103" i="2" s="1"/>
  <c r="BK236" i="2"/>
  <c r="J236" i="2" s="1"/>
  <c r="J104" i="2" s="1"/>
  <c r="BK250" i="2"/>
  <c r="J250" i="2" s="1"/>
  <c r="J107" i="2" s="1"/>
  <c r="BK262" i="2"/>
  <c r="J262" i="2" s="1"/>
  <c r="J108" i="2" s="1"/>
  <c r="BK273" i="2"/>
  <c r="J273" i="2" s="1"/>
  <c r="J109" i="2" s="1"/>
  <c r="R273" i="2"/>
  <c r="R277" i="2"/>
  <c r="T285" i="2"/>
  <c r="P290" i="2"/>
  <c r="T290" i="2"/>
  <c r="P302" i="2"/>
  <c r="BK323" i="2"/>
  <c r="J323" i="2" s="1"/>
  <c r="J114" i="2" s="1"/>
  <c r="T323" i="2"/>
  <c r="P329" i="2"/>
  <c r="BK336" i="2"/>
  <c r="J336" i="2" s="1"/>
  <c r="J116" i="2" s="1"/>
  <c r="P336" i="2"/>
  <c r="T339" i="2"/>
  <c r="R347" i="2"/>
  <c r="P123" i="3"/>
  <c r="P122" i="3" s="1"/>
  <c r="P129" i="3"/>
  <c r="P128" i="3"/>
  <c r="T127" i="4"/>
  <c r="T126" i="4" s="1"/>
  <c r="T146" i="4"/>
  <c r="BK159" i="4"/>
  <c r="J159" i="4" s="1"/>
  <c r="J102" i="4" s="1"/>
  <c r="T169" i="4"/>
  <c r="P186" i="4"/>
  <c r="R126" i="5"/>
  <c r="T137" i="5"/>
  <c r="R152" i="5"/>
  <c r="R187" i="5"/>
  <c r="R208" i="5"/>
  <c r="P217" i="5"/>
  <c r="BK130" i="6"/>
  <c r="J130" i="6" s="1"/>
  <c r="J99" i="6" s="1"/>
  <c r="P134" i="6"/>
  <c r="P133" i="6"/>
  <c r="T140" i="6"/>
  <c r="R146" i="6"/>
  <c r="R145" i="6" s="1"/>
  <c r="P161" i="6"/>
  <c r="P160" i="6"/>
  <c r="P165" i="6"/>
  <c r="R129" i="7"/>
  <c r="R128" i="7" s="1"/>
  <c r="T143" i="7"/>
  <c r="BK155" i="7"/>
  <c r="J155" i="7" s="1"/>
  <c r="J103" i="7" s="1"/>
  <c r="BK159" i="7"/>
  <c r="J159" i="7" s="1"/>
  <c r="J105" i="7" s="1"/>
  <c r="BK132" i="8"/>
  <c r="J132" i="8" s="1"/>
  <c r="J101" i="8" s="1"/>
  <c r="R144" i="8"/>
  <c r="T164" i="8"/>
  <c r="BK345" i="2"/>
  <c r="J345" i="2" s="1"/>
  <c r="J118" i="2" s="1"/>
  <c r="BK157" i="8"/>
  <c r="J157" i="8" s="1"/>
  <c r="J103" i="8" s="1"/>
  <c r="BK160" i="8"/>
  <c r="J160" i="8" s="1"/>
  <c r="J105" i="8" s="1"/>
  <c r="BK247" i="2"/>
  <c r="J247" i="2" s="1"/>
  <c r="J105" i="2" s="1"/>
  <c r="BK256" i="3"/>
  <c r="J256" i="3" s="1"/>
  <c r="J101" i="3" s="1"/>
  <c r="BK162" i="8"/>
  <c r="J162" i="8" s="1"/>
  <c r="J106" i="8" s="1"/>
  <c r="E117" i="8"/>
  <c r="J123" i="8"/>
  <c r="F126" i="8"/>
  <c r="BF133" i="8"/>
  <c r="BF136" i="8"/>
  <c r="BF140" i="8"/>
  <c r="BF145" i="8"/>
  <c r="BF146" i="8"/>
  <c r="BF151" i="8"/>
  <c r="BF153" i="8"/>
  <c r="BF166" i="8"/>
  <c r="BF138" i="8"/>
  <c r="BF139" i="8"/>
  <c r="BF141" i="8"/>
  <c r="BF142" i="8"/>
  <c r="BF150" i="8"/>
  <c r="BF154" i="8"/>
  <c r="BF155" i="8"/>
  <c r="BF165" i="8"/>
  <c r="BF134" i="8"/>
  <c r="BF135" i="8"/>
  <c r="BF137" i="8"/>
  <c r="BF143" i="8"/>
  <c r="BF147" i="8"/>
  <c r="BF158" i="8"/>
  <c r="BF161" i="8"/>
  <c r="J94" i="8"/>
  <c r="BF148" i="8"/>
  <c r="BF149" i="8"/>
  <c r="BF152" i="8"/>
  <c r="BF156" i="8"/>
  <c r="BF163" i="8"/>
  <c r="F94" i="7"/>
  <c r="BF133" i="7"/>
  <c r="BF134" i="7"/>
  <c r="BF138" i="7"/>
  <c r="BF140" i="7"/>
  <c r="BF146" i="7"/>
  <c r="BF147" i="7"/>
  <c r="BF149" i="7"/>
  <c r="E115" i="7"/>
  <c r="BF136" i="7"/>
  <c r="BF141" i="7"/>
  <c r="BF151" i="7"/>
  <c r="BF130" i="7"/>
  <c r="BF131" i="7"/>
  <c r="BF137" i="7"/>
  <c r="BF144" i="7"/>
  <c r="BF145" i="7"/>
  <c r="BF150" i="7"/>
  <c r="BF153" i="7"/>
  <c r="BF156" i="7"/>
  <c r="BF160" i="7"/>
  <c r="BF161" i="7"/>
  <c r="J91" i="7"/>
  <c r="J94" i="7"/>
  <c r="BF132" i="7"/>
  <c r="BF135" i="7"/>
  <c r="BF139" i="7"/>
  <c r="BF148" i="7"/>
  <c r="BF152" i="7"/>
  <c r="BF154" i="7"/>
  <c r="BF157" i="7"/>
  <c r="F94" i="6"/>
  <c r="BF132" i="6"/>
  <c r="BF162" i="6"/>
  <c r="J91" i="6"/>
  <c r="BF137" i="6"/>
  <c r="BF141" i="6"/>
  <c r="BF143" i="6"/>
  <c r="BF144" i="6"/>
  <c r="BF148" i="6"/>
  <c r="BF152" i="6"/>
  <c r="BF154" i="6"/>
  <c r="BF156" i="6"/>
  <c r="BF158" i="6"/>
  <c r="BF159" i="6"/>
  <c r="BF167" i="6"/>
  <c r="E85" i="6"/>
  <c r="J126" i="6"/>
  <c r="BF135" i="6"/>
  <c r="BF136" i="6"/>
  <c r="BF138" i="6"/>
  <c r="BF147" i="6"/>
  <c r="BF164" i="6"/>
  <c r="BF166" i="6"/>
  <c r="BF131" i="6"/>
  <c r="BF139" i="6"/>
  <c r="BF142" i="6"/>
  <c r="BF149" i="6"/>
  <c r="BF150" i="6"/>
  <c r="BF151" i="6"/>
  <c r="BF153" i="6"/>
  <c r="BF155" i="6"/>
  <c r="BF157" i="6"/>
  <c r="BF163" i="6"/>
  <c r="BK126" i="4"/>
  <c r="J126" i="4" s="1"/>
  <c r="J97" i="4" s="1"/>
  <c r="BF128" i="5"/>
  <c r="BF129" i="5"/>
  <c r="BF130" i="5"/>
  <c r="BF144" i="5"/>
  <c r="BF151" i="5"/>
  <c r="BF154" i="5"/>
  <c r="BF155" i="5"/>
  <c r="BF156" i="5"/>
  <c r="BF157" i="5"/>
  <c r="BF158" i="5"/>
  <c r="BF161" i="5"/>
  <c r="BF162" i="5"/>
  <c r="BF169" i="5"/>
  <c r="BF171" i="5"/>
  <c r="BF174" i="5"/>
  <c r="BF176" i="5"/>
  <c r="BF177" i="5"/>
  <c r="BF181" i="5"/>
  <c r="BF189" i="5"/>
  <c r="BF194" i="5"/>
  <c r="BF198" i="5"/>
  <c r="BF204" i="5"/>
  <c r="BF213" i="5"/>
  <c r="BF218" i="5"/>
  <c r="BF220" i="5"/>
  <c r="E85" i="5"/>
  <c r="J92" i="5"/>
  <c r="J118" i="5"/>
  <c r="F121" i="5"/>
  <c r="BF131" i="5"/>
  <c r="BF132" i="5"/>
  <c r="BF135" i="5"/>
  <c r="BF143" i="5"/>
  <c r="BF145" i="5"/>
  <c r="BF146" i="5"/>
  <c r="BF149" i="5"/>
  <c r="BF150" i="5"/>
  <c r="BF153" i="5"/>
  <c r="BF160" i="5"/>
  <c r="BF164" i="5"/>
  <c r="BF165" i="5"/>
  <c r="BF166" i="5"/>
  <c r="BF167" i="5"/>
  <c r="BF173" i="5"/>
  <c r="BF180" i="5"/>
  <c r="BF182" i="5"/>
  <c r="BF183" i="5"/>
  <c r="BF184" i="5"/>
  <c r="BF188" i="5"/>
  <c r="BF191" i="5"/>
  <c r="BF192" i="5"/>
  <c r="BF196" i="5"/>
  <c r="BF199" i="5"/>
  <c r="BF202" i="5"/>
  <c r="BF206" i="5"/>
  <c r="BF209" i="5"/>
  <c r="BF211" i="5"/>
  <c r="BF212" i="5"/>
  <c r="BF215" i="5"/>
  <c r="BF133" i="5"/>
  <c r="BF136" i="5"/>
  <c r="BF138" i="5"/>
  <c r="BF141" i="5"/>
  <c r="BF148" i="5"/>
  <c r="BF159" i="5"/>
  <c r="BF179" i="5"/>
  <c r="BF186" i="5"/>
  <c r="BF190" i="5"/>
  <c r="BF195" i="5"/>
  <c r="BF197" i="5"/>
  <c r="BF200" i="5"/>
  <c r="BF201" i="5"/>
  <c r="BF203" i="5"/>
  <c r="BF210" i="5"/>
  <c r="BF214" i="5"/>
  <c r="BF219" i="5"/>
  <c r="BF127" i="5"/>
  <c r="BF134" i="5"/>
  <c r="BF139" i="5"/>
  <c r="BF140" i="5"/>
  <c r="BF142" i="5"/>
  <c r="BF147" i="5"/>
  <c r="BF163" i="5"/>
  <c r="BF168" i="5"/>
  <c r="BF170" i="5"/>
  <c r="BF172" i="5"/>
  <c r="BF175" i="5"/>
  <c r="BF178" i="5"/>
  <c r="BF185" i="5"/>
  <c r="BF193" i="5"/>
  <c r="BF205" i="5"/>
  <c r="BF207" i="5"/>
  <c r="E115" i="4"/>
  <c r="BF130" i="4"/>
  <c r="BF131" i="4"/>
  <c r="BF134" i="4"/>
  <c r="BF139" i="4"/>
  <c r="BF140" i="4"/>
  <c r="BF144" i="4"/>
  <c r="BF153" i="4"/>
  <c r="BF160" i="4"/>
  <c r="BF163" i="4"/>
  <c r="BF166" i="4"/>
  <c r="BF168" i="4"/>
  <c r="BF170" i="4"/>
  <c r="BF174" i="4"/>
  <c r="BF176" i="4"/>
  <c r="BF180" i="4"/>
  <c r="BF187" i="4"/>
  <c r="F92" i="4"/>
  <c r="J122" i="4"/>
  <c r="BF132" i="4"/>
  <c r="BF133" i="4"/>
  <c r="BF141" i="4"/>
  <c r="BF143" i="4"/>
  <c r="BF161" i="4"/>
  <c r="BF165" i="4"/>
  <c r="BF172" i="4"/>
  <c r="BF173" i="4"/>
  <c r="BF181" i="4"/>
  <c r="BF182" i="4"/>
  <c r="BF184" i="4"/>
  <c r="BF188" i="4"/>
  <c r="BF191" i="4"/>
  <c r="BF129" i="4"/>
  <c r="BF136" i="4"/>
  <c r="BF137" i="4"/>
  <c r="BF142" i="4"/>
  <c r="BF147" i="4"/>
  <c r="BF148" i="4"/>
  <c r="BF149" i="4"/>
  <c r="BF158" i="4"/>
  <c r="BF162" i="4"/>
  <c r="BF177" i="4"/>
  <c r="BF179" i="4"/>
  <c r="BF189" i="4"/>
  <c r="J89" i="4"/>
  <c r="BF128" i="4"/>
  <c r="BF135" i="4"/>
  <c r="BF150" i="4"/>
  <c r="BF151" i="4"/>
  <c r="BF152" i="4"/>
  <c r="BF154" i="4"/>
  <c r="BF155" i="4"/>
  <c r="BF156" i="4"/>
  <c r="BF157" i="4"/>
  <c r="BF164" i="4"/>
  <c r="BF167" i="4"/>
  <c r="BF171" i="4"/>
  <c r="BF175" i="4"/>
  <c r="BF178" i="4"/>
  <c r="BF183" i="4"/>
  <c r="BF190" i="4"/>
  <c r="F92" i="3"/>
  <c r="J118" i="3"/>
  <c r="BF124" i="3"/>
  <c r="BF126" i="3"/>
  <c r="BF137" i="3"/>
  <c r="BF138" i="3"/>
  <c r="BF141" i="3"/>
  <c r="BF145" i="3"/>
  <c r="BF154" i="3"/>
  <c r="BF165" i="3"/>
  <c r="BF177" i="3"/>
  <c r="BF182" i="3"/>
  <c r="BF184" i="3"/>
  <c r="BF187" i="3"/>
  <c r="BF188" i="3"/>
  <c r="BF190" i="3"/>
  <c r="E85" i="3"/>
  <c r="BF125" i="3"/>
  <c r="BF131" i="3"/>
  <c r="BF133" i="3"/>
  <c r="BF134" i="3"/>
  <c r="BF139" i="3"/>
  <c r="BF140" i="3"/>
  <c r="BF144" i="3"/>
  <c r="BF146" i="3"/>
  <c r="BF147" i="3"/>
  <c r="BF148" i="3"/>
  <c r="BF158" i="3"/>
  <c r="BF160" i="3"/>
  <c r="BF169" i="3"/>
  <c r="BF171" i="3"/>
  <c r="BF173" i="3"/>
  <c r="BF175" i="3"/>
  <c r="BF186" i="3"/>
  <c r="BF192" i="3"/>
  <c r="BF194" i="3"/>
  <c r="BF195" i="3"/>
  <c r="BF196" i="3"/>
  <c r="BF199" i="3"/>
  <c r="BF200" i="3"/>
  <c r="BF206" i="3"/>
  <c r="BF209" i="3"/>
  <c r="BF215" i="3"/>
  <c r="BF218" i="3"/>
  <c r="BF220" i="3"/>
  <c r="BF222" i="3"/>
  <c r="BF231" i="3"/>
  <c r="BF234" i="3"/>
  <c r="BF240" i="3"/>
  <c r="BF241" i="3"/>
  <c r="BF244" i="3"/>
  <c r="BF246" i="3"/>
  <c r="BF253" i="3"/>
  <c r="BF254" i="3"/>
  <c r="BF257" i="3"/>
  <c r="J89" i="3"/>
  <c r="BF127" i="3"/>
  <c r="BF130" i="3"/>
  <c r="BF132" i="3"/>
  <c r="BF135" i="3"/>
  <c r="BF136" i="3"/>
  <c r="BF142" i="3"/>
  <c r="BF143" i="3"/>
  <c r="BF149" i="3"/>
  <c r="BF157" i="3"/>
  <c r="BF159" i="3"/>
  <c r="BF161" i="3"/>
  <c r="BF162" i="3"/>
  <c r="BF164" i="3"/>
  <c r="BF167" i="3"/>
  <c r="BF170" i="3"/>
  <c r="BF174" i="3"/>
  <c r="BF176" i="3"/>
  <c r="BF179" i="3"/>
  <c r="BF180" i="3"/>
  <c r="BF181" i="3"/>
  <c r="BF183" i="3"/>
  <c r="BF185" i="3"/>
  <c r="BF191" i="3"/>
  <c r="BF197" i="3"/>
  <c r="BF198" i="3"/>
  <c r="BF201" i="3"/>
  <c r="BF207" i="3"/>
  <c r="BF210" i="3"/>
  <c r="BF211" i="3"/>
  <c r="BF213" i="3"/>
  <c r="BF217" i="3"/>
  <c r="BF223" i="3"/>
  <c r="BF225" i="3"/>
  <c r="BF226" i="3"/>
  <c r="BF228" i="3"/>
  <c r="BF229" i="3"/>
  <c r="BF232" i="3"/>
  <c r="BF233" i="3"/>
  <c r="BF237" i="3"/>
  <c r="BF239" i="3"/>
  <c r="BF245" i="3"/>
  <c r="BF249" i="3"/>
  <c r="BF250" i="3"/>
  <c r="BF255" i="3"/>
  <c r="BF150" i="3"/>
  <c r="BF151" i="3"/>
  <c r="BF152" i="3"/>
  <c r="BF153" i="3"/>
  <c r="BF155" i="3"/>
  <c r="BF156" i="3"/>
  <c r="BF163" i="3"/>
  <c r="BF166" i="3"/>
  <c r="BF168" i="3"/>
  <c r="BF172" i="3"/>
  <c r="BF178" i="3"/>
  <c r="BF189" i="3"/>
  <c r="BF193" i="3"/>
  <c r="BF202" i="3"/>
  <c r="BF203" i="3"/>
  <c r="BF204" i="3"/>
  <c r="BF205" i="3"/>
  <c r="BF208" i="3"/>
  <c r="BF212" i="3"/>
  <c r="BF214" i="3"/>
  <c r="BF216" i="3"/>
  <c r="BF219" i="3"/>
  <c r="BF221" i="3"/>
  <c r="BF224" i="3"/>
  <c r="BF227" i="3"/>
  <c r="BF230" i="3"/>
  <c r="BF235" i="3"/>
  <c r="BF236" i="3"/>
  <c r="BF238" i="3"/>
  <c r="BF242" i="3"/>
  <c r="BF243" i="3"/>
  <c r="BF247" i="3"/>
  <c r="BF248" i="3"/>
  <c r="BF251" i="3"/>
  <c r="BF252" i="3"/>
  <c r="E129" i="2"/>
  <c r="F136" i="2"/>
  <c r="BF147" i="2"/>
  <c r="BF149" i="2"/>
  <c r="BF152" i="2"/>
  <c r="BF153" i="2"/>
  <c r="BF154" i="2"/>
  <c r="BF155" i="2"/>
  <c r="BF162" i="2"/>
  <c r="BF165" i="2"/>
  <c r="BF172" i="2"/>
  <c r="BF173" i="2"/>
  <c r="BF178" i="2"/>
  <c r="BF182" i="2"/>
  <c r="BF184" i="2"/>
  <c r="BF186" i="2"/>
  <c r="BF188" i="2"/>
  <c r="BF189" i="2"/>
  <c r="BF196" i="2"/>
  <c r="BF199" i="2"/>
  <c r="BF202" i="2"/>
  <c r="BF208" i="2"/>
  <c r="BF209" i="2"/>
  <c r="BF215" i="2"/>
  <c r="BF219" i="2"/>
  <c r="BF223" i="2"/>
  <c r="BF225" i="2"/>
  <c r="BF226" i="2"/>
  <c r="BF229" i="2"/>
  <c r="BF231" i="2"/>
  <c r="BF233" i="2"/>
  <c r="BF234" i="2"/>
  <c r="BF235" i="2"/>
  <c r="BF241" i="2"/>
  <c r="BF242" i="2"/>
  <c r="BF254" i="2"/>
  <c r="BF256" i="2"/>
  <c r="BF257" i="2"/>
  <c r="BF260" i="2"/>
  <c r="BF264" i="2"/>
  <c r="BF265" i="2"/>
  <c r="BF270" i="2"/>
  <c r="BF272" i="2"/>
  <c r="BF276" i="2"/>
  <c r="BF283" i="2"/>
  <c r="BF289" i="2"/>
  <c r="BF296" i="2"/>
  <c r="BF303" i="2"/>
  <c r="BF316" i="2"/>
  <c r="BF319" i="2"/>
  <c r="BF322" i="2"/>
  <c r="BF330" i="2"/>
  <c r="BF333" i="2"/>
  <c r="BF340" i="2"/>
  <c r="BF341" i="2"/>
  <c r="BF346" i="2"/>
  <c r="BF348" i="2"/>
  <c r="J89" i="2"/>
  <c r="BF142" i="2"/>
  <c r="BF143" i="2"/>
  <c r="BF144" i="2"/>
  <c r="BF146" i="2"/>
  <c r="BF156" i="2"/>
  <c r="BF158" i="2"/>
  <c r="BF166" i="2"/>
  <c r="BF167" i="2"/>
  <c r="BF169" i="2"/>
  <c r="BF170" i="2"/>
  <c r="BF175" i="2"/>
  <c r="BF176" i="2"/>
  <c r="BF180" i="2"/>
  <c r="BF183" i="2"/>
  <c r="BF192" i="2"/>
  <c r="BF198" i="2"/>
  <c r="BF206" i="2"/>
  <c r="BF207" i="2"/>
  <c r="BF210" i="2"/>
  <c r="BF211" i="2"/>
  <c r="BF213" i="2"/>
  <c r="BF214" i="2"/>
  <c r="BF220" i="2"/>
  <c r="BF227" i="2"/>
  <c r="BF240" i="2"/>
  <c r="BF243" i="2"/>
  <c r="BF246" i="2"/>
  <c r="BF251" i="2"/>
  <c r="BF252" i="2"/>
  <c r="BF255" i="2"/>
  <c r="BF258" i="2"/>
  <c r="BF263" i="2"/>
  <c r="BF267" i="2"/>
  <c r="BF268" i="2"/>
  <c r="BF269" i="2"/>
  <c r="BF271" i="2"/>
  <c r="BF282" i="2"/>
  <c r="BF295" i="2"/>
  <c r="BF300" i="2"/>
  <c r="BF301" i="2"/>
  <c r="BF304" i="2"/>
  <c r="BF317" i="2"/>
  <c r="BF318" i="2"/>
  <c r="BF324" i="2"/>
  <c r="BF325" i="2"/>
  <c r="BF327" i="2"/>
  <c r="BF334" i="2"/>
  <c r="BF335" i="2"/>
  <c r="BF344" i="2"/>
  <c r="BF349" i="2"/>
  <c r="BF350" i="2"/>
  <c r="BF351" i="2"/>
  <c r="BF148" i="2"/>
  <c r="BF151" i="2"/>
  <c r="BF160" i="2"/>
  <c r="BF164" i="2"/>
  <c r="BF168" i="2"/>
  <c r="BF171" i="2"/>
  <c r="BF187" i="2"/>
  <c r="BF191" i="2"/>
  <c r="BF193" i="2"/>
  <c r="BF195" i="2"/>
  <c r="BF203" i="2"/>
  <c r="BF212" i="2"/>
  <c r="BF216" i="2"/>
  <c r="BF217" i="2"/>
  <c r="BF218" i="2"/>
  <c r="BF222" i="2"/>
  <c r="BF228" i="2"/>
  <c r="BF232" i="2"/>
  <c r="BF237" i="2"/>
  <c r="BF238" i="2"/>
  <c r="BF239" i="2"/>
  <c r="BF245" i="2"/>
  <c r="BF253" i="2"/>
  <c r="BF259" i="2"/>
  <c r="BF274" i="2"/>
  <c r="BF279" i="2"/>
  <c r="BF280" i="2"/>
  <c r="BF281" i="2"/>
  <c r="BF286" i="2"/>
  <c r="BF287" i="2"/>
  <c r="BF292" i="2"/>
  <c r="BF293" i="2"/>
  <c r="BF294" i="2"/>
  <c r="BF297" i="2"/>
  <c r="BF298" i="2"/>
  <c r="BF306" i="2"/>
  <c r="BF308" i="2"/>
  <c r="BF309" i="2"/>
  <c r="BF311" i="2"/>
  <c r="BF315" i="2"/>
  <c r="BF331" i="2"/>
  <c r="BF332" i="2"/>
  <c r="BF337" i="2"/>
  <c r="BF338" i="2"/>
  <c r="BF343" i="2"/>
  <c r="J92" i="2"/>
  <c r="BF145" i="2"/>
  <c r="BF157" i="2"/>
  <c r="BF159" i="2"/>
  <c r="BF161" i="2"/>
  <c r="BF174" i="2"/>
  <c r="BF179" i="2"/>
  <c r="BF181" i="2"/>
  <c r="BF185" i="2"/>
  <c r="BF190" i="2"/>
  <c r="BF194" i="2"/>
  <c r="BF201" i="2"/>
  <c r="BF204" i="2"/>
  <c r="BF205" i="2"/>
  <c r="BF221" i="2"/>
  <c r="BF224" i="2"/>
  <c r="BF230" i="2"/>
  <c r="BF244" i="2"/>
  <c r="BF248" i="2"/>
  <c r="BF261" i="2"/>
  <c r="BF266" i="2"/>
  <c r="BF275" i="2"/>
  <c r="BF278" i="2"/>
  <c r="BF284" i="2"/>
  <c r="BF288" i="2"/>
  <c r="BF291" i="2"/>
  <c r="BF299" i="2"/>
  <c r="BF305" i="2"/>
  <c r="BF307" i="2"/>
  <c r="BF310" i="2"/>
  <c r="BF312" i="2"/>
  <c r="BF313" i="2"/>
  <c r="BF314" i="2"/>
  <c r="BF320" i="2"/>
  <c r="BF321" i="2"/>
  <c r="BF326" i="2"/>
  <c r="BF328" i="2"/>
  <c r="BF342" i="2"/>
  <c r="F35" i="2"/>
  <c r="BB95" i="1" s="1"/>
  <c r="F37" i="3"/>
  <c r="BD96" i="1" s="1"/>
  <c r="F36" i="3"/>
  <c r="BC96" i="1" s="1"/>
  <c r="F35" i="5"/>
  <c r="BB99" i="1" s="1"/>
  <c r="F37" i="6"/>
  <c r="BB100" i="1" s="1"/>
  <c r="F35" i="6"/>
  <c r="AZ100" i="1" s="1"/>
  <c r="J35" i="7"/>
  <c r="AV102" i="1" s="1"/>
  <c r="F38" i="8"/>
  <c r="BC103" i="1" s="1"/>
  <c r="F37" i="2"/>
  <c r="BD95" i="1" s="1"/>
  <c r="F35" i="3"/>
  <c r="BB96" i="1" s="1"/>
  <c r="F36" i="4"/>
  <c r="BC97" i="1" s="1"/>
  <c r="F37" i="4"/>
  <c r="BD97" i="1" s="1"/>
  <c r="F36" i="5"/>
  <c r="BC99" i="1" s="1"/>
  <c r="F39" i="6"/>
  <c r="BD100" i="1" s="1"/>
  <c r="F38" i="7"/>
  <c r="BC102" i="1" s="1"/>
  <c r="F35" i="8"/>
  <c r="AZ103" i="1" s="1"/>
  <c r="F33" i="2"/>
  <c r="AZ95" i="1" s="1"/>
  <c r="J33" i="3"/>
  <c r="AV96" i="1" s="1"/>
  <c r="J33" i="4"/>
  <c r="AV97" i="1" s="1"/>
  <c r="F33" i="4"/>
  <c r="AZ97" i="1" s="1"/>
  <c r="F37" i="5"/>
  <c r="BD99" i="1" s="1"/>
  <c r="J35" i="6"/>
  <c r="AV100" i="1" s="1"/>
  <c r="F39" i="7"/>
  <c r="BD102" i="1" s="1"/>
  <c r="F39" i="8"/>
  <c r="BD103" i="1" s="1"/>
  <c r="AS94" i="1"/>
  <c r="J33" i="2"/>
  <c r="AV95" i="1" s="1"/>
  <c r="F36" i="2"/>
  <c r="BC95" i="1" s="1"/>
  <c r="F33" i="3"/>
  <c r="AZ96" i="1" s="1"/>
  <c r="F35" i="4"/>
  <c r="BB97" i="1" s="1"/>
  <c r="F33" i="5"/>
  <c r="AZ99" i="1" s="1"/>
  <c r="J33" i="5"/>
  <c r="AV99" i="1" s="1"/>
  <c r="F38" i="6"/>
  <c r="BC100" i="1" s="1"/>
  <c r="F35" i="7"/>
  <c r="AZ102" i="1" s="1"/>
  <c r="F37" i="7"/>
  <c r="BB102" i="1" s="1"/>
  <c r="J35" i="8"/>
  <c r="AV103" i="1" s="1"/>
  <c r="F37" i="8"/>
  <c r="BB103" i="1" s="1"/>
  <c r="BK160" i="6" l="1"/>
  <c r="J160" i="6" s="1"/>
  <c r="J105" i="6" s="1"/>
  <c r="BK138" i="4"/>
  <c r="J138" i="4" s="1"/>
  <c r="J99" i="4" s="1"/>
  <c r="R138" i="4"/>
  <c r="R125" i="4" s="1"/>
  <c r="P138" i="4"/>
  <c r="P125" i="4" s="1"/>
  <c r="AU97" i="1" s="1"/>
  <c r="T138" i="4"/>
  <c r="T125" i="4" s="1"/>
  <c r="R127" i="7"/>
  <c r="R125" i="5"/>
  <c r="R124" i="5" s="1"/>
  <c r="R121" i="3"/>
  <c r="T131" i="8"/>
  <c r="T129" i="8"/>
  <c r="T128" i="7"/>
  <c r="T127" i="7"/>
  <c r="R129" i="6"/>
  <c r="R249" i="2"/>
  <c r="R139" i="2" s="1"/>
  <c r="R131" i="8"/>
  <c r="R129" i="8"/>
  <c r="P128" i="7"/>
  <c r="P127" i="7"/>
  <c r="AU102" i="1"/>
  <c r="T133" i="6"/>
  <c r="T129" i="6" s="1"/>
  <c r="T125" i="5"/>
  <c r="T124" i="5" s="1"/>
  <c r="T121" i="3"/>
  <c r="P249" i="2"/>
  <c r="P139" i="2" s="1"/>
  <c r="AU95" i="1" s="1"/>
  <c r="T140" i="2"/>
  <c r="T249" i="2"/>
  <c r="R140" i="2"/>
  <c r="P121" i="3"/>
  <c r="AU96" i="1"/>
  <c r="P129" i="6"/>
  <c r="AU100" i="1" s="1"/>
  <c r="P125" i="5"/>
  <c r="P124" i="5" s="1"/>
  <c r="AU99" i="1" s="1"/>
  <c r="P140" i="2"/>
  <c r="BK249" i="2"/>
  <c r="J249" i="2" s="1"/>
  <c r="J106" i="2" s="1"/>
  <c r="BK145" i="6"/>
  <c r="J145" i="6" s="1"/>
  <c r="J103" i="6" s="1"/>
  <c r="BK128" i="7"/>
  <c r="J128" i="7" s="1"/>
  <c r="J99" i="7" s="1"/>
  <c r="BK131" i="8"/>
  <c r="J131" i="8"/>
  <c r="J100" i="8" s="1"/>
  <c r="BK159" i="8"/>
  <c r="J159" i="8" s="1"/>
  <c r="J104" i="8" s="1"/>
  <c r="BK140" i="2"/>
  <c r="J140" i="2" s="1"/>
  <c r="J97" i="2" s="1"/>
  <c r="BK122" i="3"/>
  <c r="J122" i="3" s="1"/>
  <c r="J97" i="3" s="1"/>
  <c r="BK128" i="3"/>
  <c r="J128" i="3" s="1"/>
  <c r="J99" i="3" s="1"/>
  <c r="BK125" i="5"/>
  <c r="J125" i="5" s="1"/>
  <c r="J97" i="5" s="1"/>
  <c r="BK133" i="6"/>
  <c r="BK158" i="7"/>
  <c r="J158" i="7" s="1"/>
  <c r="J104" i="7" s="1"/>
  <c r="AU101" i="1"/>
  <c r="F34" i="3"/>
  <c r="BA96" i="1" s="1"/>
  <c r="F34" i="4"/>
  <c r="BA97" i="1" s="1"/>
  <c r="J34" i="5"/>
  <c r="AW99" i="1" s="1"/>
  <c r="AT99" i="1" s="1"/>
  <c r="F36" i="8"/>
  <c r="BA103" i="1" s="1"/>
  <c r="J34" i="2"/>
  <c r="AW95" i="1" s="1"/>
  <c r="AT95" i="1" s="1"/>
  <c r="BC98" i="1"/>
  <c r="AY98" i="1" s="1"/>
  <c r="BD98" i="1"/>
  <c r="AZ98" i="1"/>
  <c r="AV98" i="1" s="1"/>
  <c r="F36" i="6"/>
  <c r="BA100" i="1" s="1"/>
  <c r="F36" i="7"/>
  <c r="BA102" i="1" s="1"/>
  <c r="BD101" i="1"/>
  <c r="AZ101" i="1"/>
  <c r="AV101" i="1" s="1"/>
  <c r="J34" i="3"/>
  <c r="AW96" i="1" s="1"/>
  <c r="AT96" i="1" s="1"/>
  <c r="J34" i="4"/>
  <c r="AW97" i="1" s="1"/>
  <c r="AT97" i="1" s="1"/>
  <c r="F34" i="5"/>
  <c r="BA99" i="1" s="1"/>
  <c r="BB101" i="1"/>
  <c r="AX101" i="1" s="1"/>
  <c r="BC101" i="1"/>
  <c r="AY101" i="1" s="1"/>
  <c r="J36" i="8"/>
  <c r="AW103" i="1" s="1"/>
  <c r="AT103" i="1" s="1"/>
  <c r="F34" i="2"/>
  <c r="BA95" i="1" s="1"/>
  <c r="BB98" i="1"/>
  <c r="AX98" i="1" s="1"/>
  <c r="J36" i="6"/>
  <c r="AW100" i="1" s="1"/>
  <c r="AT100" i="1" s="1"/>
  <c r="J36" i="7"/>
  <c r="AW102" i="1" s="1"/>
  <c r="AT102" i="1" s="1"/>
  <c r="BK129" i="6" l="1"/>
  <c r="J129" i="6" s="1"/>
  <c r="J32" i="6" s="1"/>
  <c r="AG100" i="1" s="1"/>
  <c r="AN100" i="1" s="1"/>
  <c r="BK125" i="4"/>
  <c r="J125" i="4" s="1"/>
  <c r="J30" i="4" s="1"/>
  <c r="AG97" i="1" s="1"/>
  <c r="AN97" i="1" s="1"/>
  <c r="J133" i="6"/>
  <c r="J100" i="6" s="1"/>
  <c r="T139" i="2"/>
  <c r="BK129" i="8"/>
  <c r="J129" i="8" s="1"/>
  <c r="J98" i="8" s="1"/>
  <c r="BK139" i="2"/>
  <c r="J139" i="2" s="1"/>
  <c r="J96" i="2" s="1"/>
  <c r="BK121" i="3"/>
  <c r="J121" i="3" s="1"/>
  <c r="J96" i="3" s="1"/>
  <c r="BK124" i="5"/>
  <c r="J124" i="5" s="1"/>
  <c r="J96" i="5" s="1"/>
  <c r="BK127" i="7"/>
  <c r="J127" i="7" s="1"/>
  <c r="J98" i="7" s="1"/>
  <c r="AU98" i="1"/>
  <c r="BA98" i="1"/>
  <c r="AW98" i="1" s="1"/>
  <c r="AT98" i="1" s="1"/>
  <c r="AZ94" i="1"/>
  <c r="W29" i="1" s="1"/>
  <c r="BD94" i="1"/>
  <c r="W33" i="1" s="1"/>
  <c r="BA101" i="1"/>
  <c r="AW101" i="1" s="1"/>
  <c r="AT101" i="1" s="1"/>
  <c r="BC94" i="1"/>
  <c r="W32" i="1" s="1"/>
  <c r="BB94" i="1"/>
  <c r="W31" i="1" s="1"/>
  <c r="J98" i="6" l="1"/>
  <c r="J41" i="6"/>
  <c r="J39" i="4"/>
  <c r="J96" i="4"/>
  <c r="AU94" i="1"/>
  <c r="J30" i="2"/>
  <c r="AG95" i="1" s="1"/>
  <c r="J32" i="7"/>
  <c r="AG102" i="1" s="1"/>
  <c r="J32" i="8"/>
  <c r="AG103" i="1" s="1"/>
  <c r="J30" i="5"/>
  <c r="AG99" i="1" s="1"/>
  <c r="J30" i="3"/>
  <c r="AG96" i="1" s="1"/>
  <c r="BA94" i="1"/>
  <c r="W30" i="1" s="1"/>
  <c r="AX94" i="1"/>
  <c r="AV94" i="1"/>
  <c r="AK29" i="1" s="1"/>
  <c r="AY94" i="1"/>
  <c r="J39" i="5" l="1"/>
  <c r="J39" i="2"/>
  <c r="J41" i="8"/>
  <c r="J41" i="7"/>
  <c r="J39" i="3"/>
  <c r="AN99" i="1"/>
  <c r="AN95" i="1"/>
  <c r="AN96" i="1"/>
  <c r="AN103" i="1"/>
  <c r="AG98" i="1"/>
  <c r="AN98" i="1" s="1"/>
  <c r="AN102" i="1"/>
  <c r="AG101" i="1"/>
  <c r="AW94" i="1"/>
  <c r="AK30" i="1" s="1"/>
  <c r="AN101" i="1" l="1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<sst xmlns="http://schemas.openxmlformats.org/spreadsheetml/2006/main" count="9206" uniqueCount="2101">
  <si>
    <t>Export Komplet</t>
  </si>
  <si>
    <t/>
  </si>
  <si>
    <t>2.0</t>
  </si>
  <si>
    <t>False</t>
  </si>
  <si>
    <t>{d5a2b0e5-3b0b-43cb-a855-4ac7ecf9881c}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</si>
  <si>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</si>
  <si>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</si>
  <si>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</si>
  <si>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</si>
  <si>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</si>
  <si>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</si>
  <si>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</si>
  <si>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</si>
  <si>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2023/070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</si>
  <si>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</si>
  <si>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</si>
  <si>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Skladovacia hala - prístavba</t>
  </si>
  <si>
    <t>JKSO:</t>
  </si>
  <si>
    <t>KS:</t>
  </si>
  <si>
    <t>Miesto:</t>
  </si>
  <si>
    <t>Svidník</t>
  </si>
  <si>
    <t>Dátum:</t>
  </si>
  <si>
    <t>18. 6. 2024</t>
  </si>
  <si>
    <t>Objednávateľ:</t>
  </si>
  <si>
    <t>IČO:</t>
  </si>
  <si>
    <t>Slovenský červený kríž ÚzS Svidník</t>
  </si>
  <si>
    <t>IČ DPH:</t>
  </si>
  <si>
    <t>Zhotoviteľ:</t>
  </si>
  <si>
    <t>Vyplň údaj</t>
  </si>
  <si>
    <t>Projektant:</t>
  </si>
  <si>
    <t>Ing. Jozef Špirko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</si>
  <si>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</si>
  <si>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</si>
  <si>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</si>
  <si>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</si>
  <si>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</si>
  <si>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</si>
  <si>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</si>
  <si>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</si>
  <si>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</si>
  <si>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</si>
  <si>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</si>
  <si>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</si>
  <si>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</si>
  <si>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</si>
  <si>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</si>
  <si>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</si>
  <si>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</si>
  <si>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</si>
  <si>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</si>
  <si>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</si>
  <si>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</si>
  <si>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</si>
  <si>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</si>
  <si>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</si>
  <si>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</si>
  <si>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</si>
  <si>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</si>
  <si>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</si>
  <si>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</si>
  <si>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</si>
  <si>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</si>
  <si>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</si>
  <si>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</si>
  <si>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</si>
  <si>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</si>
  <si>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</si>
  <si>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</si>
  <si>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</si>
  <si>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</si>
  <si>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</si>
  <si>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</si>
  <si>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</si>
  <si>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</si>
  <si>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</si>
  <si>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</si>
  <si>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</si>
  <si>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</si>
  <si>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</si>
  <si>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</si>
  <si>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</si>
  <si>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Stavebná časť</t>
  </si>
  <si>
    <t>STA</t>
  </si>
  <si>
    <t>1</t>
  </si>
  <si>
    <t>{bb896359-5ed1-400b-ad72-0e2236b4a8c5}</t>
  </si>
  <si>
    <t>02</t>
  </si>
  <si>
    <t>Elektroinštalácia a ochrana pred bleskom</t>
  </si>
  <si>
    <t>{cdf3da2e-114b-468e-830d-54eec3bffa62}</t>
  </si>
  <si>
    <t>03</t>
  </si>
  <si>
    <t>Vykurovací systém</t>
  </si>
  <si>
    <t>{579832e1-5ba7-4c07-a5ee-38ba4a24d384}</t>
  </si>
  <si>
    <t>04</t>
  </si>
  <si>
    <t>Zdravotechnika</t>
  </si>
  <si>
    <t>{94e54ed6-be8d-4380-8632-b1527ce923a0}</t>
  </si>
  <si>
    <t>Časť</t>
  </si>
  <si>
    <t>2</t>
  </si>
  <si>
    <t>###NOINSERT###</t>
  </si>
  <si>
    <t>04.1</t>
  </si>
  <si>
    <t xml:space="preserve">Rozvody vody, kanal v základoch </t>
  </si>
  <si>
    <t>{d99279e7-e425-4976-9083-f9fa5246dae5}</t>
  </si>
  <si>
    <t>05</t>
  </si>
  <si>
    <t>Prípojky</t>
  </si>
  <si>
    <t>{d5a4247f-ed68-4ed2-a4d1-7f32ac937452}</t>
  </si>
  <si>
    <t>05.1</t>
  </si>
  <si>
    <t>Vodovodná prípojka</t>
  </si>
  <si>
    <t>{5eaca8ee-05c7-41db-a3ff-b6f1435f376c}</t>
  </si>
  <si>
    <t>05.2</t>
  </si>
  <si>
    <t>Kanalizačná prípojka</t>
  </si>
  <si>
    <t>{80c073d5-af15-4118-8801-c0a8363f6477}</t>
  </si>
  <si>
    <t>KRYCÍ LIST ROZPOČTU</t>
  </si>
  <si>
    <t>Objekt:</t>
  </si>
  <si>
    <t>01 - Stavebná časť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</si>
  <si>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</si>
  <si>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</si>
  <si>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</si>
  <si>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</si>
  <si>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</si>
  <si>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</si>
  <si>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</si>
  <si>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</si>
  <si>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</si>
  <si>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</si>
  <si>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</si>
  <si>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</si>
  <si>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</si>
  <si>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</si>
  <si>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</si>
  <si>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</si>
  <si>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</si>
  <si>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721 - Zdravotechnika - vnútorná kanalizácia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</si>
  <si>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</si>
  <si>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</si>
  <si>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</si>
  <si>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</si>
  <si>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</si>
  <si>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</si>
  <si>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777 - Podlahy syntetické</t>
  </si>
  <si>
    <t xml:space="preserve">    781 - Dokončovacie práce a obklady</t>
  </si>
  <si>
    <t xml:space="preserve">    783 - Nátery</t>
  </si>
  <si>
    <t xml:space="preserve">    784 - Dokončovacie práce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</si>
  <si>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</si>
  <si>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</si>
  <si>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</si>
  <si>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</si>
  <si>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</si>
  <si>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</si>
  <si>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</si>
  <si>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</si>
  <si>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</si>
  <si>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</si>
  <si>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</si>
  <si>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</si>
  <si>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</si>
  <si>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</si>
  <si>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</si>
  <si>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</si>
  <si>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</si>
  <si>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122201101.S</t>
  </si>
  <si>
    <t>Odkopávka a prekopávka nezapažená v hornine 3, do 100 m3</t>
  </si>
  <si>
    <t>m3</t>
  </si>
  <si>
    <t>4</t>
  </si>
  <si>
    <t>1389332171</t>
  </si>
  <si>
    <t>122201109.S</t>
  </si>
  <si>
    <t>Odkopávky a prekopávky nezapažené. Príplatok k cenám za lepivosť horniny 3</t>
  </si>
  <si>
    <t>-2099942021</t>
  </si>
  <si>
    <t>3</t>
  </si>
  <si>
    <t>132201201.S</t>
  </si>
  <si>
    <t>Výkop ryhy šírky 600-2000mm horn.3 do 100m3</t>
  </si>
  <si>
    <t>-1498135090</t>
  </si>
  <si>
    <t>132201209.S</t>
  </si>
  <si>
    <t>Príplatok k cenám za lepivosť pri hĺbení rýh š. nad 600 do 2 000 mm zapaž. i nezapažených, s urovnaním dna v hornine 3</t>
  </si>
  <si>
    <t>-91104674</t>
  </si>
  <si>
    <t>5</t>
  </si>
  <si>
    <t>162501102.S</t>
  </si>
  <si>
    <t>Vodorovné premiestnenie výkopku po spevnenej ceste z horniny tr.1-4, do 100 m3 na vzdialenosť do 3000 m</t>
  </si>
  <si>
    <t>-640973820</t>
  </si>
  <si>
    <t>6</t>
  </si>
  <si>
    <t>162501105.S</t>
  </si>
  <si>
    <t>Vodorovné premiestnenie výkopku po spevnenej ceste z horniny tr.1-4, do 100 m3, príplatok k cene za každých ďalšich a začatých 1000 m</t>
  </si>
  <si>
    <t>-971229191</t>
  </si>
  <si>
    <t>7</t>
  </si>
  <si>
    <t>171201101.S</t>
  </si>
  <si>
    <t>Uloženie sypaniny do násypov s rozprestretím sypaniny vo vrstvách a s hrubým urovnaním nezhutnených</t>
  </si>
  <si>
    <t>-2012336656</t>
  </si>
  <si>
    <t>8</t>
  </si>
  <si>
    <t>181101102.S</t>
  </si>
  <si>
    <t>Úprava pláne v zárezoch v hornine 1-4 so zhutnením</t>
  </si>
  <si>
    <t>m2</t>
  </si>
  <si>
    <t>445764558</t>
  </si>
  <si>
    <t>Zakladanie</t>
  </si>
  <si>
    <t>9</t>
  </si>
  <si>
    <t>271533001.S</t>
  </si>
  <si>
    <t>Násyp pod základové konštrukcie so zhutnením z  kameniva hrubého drveného fr.32-63 mm</t>
  </si>
  <si>
    <t>-470326418</t>
  </si>
  <si>
    <t>10</t>
  </si>
  <si>
    <t>273321312.S</t>
  </si>
  <si>
    <t>Betón základových dosiek, železový (bez výstuže), tr. C 20/25</t>
  </si>
  <si>
    <t>720560258</t>
  </si>
  <si>
    <t>11</t>
  </si>
  <si>
    <t>273351217.S</t>
  </si>
  <si>
    <t>Debnenie stien základových dosiek, zhotovenie-tradičné</t>
  </si>
  <si>
    <t>2104548590</t>
  </si>
  <si>
    <t>12</t>
  </si>
  <si>
    <t>273351218.S</t>
  </si>
  <si>
    <t>Debnenie stien základových dosiek, odstránenie-tradičné</t>
  </si>
  <si>
    <t>1942092582</t>
  </si>
  <si>
    <t>13</t>
  </si>
  <si>
    <t>273362441.S</t>
  </si>
  <si>
    <t>Výstuž základových dosiek zo zvár. sietí KARI, priemer drôtu 8/8 mm, veľkosť oka 100x100 mm</t>
  </si>
  <si>
    <t>1178401708</t>
  </si>
  <si>
    <t>14</t>
  </si>
  <si>
    <t>274271041.S</t>
  </si>
  <si>
    <t>Murivo základových pásov (m3) z betónových debniacich tvárnic s betónovou výplňou C 16/20 hrúbky 300 mm</t>
  </si>
  <si>
    <t>973771627</t>
  </si>
  <si>
    <t>15</t>
  </si>
  <si>
    <t>274321312.S</t>
  </si>
  <si>
    <t>Betón základových pásov, železový (bez výstuže), tr. C 20/25</t>
  </si>
  <si>
    <t>-1311310524</t>
  </si>
  <si>
    <t>16</t>
  </si>
  <si>
    <t>274351217.S</t>
  </si>
  <si>
    <t>Debnenie stien základových pásov, zhotovenie-tradičné</t>
  </si>
  <si>
    <t>508618332</t>
  </si>
  <si>
    <t>17</t>
  </si>
  <si>
    <t>274351218.S</t>
  </si>
  <si>
    <t>Debnenie stien základových pásov, odstránenie-tradičné</t>
  </si>
  <si>
    <t>-80785331</t>
  </si>
  <si>
    <t>18</t>
  </si>
  <si>
    <t>274361821.S</t>
  </si>
  <si>
    <t>Výstuž základových pásov, pätiek a trámov z ocele B500 (10505)</t>
  </si>
  <si>
    <t>t</t>
  </si>
  <si>
    <t>1733063440</t>
  </si>
  <si>
    <t>19</t>
  </si>
  <si>
    <t>275321312.S</t>
  </si>
  <si>
    <t>Betón základových pätiek, železový (bez výstuže), tr. C 20/25</t>
  </si>
  <si>
    <t>1309356185</t>
  </si>
  <si>
    <t>279321312.S</t>
  </si>
  <si>
    <t>Betón základových trámov železový (bez výstuže), tr. C 20/25</t>
  </si>
  <si>
    <t>381205622</t>
  </si>
  <si>
    <t>Zvislé a kompletné konštrukcie</t>
  </si>
  <si>
    <t>21</t>
  </si>
  <si>
    <t>311275231.S</t>
  </si>
  <si>
    <t>Murivo nosné (m3) z pórobetónových tvárnic PDK pevnosti P2 až P4, nad 400 do 600 kg/m3 hrúbky 300 mm</t>
  </si>
  <si>
    <t>1925392475</t>
  </si>
  <si>
    <t>22</t>
  </si>
  <si>
    <t>317161235.S</t>
  </si>
  <si>
    <t>Pórobetónový preklad nenosný šírky 150 mm, výšky 124 mm, dĺžky 2000 mm</t>
  </si>
  <si>
    <t>ks</t>
  </si>
  <si>
    <t>-165972257</t>
  </si>
  <si>
    <t>23</t>
  </si>
  <si>
    <t>317161314.S</t>
  </si>
  <si>
    <t>Pórobetónový preklad nenosný šírky 150 mm, výšky 249 mm, dĺžky 1250 mm</t>
  </si>
  <si>
    <t>825501330</t>
  </si>
  <si>
    <t>24</t>
  </si>
  <si>
    <t>317161555.S</t>
  </si>
  <si>
    <t>Pórobetónový preklad nosný šírky 300 mm, výšky 249 mm, dĺžky 2250 mm</t>
  </si>
  <si>
    <t>1914823537</t>
  </si>
  <si>
    <t>25</t>
  </si>
  <si>
    <t>317161556.S</t>
  </si>
  <si>
    <t>Pórobetónový preklad nosný šírky 300 mm, výšky 249 mm, dĺžky 2500 mm</t>
  </si>
  <si>
    <t>-1013435767</t>
  </si>
  <si>
    <t>26</t>
  </si>
  <si>
    <t>317321511.S</t>
  </si>
  <si>
    <t>Betón prekladov železový (bez výstuže) tr. C 30/37</t>
  </si>
  <si>
    <t>209151070</t>
  </si>
  <si>
    <t>27</t>
  </si>
  <si>
    <t>317351107.S</t>
  </si>
  <si>
    <t>Debnenie prekladu  vrátane podpornej konštrukcie výšky do 4 m zhotovenie</t>
  </si>
  <si>
    <t>-2094741524</t>
  </si>
  <si>
    <t>28</t>
  </si>
  <si>
    <t>317351108.S</t>
  </si>
  <si>
    <t>Debnenie prekladu  vrátane podpornej konštrukcie výšky do 4 m odstránenie</t>
  </si>
  <si>
    <t>-285904805</t>
  </si>
  <si>
    <t>29</t>
  </si>
  <si>
    <t>331321610.S</t>
  </si>
  <si>
    <t>Betón stĺpov a pilierov hranatých, ťahadiel, rámových stojok, vzpier, železový (bez výstuže) tr. C 30/37</t>
  </si>
  <si>
    <t>-1207793147</t>
  </si>
  <si>
    <t>30</t>
  </si>
  <si>
    <t>331351101.S</t>
  </si>
  <si>
    <t>Debnenie hranatých stĺpov prierezu pravouhlého štvoruholníka výšky do 4 m, zhotovenie-dielce</t>
  </si>
  <si>
    <t>-801953632</t>
  </si>
  <si>
    <t>31</t>
  </si>
  <si>
    <t>331351102.S</t>
  </si>
  <si>
    <t>Debnenie hranatých stĺpov prierezu pravouhlého štvoruholníka výšky do 4 m, odstránenie-dielce</t>
  </si>
  <si>
    <t>-1924221733</t>
  </si>
  <si>
    <t>32</t>
  </si>
  <si>
    <t>331361821.S</t>
  </si>
  <si>
    <t>Výstuž stĺpov, pilierov, stojok hranatých z bet. ocele B500 (10505)</t>
  </si>
  <si>
    <t>822773713</t>
  </si>
  <si>
    <t>33</t>
  </si>
  <si>
    <t>342272051.S</t>
  </si>
  <si>
    <t>Priečky z pórobetónových tvárnic hladkých s objemovou hmotnosťou do 600 kg/m3 hrúbky 150 mm</t>
  </si>
  <si>
    <t>-204367464</t>
  </si>
  <si>
    <t>Vodorovné konštrukcie</t>
  </si>
  <si>
    <t>34</t>
  </si>
  <si>
    <t>411321616.S</t>
  </si>
  <si>
    <t>Betón stropov doskových a trámových,  železový tr. C 30/37</t>
  </si>
  <si>
    <t>-159224014</t>
  </si>
  <si>
    <t>35</t>
  </si>
  <si>
    <t>411351101.S</t>
  </si>
  <si>
    <t>Debnenie stropov doskových zhotovenie-dielce</t>
  </si>
  <si>
    <t>983579692</t>
  </si>
  <si>
    <t>36</t>
  </si>
  <si>
    <t>411351102.S</t>
  </si>
  <si>
    <t>Debnenie stropov doskových odstránenie-dielce</t>
  </si>
  <si>
    <t>-511962211</t>
  </si>
  <si>
    <t>37</t>
  </si>
  <si>
    <t>411351107.S</t>
  </si>
  <si>
    <t>Debnenie stropov doskových zhotovenie-tradičné</t>
  </si>
  <si>
    <t>-2123315864</t>
  </si>
  <si>
    <t>38</t>
  </si>
  <si>
    <t>411351108.S</t>
  </si>
  <si>
    <t>Debnenie stropov doskových odstránenie-tradičné</t>
  </si>
  <si>
    <t>-2004253388</t>
  </si>
  <si>
    <t>39</t>
  </si>
  <si>
    <t>411354173.S</t>
  </si>
  <si>
    <t>Podporná konštrukcia stropov výšky do 4 m pre zaťaženie do 12 kPa zhotovenie</t>
  </si>
  <si>
    <t>382206904</t>
  </si>
  <si>
    <t>40</t>
  </si>
  <si>
    <t>411354174.S</t>
  </si>
  <si>
    <t>Podporná konštrukcia stropov výšky do 4 m pre zaťaženie do 12 kPa odstránenie</t>
  </si>
  <si>
    <t>1140996335</t>
  </si>
  <si>
    <t>41</t>
  </si>
  <si>
    <t>411355003.S</t>
  </si>
  <si>
    <t>Denný prenájom ručného flexibilného systému debnenia jednoduchých stropov hr. do 250 mm, svetlej v. miestnosti do 3500 mm</t>
  </si>
  <si>
    <t>-938258973</t>
  </si>
  <si>
    <t>42</t>
  </si>
  <si>
    <t>411361821.S</t>
  </si>
  <si>
    <t>Výstuž stropov doskových, trámových, vložkových,konzolových alebo balkónových, B500 (10505)</t>
  </si>
  <si>
    <t>-1362396476</t>
  </si>
  <si>
    <t>43</t>
  </si>
  <si>
    <t>417321616.S</t>
  </si>
  <si>
    <t>Betón stužujúcich pásov a vencov železový tr. C 30/37</t>
  </si>
  <si>
    <t>1638042344</t>
  </si>
  <si>
    <t>44</t>
  </si>
  <si>
    <t>417351115.S</t>
  </si>
  <si>
    <t>Debnenie bočníc stužujúcich pásov a vencov vrátane vzpier zhotovenie</t>
  </si>
  <si>
    <t>1630469928</t>
  </si>
  <si>
    <t>45</t>
  </si>
  <si>
    <t>417351116.S</t>
  </si>
  <si>
    <t>Debnenie bočníc stužujúcich pásov a vencov vrátane vzpier odstránenie</t>
  </si>
  <si>
    <t>-133360199</t>
  </si>
  <si>
    <t>46</t>
  </si>
  <si>
    <t>417361821.S</t>
  </si>
  <si>
    <t>Výstuž stužujúcich prekladov, pásov a vencov z betonárskej ocele B500 (10505)</t>
  </si>
  <si>
    <t>-417511140</t>
  </si>
  <si>
    <t>47</t>
  </si>
  <si>
    <t>430321616.S</t>
  </si>
  <si>
    <t>Schodiskové konštrukcie, betón železový tr. C 30/37</t>
  </si>
  <si>
    <t>-1575210848</t>
  </si>
  <si>
    <t>48</t>
  </si>
  <si>
    <t>430361821.S</t>
  </si>
  <si>
    <t>Výstuž schodiskových konštrukcií z betonárskej ocele B500 (10505)</t>
  </si>
  <si>
    <t>-63073473</t>
  </si>
  <si>
    <t>49</t>
  </si>
  <si>
    <t>431351121.S</t>
  </si>
  <si>
    <t>Debnenie do 4 m výšky - podest a podstupňových dosiek pôdorysne priamočiarych zhotovenie</t>
  </si>
  <si>
    <t>1329689808</t>
  </si>
  <si>
    <t>50</t>
  </si>
  <si>
    <t>431351122.S</t>
  </si>
  <si>
    <t>Debnenie do 4 m výšky - podest a podstupňových dosiek pôdorysne priamočiarych odstránenie</t>
  </si>
  <si>
    <t>-2071755277</t>
  </si>
  <si>
    <t>51</t>
  </si>
  <si>
    <t>433351131.S</t>
  </si>
  <si>
    <t>Debnenie - vrátane podpernej konštrukcie - schodníc pôdorysne priamočiarych zhotovenie</t>
  </si>
  <si>
    <t>117186267</t>
  </si>
  <si>
    <t>52</t>
  </si>
  <si>
    <t>433351132.S</t>
  </si>
  <si>
    <t>Debnenie - vrátane podpernej konštrukcie - schodníc pôdorysne priamočiarych odstránenie</t>
  </si>
  <si>
    <t>-973985513</t>
  </si>
  <si>
    <t>Komunikácie</t>
  </si>
  <si>
    <t>53</t>
  </si>
  <si>
    <t>564791111.S</t>
  </si>
  <si>
    <t>Podklad spevnenej plochy z kameniva drveného so zhutnením frakcie 0-63 mm</t>
  </si>
  <si>
    <t>852021491</t>
  </si>
  <si>
    <t>54</t>
  </si>
  <si>
    <t>567134115.S</t>
  </si>
  <si>
    <t>Podklad z podkladového betónu - betónová plocha vjazdu</t>
  </si>
  <si>
    <t>-390590369</t>
  </si>
  <si>
    <t>Úpravy povrchov, podlahy, osadenie</t>
  </si>
  <si>
    <t>55</t>
  </si>
  <si>
    <t>611460112.S</t>
  </si>
  <si>
    <t>Príprava vnútorného podkladu stropov na betónové podklady kontaktným mostíkom</t>
  </si>
  <si>
    <t>-1596773468</t>
  </si>
  <si>
    <t>56</t>
  </si>
  <si>
    <t>611460303.S</t>
  </si>
  <si>
    <t>Vnútorná stierka stropov sadrová, hr. 3 mm</t>
  </si>
  <si>
    <t>1515663001</t>
  </si>
  <si>
    <t>57</t>
  </si>
  <si>
    <t>612460121.S</t>
  </si>
  <si>
    <t>Príprava vnútorného podkladu stien penetráciou základnou</t>
  </si>
  <si>
    <t>1168618037</t>
  </si>
  <si>
    <t>58</t>
  </si>
  <si>
    <t>612460124.S</t>
  </si>
  <si>
    <t>Príprava vnútorného podkladu stien penetráciou pod omietky a nátery</t>
  </si>
  <si>
    <t>-379280476</t>
  </si>
  <si>
    <t>59</t>
  </si>
  <si>
    <t>612460383.S</t>
  </si>
  <si>
    <t>Vnútorná omietka stien vápennocementová štuková (jemná), hr. 3 mm</t>
  </si>
  <si>
    <t>716631141</t>
  </si>
  <si>
    <t>60</t>
  </si>
  <si>
    <t>612481119.S</t>
  </si>
  <si>
    <t>Potiahnutie vnútorných stien sklotextilnou mriežkou s celoplošným prilepením</t>
  </si>
  <si>
    <t>-1707995601</t>
  </si>
  <si>
    <t>61</t>
  </si>
  <si>
    <t>620991121.S</t>
  </si>
  <si>
    <t>Zakrývanie výplní vonkajších otvorov s rámami a zárubňami, zábradlí, oplechovania, atď. zhotovené z lešenia akýmkoľvek spôsobom</t>
  </si>
  <si>
    <t>-2138541178</t>
  </si>
  <si>
    <t>62</t>
  </si>
  <si>
    <t>621460124.S</t>
  </si>
  <si>
    <t>Príprava vonkajšieho podkladu podhľadov penetráciou pod omietky a nátery</t>
  </si>
  <si>
    <t>-1295062160</t>
  </si>
  <si>
    <t>63</t>
  </si>
  <si>
    <t>621461053.S</t>
  </si>
  <si>
    <t>Vonkajšia omietka podhľadov pastovitá silikónová roztieraná, hr. 2 mm</t>
  </si>
  <si>
    <t>-296586730</t>
  </si>
  <si>
    <t>64</t>
  </si>
  <si>
    <t>621481119.S</t>
  </si>
  <si>
    <t>Potiahnutie vonkajších podhľadov sklotextilnou mriežkou s celoplošným prilepením</t>
  </si>
  <si>
    <t>198891753</t>
  </si>
  <si>
    <t>65</t>
  </si>
  <si>
    <t>622460114.S</t>
  </si>
  <si>
    <t>Príprava vonkajšieho podkladu stien na hladké nenasiakavé podklady adhéznym mostíkom</t>
  </si>
  <si>
    <t>99328048</t>
  </si>
  <si>
    <t>66</t>
  </si>
  <si>
    <t>622460124.S</t>
  </si>
  <si>
    <t>Príprava vonkajšieho podkladu stien penetráciou pod omietky a nátery</t>
  </si>
  <si>
    <t>-1279541109</t>
  </si>
  <si>
    <t>67</t>
  </si>
  <si>
    <t>622461053.S</t>
  </si>
  <si>
    <t>Vonkajšia omietka stien pastovitá silikónová roztieraná, hr. 2 mm</t>
  </si>
  <si>
    <t>-452125202</t>
  </si>
  <si>
    <t>68</t>
  </si>
  <si>
    <t>622461281.S</t>
  </si>
  <si>
    <t>Vonkajšia omietka stien pastovitá dekoratívna mozaiková</t>
  </si>
  <si>
    <t>1607780151</t>
  </si>
  <si>
    <t>69</t>
  </si>
  <si>
    <t>622481119.S</t>
  </si>
  <si>
    <t>Potiahnutie vonkajších stien sklotextilnou mriežkou s celoplošným prilepením</t>
  </si>
  <si>
    <t>-842570505</t>
  </si>
  <si>
    <t>70</t>
  </si>
  <si>
    <t>625250253.S</t>
  </si>
  <si>
    <t>Kontaktný zatepľovací systém z bieleho EPS hr. 150 mm, zatĺkacie kotvy</t>
  </si>
  <si>
    <t>585520612</t>
  </si>
  <si>
    <t>71</t>
  </si>
  <si>
    <t>625250313.S</t>
  </si>
  <si>
    <t>Kontaktný zatepľovací systém ostenia z bieleho EPS hr. 30 mm</t>
  </si>
  <si>
    <t>-447636523</t>
  </si>
  <si>
    <t>72</t>
  </si>
  <si>
    <t>625250548.S</t>
  </si>
  <si>
    <t>Kontaktný zatepľovací systém soklovej alebo vodou namáhanej časti hr. 100 mm, skrutkovacie kotvy</t>
  </si>
  <si>
    <t>806123137</t>
  </si>
  <si>
    <t>73</t>
  </si>
  <si>
    <t>625250740.S</t>
  </si>
  <si>
    <t>Kontaktný zatepľovací systém z minerálnej vlny hr. 150 mm, zatĺkacie kotvy</t>
  </si>
  <si>
    <t>-1594279303</t>
  </si>
  <si>
    <t>74</t>
  </si>
  <si>
    <t>631315661.S</t>
  </si>
  <si>
    <t>Mazanina z betónu prostého (m3) tr. C 20/25 hr.nad 120 do 240 mm</t>
  </si>
  <si>
    <t>-548691109</t>
  </si>
  <si>
    <t>75</t>
  </si>
  <si>
    <t>631316198.S</t>
  </si>
  <si>
    <t>Povrchová úprava vsypovou zmesou betónových (pancierových) podláh so syntetickým plnivom, stredné zaťaženie, hr. vsypu 3 mm</t>
  </si>
  <si>
    <t>-1872353944</t>
  </si>
  <si>
    <t>76</t>
  </si>
  <si>
    <t>631316199.S</t>
  </si>
  <si>
    <t>Ochranný, vytvrdzujúci a ošetrujúci nástrek čerstvého betónu roztokom akrylátovej živice po úprave hladením</t>
  </si>
  <si>
    <t>283191511</t>
  </si>
  <si>
    <t>77</t>
  </si>
  <si>
    <t>631319155.S</t>
  </si>
  <si>
    <t>Príplatok za prehlad. povrchu betónovej mazaniny min. tr.C 8/10 oceľ. hlad. hr. 120-240 mm</t>
  </si>
  <si>
    <t>1896977478</t>
  </si>
  <si>
    <t>78</t>
  </si>
  <si>
    <t>631319165.S</t>
  </si>
  <si>
    <t>Príplatok za prehlad. betónovej mazaniny min. tr.C 8/10 oceľ. hlad. hr. 120-240 mm (10kg/m3)</t>
  </si>
  <si>
    <t>1519723618</t>
  </si>
  <si>
    <t>79</t>
  </si>
  <si>
    <t>631362441.S</t>
  </si>
  <si>
    <t>Výstuž mazanín z betónov (z kameniva) a z ľahkých betónov zo sietí KARI, priemer drôtu 8/8 mm, veľkosť oka 100x100 mm</t>
  </si>
  <si>
    <t>-334896892</t>
  </si>
  <si>
    <t>80</t>
  </si>
  <si>
    <t>632001011.S</t>
  </si>
  <si>
    <t>Zhotovenie separačnej fólie v podlahových vrstvách z PE</t>
  </si>
  <si>
    <t>-824011479</t>
  </si>
  <si>
    <t>81</t>
  </si>
  <si>
    <t>M</t>
  </si>
  <si>
    <t>283230007500.S</t>
  </si>
  <si>
    <t>Oddeľovacia fólia na potery</t>
  </si>
  <si>
    <t>500906749</t>
  </si>
  <si>
    <t>82</t>
  </si>
  <si>
    <t>632001021.S</t>
  </si>
  <si>
    <t>Zhotovenie okrajovej dilatačnej pásky z PE</t>
  </si>
  <si>
    <t>m</t>
  </si>
  <si>
    <t>-1377763477</t>
  </si>
  <si>
    <t>83</t>
  </si>
  <si>
    <t>283320004800.S</t>
  </si>
  <si>
    <t>Okrajová dilatačná páska z PE 100/5 mm bez fólie na oddilatovanie poterov od stenových konštrukcií</t>
  </si>
  <si>
    <t>-2055927227</t>
  </si>
  <si>
    <t>84</t>
  </si>
  <si>
    <t>642944121.S</t>
  </si>
  <si>
    <t>Dodatočná montáž oceľovej dverovej zárubne, plochy otvoru do 2,5 m2</t>
  </si>
  <si>
    <t>504852502</t>
  </si>
  <si>
    <t>85</t>
  </si>
  <si>
    <t>553310008700.S</t>
  </si>
  <si>
    <t>Zárubňa oceľová oblá šxvxhr 800x1970x160 mm L</t>
  </si>
  <si>
    <t>1993742897</t>
  </si>
  <si>
    <t>86</t>
  </si>
  <si>
    <t>553310008900.S</t>
  </si>
  <si>
    <t>Zárubňa oceľová oblá šxvxhr 900x1970x160 mm L</t>
  </si>
  <si>
    <t>1453939068</t>
  </si>
  <si>
    <t>87</t>
  </si>
  <si>
    <t>553310008300.S</t>
  </si>
  <si>
    <t>Zárubňa oceľová oblá šxvxhr 600x1970x160 mm L</t>
  </si>
  <si>
    <t>1231096247</t>
  </si>
  <si>
    <t>88</t>
  </si>
  <si>
    <t>648991113.S</t>
  </si>
  <si>
    <t>Osadenie parapetných dosiek z plastických a poloplast., hmôt, š. nad 200 mm</t>
  </si>
  <si>
    <t>-1571873051</t>
  </si>
  <si>
    <t>89</t>
  </si>
  <si>
    <t>611560000400.S</t>
  </si>
  <si>
    <t>Parapetná doska plastová, šírka 300 mm, komôrková vnútorná, zlatý dub, mramor, mahagon, svetlý buk, orech</t>
  </si>
  <si>
    <t>-507675494</t>
  </si>
  <si>
    <t>Ostatné konštrukcie a práce-búranie</t>
  </si>
  <si>
    <t>90</t>
  </si>
  <si>
    <t>931961115.S</t>
  </si>
  <si>
    <t>Vložky do dilatačných škár zvislé, z polystyrénovej dosky XPS hr. 50 mm</t>
  </si>
  <si>
    <t>497128960</t>
  </si>
  <si>
    <t>91</t>
  </si>
  <si>
    <t>941941041.S</t>
  </si>
  <si>
    <t>Montáž lešenia ľahkého pracovného radového s podlahami šírky nad 1,00 do 1,20 m, výšky do 10 m</t>
  </si>
  <si>
    <t>-2125051233</t>
  </si>
  <si>
    <t>92</t>
  </si>
  <si>
    <t>941941291.S</t>
  </si>
  <si>
    <t>Príplatok za prvý a každý ďalší i začatý mesiac použitia lešenia ľahkého pracovného radového s podlahami šírky nad 1,00 do 1,20 m, výšky do 10 m</t>
  </si>
  <si>
    <t>2063134823</t>
  </si>
  <si>
    <t>93</t>
  </si>
  <si>
    <t>941941841.S</t>
  </si>
  <si>
    <t>Demontáž lešenia ľahkého pracovného radového s podlahami šírky nad 1,00 do 1,20 m, výšky do 10 m</t>
  </si>
  <si>
    <t>-771415510</t>
  </si>
  <si>
    <t>94</t>
  </si>
  <si>
    <t>941955002.S</t>
  </si>
  <si>
    <t>Lešenie ľahké pracovné pomocné s výškou lešeňovej podlahy nad 1,20 do 1,90 m</t>
  </si>
  <si>
    <t>966733962</t>
  </si>
  <si>
    <t>95</t>
  </si>
  <si>
    <t>944944103.S</t>
  </si>
  <si>
    <t>Ochranná sieť na boku lešenia</t>
  </si>
  <si>
    <t>1508110576</t>
  </si>
  <si>
    <t>96</t>
  </si>
  <si>
    <t>944944803.S</t>
  </si>
  <si>
    <t>Demontáž ochrannej siete na boku lešenia</t>
  </si>
  <si>
    <t>1414946463</t>
  </si>
  <si>
    <t>97</t>
  </si>
  <si>
    <t>953945314.S</t>
  </si>
  <si>
    <t>Hliníkový soklový profil šírky 153 mm</t>
  </si>
  <si>
    <t>-100182636</t>
  </si>
  <si>
    <t>98</t>
  </si>
  <si>
    <t>953945351.S</t>
  </si>
  <si>
    <t>Hliníkový rohový ochranný profil s integrovanou mriežkou</t>
  </si>
  <si>
    <t>-621248967</t>
  </si>
  <si>
    <t>99</t>
  </si>
  <si>
    <t>953996121</t>
  </si>
  <si>
    <t>PCI okenný APU profil s integrovanou tkaninou</t>
  </si>
  <si>
    <t>-1111665150</t>
  </si>
  <si>
    <t>Presun hmôt HSV</t>
  </si>
  <si>
    <t>100</t>
  </si>
  <si>
    <t>998011002.S</t>
  </si>
  <si>
    <t>Presun hmôt pre budovy (801, 803, 812), zvislá konštr. z tehál, tvárnic, z kovu výšky do 12 m</t>
  </si>
  <si>
    <t>-812002006</t>
  </si>
  <si>
    <t>PSV</t>
  </si>
  <si>
    <t>Práce a dodávky PSV</t>
  </si>
  <si>
    <t>711</t>
  </si>
  <si>
    <t>Izolácie proti vode a vlhkosti</t>
  </si>
  <si>
    <t>101</t>
  </si>
  <si>
    <t>711111001.S</t>
  </si>
  <si>
    <t>Zhotovenie izolácie proti zemnej vlhkosti vodorovná náterom penetračným za studena</t>
  </si>
  <si>
    <t>-281322988</t>
  </si>
  <si>
    <t>102</t>
  </si>
  <si>
    <t>246170000900.S</t>
  </si>
  <si>
    <t>Lak asfaltový penetračný</t>
  </si>
  <si>
    <t>-1433610470</t>
  </si>
  <si>
    <t>103</t>
  </si>
  <si>
    <t>711112001.S</t>
  </si>
  <si>
    <t>Zhotovenie  izolácie proti zemnej vlhkosti zvislá penetračným náterom za studena</t>
  </si>
  <si>
    <t>1630089023</t>
  </si>
  <si>
    <t>104</t>
  </si>
  <si>
    <t>-1000256888</t>
  </si>
  <si>
    <t>105</t>
  </si>
  <si>
    <t>711141559.S</t>
  </si>
  <si>
    <t>Zhotovenie  izolácie proti zemnej vlhkosti a tlakovej vode vodorovná NAIP pritavením</t>
  </si>
  <si>
    <t>-908415841</t>
  </si>
  <si>
    <t>106</t>
  </si>
  <si>
    <t>628310001000.S</t>
  </si>
  <si>
    <t>Pás asfaltový s posypom hr. 3,5 mm vystužený sklenenou rohožou</t>
  </si>
  <si>
    <t>1775677570</t>
  </si>
  <si>
    <t>107</t>
  </si>
  <si>
    <t>711142559.S</t>
  </si>
  <si>
    <t>Zhotovenie  izolácie proti zemnej vlhkosti a tlakovej vode zvislá NAIP pritavením</t>
  </si>
  <si>
    <t>739273826</t>
  </si>
  <si>
    <t>108</t>
  </si>
  <si>
    <t>1286551562</t>
  </si>
  <si>
    <t>109</t>
  </si>
  <si>
    <t>711211001.S</t>
  </si>
  <si>
    <t>Jednozlož. hydroizolačná hmota disperzná, náter na vnútorne použitie vodorovná</t>
  </si>
  <si>
    <t>1135530183</t>
  </si>
  <si>
    <t>110</t>
  </si>
  <si>
    <t>711212001.S</t>
  </si>
  <si>
    <t>Jednozlož. hydroizolačná hmota disperzná, náter na vnútorne použitie zvislá</t>
  </si>
  <si>
    <t>-1129673745</t>
  </si>
  <si>
    <t>111</t>
  </si>
  <si>
    <t>998711202.S</t>
  </si>
  <si>
    <t>Presun hmôt pre izoláciu proti vode v objektoch výšky nad 6 do 12 m</t>
  </si>
  <si>
    <t>%</t>
  </si>
  <si>
    <t>-2082518313</t>
  </si>
  <si>
    <t>713</t>
  </si>
  <si>
    <t>Izolácie tepelné</t>
  </si>
  <si>
    <t>112</t>
  </si>
  <si>
    <t>713111121.S</t>
  </si>
  <si>
    <t>Montáž tepelnej izolácie stropov rovných minerálnou vlnou, spodkom s úpravou viazacím drôtom</t>
  </si>
  <si>
    <t>-2001411777</t>
  </si>
  <si>
    <t>113</t>
  </si>
  <si>
    <t>631640001200.S</t>
  </si>
  <si>
    <t>Pás zo sklenej vlny hr. 140 mm, pre šikmé strechy, podkrovia, stropy a ľahké podlahy</t>
  </si>
  <si>
    <t>506608534</t>
  </si>
  <si>
    <t>114</t>
  </si>
  <si>
    <t>631640001300.S</t>
  </si>
  <si>
    <t>Pás zo sklenej vlny hr. 160 mm, pre šikmé strechy, podkrovia, stropy a ľahké podlahy</t>
  </si>
  <si>
    <t>1823704987</t>
  </si>
  <si>
    <t>115</t>
  </si>
  <si>
    <t>713112122.S</t>
  </si>
  <si>
    <t>Montáž tepelnej izolácie stropov rovných polystyrénom, spodkom s pribitím na konštrukciu</t>
  </si>
  <si>
    <t>471451812</t>
  </si>
  <si>
    <t>116</t>
  </si>
  <si>
    <t>283720022100.S</t>
  </si>
  <si>
    <t>Doska fasádna EPS 70 F hr. 30 mm</t>
  </si>
  <si>
    <t>1594132132</t>
  </si>
  <si>
    <t>117</t>
  </si>
  <si>
    <t>713122111.S</t>
  </si>
  <si>
    <t>Montáž tepelnej izolácie podláh polystyrénom, kladeným voľne v jednej vrstve</t>
  </si>
  <si>
    <t>-1248583640</t>
  </si>
  <si>
    <t>118</t>
  </si>
  <si>
    <t>283720009800.S</t>
  </si>
  <si>
    <t>Doska EPS hr. 50 mm, pevnosť v tlaku 200 kPa, na zateplenie podláh a plochých striech</t>
  </si>
  <si>
    <t>-465945559</t>
  </si>
  <si>
    <t>119</t>
  </si>
  <si>
    <t>713132203.S</t>
  </si>
  <si>
    <t>Montáž tepelnej izolácie podzemných stien a základov polystyrénom položením voľne</t>
  </si>
  <si>
    <t>-1173673982</t>
  </si>
  <si>
    <t>120</t>
  </si>
  <si>
    <t>-1913280086</t>
  </si>
  <si>
    <t>121</t>
  </si>
  <si>
    <t>998713202.S</t>
  </si>
  <si>
    <t>Presun hmôt pre izolácie tepelné v objektoch výšky nad 6 m do 12 m</t>
  </si>
  <si>
    <t>1948180693</t>
  </si>
  <si>
    <t>721</t>
  </si>
  <si>
    <t>Zdravotechnika - vnútorná kanalizácia</t>
  </si>
  <si>
    <t>122</t>
  </si>
  <si>
    <t>721242120.S</t>
  </si>
  <si>
    <t>Lapač strešných splavenín plastový univerzálny priamy DN 110</t>
  </si>
  <si>
    <t>-1972264989</t>
  </si>
  <si>
    <t>123</t>
  </si>
  <si>
    <t>721274103.S</t>
  </si>
  <si>
    <t>Ventilačná hlavica strešná plastová DN 100</t>
  </si>
  <si>
    <t>1072292747</t>
  </si>
  <si>
    <t>124</t>
  </si>
  <si>
    <t>998721202.S</t>
  </si>
  <si>
    <t>Presun hmôt pre vnútornú kanalizáciu v objektoch výšky nad 6 do 12 m</t>
  </si>
  <si>
    <t>1783412249</t>
  </si>
  <si>
    <t>762</t>
  </si>
  <si>
    <t>Konštrukcie tesárske</t>
  </si>
  <si>
    <t>125</t>
  </si>
  <si>
    <t>762341251.S</t>
  </si>
  <si>
    <t>Montáž lát a kontralát pre sklon do 22°</t>
  </si>
  <si>
    <t>1425922992</t>
  </si>
  <si>
    <t>126</t>
  </si>
  <si>
    <t>605120002900.S</t>
  </si>
  <si>
    <t>Hranoly z mäkkého reziva neopracované hranené akosť I</t>
  </si>
  <si>
    <t>1339054760</t>
  </si>
  <si>
    <t>127</t>
  </si>
  <si>
    <t>762395000.S</t>
  </si>
  <si>
    <t>Spojovacie prostriedky pre viazané konštrukcie krovov, debnenie a laťovanie, nadstrešné konštr., spádové kliny - svorky, dosky, klince, pásová oceľ, vruty</t>
  </si>
  <si>
    <t>-549234147</t>
  </si>
  <si>
    <t>128</t>
  </si>
  <si>
    <t>762421303.S</t>
  </si>
  <si>
    <t>Obloženie stropov alebo strešných podhľadov z dosiek OSB skrutkovaných na zraz hr. dosky 15 mm</t>
  </si>
  <si>
    <t>907497146</t>
  </si>
  <si>
    <t>129</t>
  </si>
  <si>
    <t>762431303.S</t>
  </si>
  <si>
    <t>Obloženie stien z dosiek OSB skrutkovaných na zraz hr. dosky 15 mm</t>
  </si>
  <si>
    <t>-513075043</t>
  </si>
  <si>
    <t>130</t>
  </si>
  <si>
    <t>762495000.S</t>
  </si>
  <si>
    <t>Spojovacie prostriedky pre olištovanie škár, obloženie stropov, strešných podhľadov a stien - klince, závrtky</t>
  </si>
  <si>
    <t>1090495082</t>
  </si>
  <si>
    <t>131</t>
  </si>
  <si>
    <t>998762202.S</t>
  </si>
  <si>
    <t>Presun hmôt pre konštrukcie tesárske v objektoch výšky do 12 m</t>
  </si>
  <si>
    <t>-935021612</t>
  </si>
  <si>
    <t>763</t>
  </si>
  <si>
    <t>Konštrukcie - drevostavby</t>
  </si>
  <si>
    <t>132</t>
  </si>
  <si>
    <t>763132260.S</t>
  </si>
  <si>
    <t>Podhľad SDK závesný na dvojúrovňovej oceľovej podkonštrukcií CD+UD, dosky protipožiarne DF 15+15 mm vr. parozábrany</t>
  </si>
  <si>
    <t>602240163</t>
  </si>
  <si>
    <t>133</t>
  </si>
  <si>
    <t>763732112.S</t>
  </si>
  <si>
    <t>Montáž strešnej konštrukcie z väzníkov priehradových, konštrukčnej dĺžky do 18 m</t>
  </si>
  <si>
    <t>1136275190</t>
  </si>
  <si>
    <t>134</t>
  </si>
  <si>
    <t>612220000600.S</t>
  </si>
  <si>
    <t>Väzník strešný drevený priehradový pre sedlové strechy rozpätia 12 - 20 m, pre haly</t>
  </si>
  <si>
    <t>-1634229022</t>
  </si>
  <si>
    <t>135</t>
  </si>
  <si>
    <t>998763201.S</t>
  </si>
  <si>
    <t>Presun hmôt pre drevostavby v objektoch výšky do 12 m</t>
  </si>
  <si>
    <t>1180031551</t>
  </si>
  <si>
    <t>764</t>
  </si>
  <si>
    <t>Konštrukcie klampiarske</t>
  </si>
  <si>
    <t>136</t>
  </si>
  <si>
    <t>764171263.S</t>
  </si>
  <si>
    <t>Odkvapové lemovanie pozink farebný, r.š. do 250 mm, sklon strechy do 30°</t>
  </si>
  <si>
    <t>-965511154</t>
  </si>
  <si>
    <t>137</t>
  </si>
  <si>
    <t>764171709.S</t>
  </si>
  <si>
    <t>Krytina trapézová pozink farebný, výška profilu 35 mm, sklon strechy do 30°</t>
  </si>
  <si>
    <t>-1114281570</t>
  </si>
  <si>
    <t>138</t>
  </si>
  <si>
    <t>764171848.S</t>
  </si>
  <si>
    <t>Štítové lemovanie pozink farebný, r.š. do 370 mm, sklon strechy do 30°</t>
  </si>
  <si>
    <t>-1123191361</t>
  </si>
  <si>
    <t>139</t>
  </si>
  <si>
    <t>764348401.S</t>
  </si>
  <si>
    <t>Snehové zachytávače z pozinkovaného farebného PZf plechu, jednoradové</t>
  </si>
  <si>
    <t>-470131338</t>
  </si>
  <si>
    <t>140</t>
  </si>
  <si>
    <t>764352427.S</t>
  </si>
  <si>
    <t>Žľaby z pozinkovaného farbeného PZf plechu, pododkvapové polkruhové r.š. 330 mm</t>
  </si>
  <si>
    <t>-210017588</t>
  </si>
  <si>
    <t>141</t>
  </si>
  <si>
    <t>764359411.S</t>
  </si>
  <si>
    <t>Kotlík kónický z pozinkovaného farbeného PZf plechu, pre rúry s priemerom do 100 mm</t>
  </si>
  <si>
    <t>1556486280</t>
  </si>
  <si>
    <t>142</t>
  </si>
  <si>
    <t>764391430.S</t>
  </si>
  <si>
    <t>Záveterná lišta z pozinkovaného farbeného PZf plechu, r.š. 400 mm</t>
  </si>
  <si>
    <t>1710267796</t>
  </si>
  <si>
    <t>143</t>
  </si>
  <si>
    <t>764410430.S</t>
  </si>
  <si>
    <t>Oplechovanie parapetov z pozinkovaného farbeného PZf plechu, vrátane rohov r.š. 200 mm</t>
  </si>
  <si>
    <t>664532249</t>
  </si>
  <si>
    <t>144</t>
  </si>
  <si>
    <t>764454453.S</t>
  </si>
  <si>
    <t>Zvodové rúry z pozinkovaného farbeného PZf plechu, kruhové priemer 100 mm</t>
  </si>
  <si>
    <t>-43837853</t>
  </si>
  <si>
    <t>145</t>
  </si>
  <si>
    <t>764900002.S</t>
  </si>
  <si>
    <t>Kontaktná paropriepustná fólia pod strešnú krytinu, plošná hmotnosť 140 g/m2</t>
  </si>
  <si>
    <t>-488612352</t>
  </si>
  <si>
    <t>146</t>
  </si>
  <si>
    <t>998764202.S</t>
  </si>
  <si>
    <t>Presun hmôt pre konštrukcie klampiarske v objektoch výšky nad 6 do 12 m</t>
  </si>
  <si>
    <t>-1901179112</t>
  </si>
  <si>
    <t>766</t>
  </si>
  <si>
    <t>Konštrukcie stolárske</t>
  </si>
  <si>
    <t>147</t>
  </si>
  <si>
    <t>766621400.S</t>
  </si>
  <si>
    <t>Montáž okien plastových s hydroizolačnými ISO páskami (exteriérová a interiérová)</t>
  </si>
  <si>
    <t>-1833854221</t>
  </si>
  <si>
    <t>148</t>
  </si>
  <si>
    <t>283290006100.S</t>
  </si>
  <si>
    <t>Tesniaca paropriepustná fólia polymér-flísová, š. 290 mm, dĺ. 30 m, pre tesnenie pripájacej škáry okenného rámu a muriva z exteriéru</t>
  </si>
  <si>
    <t>1614291011</t>
  </si>
  <si>
    <t>149</t>
  </si>
  <si>
    <t>283290006200.S</t>
  </si>
  <si>
    <t>Tesniaca paronepriepustná fólia polymér-flísová, š. 70 mm, dĺ. 30 m, pre tesnenie pripájacej škáry okenného rámu a muriva z interiéru</t>
  </si>
  <si>
    <t>1433647516</t>
  </si>
  <si>
    <t>150</t>
  </si>
  <si>
    <t>766001</t>
  </si>
  <si>
    <t>Plastové okno 1800x1500mm - O01</t>
  </si>
  <si>
    <t>913833691</t>
  </si>
  <si>
    <t>151</t>
  </si>
  <si>
    <t>766002</t>
  </si>
  <si>
    <t>Plastové okno 2500x600mm - O02</t>
  </si>
  <si>
    <t>420120423</t>
  </si>
  <si>
    <t>152</t>
  </si>
  <si>
    <t>766003</t>
  </si>
  <si>
    <t>Plastové okno 3000x600mm - O03</t>
  </si>
  <si>
    <t>-276338823</t>
  </si>
  <si>
    <t>153</t>
  </si>
  <si>
    <t>766004</t>
  </si>
  <si>
    <t>Plastové okno 1200x600mm - O04</t>
  </si>
  <si>
    <t>1840766857</t>
  </si>
  <si>
    <t>154</t>
  </si>
  <si>
    <t>766005</t>
  </si>
  <si>
    <t>Plastové okno 1500x625mm - O05</t>
  </si>
  <si>
    <t>-916382418</t>
  </si>
  <si>
    <t>155</t>
  </si>
  <si>
    <t>766621405.S</t>
  </si>
  <si>
    <t>Montáž plastových dverí s hydroizolačnými ISO páskami (exteriérová a interiérová)</t>
  </si>
  <si>
    <t>1869030897</t>
  </si>
  <si>
    <t>156</t>
  </si>
  <si>
    <t>1376024323</t>
  </si>
  <si>
    <t>157</t>
  </si>
  <si>
    <t>-1521312715</t>
  </si>
  <si>
    <t>158</t>
  </si>
  <si>
    <t>766101</t>
  </si>
  <si>
    <t>Plastové vstupné dvere 1640x2550mm - D01</t>
  </si>
  <si>
    <t>-1039324997</t>
  </si>
  <si>
    <t>159</t>
  </si>
  <si>
    <t>766102</t>
  </si>
  <si>
    <t>Plastové vstupné dvere 1950x2500mm - D02</t>
  </si>
  <si>
    <t>2140307534</t>
  </si>
  <si>
    <t>160</t>
  </si>
  <si>
    <t>766661422.S</t>
  </si>
  <si>
    <t>Montáž dverí drevených do kovovej zárubne protipožiarných</t>
  </si>
  <si>
    <t>605805956</t>
  </si>
  <si>
    <t>161</t>
  </si>
  <si>
    <t>611650001090.S</t>
  </si>
  <si>
    <t>Dvere vnútorné protipožiarne drevené EW C 60 D1, šxv 900x1970 mm, požiarna výplň DTD, SK certifikát, fólia</t>
  </si>
  <si>
    <t>-410351980</t>
  </si>
  <si>
    <t>162</t>
  </si>
  <si>
    <t>611650001080.S</t>
  </si>
  <si>
    <t>Dvere vnútorné protipožiarne drevené EWC 60 D1, šxv 800x1970 mm, požiarna výplň DTD, SK certifikát, RAL nástrek</t>
  </si>
  <si>
    <t>-358528296</t>
  </si>
  <si>
    <t>163</t>
  </si>
  <si>
    <t>766662112.S</t>
  </si>
  <si>
    <t>Montáž dverového krídla otočného jednokrídlového poldrážkového, do existujúcej zárubne, vrátane kovania</t>
  </si>
  <si>
    <t>-2089419328</t>
  </si>
  <si>
    <t>164</t>
  </si>
  <si>
    <t>549150000600.S</t>
  </si>
  <si>
    <t>Kľučka dverová a rozeta 2x, nehrdzavejúca oceľ, povrch nerez brúsený</t>
  </si>
  <si>
    <t>-750007350</t>
  </si>
  <si>
    <t>165</t>
  </si>
  <si>
    <t>611610000400.S</t>
  </si>
  <si>
    <t>Dvere vnútorné jednokrídlové, šírka 600-900 mm, výplň papierová voština, povrch fólia, plné</t>
  </si>
  <si>
    <t>31115442</t>
  </si>
  <si>
    <t>166</t>
  </si>
  <si>
    <t>998766202.S</t>
  </si>
  <si>
    <t>Presun hmot pre konštrukcie stolárske v objektoch výšky nad 6 do 12 m</t>
  </si>
  <si>
    <t>-1929140066</t>
  </si>
  <si>
    <t>767</t>
  </si>
  <si>
    <t>Konštrukcie doplnkové kovové</t>
  </si>
  <si>
    <t>167</t>
  </si>
  <si>
    <t>767230000.S</t>
  </si>
  <si>
    <t>Montáž zábradlia na schody, výplň rebrovanie</t>
  </si>
  <si>
    <t>-35079486</t>
  </si>
  <si>
    <t>168</t>
  </si>
  <si>
    <t>553520001400.S</t>
  </si>
  <si>
    <t>Zábradlie na schody, vertikálna výplň, hliníkov, výška do 1200 mm, kotvenie do podlahy, vhodné do interiéru aj exteriéru - viď PD</t>
  </si>
  <si>
    <t>2061376818</t>
  </si>
  <si>
    <t>169</t>
  </si>
  <si>
    <t>767658343.S</t>
  </si>
  <si>
    <t>Montáž sekcionálnej brány pozink farebný plochy nad 6 do 9 m2</t>
  </si>
  <si>
    <t>-1369863076</t>
  </si>
  <si>
    <t>170</t>
  </si>
  <si>
    <t>553410061520.S</t>
  </si>
  <si>
    <t>Brána sekcionálna zateplená pozink farebný s manuálnym pohonom, hrúbka panelu 40 mm, vxš 3000x2900 mm</t>
  </si>
  <si>
    <t>837418952</t>
  </si>
  <si>
    <t>171</t>
  </si>
  <si>
    <t>998767202.S</t>
  </si>
  <si>
    <t>Presun hmôt pre kovové stavebné doplnkové konštrukcie v objektoch výšky nad 6 do 12 m</t>
  </si>
  <si>
    <t>1421029871</t>
  </si>
  <si>
    <t>771</t>
  </si>
  <si>
    <t>Podlahy z dlaždíc</t>
  </si>
  <si>
    <t>172</t>
  </si>
  <si>
    <t>771275107.S</t>
  </si>
  <si>
    <t>Montáž obkladov schodiskových stupňov dlaždicami do tmelu veľ. 300 x 300 mm</t>
  </si>
  <si>
    <t>-131696204</t>
  </si>
  <si>
    <t>173</t>
  </si>
  <si>
    <t>771575109</t>
  </si>
  <si>
    <t>Montáž podláh z dlaždíc keramických do tmelu vr. soklíkov</t>
  </si>
  <si>
    <t>-1817157156</t>
  </si>
  <si>
    <t>174</t>
  </si>
  <si>
    <t>5976455002</t>
  </si>
  <si>
    <t xml:space="preserve">Dlaždice keramické s protišmykovým povrchom líca úprava </t>
  </si>
  <si>
    <t>-1082370259</t>
  </si>
  <si>
    <t>175</t>
  </si>
  <si>
    <t>5856111950</t>
  </si>
  <si>
    <t>Škárovacia hmota</t>
  </si>
  <si>
    <t>kg</t>
  </si>
  <si>
    <t>-440500923</t>
  </si>
  <si>
    <t>176</t>
  </si>
  <si>
    <t>5859482693</t>
  </si>
  <si>
    <t xml:space="preserve">Lepidlo na obklady a dlažby </t>
  </si>
  <si>
    <t>-963538322</t>
  </si>
  <si>
    <t>177</t>
  </si>
  <si>
    <t>998771202.S</t>
  </si>
  <si>
    <t>Presun hmôt pre podlahy z dlaždíc v objektoch výšky nad 6 do 12 m</t>
  </si>
  <si>
    <t>-867695534</t>
  </si>
  <si>
    <t>777</t>
  </si>
  <si>
    <t>Podlahy syntetické</t>
  </si>
  <si>
    <t>178</t>
  </si>
  <si>
    <t>777610200.S</t>
  </si>
  <si>
    <t>Epoxidový uzatvárací náter, pečatiaca vrstva hladká</t>
  </si>
  <si>
    <t>985378983</t>
  </si>
  <si>
    <t>179</t>
  </si>
  <si>
    <t>998777202.S</t>
  </si>
  <si>
    <t>Presun hmôt pre podlahy syntetické v objektoch výšky nad 6 do 12 m</t>
  </si>
  <si>
    <t>-2119591199</t>
  </si>
  <si>
    <t>781</t>
  </si>
  <si>
    <t>Dokončovacie práce a obklady</t>
  </si>
  <si>
    <t>180</t>
  </si>
  <si>
    <t>781445062</t>
  </si>
  <si>
    <t>Montáž obkladov stien z obkladačiek hutných, keramických do tmelu</t>
  </si>
  <si>
    <t>-231062156</t>
  </si>
  <si>
    <t>181</t>
  </si>
  <si>
    <t>5976559000</t>
  </si>
  <si>
    <t>Obkladačky keramické glazované hladké</t>
  </si>
  <si>
    <t>744146005</t>
  </si>
  <si>
    <t>182</t>
  </si>
  <si>
    <t>5856111950.1</t>
  </si>
  <si>
    <t>105317404</t>
  </si>
  <si>
    <t>183</t>
  </si>
  <si>
    <t>5858400020</t>
  </si>
  <si>
    <t>Lepidlo na obklady a dlažby</t>
  </si>
  <si>
    <t>-1370164337</t>
  </si>
  <si>
    <t>184</t>
  </si>
  <si>
    <t>998781202.S</t>
  </si>
  <si>
    <t>Presun hmôt pre obklady keramické v objektoch výšky nad 6 do 12 m</t>
  </si>
  <si>
    <t>1472316050</t>
  </si>
  <si>
    <t>783</t>
  </si>
  <si>
    <t>Nátery</t>
  </si>
  <si>
    <t>185</t>
  </si>
  <si>
    <t>783894612.S</t>
  </si>
  <si>
    <t>Náter farbami akrylátovými ekologickými riediteľnými vodou, biely náter sadrokartónových stropov 2x</t>
  </si>
  <si>
    <t>592967656</t>
  </si>
  <si>
    <t>784</t>
  </si>
  <si>
    <t>Dokončovacie práce - maľby</t>
  </si>
  <si>
    <t>186</t>
  </si>
  <si>
    <t>784410100</t>
  </si>
  <si>
    <t>Penetrovanie jednonásobné jemnozrnných podkladov výšky do 3, 80 m</t>
  </si>
  <si>
    <t>-1004740503</t>
  </si>
  <si>
    <t>187</t>
  </si>
  <si>
    <t>784418011.S</t>
  </si>
  <si>
    <t>Zakrývanie otvorov, podláh a zariadení fóliou v miestnostiach alebo na schodisku</t>
  </si>
  <si>
    <t>858840627</t>
  </si>
  <si>
    <t>188</t>
  </si>
  <si>
    <t>784418012.S</t>
  </si>
  <si>
    <t>Zakrývanie podláh a zariadení papierom v miestnostiach alebo na schodisku</t>
  </si>
  <si>
    <t>900166604</t>
  </si>
  <si>
    <t>189</t>
  </si>
  <si>
    <t>784452472</t>
  </si>
  <si>
    <t xml:space="preserve">Maľby z maliarskych zmesí Primalex, Farmal, ručne nanášané tónované s bielym stropom dvojnásobné na jemnozrnný podklad výšky do 3, 80 m   </t>
  </si>
  <si>
    <t>-1694781801</t>
  </si>
  <si>
    <t>02 - Elektroinštalácia a ochrana pred bleskom</t>
  </si>
  <si>
    <t>M - Práce a dodávky M</t>
  </si>
  <si>
    <t xml:space="preserve">    21-M - Elektromontáže</t>
  </si>
  <si>
    <t>OST - Ostatné</t>
  </si>
  <si>
    <t>971035802.S</t>
  </si>
  <si>
    <t>Vrty príklepovým vrtákom do D 12 mm do stien alebo smerom dole do tehál -0.00001t</t>
  </si>
  <si>
    <t>cm</t>
  </si>
  <si>
    <t>-661588466</t>
  </si>
  <si>
    <t>971036006.S</t>
  </si>
  <si>
    <t>Jadrové vrty diamantovými korunkami do D 70 mm do stien - murivo tehlové -0,00006t</t>
  </si>
  <si>
    <t>-1402496283</t>
  </si>
  <si>
    <t>974032871.S</t>
  </si>
  <si>
    <t>Vytváranie drážok ručným drážkovačom v nepálených pórobetónových tvárniciach hĺbky do 30 mm, š. do 30 mm,  -0,00045t</t>
  </si>
  <si>
    <t>1716364916</t>
  </si>
  <si>
    <t>974032872.S</t>
  </si>
  <si>
    <t>Vytváranie drážok ručným drážkovačom v nepálených pórobetónových tvárniciach hĺbky do 30 mm, š. do 70 mm,  -0,00045t</t>
  </si>
  <si>
    <t>1448230379</t>
  </si>
  <si>
    <t>Práce a dodávky M</t>
  </si>
  <si>
    <t>21-M</t>
  </si>
  <si>
    <t>Elektromontáže</t>
  </si>
  <si>
    <t>210010301.S</t>
  </si>
  <si>
    <t>Krabica prístrojová bez zapojenia (1901, KP 68, KZ 3)</t>
  </si>
  <si>
    <t>-2078474802</t>
  </si>
  <si>
    <t>345410002400.S</t>
  </si>
  <si>
    <t>Krabica inštalačná KU 68-1901 KA pod omietku</t>
  </si>
  <si>
    <t>466425273</t>
  </si>
  <si>
    <t>210010302.S</t>
  </si>
  <si>
    <t>Krabica prístrojová dvojnásobná, bez zapojenia (1901, KZ 3)</t>
  </si>
  <si>
    <t>1899343941</t>
  </si>
  <si>
    <t>345410001400.S</t>
  </si>
  <si>
    <t>Krabica prístrojová z PVC dvojnásobná pod omietku KP 64/2</t>
  </si>
  <si>
    <t>-1974259237</t>
  </si>
  <si>
    <t>210010321.S</t>
  </si>
  <si>
    <t>Krabica (1903, KR 68) odbočná s viečkom, svorkovnicou vrátane zapojenia, kruhová</t>
  </si>
  <si>
    <t>-283516922</t>
  </si>
  <si>
    <t>345410002600.S</t>
  </si>
  <si>
    <t>Krabica inštalačná KU 68-1903 KA so svorkovnicou a viečkom</t>
  </si>
  <si>
    <t>-891873648</t>
  </si>
  <si>
    <t>210010322.S</t>
  </si>
  <si>
    <t>Krabica (KR 97) odbočná s viečkom, svorkovnicou vrátane zapojenia, kruhová</t>
  </si>
  <si>
    <t>2057571550</t>
  </si>
  <si>
    <t>345410001200.S</t>
  </si>
  <si>
    <t>Krabica odbočná z PVC s viečkom a svorkovnicou pod omietku KR 97/5</t>
  </si>
  <si>
    <t>-1112914679</t>
  </si>
  <si>
    <t>3450644800</t>
  </si>
  <si>
    <t xml:space="preserve">Svorka krabicova napichovacia pre spojenie 2 vodičov </t>
  </si>
  <si>
    <t>-421334947</t>
  </si>
  <si>
    <t>3450644900</t>
  </si>
  <si>
    <t xml:space="preserve">Svorka krabicova napichovacia pre spojenie 3 vodičov </t>
  </si>
  <si>
    <t>-661160435</t>
  </si>
  <si>
    <t>3450645000</t>
  </si>
  <si>
    <t xml:space="preserve">Svorka krabicova napichovacia pre spojenie 4 vodičov </t>
  </si>
  <si>
    <t>-737832580</t>
  </si>
  <si>
    <t>3450645100</t>
  </si>
  <si>
    <t xml:space="preserve">Svorka krabicova napichovacia pre spojenie 5 vodičov </t>
  </si>
  <si>
    <t>-744008930</t>
  </si>
  <si>
    <t>210011310.S</t>
  </si>
  <si>
    <t>Osadenie polyamidovej príchytky (hmoždinky) HM 8 do tvrdého kameňa, jednoduchého betónu a železobetónu</t>
  </si>
  <si>
    <t>-128073879</t>
  </si>
  <si>
    <t>311310002800.S</t>
  </si>
  <si>
    <t>Hmoždinka klasická, sivá, M 8x40 mm</t>
  </si>
  <si>
    <t>139010198</t>
  </si>
  <si>
    <t>210011311.S</t>
  </si>
  <si>
    <t>Osadenie polyamidovej príchytky (hmoždinky) HM 10 do tvrdého kameňa, jednoduchého betónu a železobetónu</t>
  </si>
  <si>
    <t>1168111197</t>
  </si>
  <si>
    <t>311310002900.S</t>
  </si>
  <si>
    <t>Hmoždinka klasická, sivá, M 10x50 mm</t>
  </si>
  <si>
    <t>-2071825958</t>
  </si>
  <si>
    <t>210020303.S</t>
  </si>
  <si>
    <t>Káblový žľab - káblový nosný systém, pozink., vrátane príslušenstva, 62/50 mm vrátane veka a podpery</t>
  </si>
  <si>
    <t>1298285337</t>
  </si>
  <si>
    <t>345750008600.S</t>
  </si>
  <si>
    <t>Žľab káblový, šxv 62x50 mm, z pozinkovanej ocele</t>
  </si>
  <si>
    <t>-1904201940</t>
  </si>
  <si>
    <t>345750011200.S</t>
  </si>
  <si>
    <t>Kryt pre káblový žľab šírky 62 mm, z pozinkovanej ocele</t>
  </si>
  <si>
    <t>-838742839</t>
  </si>
  <si>
    <t>345750012500.S</t>
  </si>
  <si>
    <t>Koleno 90° pre káblový žľab šxv 62x50 mm, z pozinkovanej ocele</t>
  </si>
  <si>
    <t>-1754500535</t>
  </si>
  <si>
    <t>345750025800.S</t>
  </si>
  <si>
    <t>Kryt kolena 90° pre káblový žľab šírky 62 mm, z pozinkovanej ocele</t>
  </si>
  <si>
    <t>352591140</t>
  </si>
  <si>
    <t>345750042800.S</t>
  </si>
  <si>
    <t>Nosník pre káblový žľab šírky 62 mm, z pozinkovanej ocele</t>
  </si>
  <si>
    <t>-1817068347</t>
  </si>
  <si>
    <t>345750044300.S</t>
  </si>
  <si>
    <t>Záves v tvare U pre káblový žľab šírky 62 mm, z pozinkovanej ocele</t>
  </si>
  <si>
    <t>-264313468</t>
  </si>
  <si>
    <t>345750047600.S</t>
  </si>
  <si>
    <t>Spojka pre káblový žľab šírky 50 mm, z pozinkovanej ocele</t>
  </si>
  <si>
    <t>-2015732800</t>
  </si>
  <si>
    <t>345750053900.S</t>
  </si>
  <si>
    <t>Závitová tyč pre káblový žľab, M8 (1000 mm)</t>
  </si>
  <si>
    <t>703924918</t>
  </si>
  <si>
    <t>345750054100.S</t>
  </si>
  <si>
    <t>Pružný uzáver krytu pre káblový žľab</t>
  </si>
  <si>
    <t>-2092454520</t>
  </si>
  <si>
    <t>345750054400.S</t>
  </si>
  <si>
    <t>Spojovacia sada pre káblový žlab, M6</t>
  </si>
  <si>
    <t>súb.</t>
  </si>
  <si>
    <t>1491568980</t>
  </si>
  <si>
    <t>210020780.S</t>
  </si>
  <si>
    <t>Protipožiarna stenová prepážka z protipožiarnych vložiek (typu PTV) hrúbka prepážky do 400 mm</t>
  </si>
  <si>
    <t>715785302</t>
  </si>
  <si>
    <t>220351</t>
  </si>
  <si>
    <t>Protipožiarny tmel CP 611A INT</t>
  </si>
  <si>
    <t>256</t>
  </si>
  <si>
    <t>-492732715</t>
  </si>
  <si>
    <t>210100001.S</t>
  </si>
  <si>
    <t>Ukončenie vodičov v rozvádzač. vrátane zapojenia a vodičovej koncovky do 2,5 mm2</t>
  </si>
  <si>
    <t>1801176499</t>
  </si>
  <si>
    <t>210100002.S</t>
  </si>
  <si>
    <t>Ukončenie vodičov v rozvádzač. vrátane zapojenia a vodičovej koncovky do 6 mm2</t>
  </si>
  <si>
    <t>896880277</t>
  </si>
  <si>
    <t>210100003.S</t>
  </si>
  <si>
    <t>Ukončenie vodičov v rozvádzač. vrátane zapojenia a vodičovej koncovky do 16 mm2</t>
  </si>
  <si>
    <t>-2120546940</t>
  </si>
  <si>
    <t>210110041.S</t>
  </si>
  <si>
    <t>Spínač polozapustený a zapustený vrátane zapojenia jednopólový - radenie 1</t>
  </si>
  <si>
    <t>-960549939</t>
  </si>
  <si>
    <t>345340004500.S</t>
  </si>
  <si>
    <t>Prístroj spínača, radenie 1,1So</t>
  </si>
  <si>
    <t>-1998050548</t>
  </si>
  <si>
    <t>345350001500.S</t>
  </si>
  <si>
    <t>Kryt spínača</t>
  </si>
  <si>
    <t>1087706863</t>
  </si>
  <si>
    <t>345350002300.S</t>
  </si>
  <si>
    <t>Rámček 1-násobný</t>
  </si>
  <si>
    <t>-1581560121</t>
  </si>
  <si>
    <t>210110043.S</t>
  </si>
  <si>
    <t>Spínač polozapustený a zapustený vrátane zapojenia sériový - radenie 5</t>
  </si>
  <si>
    <t>-1373658019</t>
  </si>
  <si>
    <t>345340007955.S</t>
  </si>
  <si>
    <t>Spínač sériový polozapustený a zapustený, radenie č.5</t>
  </si>
  <si>
    <t>-1429358268</t>
  </si>
  <si>
    <t>345350004320.S</t>
  </si>
  <si>
    <t>Rámik jednoduchý pre spínače a zásuvky</t>
  </si>
  <si>
    <t>2077984083</t>
  </si>
  <si>
    <t>210110045.S</t>
  </si>
  <si>
    <t>Spínač polozapustený a zapustený vrátane zapojenia stried.prep.- radenie 6</t>
  </si>
  <si>
    <t>1825587579</t>
  </si>
  <si>
    <t>345330003510.S</t>
  </si>
  <si>
    <t>Prepínač striedavý polozapustený a zapustený, radenie č.6</t>
  </si>
  <si>
    <t>-31940099</t>
  </si>
  <si>
    <t>-2107342266</t>
  </si>
  <si>
    <t>210110046.S</t>
  </si>
  <si>
    <t>Spínač polozapustený a zapustený vrátane zapojenia krížový prep.- radenie 7</t>
  </si>
  <si>
    <t>434061137</t>
  </si>
  <si>
    <t>345330003530.S</t>
  </si>
  <si>
    <t>Prepínač krížový polozapustený a zapustený, radenie č.7</t>
  </si>
  <si>
    <t>-2106373155</t>
  </si>
  <si>
    <t>1566233872</t>
  </si>
  <si>
    <t>210110067.S</t>
  </si>
  <si>
    <t>Spínač špeciálny vrátane zapojenia, termostat</t>
  </si>
  <si>
    <t>1303506746</t>
  </si>
  <si>
    <t>210111011.S</t>
  </si>
  <si>
    <t>Domová zásuvka polozapustená alebo zapustená 250 V / 16A, vrátane zapojenia 2P + PE</t>
  </si>
  <si>
    <t>357892317</t>
  </si>
  <si>
    <t>309363435</t>
  </si>
  <si>
    <t>345350002600.S</t>
  </si>
  <si>
    <t>Rámček 2-násobný vodorovný</t>
  </si>
  <si>
    <t>-641645903</t>
  </si>
  <si>
    <t>345520000430.S</t>
  </si>
  <si>
    <t>Zásuvka jednonásobná polozapustená, radenie 2P+PE, komplet</t>
  </si>
  <si>
    <t>1633364846</t>
  </si>
  <si>
    <t>210120404.S</t>
  </si>
  <si>
    <t>Istič vzduchový trojpólový do 63 A</t>
  </si>
  <si>
    <t>-834443075</t>
  </si>
  <si>
    <t>358220046400.S</t>
  </si>
  <si>
    <t>Istič 3P, 32 A, charakteristika B, 10 kA, 3 moduly</t>
  </si>
  <si>
    <t>-1976338837</t>
  </si>
  <si>
    <t>210140431</t>
  </si>
  <si>
    <t>Montáž - ovládač pomocných obvodov v skrini vrátane zapojenia jednotlačidlový</t>
  </si>
  <si>
    <t>-995084615</t>
  </si>
  <si>
    <t>216524</t>
  </si>
  <si>
    <t>CS - ovládacie hlavice, signálky -  tlačidlo červené v skrine 1x NC, ochrana proti neumyselnému stlačeniu (STOP TLAČIDLO), 230V/6A, IP65</t>
  </si>
  <si>
    <t>1266689069</t>
  </si>
  <si>
    <t>210161011.S</t>
  </si>
  <si>
    <t>Elektromer trojfázový na priame pripojenie</t>
  </si>
  <si>
    <t>1671259310</t>
  </si>
  <si>
    <t>389810000810.S</t>
  </si>
  <si>
    <t>Elektromer trojfázový do  80A, 4 moduly, impulzný výstup, priame pripojenie, montáž na DIN lištu</t>
  </si>
  <si>
    <t>1694339784</t>
  </si>
  <si>
    <t>210190002.S</t>
  </si>
  <si>
    <t>Montáž oceľoplechovej rozvodnice do váhy 50 kg</t>
  </si>
  <si>
    <t>295438756</t>
  </si>
  <si>
    <t>AIL23050-00RS</t>
  </si>
  <si>
    <t>Rozvádzač RS - kompletne vyzbrojená rozvodnica s prístrojovým vybavením a zapojením v zmysle dokumentácie, vrátane výrobnej dokumentácie a atestu</t>
  </si>
  <si>
    <t>-1269152548</t>
  </si>
  <si>
    <t>210201080.S</t>
  </si>
  <si>
    <t>Zapojenie LED svietidla IP20, stropného - nástenného</t>
  </si>
  <si>
    <t>132797685</t>
  </si>
  <si>
    <t>210201082.S</t>
  </si>
  <si>
    <t>Zapojenie LED svietidla IP54, stropného - nástenného</t>
  </si>
  <si>
    <t>-1733671723</t>
  </si>
  <si>
    <t>AIL23050-00A</t>
  </si>
  <si>
    <t>Svietidlo A - priemyselné LED, stropné lineárne s krytom, prachotesné, 4400lm, 32W, 4000K, AC230V/50Hz, kryt IP65</t>
  </si>
  <si>
    <t>-797351297</t>
  </si>
  <si>
    <t>AIL23050-00B</t>
  </si>
  <si>
    <t>Svietidlo B - reflektorové s LED zdrojom, prisadené na stenu, el. predradník, 6000lm, 50W, 4000K, AC 230V/50Hz, kryt IP65</t>
  </si>
  <si>
    <t>-399403218</t>
  </si>
  <si>
    <t>AIL23050-00C</t>
  </si>
  <si>
    <t>Svietidlo C - inetriérové stropné okrúhle, LED, 230V/50Hz, 15W, 1500 lm, 4000K, Ra80, IP20</t>
  </si>
  <si>
    <t>-1555886830</t>
  </si>
  <si>
    <t>AIL23050-00D</t>
  </si>
  <si>
    <t xml:space="preserve">Svietidlo D - inetriérové stropné 600x600, LED, 230V/50Hz, 36W, 3600 lm, 4000K, Ra80, IP20 </t>
  </si>
  <si>
    <t>767769162</t>
  </si>
  <si>
    <t>AIL23050-00E</t>
  </si>
  <si>
    <t xml:space="preserve">Svietidlo E - inetriérové stropné okrúhle, prisadené, LED, 230V/50Hz, 36W, 3600 lm, 4000K, Ra80, IP20 </t>
  </si>
  <si>
    <t>559559821</t>
  </si>
  <si>
    <t>AIL23050-00F</t>
  </si>
  <si>
    <t>Svietidlo F - nástenné vonkajšie LED, so senzorom pohybu, AC 230V/50Hz, 15W, min. 1200lm, 4000K, IP44</t>
  </si>
  <si>
    <t>-1285806032</t>
  </si>
  <si>
    <t>210201510.S</t>
  </si>
  <si>
    <t>Zapojenie núdzového svietidla IP22, 1x svetelný LED zdroj - núdzový režim</t>
  </si>
  <si>
    <t>1610151219</t>
  </si>
  <si>
    <t>AIL23050-00N1</t>
  </si>
  <si>
    <t>Svietidlo N1 - núdzové nástenné so svetelným zdrojom LED 1x3,2W, 360x140 mm, 1 hod., IP22, len núdzový režim</t>
  </si>
  <si>
    <t>-2054139962</t>
  </si>
  <si>
    <t>AIL23050-00N</t>
  </si>
  <si>
    <t xml:space="preserve">Svietidlo N - núdzové pre netrvalé núdzové osvetlenie, LED, autonómnosť 1 h, prisadené, obdĺžnikové, polykabonátové teleso, priehľadný polykarbonátový kryt, manuálny test, AC 240V, 2 W, IP65, piktogram </t>
  </si>
  <si>
    <t>1309264903</t>
  </si>
  <si>
    <t>210201901.S</t>
  </si>
  <si>
    <t>Montáž svietidla interiérového na stenu do 1,0 kg</t>
  </si>
  <si>
    <t>-26969064</t>
  </si>
  <si>
    <t>210201911.S</t>
  </si>
  <si>
    <t>Montáž svietidla interiérového na strop do 1,0 kg</t>
  </si>
  <si>
    <t>-1028202272</t>
  </si>
  <si>
    <t>210201912.S</t>
  </si>
  <si>
    <t>Montáž svietidla interiérového na strop do 2 kg</t>
  </si>
  <si>
    <t>-1180172514</t>
  </si>
  <si>
    <t>210201922.S</t>
  </si>
  <si>
    <t>Montáž svietidla exterierového na stenu do 2 kg</t>
  </si>
  <si>
    <t>2015232649</t>
  </si>
  <si>
    <t>210220020.S</t>
  </si>
  <si>
    <t>Uzemňovacie vedenie v zemi FeZn do 120 mm2 vrátane izolácie spojov</t>
  </si>
  <si>
    <t>-329050650</t>
  </si>
  <si>
    <t>354410058800.S</t>
  </si>
  <si>
    <t>Pásovina uzemňovacia FeZn 30 x 4 mm</t>
  </si>
  <si>
    <t>-243896488</t>
  </si>
  <si>
    <t>210220021.S</t>
  </si>
  <si>
    <t>Uzemňovacie vedenie v zemi FeZn vrátane izolácie spojov O 10 mm</t>
  </si>
  <si>
    <t>-1945912166</t>
  </si>
  <si>
    <t>354410054800.S</t>
  </si>
  <si>
    <t>Drôt bleskozvodový FeZn, d 10 mm</t>
  </si>
  <si>
    <t>-427622969</t>
  </si>
  <si>
    <t>210220031.S</t>
  </si>
  <si>
    <t>Ekvipotenciálna svorkovnica EPS 2 v krabici KO 125 E</t>
  </si>
  <si>
    <t>2060692081</t>
  </si>
  <si>
    <t>345410000400.S</t>
  </si>
  <si>
    <t>Krabica odbočná z PVC s viečkom pod omietku KO 125 E</t>
  </si>
  <si>
    <t>1659544451</t>
  </si>
  <si>
    <t>345610005100.S</t>
  </si>
  <si>
    <t>Svorkovnica ekvipotencionálna EPS 2, z PP</t>
  </si>
  <si>
    <t>-529150159</t>
  </si>
  <si>
    <t>210220040.S</t>
  </si>
  <si>
    <t>Svorka na potrubie Bernard vrátane pásika Cu</t>
  </si>
  <si>
    <t>-1300132330</t>
  </si>
  <si>
    <t>354410006200.S</t>
  </si>
  <si>
    <t>Svorka uzemňovacia Bernard ZSA 16</t>
  </si>
  <si>
    <t>-1382265497</t>
  </si>
  <si>
    <t>354410066900.S</t>
  </si>
  <si>
    <t>Páska CU, bleskozvodný a uzemňovací materiál, dĺžka 0,5 m</t>
  </si>
  <si>
    <t>1214182189</t>
  </si>
  <si>
    <t>210220050.S</t>
  </si>
  <si>
    <t>Označenie zvodov číselnými štítkami</t>
  </si>
  <si>
    <t>842216561</t>
  </si>
  <si>
    <t>354410064600.S</t>
  </si>
  <si>
    <t>Výstražná značka (Text: "Pri búrke je zakázané zdržiavať sa vo vzdialenosti menšej ako 3m v okolí budovy" alebo podobného významu)</t>
  </si>
  <si>
    <t>-360946098</t>
  </si>
  <si>
    <t>354410064800.S</t>
  </si>
  <si>
    <t>Štítok orientačný nerezový na zvody 1</t>
  </si>
  <si>
    <t>-1448062806</t>
  </si>
  <si>
    <t>354410064900.S</t>
  </si>
  <si>
    <t>Štítok orientačný nerezový na zvody 2</t>
  </si>
  <si>
    <t>2136595450</t>
  </si>
  <si>
    <t>354410065000.S</t>
  </si>
  <si>
    <t>Štítok orientačný nerezový na zvody 3</t>
  </si>
  <si>
    <t>-287361010</t>
  </si>
  <si>
    <t>354410065100.S</t>
  </si>
  <si>
    <t>Štítok orientačný nerezový na zvody 4</t>
  </si>
  <si>
    <t>854281453</t>
  </si>
  <si>
    <t>210220104.S</t>
  </si>
  <si>
    <t>Podpery vedenia FeZn na plechové strechy PV23, PV24</t>
  </si>
  <si>
    <t>504559745</t>
  </si>
  <si>
    <t>354410037300.S</t>
  </si>
  <si>
    <t>Podpera vedenia FeZn na plechové strechy označenie PV 23</t>
  </si>
  <si>
    <t>1701636354</t>
  </si>
  <si>
    <t>354410067000.S</t>
  </si>
  <si>
    <t>Tesniaci set</t>
  </si>
  <si>
    <t>-257390246</t>
  </si>
  <si>
    <t>210220105.S</t>
  </si>
  <si>
    <t>Podpery vedenia FeZn do muriva PV 01h a PV 01, 02, 03</t>
  </si>
  <si>
    <t>1859146232</t>
  </si>
  <si>
    <t>311310008530.S</t>
  </si>
  <si>
    <t>Hmoždinka 12x180 rámová KPR</t>
  </si>
  <si>
    <t>-417915409</t>
  </si>
  <si>
    <t>354410031900.S</t>
  </si>
  <si>
    <t>Podpera vedenia FeZn do muriva a do hmoždinky označenie PV 01 h</t>
  </si>
  <si>
    <t>-323462413</t>
  </si>
  <si>
    <t>210220241.S</t>
  </si>
  <si>
    <t>Svorka FeZn krížová SK a diagonálna krížová DKS</t>
  </si>
  <si>
    <t>-311906197</t>
  </si>
  <si>
    <t>354410002500.S</t>
  </si>
  <si>
    <t>Svorka FeZn krížová označenie SK</t>
  </si>
  <si>
    <t>567834216</t>
  </si>
  <si>
    <t>210220243.S</t>
  </si>
  <si>
    <t>Svorka FeZn spojovacia SS</t>
  </si>
  <si>
    <t>668943766</t>
  </si>
  <si>
    <t>354410003400.S</t>
  </si>
  <si>
    <t>Svorka FeZn spojovacia označenie SS 2 skrutky s príložkou</t>
  </si>
  <si>
    <t>-235280658</t>
  </si>
  <si>
    <t>210220246.S</t>
  </si>
  <si>
    <t>Svorka FeZn na odkvapový žľab SO</t>
  </si>
  <si>
    <t>1785199217</t>
  </si>
  <si>
    <t>354410004200.S</t>
  </si>
  <si>
    <t>Svorka FeZn odkvapová označenie SO</t>
  </si>
  <si>
    <t>-1287033012</t>
  </si>
  <si>
    <t>210220247.S</t>
  </si>
  <si>
    <t>Svorka FeZn skúšobná SZ</t>
  </si>
  <si>
    <t>324871370</t>
  </si>
  <si>
    <t>354410004300.S</t>
  </si>
  <si>
    <t>Svorka FeZn skúšobná označenie SZ</t>
  </si>
  <si>
    <t>-1898070203</t>
  </si>
  <si>
    <t>210220252.S</t>
  </si>
  <si>
    <t>Svorka FeZn odbočovacia spojovacia SR 01, SR 02 (pásovina do 120 mm2)</t>
  </si>
  <si>
    <t>-966275197</t>
  </si>
  <si>
    <t>354410000600.S</t>
  </si>
  <si>
    <t>Svorka FeZn odbočovacia spojovacia označenie SR 02 (M8)</t>
  </si>
  <si>
    <t>237792270</t>
  </si>
  <si>
    <t>210220253.S</t>
  </si>
  <si>
    <t>Svorka FeZn uzemňovacia SR03</t>
  </si>
  <si>
    <t>-1254957223</t>
  </si>
  <si>
    <t>354410000900.S</t>
  </si>
  <si>
    <t>Svorka FeZn uzemňovacia označenie SR 03 A</t>
  </si>
  <si>
    <t>-1152383893</t>
  </si>
  <si>
    <t>210220260.S</t>
  </si>
  <si>
    <t>Ochranný uholník FeZn OU</t>
  </si>
  <si>
    <t>-1496100276</t>
  </si>
  <si>
    <t>354410053300.S</t>
  </si>
  <si>
    <t>Uholník ochranný FeZn označenie OU 1,7 m</t>
  </si>
  <si>
    <t>2066577059</t>
  </si>
  <si>
    <t>210220265.S</t>
  </si>
  <si>
    <t>Držiak ochranného uholníka FeZn univerzálny DOU</t>
  </si>
  <si>
    <t>2127437020</t>
  </si>
  <si>
    <t>1126961687</t>
  </si>
  <si>
    <t>354410054050.S</t>
  </si>
  <si>
    <t>Držiak FeZn ochranného uholníka univerzálny s vrutom označenie DUU vr. 4</t>
  </si>
  <si>
    <t>-1835441078</t>
  </si>
  <si>
    <t>210220800.S</t>
  </si>
  <si>
    <t>Uzemňovacie vedenie na povrchu AlMgSi drôt zvodový Ø 8-10 mm</t>
  </si>
  <si>
    <t>-670412265</t>
  </si>
  <si>
    <t>354410064200.S</t>
  </si>
  <si>
    <t>Drôt bleskozvodový zliatina AlMgSi, d 8 mm, Al</t>
  </si>
  <si>
    <t>-1086482225</t>
  </si>
  <si>
    <t>210290365.S</t>
  </si>
  <si>
    <t>Závesná príchytka kábla - montáž</t>
  </si>
  <si>
    <t>-1575700062</t>
  </si>
  <si>
    <t>KVP000003457</t>
  </si>
  <si>
    <t>Príchytka káblová s páskou 22mm</t>
  </si>
  <si>
    <t>-2064013780</t>
  </si>
  <si>
    <t>210290751.S</t>
  </si>
  <si>
    <t>Montáž motorického spotrebiča, ventilátora do 1.5 kW, bez zapojenia</t>
  </si>
  <si>
    <t>1850057443</t>
  </si>
  <si>
    <t>210800107.S</t>
  </si>
  <si>
    <t>Kábel medený uložený voľne CYKY 450/750 V 3x1,5</t>
  </si>
  <si>
    <t>-2053641602</t>
  </si>
  <si>
    <t>341110000700.S1</t>
  </si>
  <si>
    <t>Kábel medený CYKY-J 3x1,5 mm2</t>
  </si>
  <si>
    <t>-494804345</t>
  </si>
  <si>
    <t>341110000700.S2</t>
  </si>
  <si>
    <t>Kábel medený CYKY-O 3x1,5 mm2</t>
  </si>
  <si>
    <t>-1686254821</t>
  </si>
  <si>
    <t>210800108.S</t>
  </si>
  <si>
    <t>Kábel medený uložený voľne CYKY 450/750 V 3x2,5</t>
  </si>
  <si>
    <t>-1785460234</t>
  </si>
  <si>
    <t>341110000800.S1</t>
  </si>
  <si>
    <t>Kábel medený CYKY-J 3x2,5 mm2</t>
  </si>
  <si>
    <t>-301090834</t>
  </si>
  <si>
    <t>210800162.S</t>
  </si>
  <si>
    <t>Kábel medený uložený pevne CYKY 450/750 V 5x10</t>
  </si>
  <si>
    <t>1605842084</t>
  </si>
  <si>
    <t>341110002300.S</t>
  </si>
  <si>
    <t>Kábel medený CYKY 5x10 mm2</t>
  </si>
  <si>
    <t>1960028907</t>
  </si>
  <si>
    <t>210881075.S</t>
  </si>
  <si>
    <t>Kábel bezhalogénový, medený uložený pevne N2XH 0,6/1,0 kV  3x1,5</t>
  </si>
  <si>
    <t>47891085</t>
  </si>
  <si>
    <t>341610014300.S</t>
  </si>
  <si>
    <t>Kábel medený bezhalogenový N2XH-O 3x1,5 FE 180/PS90</t>
  </si>
  <si>
    <t>-738243517</t>
  </si>
  <si>
    <t>OST</t>
  </si>
  <si>
    <t>Ostatné</t>
  </si>
  <si>
    <t>HZS-001</t>
  </si>
  <si>
    <t>Revízie elektrických zariadení</t>
  </si>
  <si>
    <t>-1608961909</t>
  </si>
  <si>
    <t>03 - Vykurovací systém</t>
  </si>
  <si>
    <t>713 - Izolácie tepelné</t>
  </si>
  <si>
    <t xml:space="preserve">    PSV - Práce a dodávky PSV</t>
  </si>
  <si>
    <t xml:space="preserve">    733 - Ústredné kúrenie, rozvodné potrubie</t>
  </si>
  <si>
    <t xml:space="preserve">    734 - Ústredné kúrenie, armatúry.</t>
  </si>
  <si>
    <t xml:space="preserve">    735 - Ústredné kúrenie, vykurovacie telesá</t>
  </si>
  <si>
    <t>HZS - Hodinové zúčtovacie sadzby</t>
  </si>
  <si>
    <t>487</t>
  </si>
  <si>
    <t>971035807.S</t>
  </si>
  <si>
    <t>Vrty príklepovým vrtákom do D 42 mm do stien alebo smerom dole do tehál -0.00002t</t>
  </si>
  <si>
    <t>947405789</t>
  </si>
  <si>
    <t>488</t>
  </si>
  <si>
    <t>941955001.S</t>
  </si>
  <si>
    <t>Lešenie ľahké pracovné pomocné, s výškou lešeňovej podlahy do 1,20 m</t>
  </si>
  <si>
    <t>-178358222</t>
  </si>
  <si>
    <t>345</t>
  </si>
  <si>
    <t>979082111.S</t>
  </si>
  <si>
    <t>Vnútrostavenisková doprava sutiny a vybúraných hmôt do 10 m</t>
  </si>
  <si>
    <t>582038675</t>
  </si>
  <si>
    <t>549</t>
  </si>
  <si>
    <t>979082121.S</t>
  </si>
  <si>
    <t>Vnútrostavenisková doprava sutiny a vybúraných hmôt za každých ďalších 5 m</t>
  </si>
  <si>
    <t>-1181134381</t>
  </si>
  <si>
    <t>548</t>
  </si>
  <si>
    <t>979011131.S</t>
  </si>
  <si>
    <t>Zvislá doprava sutiny po schodoch ručne do 3,5 m</t>
  </si>
  <si>
    <t>-136607447</t>
  </si>
  <si>
    <t>613</t>
  </si>
  <si>
    <t>979011141.S</t>
  </si>
  <si>
    <t>Zvislá doprava sutiny po schodoch ručne, príplatok za každých ďalších 3,5 m</t>
  </si>
  <si>
    <t>1945279154</t>
  </si>
  <si>
    <t>343</t>
  </si>
  <si>
    <t>979081111.S</t>
  </si>
  <si>
    <t>Odvoz sutiny a vybúraných hmôt na skládku do 1 km</t>
  </si>
  <si>
    <t>-407278321</t>
  </si>
  <si>
    <t>344</t>
  </si>
  <si>
    <t>979081121.S</t>
  </si>
  <si>
    <t>Odvoz sutiny a vybúraných hmôt na skládku za každý ďalší 1 km</t>
  </si>
  <si>
    <t>1346302000</t>
  </si>
  <si>
    <t>547</t>
  </si>
  <si>
    <t>979089011.S</t>
  </si>
  <si>
    <t>Poplatok za skladovanie - zmiešaný stavebný odpad</t>
  </si>
  <si>
    <t>-63498150</t>
  </si>
  <si>
    <t>550</t>
  </si>
  <si>
    <t>971052231.S1</t>
  </si>
  <si>
    <t>Stavebné vysprávky</t>
  </si>
  <si>
    <t>sub</t>
  </si>
  <si>
    <t>2003015406</t>
  </si>
  <si>
    <t>727</t>
  </si>
  <si>
    <t>713530705.S</t>
  </si>
  <si>
    <t>Protipožiarny prestup potrubia prierez otvoru 0,005-0,01 m2 izolované protipožiarnou penou El60-120, zaplnenie prestupu 30%</t>
  </si>
  <si>
    <t>1016087284</t>
  </si>
  <si>
    <t>728</t>
  </si>
  <si>
    <t>429557</t>
  </si>
  <si>
    <t>Protipožiarna bandáž CFS-B</t>
  </si>
  <si>
    <t>723888547</t>
  </si>
  <si>
    <t>729</t>
  </si>
  <si>
    <t>2052899</t>
  </si>
  <si>
    <t>Protipožiarny plniaci tmel CFS-FIL</t>
  </si>
  <si>
    <t>92768850</t>
  </si>
  <si>
    <t>730</t>
  </si>
  <si>
    <t>998713201.S</t>
  </si>
  <si>
    <t>Presun hmôt pre izolácie tepelné v objektoch výšky do 6 m</t>
  </si>
  <si>
    <t>-1632959024</t>
  </si>
  <si>
    <t>731</t>
  </si>
  <si>
    <t>998713293.S</t>
  </si>
  <si>
    <t>Izolácie tepelné, prípl.za presun nad vymedz. najväčšiu dopravnú vzdial. do 500 m</t>
  </si>
  <si>
    <t>1277723968</t>
  </si>
  <si>
    <t>732</t>
  </si>
  <si>
    <t>998713299.S</t>
  </si>
  <si>
    <t>Izolácie tepelné, prípl.za presun za každých ďalších aj začatých 1000 m nad 1000 m</t>
  </si>
  <si>
    <t>398869559</t>
  </si>
  <si>
    <t>733</t>
  </si>
  <si>
    <t>Ústredné kúrenie, rozvodné potrubie</t>
  </si>
  <si>
    <t>556</t>
  </si>
  <si>
    <t>733125003.S</t>
  </si>
  <si>
    <t xml:space="preserve">Potrubie z uhlíkovej ocele spájané lisovaním 15x1,2 (T-kusy, Spojky, Kolená...) </t>
  </si>
  <si>
    <t>1749408012</t>
  </si>
  <si>
    <t>525</t>
  </si>
  <si>
    <t>733125006.S</t>
  </si>
  <si>
    <t xml:space="preserve">Potrubie z uhlíkovej ocele spájané lisovaním 18x1,2 (T-kusy, Spojky, Kolená...) </t>
  </si>
  <si>
    <t>-783990752</t>
  </si>
  <si>
    <t>527</t>
  </si>
  <si>
    <t>733125009.S</t>
  </si>
  <si>
    <t xml:space="preserve">Potrubie z uhlíkovej ocele spájané lisovaním 22x1,5 (T-kusy, Spojky, Kolená...) </t>
  </si>
  <si>
    <t>-911721919</t>
  </si>
  <si>
    <t>529</t>
  </si>
  <si>
    <t>733125012.S</t>
  </si>
  <si>
    <t xml:space="preserve">Potrubie z uhlíkovej ocele spájané lisovaním 28x1,5 (T-kusy, Spojky, Kolená...) </t>
  </si>
  <si>
    <t>-796926029</t>
  </si>
  <si>
    <t>531</t>
  </si>
  <si>
    <t>733125015.S</t>
  </si>
  <si>
    <t xml:space="preserve">Potrubie z uhlíkovej ocele spájané lisovaním 35x1,5 (T-kusy, Spojky, Kolená...) </t>
  </si>
  <si>
    <t>-1367234772</t>
  </si>
  <si>
    <t>540</t>
  </si>
  <si>
    <t>733167157.S</t>
  </si>
  <si>
    <t>Montáž prechodu uhlíková oceľ lisovaním D 15 mm</t>
  </si>
  <si>
    <t>967845960</t>
  </si>
  <si>
    <t>539</t>
  </si>
  <si>
    <t>IVC80.1834</t>
  </si>
  <si>
    <t>Prechodka - s mäkkým tesnením - 15mm-Rp3/4" alebo ekvivalent</t>
  </si>
  <si>
    <t>960298227</t>
  </si>
  <si>
    <t>541</t>
  </si>
  <si>
    <t>733191201.S</t>
  </si>
  <si>
    <t>Tlaková skúška potrubia z uhlíkovej ocele do D 35 mm</t>
  </si>
  <si>
    <t>1162256774</t>
  </si>
  <si>
    <t>277</t>
  </si>
  <si>
    <t>733167212.1</t>
  </si>
  <si>
    <t>Montáž lisovacích tvaroviek nad rámec ( 10 % z ceny )</t>
  </si>
  <si>
    <t>-478664373</t>
  </si>
  <si>
    <t>998733201.S</t>
  </si>
  <si>
    <t>Presun hmôt pre rozvody potrubia v objektoch výšky do 6 m</t>
  </si>
  <si>
    <t>1771930277</t>
  </si>
  <si>
    <t>606</t>
  </si>
  <si>
    <t>998733293.S</t>
  </si>
  <si>
    <t>Rozvody potrubia, prípl.za presun nad vymedz. najväčšiu dopravnú vzdial. do 500 m</t>
  </si>
  <si>
    <t>883616959</t>
  </si>
  <si>
    <t>607</t>
  </si>
  <si>
    <t>998733299.S</t>
  </si>
  <si>
    <t>Rozvody potrubia, prípl.za presun za každých ďaľších i začatých 1000 m nad 1000 m</t>
  </si>
  <si>
    <t>1216416982</t>
  </si>
  <si>
    <t>734</t>
  </si>
  <si>
    <t>Ústredné kúrenie, armatúry.</t>
  </si>
  <si>
    <t>470</t>
  </si>
  <si>
    <t>734209112.S</t>
  </si>
  <si>
    <t>Montáž závitovej armatúry s 2 závitmi do G 1/2</t>
  </si>
  <si>
    <t>974319347</t>
  </si>
  <si>
    <t>471</t>
  </si>
  <si>
    <t>1772391</t>
  </si>
  <si>
    <t>HERZ Ventil TS-90 DN 15, termostatický, priamy, prípojka na vykurovacie teleso s kužeľovým tesnením, pripojenie na rúru univerzálnym hrdlom alebo ekvivalent</t>
  </si>
  <si>
    <t>1060213511</t>
  </si>
  <si>
    <t>472</t>
  </si>
  <si>
    <t>1392301</t>
  </si>
  <si>
    <t>HERZ Ventil do spiatočky RL-5 DN 15, priamy, s prednastavením, s možnosťou napúšťania, vypúšťania a uzavretia, prípojka na vykurovacie teleso s kužeľovým tesnením, pripojenie na rúru univerzálnym hrdlom alebo ekvivalent</t>
  </si>
  <si>
    <t>-425402438</t>
  </si>
  <si>
    <t>734223208</t>
  </si>
  <si>
    <t>Montáž termostatickej hlavice kvapalinovej jednoduchej</t>
  </si>
  <si>
    <t>1783249570</t>
  </si>
  <si>
    <t>366</t>
  </si>
  <si>
    <t>1923007</t>
  </si>
  <si>
    <t>HERZ Hlavica termostatická "Mini " závit M 28 x 1,5, s kvapalinovým snímačom a polohou "0", nastaviteľná protimrazová ochrana pri cca 6°C, teplotný rozsah 6 - 30 °C alebo ekvivalent</t>
  </si>
  <si>
    <t>-433195412</t>
  </si>
  <si>
    <t>HZS000211r</t>
  </si>
  <si>
    <t>Ostatné prepojovacie potrubia a potrubné spojovacie tvarovky (flexi nerez.rúrky, matice, kolená, vsuvky, ...) % z ceny</t>
  </si>
  <si>
    <t>-1673156949</t>
  </si>
  <si>
    <t>998734201.S</t>
  </si>
  <si>
    <t>Presun hmôt pre armatúry v objektoch výšky do 6 m</t>
  </si>
  <si>
    <t>-1096195801</t>
  </si>
  <si>
    <t>998734293.S</t>
  </si>
  <si>
    <t>Armatúry, prípl.za presun nad vymedz. najväčšiu dopravnú vzdialenosť do 500 m</t>
  </si>
  <si>
    <t>-571497913</t>
  </si>
  <si>
    <t>602</t>
  </si>
  <si>
    <t>998734299.S</t>
  </si>
  <si>
    <t>Armatúry, prípl.za presun za každých ďaľších i začatých 1000 m nad 1000 m</t>
  </si>
  <si>
    <t>-675670449</t>
  </si>
  <si>
    <t>735</t>
  </si>
  <si>
    <t>Ústredné kúrenie, vykurovacie telesá</t>
  </si>
  <si>
    <t>438</t>
  </si>
  <si>
    <t>735000912.S</t>
  </si>
  <si>
    <t>Vyregulovanie dvojregulačného ventilu s termostatickým ovládaním</t>
  </si>
  <si>
    <t>-130274730</t>
  </si>
  <si>
    <t>437</t>
  </si>
  <si>
    <t>735153300.S</t>
  </si>
  <si>
    <t>Príplatok k cene za odvzdušňovací ventil telies panelových oceľových s príplatkom 8 %</t>
  </si>
  <si>
    <t>1294417280</t>
  </si>
  <si>
    <t>492</t>
  </si>
  <si>
    <t>735154140.S</t>
  </si>
  <si>
    <t>Montáž vykurovacieho telesa panelového dvojradového výšky 600 mm/ dĺžky 400-600 mm</t>
  </si>
  <si>
    <t>922049328</t>
  </si>
  <si>
    <t>717</t>
  </si>
  <si>
    <t>484530065700.S</t>
  </si>
  <si>
    <t>Teleso vykurovacie doskové dvojradové oceľové, vxlxhĺ 600x600x100 mm, s bočným pripojením a dvoma konvektormi</t>
  </si>
  <si>
    <t>-1203969125</t>
  </si>
  <si>
    <t>463</t>
  </si>
  <si>
    <t>735154141.S</t>
  </si>
  <si>
    <t>Montáž vykurovacieho telesa panelového dvojradového výšky 600 mm/ dĺžky 700-900 mm</t>
  </si>
  <si>
    <t>481011292</t>
  </si>
  <si>
    <t>718</t>
  </si>
  <si>
    <t>484530065800.S</t>
  </si>
  <si>
    <t>Teleso vykurovacie doskové dvojradové oceľové, vxlxhĺ 600x700x100 mm, s bočným pripojením a dvoma konvektormi</t>
  </si>
  <si>
    <t>-1987333992</t>
  </si>
  <si>
    <t>720</t>
  </si>
  <si>
    <t>735154143.S</t>
  </si>
  <si>
    <t>Montáž vykurovacieho telesa panelového dvojradového výšky 600 mm/ dĺžky 1300-1800 mm</t>
  </si>
  <si>
    <t>396206987</t>
  </si>
  <si>
    <t>484530066400.S</t>
  </si>
  <si>
    <t>Teleso vykurovacie doskové dvojradové oceľové, vxlxhĺ 600x1300x100 mm, s bočným pripojením a dvoma konvektormi</t>
  </si>
  <si>
    <t>1329880731</t>
  </si>
  <si>
    <t>725</t>
  </si>
  <si>
    <t>735154144.S</t>
  </si>
  <si>
    <t>Montáž vykurovacieho telesa panelového dvojradového výšky 600 mm/ dĺžky 2000-2600 mm</t>
  </si>
  <si>
    <t>502340359</t>
  </si>
  <si>
    <t>726</t>
  </si>
  <si>
    <t>484530067100.S</t>
  </si>
  <si>
    <t>Teleso vykurovacie doskové dvojradové oceľové, vxlxhĺ 600x2000x100 mm, s bočným pripojením a dvoma konvektormi</t>
  </si>
  <si>
    <t>-1573438011</t>
  </si>
  <si>
    <t>614</t>
  </si>
  <si>
    <t>735158120.S</t>
  </si>
  <si>
    <t>Vykurovacie telesá panelové dvojradové, tlaková skúška telesa vodou</t>
  </si>
  <si>
    <t>1984580348</t>
  </si>
  <si>
    <t>735191910</t>
  </si>
  <si>
    <t>Napustenie vody do vykurovacieho systému vrátane potrubia o v. pl. vykurovacích telies</t>
  </si>
  <si>
    <t>-1809575344</t>
  </si>
  <si>
    <t>603</t>
  </si>
  <si>
    <t>998735201.S</t>
  </si>
  <si>
    <t>Presun hmôt pre vykurovacie telesá v objektoch výšky do 6 m</t>
  </si>
  <si>
    <t>891556249</t>
  </si>
  <si>
    <t>604</t>
  </si>
  <si>
    <t>998735293.S</t>
  </si>
  <si>
    <t>Vykurovacie telesá, prípl.za presun nad vymedz. najväčšiu dopr. vzdial. do 500 m</t>
  </si>
  <si>
    <t>-147577021</t>
  </si>
  <si>
    <t>605</t>
  </si>
  <si>
    <t>998735299.S</t>
  </si>
  <si>
    <t>Vykurovacie telesá, prípl.za presun za každých ďaľších i začatých 1000 m nad 1000 m</t>
  </si>
  <si>
    <t>197845523</t>
  </si>
  <si>
    <t>HZS</t>
  </si>
  <si>
    <t>Hodinové zúčtovacie sadzby</t>
  </si>
  <si>
    <t>544</t>
  </si>
  <si>
    <t>HZS000115.S</t>
  </si>
  <si>
    <t>Montážny, kotviaci a spojovací materiál</t>
  </si>
  <si>
    <t>512</t>
  </si>
  <si>
    <t>-683454241</t>
  </si>
  <si>
    <t>612</t>
  </si>
  <si>
    <t>HZS000111.S</t>
  </si>
  <si>
    <t>Stavebno montážne práce menej náročne, pomocné alebo manupulačné (Tr. 1) v rozsahu viac ako 8 hodín</t>
  </si>
  <si>
    <t>hod</t>
  </si>
  <si>
    <t>256023219</t>
  </si>
  <si>
    <t>342</t>
  </si>
  <si>
    <t>HZS000212.S</t>
  </si>
  <si>
    <t>Stavebno montážne práce náročnejšie, ucelené, obtiažne, rutinné (Tr. 2) v rozsahu viac ako 4 a menej ako 8 hodín</t>
  </si>
  <si>
    <t>826422875</t>
  </si>
  <si>
    <t>HZS000213</t>
  </si>
  <si>
    <t>Uvedenie technológie a zariadení do prevádzky, spustenie a regulácia</t>
  </si>
  <si>
    <t>262144</t>
  </si>
  <si>
    <t>-1162201427</t>
  </si>
  <si>
    <t>HZS000312</t>
  </si>
  <si>
    <t>Skúšobná prevádzka vykurovacieho systému, vyregulovanie</t>
  </si>
  <si>
    <t>835620521</t>
  </si>
  <si>
    <t>04 - Zdravotechnika</t>
  </si>
  <si>
    <t xml:space="preserve">    722 - Zdravotechnika - vnútorný vodovod</t>
  </si>
  <si>
    <t xml:space="preserve">    725 - Zdravotechnika - zariaďovacie predmety</t>
  </si>
  <si>
    <t xml:space="preserve">    734 - Ústredné kúrenie - príprava teplej vody</t>
  </si>
  <si>
    <t>476</t>
  </si>
  <si>
    <t>460913176</t>
  </si>
  <si>
    <t>478</t>
  </si>
  <si>
    <t>-374977677</t>
  </si>
  <si>
    <t>477</t>
  </si>
  <si>
    <t>-1452751340</t>
  </si>
  <si>
    <t>713482131.S</t>
  </si>
  <si>
    <t>Montáž trubíc z PE, hr.30 mm,vnút.priemer do 38 mm</t>
  </si>
  <si>
    <t>-1490110698</t>
  </si>
  <si>
    <t>455</t>
  </si>
  <si>
    <t>283310006100.S</t>
  </si>
  <si>
    <t>Izolačná PE trubica dxhr. 18x30 mm, rozrezaná, na izolovanie rozvodov vody, kúrenia, zdravotechniky</t>
  </si>
  <si>
    <t>2060085920</t>
  </si>
  <si>
    <t>456</t>
  </si>
  <si>
    <t>283310006200.S</t>
  </si>
  <si>
    <t>Izolačná PE trubica dxhr. 22x30 mm, rozrezaná, na izolovanie rozvodov vody, kúrenia, zdravotechniky</t>
  </si>
  <si>
    <t>615648209</t>
  </si>
  <si>
    <t>426</t>
  </si>
  <si>
    <t>283310006400.S</t>
  </si>
  <si>
    <t>Izolačná PE trubica dxhr. 35x30 mm, rozrezaná, na izolovanie rozvodov vody, kúrenia, zdravotechniky</t>
  </si>
  <si>
    <t>-1754422926</t>
  </si>
  <si>
    <t>-1511656381</t>
  </si>
  <si>
    <t>1706003873</t>
  </si>
  <si>
    <t>457</t>
  </si>
  <si>
    <t>36345761</t>
  </si>
  <si>
    <t>392</t>
  </si>
  <si>
    <t>721171503.S</t>
  </si>
  <si>
    <t>Potrubie z rúr PE-HD Dxt 50x3 mm odpadné prípojné vrátane tvaroviek</t>
  </si>
  <si>
    <t>1403726675</t>
  </si>
  <si>
    <t>721171506.S</t>
  </si>
  <si>
    <t>Potrubie z rúr PE-HD Dxt 75x3 mm odpadné prípojné</t>
  </si>
  <si>
    <t>1691082115</t>
  </si>
  <si>
    <t>721171508.S</t>
  </si>
  <si>
    <t>Potrubie z rúr PE-HD Dxt 110x4,3 mm odpadné prípojné</t>
  </si>
  <si>
    <t>1710831456</t>
  </si>
  <si>
    <t>721174051.S</t>
  </si>
  <si>
    <t>Montáž tvarovky kanalizačného potrubia z PE-HD zváraného natupo D 75 mm</t>
  </si>
  <si>
    <t>351810853</t>
  </si>
  <si>
    <t>473</t>
  </si>
  <si>
    <t>HL0905N.2E</t>
  </si>
  <si>
    <t>Vnútorná časť klapky komplet HL905N, kompletne s tesniacou membránou</t>
  </si>
  <si>
    <t>-177292222</t>
  </si>
  <si>
    <t>475</t>
  </si>
  <si>
    <t>721174057.S</t>
  </si>
  <si>
    <t>Montáž tvarovky kanalizačného potrubia z PE-HD zváraného natupo D 110 mm</t>
  </si>
  <si>
    <t>-211902925</t>
  </si>
  <si>
    <t>474</t>
  </si>
  <si>
    <t>HL810</t>
  </si>
  <si>
    <t>Vetracia sada DN110</t>
  </si>
  <si>
    <t>-1512426509</t>
  </si>
  <si>
    <t>721180923r</t>
  </si>
  <si>
    <t>Spojovací materiál kolená, spojky, odbočky nad vymedzené množstvo (10 % z ceny)</t>
  </si>
  <si>
    <t>-1923766303</t>
  </si>
  <si>
    <t>721194105.S</t>
  </si>
  <si>
    <t>Zriadenie prípojky na potrubí vyvedenie a upevnenie odpadových výpustiek D 50 mm</t>
  </si>
  <si>
    <t>-98229481</t>
  </si>
  <si>
    <t>721194109.S</t>
  </si>
  <si>
    <t>Zriadenie prípojky na potrubí vyvedenie a upevnenie odpadových výpustiek D 110 mm</t>
  </si>
  <si>
    <t>1418241219</t>
  </si>
  <si>
    <t>721290111.S</t>
  </si>
  <si>
    <t>Ostatné - skúška tesnosti kanalizácie v objektoch vodou do DN 125</t>
  </si>
  <si>
    <t>1846522305</t>
  </si>
  <si>
    <t>998721201.S</t>
  </si>
  <si>
    <t>Presun hmôt pre vnútornú kanalizáciu v objektoch výšky do 6 m</t>
  </si>
  <si>
    <t>-729255098</t>
  </si>
  <si>
    <t>998721293.S</t>
  </si>
  <si>
    <t>Vnútorná kanalizácia, prípl.za presun nad vymedz. najväč. dopr. vzdial. do 500m</t>
  </si>
  <si>
    <t>-1713768785</t>
  </si>
  <si>
    <t>998721299.S</t>
  </si>
  <si>
    <t>Vnútorná kanalizácia, prípl.za každých ďalších i začatých 1000 m nad 1000 m</t>
  </si>
  <si>
    <t>-968754342</t>
  </si>
  <si>
    <t>722</t>
  </si>
  <si>
    <t>Zdravotechnika - vnútorný vodovod</t>
  </si>
  <si>
    <t>434</t>
  </si>
  <si>
    <t>722161112.S</t>
  </si>
  <si>
    <t>Montáž tvarovky pre vodovodné nerezové potrubie spájanej lisovaním D 32 mm</t>
  </si>
  <si>
    <t>-10036336</t>
  </si>
  <si>
    <t>428</t>
  </si>
  <si>
    <t>722131316.S</t>
  </si>
  <si>
    <t>Potrubie z uhlíkovej ocele pozinkované, rúry lisovacie dxt 32x1,5 mm</t>
  </si>
  <si>
    <t>1132932237</t>
  </si>
  <si>
    <t>453</t>
  </si>
  <si>
    <t>722172915.S1</t>
  </si>
  <si>
    <t xml:space="preserve">Montáž plasthliníkového potrubia lisovaním D 16 mm </t>
  </si>
  <si>
    <t>-1770709144</t>
  </si>
  <si>
    <t>454</t>
  </si>
  <si>
    <t>722171130.S</t>
  </si>
  <si>
    <t>Potrubie plasthliníkové D 16 mm (vrátane odbočiek, kolien, redukcií)</t>
  </si>
  <si>
    <t>-77421683</t>
  </si>
  <si>
    <t>408</t>
  </si>
  <si>
    <t>722172918.S</t>
  </si>
  <si>
    <t>Montáž plasthliníkového potrubia lisovaním D 20 mm</t>
  </si>
  <si>
    <t>966233655</t>
  </si>
  <si>
    <t>259</t>
  </si>
  <si>
    <t>722171132.S</t>
  </si>
  <si>
    <t>Potrubie plasthliníkové D 20 mm (vrátane odbočiek, kolien, redukcií)</t>
  </si>
  <si>
    <t>-1041591081</t>
  </si>
  <si>
    <t>389</t>
  </si>
  <si>
    <t>722220111.S</t>
  </si>
  <si>
    <t>Montáž armatúry závitovej s jedným závitom, nástenka pre výtokový ventil G 1/2</t>
  </si>
  <si>
    <t>1051566001</t>
  </si>
  <si>
    <t>391</t>
  </si>
  <si>
    <t>286220049700.S</t>
  </si>
  <si>
    <t>Nástenka lisovacia pre plasthliníkové potrubie D 16x1/2" mm</t>
  </si>
  <si>
    <t>-1822995116</t>
  </si>
  <si>
    <t>458</t>
  </si>
  <si>
    <t>722221015.S</t>
  </si>
  <si>
    <t>Montáž guľového kohúta závitového priameho G 3/4</t>
  </si>
  <si>
    <t>566956804</t>
  </si>
  <si>
    <t>459</t>
  </si>
  <si>
    <t>551110005000.S</t>
  </si>
  <si>
    <t>Guľový uzáver 3/4", niklovaná mosadz</t>
  </si>
  <si>
    <t>-176332092</t>
  </si>
  <si>
    <t>722221020.S</t>
  </si>
  <si>
    <t>Montáž guľového kohúta závitového priameho G 1</t>
  </si>
  <si>
    <t>-1451396798</t>
  </si>
  <si>
    <t>551110005100.S</t>
  </si>
  <si>
    <t>Guľový uzáver 1", niklovaná mosadz</t>
  </si>
  <si>
    <t>-217652886</t>
  </si>
  <si>
    <t>430</t>
  </si>
  <si>
    <t>722221025.S</t>
  </si>
  <si>
    <t>Montáž guľového kohúta závitového priameho G 5/4</t>
  </si>
  <si>
    <t>-1529002014</t>
  </si>
  <si>
    <t>429</t>
  </si>
  <si>
    <t>551110005200.S</t>
  </si>
  <si>
    <t>Guľový uzáver 5/4", niklovaná mosadz</t>
  </si>
  <si>
    <t>1652860727</t>
  </si>
  <si>
    <t>722221082.S</t>
  </si>
  <si>
    <t>Montáž guľového kohúta vypúšťacieho závitového G 1/2</t>
  </si>
  <si>
    <t>464789878</t>
  </si>
  <si>
    <t>551110011200.S</t>
  </si>
  <si>
    <t>Guľový uzáver vypúšťací s páčkou, 1/2" M, mosadz</t>
  </si>
  <si>
    <t>1402036909</t>
  </si>
  <si>
    <t>722221275.S</t>
  </si>
  <si>
    <t>Montáž spätného ventilu závitového G 1</t>
  </si>
  <si>
    <t>151376750</t>
  </si>
  <si>
    <t>257</t>
  </si>
  <si>
    <t>551110016500.S</t>
  </si>
  <si>
    <t>Spätný ventil kontrolovateľný, 1" FF, PN 16, mosadz, disk plast</t>
  </si>
  <si>
    <t>1870892034</t>
  </si>
  <si>
    <t>460</t>
  </si>
  <si>
    <t>722221320.S</t>
  </si>
  <si>
    <t>Montáž spätnej klapky závitovej G 5/4</t>
  </si>
  <si>
    <t>-139952189</t>
  </si>
  <si>
    <t>461</t>
  </si>
  <si>
    <t>551190001100.S</t>
  </si>
  <si>
    <t>Spätná klapka vodorovná závitová 5/4", PN 10, mosadz</t>
  </si>
  <si>
    <t>1461521495</t>
  </si>
  <si>
    <t>462</t>
  </si>
  <si>
    <t>722221365.S</t>
  </si>
  <si>
    <t>Montáž filtra závitového G 3/4</t>
  </si>
  <si>
    <t>-624854968</t>
  </si>
  <si>
    <t>422010003000.S</t>
  </si>
  <si>
    <t>Filter závitový 3/4", FF, PN 20, mosadz</t>
  </si>
  <si>
    <t>1510198092</t>
  </si>
  <si>
    <t>464</t>
  </si>
  <si>
    <t>722221375.S</t>
  </si>
  <si>
    <t>Montáž filtra závitového G 5/4</t>
  </si>
  <si>
    <t>494708973</t>
  </si>
  <si>
    <t>465</t>
  </si>
  <si>
    <t>422010003200.S</t>
  </si>
  <si>
    <t>Filter závitový 5/4", FF, PN 20, mosadz</t>
  </si>
  <si>
    <t>2137832491</t>
  </si>
  <si>
    <t>466</t>
  </si>
  <si>
    <t>722250010.S</t>
  </si>
  <si>
    <t>Montáž hydrantového systému s tvarovo stálou hadicou D 33</t>
  </si>
  <si>
    <t>484420551</t>
  </si>
  <si>
    <t>467</t>
  </si>
  <si>
    <t>449150004600.S</t>
  </si>
  <si>
    <t>Hydrantový systém s tvarovo stálou hadicou D 33</t>
  </si>
  <si>
    <t>1620410705</t>
  </si>
  <si>
    <t>468</t>
  </si>
  <si>
    <t>722263417.S</t>
  </si>
  <si>
    <t>Montáž vodomeru závitového jednovtokového</t>
  </si>
  <si>
    <t>-2046651348</t>
  </si>
  <si>
    <t>469</t>
  </si>
  <si>
    <t>388240000100.S</t>
  </si>
  <si>
    <t>Vodomer závitový 5/4" M, mosadzný</t>
  </si>
  <si>
    <t>-2035865626</t>
  </si>
  <si>
    <t>722290226.S</t>
  </si>
  <si>
    <t>Tlaková skúška vodovodného potrubia závitového do DN 50</t>
  </si>
  <si>
    <t>890317396</t>
  </si>
  <si>
    <t>722290234.S</t>
  </si>
  <si>
    <t>Prepláchnutie a dezinfekcia vodovodného potrubia do DN 80</t>
  </si>
  <si>
    <t>-822618144</t>
  </si>
  <si>
    <t>722231139r</t>
  </si>
  <si>
    <t>Montáž ostatných potrubných tvaroviek nad vymedzené množstvo (10 % z ceny)</t>
  </si>
  <si>
    <t>-652863619</t>
  </si>
  <si>
    <t>998722201.S</t>
  </si>
  <si>
    <t>Presun hmôt pre vnútorný vodovod v objektoch výšky do 6 m</t>
  </si>
  <si>
    <t>901871290</t>
  </si>
  <si>
    <t>435</t>
  </si>
  <si>
    <t>998722293.S</t>
  </si>
  <si>
    <t>Vodovod, prípl.za presun nad vymedz. najväčšiu dopravnú vzdialenosť do 500m</t>
  </si>
  <si>
    <t>2028940022</t>
  </si>
  <si>
    <t>436</t>
  </si>
  <si>
    <t>998722299.S</t>
  </si>
  <si>
    <t>Vodovod, Prípl.za presun za každých ďalších aj začatých 1000 m nad 1000 m</t>
  </si>
  <si>
    <t>905929993</t>
  </si>
  <si>
    <t>Zdravotechnika - zariaďovacie predmety</t>
  </si>
  <si>
    <t>443</t>
  </si>
  <si>
    <t>725119215.S</t>
  </si>
  <si>
    <t>Montáž záchodovej misy keramickej volne stojacej s rovným odpadom</t>
  </si>
  <si>
    <t>504290616</t>
  </si>
  <si>
    <t>444</t>
  </si>
  <si>
    <t>642350000300.S</t>
  </si>
  <si>
    <t>Misa záchodová keramická voľne stojaca vodorovný odpad</t>
  </si>
  <si>
    <t>1432736929</t>
  </si>
  <si>
    <t>725291112</t>
  </si>
  <si>
    <t>Montáž doplnkov zariadení kúpeľní a záchodov, toaletná doska</t>
  </si>
  <si>
    <t>1533763899</t>
  </si>
  <si>
    <t>554330000200.S</t>
  </si>
  <si>
    <t>Záchodové sedadlo plastové s poklopom s automatickým pozvoľným sklápaním</t>
  </si>
  <si>
    <t>624516706</t>
  </si>
  <si>
    <t>298</t>
  </si>
  <si>
    <t>725219401.S</t>
  </si>
  <si>
    <t>Montáž umývadla keramického na skrutky do muriva, bez výtokovej armatúry</t>
  </si>
  <si>
    <t>-978975569</t>
  </si>
  <si>
    <t>297</t>
  </si>
  <si>
    <t>642110004300.S</t>
  </si>
  <si>
    <t>Umývadlo keramické bežný typ</t>
  </si>
  <si>
    <t>1258745120</t>
  </si>
  <si>
    <t>449</t>
  </si>
  <si>
    <t>725245102.S</t>
  </si>
  <si>
    <t>Montáž sprchovej zásteny jednokrídlovej do výšky 2000 mm a šírky 800 mm</t>
  </si>
  <si>
    <t>782156243</t>
  </si>
  <si>
    <t>450</t>
  </si>
  <si>
    <t>552260001400.S</t>
  </si>
  <si>
    <t>Sprchové dvere jednodielne rozmer 800x1950 mm, 6 mm bezpečnostné sklo</t>
  </si>
  <si>
    <t>1467933412</t>
  </si>
  <si>
    <t>447</t>
  </si>
  <si>
    <t>725241111.S</t>
  </si>
  <si>
    <t>Montáž sprchovej vaničky akrylátovej štvorcovej 800x800 mm</t>
  </si>
  <si>
    <t>-1847927412</t>
  </si>
  <si>
    <t>448</t>
  </si>
  <si>
    <t>554230002000.S</t>
  </si>
  <si>
    <t>Sprchová vanička štvorcová akrylátová rozmer 800x800 mm</t>
  </si>
  <si>
    <t>1792014780</t>
  </si>
  <si>
    <t>725829601.S</t>
  </si>
  <si>
    <t>Montáž batérie umývadlovej a drezovej stojankovej, pákovej alebo klasickej s mechanickým ovládaním</t>
  </si>
  <si>
    <t>1411999221</t>
  </si>
  <si>
    <t>293</t>
  </si>
  <si>
    <t>551450003800.S</t>
  </si>
  <si>
    <t>Batéria umývadlová stojanková páková</t>
  </si>
  <si>
    <t>268076057</t>
  </si>
  <si>
    <t>445</t>
  </si>
  <si>
    <t>725849201.S</t>
  </si>
  <si>
    <t>Montáž batérie sprchovej nástennej pákovej, klasickej</t>
  </si>
  <si>
    <t>1724996791</t>
  </si>
  <si>
    <t>446</t>
  </si>
  <si>
    <t>551450002600.S</t>
  </si>
  <si>
    <t>Batéria sprchová nástenná páková</t>
  </si>
  <si>
    <t>-1055108181</t>
  </si>
  <si>
    <t>235</t>
  </si>
  <si>
    <t>725869302.S</t>
  </si>
  <si>
    <t>Montáž zápachovej uzávierky pre zariaďovacie predmety, umývadlovej do D 50 mm</t>
  </si>
  <si>
    <t>-250085647</t>
  </si>
  <si>
    <t>402</t>
  </si>
  <si>
    <t>551620005600.S</t>
  </si>
  <si>
    <t>Zápachová uzávierka - sifón pre umývadlá DN 50</t>
  </si>
  <si>
    <t>-2019616046</t>
  </si>
  <si>
    <t>441</t>
  </si>
  <si>
    <t>551620003400.S</t>
  </si>
  <si>
    <t>Zápachová uzávierka sprchových vaničiek DN 50</t>
  </si>
  <si>
    <t>-864161956</t>
  </si>
  <si>
    <t>998725201.S</t>
  </si>
  <si>
    <t>Presun hmôt pre zariaďovacie predmety v objektoch výšky do 6 m</t>
  </si>
  <si>
    <t>-1226304726</t>
  </si>
  <si>
    <t>325</t>
  </si>
  <si>
    <t>998725293.S</t>
  </si>
  <si>
    <t>Zariaďovacie predmety, prípl.za presun nad vymedz. najväčšiu dopravnú vzdialenosť do 500 m</t>
  </si>
  <si>
    <t>1874016883</t>
  </si>
  <si>
    <t>326</t>
  </si>
  <si>
    <t>998725299.S</t>
  </si>
  <si>
    <t>Zariaďovacie predmety, prípl.za každých ďalších aj začatých 1000m nad 1000 m</t>
  </si>
  <si>
    <t>-1092872350</t>
  </si>
  <si>
    <t>Ústredné kúrenie - príprava teplej vody</t>
  </si>
  <si>
    <t>451</t>
  </si>
  <si>
    <t>725539102.S</t>
  </si>
  <si>
    <t>Montáž elektrického ohrievača závesného zvislého do 80 L</t>
  </si>
  <si>
    <t>-1040797460</t>
  </si>
  <si>
    <t>452</t>
  </si>
  <si>
    <t>541320005500.S</t>
  </si>
  <si>
    <t>Ohrievač vody elektrický tlakový závesný zvislý _x000D_
Zásobníkový ohrievač vody HAKL BD 80v</t>
  </si>
  <si>
    <t>-1782742510</t>
  </si>
  <si>
    <t>363</t>
  </si>
  <si>
    <t>734261225.S</t>
  </si>
  <si>
    <t>Závitový medzikus Ve 4300 - priamy G 1</t>
  </si>
  <si>
    <t>1785157253</t>
  </si>
  <si>
    <t>734261223r</t>
  </si>
  <si>
    <t>Montáž ostatných armatúr nad rámec vymedzeného množstva (% z ceny)</t>
  </si>
  <si>
    <t>-1669878846</t>
  </si>
  <si>
    <t>463070506</t>
  </si>
  <si>
    <t>323</t>
  </si>
  <si>
    <t>-106050032</t>
  </si>
  <si>
    <t>439</t>
  </si>
  <si>
    <t>-1585132683</t>
  </si>
  <si>
    <t>1204870425</t>
  </si>
  <si>
    <t>394</t>
  </si>
  <si>
    <t>HZS000112.S</t>
  </si>
  <si>
    <t>Stavebno montážne práce náročnejšie, ucelené, obtiažne, rutinné (Tr. 2) v rozsahu viac ako 8 hodín náročnejšie</t>
  </si>
  <si>
    <t>-1644305353</t>
  </si>
  <si>
    <t>440</t>
  </si>
  <si>
    <t>HZS000213.S</t>
  </si>
  <si>
    <t>Stavebno montážne práce náročné ucelené - odborné, tvorivé remeselné (Tr. 3) v rozsahu viac ako 4 a menej ako 8 hodín</t>
  </si>
  <si>
    <t>1668519362</t>
  </si>
  <si>
    <t>Časť:</t>
  </si>
  <si>
    <t xml:space="preserve">04.1 - Rozvody vody, kanal v základoch </t>
  </si>
  <si>
    <t>2 - Zakladanie</t>
  </si>
  <si>
    <t xml:space="preserve">    8 - Rúrové vedenie</t>
  </si>
  <si>
    <t xml:space="preserve">    23-M - Montáže potrubia</t>
  </si>
  <si>
    <t>279100015r</t>
  </si>
  <si>
    <t>Prestup v základoch  pre kanal.potrubia dĺžky 600 mm (po stenách polyst.10mm, zvyšok openiť pur penou)</t>
  </si>
  <si>
    <t>158749872</t>
  </si>
  <si>
    <t>279100031r</t>
  </si>
  <si>
    <t>Prestup v základoch  pre vodovo.potrubie D 110 mm dĺžky 600 mm (Sklolaminát.al PE potrubie D 110, potr.vystrediť cez dištančné objímky)</t>
  </si>
  <si>
    <t>-1663193847</t>
  </si>
  <si>
    <t>130201001</t>
  </si>
  <si>
    <t>Výkop jamy a ryhy v obmedzenom priestore horn. tr.3 ručne</t>
  </si>
  <si>
    <t>-2140705339</t>
  </si>
  <si>
    <t>130001101.S</t>
  </si>
  <si>
    <t>Príplatok k cenám za sťaženie výkopu v blízkosti podzemného vedenia alebo výbušbnín - pre všetky triedy</t>
  </si>
  <si>
    <t>644765641</t>
  </si>
  <si>
    <t>162301101</t>
  </si>
  <si>
    <t>Vodorovné premiestnenie výkopku po spevnenej ceste z horniny tr.1-4, do 100 m3 na vzdialenosť do 500 m</t>
  </si>
  <si>
    <t>-44677838</t>
  </si>
  <si>
    <t>175101102</t>
  </si>
  <si>
    <t>Obsyp potrubia sypaninou z vhodných hornín 1 až 4 s prehodením sypaniny</t>
  </si>
  <si>
    <t>-941842693</t>
  </si>
  <si>
    <t>174101001</t>
  </si>
  <si>
    <t>Zásyp sypaninou so zhutnením jám, šachiet, rýh, zárezov alebo okolo objektov do 100 m3</t>
  </si>
  <si>
    <t>1661597459</t>
  </si>
  <si>
    <t>Rúrové vedenie</t>
  </si>
  <si>
    <t>871171000.S</t>
  </si>
  <si>
    <t>Montáž vodovodného potrubia z dvojvsrtvového PE 100 SDR11/PN16 zváraných natupo D 25x2,3 mm</t>
  </si>
  <si>
    <t>-1616999041</t>
  </si>
  <si>
    <t>286130033300.S</t>
  </si>
  <si>
    <t>Rúra HDPE na vodu PE100 PN16 SDR11 25x2,3x100 m</t>
  </si>
  <si>
    <t>734661970</t>
  </si>
  <si>
    <t>286530020300.S</t>
  </si>
  <si>
    <t>Koleno 90° na tupo PE 100, na vodu, plyn a kanalizáciu, SDR 11 D 50 mm</t>
  </si>
  <si>
    <t>1846499886</t>
  </si>
  <si>
    <t>286130071700.S</t>
  </si>
  <si>
    <t>Chránička DN 110</t>
  </si>
  <si>
    <t>483839324</t>
  </si>
  <si>
    <t>721172215.S</t>
  </si>
  <si>
    <t>Montáž odpadového HT potrubia vodorovného DN 125</t>
  </si>
  <si>
    <t>-1506694974</t>
  </si>
  <si>
    <t>721171309.S</t>
  </si>
  <si>
    <t>Potrubie z rúr PE-HD Dxt 125x4,9 mm ležaté</t>
  </si>
  <si>
    <t>-1140051797</t>
  </si>
  <si>
    <t>721172299</t>
  </si>
  <si>
    <t>Montáž kolena HT potrubia DN 125</t>
  </si>
  <si>
    <t>-206935968</t>
  </si>
  <si>
    <t>286530066800.S</t>
  </si>
  <si>
    <t>Koleno 45° PE-HD, DN/D 125/125 mm</t>
  </si>
  <si>
    <t>2121266169</t>
  </si>
  <si>
    <t>721172318.S</t>
  </si>
  <si>
    <t>Montáž odbočky HT potrubia DN 125</t>
  </si>
  <si>
    <t>-985170048</t>
  </si>
  <si>
    <t>286530140900.S</t>
  </si>
  <si>
    <t>Odbočka kanalizačná PE-HD, D 125/125 mm</t>
  </si>
  <si>
    <t>2121983298</t>
  </si>
  <si>
    <t>721172336</t>
  </si>
  <si>
    <t>Montáž redukcie HT potrubia DN 125</t>
  </si>
  <si>
    <t>-689613475</t>
  </si>
  <si>
    <t>286530123000.S</t>
  </si>
  <si>
    <t>Redukcia excentrická krátka PE-HD, D 125/75 mm</t>
  </si>
  <si>
    <t>-1326544180</t>
  </si>
  <si>
    <t>721172339r</t>
  </si>
  <si>
    <t>Tvarovky nad rámec (% z ceny)</t>
  </si>
  <si>
    <t>2145295331</t>
  </si>
  <si>
    <t>-71461538</t>
  </si>
  <si>
    <t>1747904578</t>
  </si>
  <si>
    <t>-123958539</t>
  </si>
  <si>
    <t>897562978</t>
  </si>
  <si>
    <t>23-M</t>
  </si>
  <si>
    <t>Montáže potrubia</t>
  </si>
  <si>
    <t>230230121.S</t>
  </si>
  <si>
    <t>Príprava na tlakovú skúšku vzduchom a vodou do 0,6 MPa</t>
  </si>
  <si>
    <t>úsek</t>
  </si>
  <si>
    <t>-57154261</t>
  </si>
  <si>
    <t>230230016</t>
  </si>
  <si>
    <t>Hlavná tlaková skúška vzduchom 0, 6 MPa - STN 38 6413 DN 50</t>
  </si>
  <si>
    <t>-741571495</t>
  </si>
  <si>
    <t>230230020</t>
  </si>
  <si>
    <t>Hlavná tlaková skúška vzduchom 0, 6 MPa - STN 38 6413 DN 150</t>
  </si>
  <si>
    <t>1416827077</t>
  </si>
  <si>
    <t>HZS000211.S</t>
  </si>
  <si>
    <t>Stavebno montážne práce menej náročne, pomocné alebo manipulačné (Tr. 1) v rozsahu viac 4 a menej ako 8 hodínn</t>
  </si>
  <si>
    <t>-561441405</t>
  </si>
  <si>
    <t>-1843576541</t>
  </si>
  <si>
    <t>05 - Prípojky</t>
  </si>
  <si>
    <t>05.1 - Vodovodná prípojka</t>
  </si>
  <si>
    <t>131201201.S</t>
  </si>
  <si>
    <t>Výkop zapaženej jamy v hornine 3, do 100 m3</t>
  </si>
  <si>
    <t>211237370</t>
  </si>
  <si>
    <t>174170193</t>
  </si>
  <si>
    <t>131201209.S</t>
  </si>
  <si>
    <t>Príplatok za lepivosť pri hĺbení zapažených jám a zárezov s urovnaním dna v hornine 3</t>
  </si>
  <si>
    <t>-873425295</t>
  </si>
  <si>
    <t>341341783</t>
  </si>
  <si>
    <t>162301101.S</t>
  </si>
  <si>
    <t>1827897411</t>
  </si>
  <si>
    <t>-1403703317</t>
  </si>
  <si>
    <t>451541111.S</t>
  </si>
  <si>
    <t>Lôžko pod potrubie, stoky a drobné objekty, v otvorenom výkope zo štrkodrvy 0-63 mm</t>
  </si>
  <si>
    <t>149578510</t>
  </si>
  <si>
    <t>175101102.S</t>
  </si>
  <si>
    <t>-431640660</t>
  </si>
  <si>
    <t>174101001.S</t>
  </si>
  <si>
    <t>27420669</t>
  </si>
  <si>
    <t>171201201.S</t>
  </si>
  <si>
    <t>Uloženie sypaniny na skládky do 100 m3</t>
  </si>
  <si>
    <t>-1878018270</t>
  </si>
  <si>
    <t>171209002.S</t>
  </si>
  <si>
    <t>Poplatok za skladovanie - zemina a kamenivo (17 05) ostatné</t>
  </si>
  <si>
    <t>-826077237</t>
  </si>
  <si>
    <t>583310002700.S</t>
  </si>
  <si>
    <t>Štrkopiesok frakcia 0-8 mm</t>
  </si>
  <si>
    <t>-697750593</t>
  </si>
  <si>
    <t>Montáž vodovodného potrubia z dvojvsrtvového PE 100 SDR11/PN16 zváraných natupo D 25x1,8 mm</t>
  </si>
  <si>
    <t>217413362</t>
  </si>
  <si>
    <t>286130033400.S</t>
  </si>
  <si>
    <t>Rúra HDPE na vodu PE100 PN16 SDR11 25x1,8x100 m</t>
  </si>
  <si>
    <t>964453682</t>
  </si>
  <si>
    <t>877313121r</t>
  </si>
  <si>
    <t xml:space="preserve">Tvarovky nad rámec </t>
  </si>
  <si>
    <t>-419419160</t>
  </si>
  <si>
    <t>722250150.S</t>
  </si>
  <si>
    <t>Montáž požiarneho sacieho koša A 110</t>
  </si>
  <si>
    <t>2033005779</t>
  </si>
  <si>
    <t>449180002200.S</t>
  </si>
  <si>
    <t>Sací kôš A 110 s klapkou, vnútorný závit</t>
  </si>
  <si>
    <t>-1523671094</t>
  </si>
  <si>
    <t>894101113.S</t>
  </si>
  <si>
    <t>Osadenie akumulačnej nádrže železobetónovej, hmotnosti nad 10 t</t>
  </si>
  <si>
    <t>-421204965</t>
  </si>
  <si>
    <t>594340000800.S</t>
  </si>
  <si>
    <t>Akumulačná nádrž, lxšxv 6000x2300x2250 mm, objem nádrže 22 m3, železobetónová</t>
  </si>
  <si>
    <t>-983099096</t>
  </si>
  <si>
    <t>892233111.S</t>
  </si>
  <si>
    <t>Preplach a dezinfekcia vodovodného potrubia DN do 33</t>
  </si>
  <si>
    <t>-1815766726</t>
  </si>
  <si>
    <t>892241111.S</t>
  </si>
  <si>
    <t>Ostatné práce na rúrovom vedení, tlakové skúšky vodovodného potrubia DN do 90</t>
  </si>
  <si>
    <t>-191692549</t>
  </si>
  <si>
    <t>899721111.S</t>
  </si>
  <si>
    <t>Vyhľadávací vodič na potrubí PVC DN do 150</t>
  </si>
  <si>
    <t>-1375639397</t>
  </si>
  <si>
    <t>899721131.S</t>
  </si>
  <si>
    <t>Označenie vodovodného potrubia bielou výstražnou fóliou</t>
  </si>
  <si>
    <t>-1103588974</t>
  </si>
  <si>
    <t>HZS000113.S</t>
  </si>
  <si>
    <t>Stavebno montážne práce náročné ucelené - odborné, tvorivé remeselné (Tr. 3) v rozsahu viac ako 8 hodín</t>
  </si>
  <si>
    <t>2134842986</t>
  </si>
  <si>
    <t>434441619</t>
  </si>
  <si>
    <t>230170001.S</t>
  </si>
  <si>
    <t>Príprava pre skúšku tesnosti DN do - 40</t>
  </si>
  <si>
    <t>-1056165136</t>
  </si>
  <si>
    <t>230170011.S</t>
  </si>
  <si>
    <t>Skúška tesnosti potrubia podľa STN 13 0020 do DN 40</t>
  </si>
  <si>
    <t>-755184835</t>
  </si>
  <si>
    <t>05.2 - Kanalizačná prípojka</t>
  </si>
  <si>
    <t>5 - Komunikácie</t>
  </si>
  <si>
    <t>23-M - Montáže potrubia</t>
  </si>
  <si>
    <t>324981444</t>
  </si>
  <si>
    <t>-1870568474</t>
  </si>
  <si>
    <t>1866985344</t>
  </si>
  <si>
    <t>-173789935</t>
  </si>
  <si>
    <t>1232993456</t>
  </si>
  <si>
    <t>-420526895</t>
  </si>
  <si>
    <t>46367276</t>
  </si>
  <si>
    <t>1308752516</t>
  </si>
  <si>
    <t>-1186272413</t>
  </si>
  <si>
    <t>-970302827</t>
  </si>
  <si>
    <t>914164068</t>
  </si>
  <si>
    <t>871324004.S</t>
  </si>
  <si>
    <t>Montáž kanalizačného PP potrubia hladkého plnostenného SN 10 DN 160</t>
  </si>
  <si>
    <t>-788731927</t>
  </si>
  <si>
    <t>286140001000.S</t>
  </si>
  <si>
    <t>Rúra hladká PP pre gravitačnú kanalizáciu DN 160, SN 10, dĺ. 1 m</t>
  </si>
  <si>
    <t>149002690</t>
  </si>
  <si>
    <t>286140001200.S</t>
  </si>
  <si>
    <t>Rúra hladká PP pre gravitačnú kanalizáciu DN 160, SN 10, dĺ. 5 m</t>
  </si>
  <si>
    <t>-972449993</t>
  </si>
  <si>
    <t>877324004.S</t>
  </si>
  <si>
    <t>Montáž kanalizačného PP kolena DN 160</t>
  </si>
  <si>
    <t>1341215603</t>
  </si>
  <si>
    <t>286540118200.S</t>
  </si>
  <si>
    <t>Koleno 45° PP, DN 160/160 hladká pre gravitačnú kanalizáciu</t>
  </si>
  <si>
    <t>-1572989868</t>
  </si>
  <si>
    <t>892311000.S</t>
  </si>
  <si>
    <t>Skúška tesnosti kanalizácie D 160 mm</t>
  </si>
  <si>
    <t>-641116434</t>
  </si>
  <si>
    <t>-63500641</t>
  </si>
  <si>
    <t>892372111.S</t>
  </si>
  <si>
    <t>Zabezpečenie koncov vodovodného potrubia pri tlakových skúškach DN do 300</t>
  </si>
  <si>
    <t>-606480981</t>
  </si>
  <si>
    <t>894170033.S</t>
  </si>
  <si>
    <t>Montáž revíznej kanalizačnej šachty DN600, výška 2000 mm</t>
  </si>
  <si>
    <t>1913291592</t>
  </si>
  <si>
    <t>286610047600.S</t>
  </si>
  <si>
    <t>Revízno-kanalizačná šachta, DN 600, výška 2000 mm</t>
  </si>
  <si>
    <t>418325909</t>
  </si>
  <si>
    <t>899721112.S</t>
  </si>
  <si>
    <t>Vyhľadávací vodič na potrubí PVC DN nad 160</t>
  </si>
  <si>
    <t>-1889575902</t>
  </si>
  <si>
    <t>899721132.S</t>
  </si>
  <si>
    <t>Označenie kanalizačného potrubia hnedou výstražnou fóliou</t>
  </si>
  <si>
    <t>-1976653317</t>
  </si>
  <si>
    <t>998276101.S</t>
  </si>
  <si>
    <t>Presun hmôt pre rúrové vedenie hĺbené z rúr z plast., hmôt alebo sklolamin. v otvorenom výkope</t>
  </si>
  <si>
    <t>595419877</t>
  </si>
  <si>
    <t>711774202</t>
  </si>
  <si>
    <t>Zhotovenie detailov spojov+ kanal.pena tesniaca</t>
  </si>
  <si>
    <t>-822935017</t>
  </si>
  <si>
    <t>-1608588763</t>
  </si>
  <si>
    <t>1065357121</t>
  </si>
  <si>
    <t>285883658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</si>
</sst>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tabSelected="1" topLeftCell="A85" workbookViewId="0">
      <selection activeCell="AP10" sqref="AP10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70" t="s">
        <v>5</v>
      </c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185" t="s">
        <v>13</v>
      </c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R5" s="16"/>
      <c r="BE5" s="182" t="s">
        <v>14</v>
      </c>
      <c r="BS5" s="13" t="s">
        <v>6</v>
      </c>
    </row>
    <row r="6" spans="1:74" ht="36.950000000000003" customHeight="1">
      <c r="B6" s="16"/>
      <c r="D6" s="22" t="s">
        <v>15</v>
      </c>
      <c r="K6" s="186" t="s">
        <v>16</v>
      </c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R6" s="16"/>
      <c r="BE6" s="183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83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183"/>
      <c r="BS8" s="13" t="s">
        <v>6</v>
      </c>
    </row>
    <row r="9" spans="1:74" ht="14.45" customHeight="1">
      <c r="B9" s="16"/>
      <c r="AR9" s="16"/>
      <c r="BE9" s="183"/>
      <c r="BS9" s="13" t="s">
        <v>6</v>
      </c>
    </row>
    <row r="10" spans="1:74" ht="12" customHeight="1">
      <c r="B10" s="16"/>
      <c r="D10" s="23" t="s">
        <v>23</v>
      </c>
      <c r="AK10" s="23" t="s">
        <v>24</v>
      </c>
      <c r="AN10" s="21" t="s">
        <v>1</v>
      </c>
      <c r="AR10" s="16"/>
      <c r="BE10" s="183"/>
      <c r="BS10" s="13" t="s">
        <v>6</v>
      </c>
    </row>
    <row r="11" spans="1:74" ht="18.399999999999999" customHeight="1">
      <c r="B11" s="16"/>
      <c r="E11" s="21" t="s">
        <v>25</v>
      </c>
      <c r="AK11" s="23" t="s">
        <v>26</v>
      </c>
      <c r="AN11" s="21" t="s">
        <v>1</v>
      </c>
      <c r="AR11" s="16"/>
      <c r="BE11" s="183"/>
      <c r="BS11" s="13" t="s">
        <v>6</v>
      </c>
    </row>
    <row r="12" spans="1:74" ht="6.95" customHeight="1">
      <c r="B12" s="16"/>
      <c r="AR12" s="16"/>
      <c r="BE12" s="183"/>
      <c r="BS12" s="13" t="s">
        <v>6</v>
      </c>
    </row>
    <row r="13" spans="1:74" ht="12" customHeight="1">
      <c r="B13" s="16"/>
      <c r="D13" s="23" t="s">
        <v>27</v>
      </c>
      <c r="AK13" s="23" t="s">
        <v>24</v>
      </c>
      <c r="AN13" s="25" t="s">
        <v>28</v>
      </c>
      <c r="AR13" s="16"/>
      <c r="BE13" s="183"/>
      <c r="BS13" s="13" t="s">
        <v>6</v>
      </c>
    </row>
    <row r="14" spans="1:74" ht="12.75">
      <c r="B14" s="16"/>
      <c r="E14" s="187" t="s">
        <v>28</v>
      </c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23" t="s">
        <v>26</v>
      </c>
      <c r="AN14" s="25" t="s">
        <v>28</v>
      </c>
      <c r="AR14" s="16"/>
      <c r="BE14" s="183"/>
      <c r="BS14" s="13" t="s">
        <v>6</v>
      </c>
    </row>
    <row r="15" spans="1:74" ht="6.95" customHeight="1">
      <c r="B15" s="16"/>
      <c r="AR15" s="16"/>
      <c r="BE15" s="183"/>
      <c r="BS15" s="13" t="s">
        <v>3</v>
      </c>
    </row>
    <row r="16" spans="1:74" ht="12" customHeight="1">
      <c r="B16" s="16"/>
      <c r="D16" s="23" t="s">
        <v>29</v>
      </c>
      <c r="AK16" s="23" t="s">
        <v>24</v>
      </c>
      <c r="AN16" s="21" t="s">
        <v>1</v>
      </c>
      <c r="AR16" s="16"/>
      <c r="BE16" s="183"/>
      <c r="BS16" s="13" t="s">
        <v>3</v>
      </c>
    </row>
    <row r="17" spans="2:71" ht="18.399999999999999" customHeight="1">
      <c r="B17" s="16"/>
      <c r="E17" s="21" t="s">
        <v>30</v>
      </c>
      <c r="AK17" s="23" t="s">
        <v>26</v>
      </c>
      <c r="AN17" s="21" t="s">
        <v>1</v>
      </c>
      <c r="AR17" s="16"/>
      <c r="BE17" s="183"/>
      <c r="BS17" s="13" t="s">
        <v>31</v>
      </c>
    </row>
    <row r="18" spans="2:71" ht="6.95" customHeight="1">
      <c r="B18" s="16"/>
      <c r="AR18" s="16"/>
      <c r="BE18" s="183"/>
      <c r="BS18" s="13" t="s">
        <v>6</v>
      </c>
    </row>
    <row r="19" spans="2:71" ht="12" customHeight="1">
      <c r="B19" s="16"/>
      <c r="D19" s="23" t="s">
        <v>32</v>
      </c>
      <c r="AK19" s="23" t="s">
        <v>24</v>
      </c>
      <c r="AN19" s="21" t="s">
        <v>1</v>
      </c>
      <c r="AR19" s="16"/>
      <c r="BE19" s="183"/>
      <c r="BS19" s="13" t="s">
        <v>6</v>
      </c>
    </row>
    <row r="20" spans="2:71" ht="18.399999999999999" customHeight="1">
      <c r="B20" s="16"/>
      <c r="E20" s="21" t="s">
        <v>33</v>
      </c>
      <c r="AK20" s="23" t="s">
        <v>26</v>
      </c>
      <c r="AN20" s="21" t="s">
        <v>1</v>
      </c>
      <c r="AR20" s="16"/>
      <c r="BE20" s="183"/>
      <c r="BS20" s="13" t="s">
        <v>31</v>
      </c>
    </row>
    <row r="21" spans="2:71" ht="6.95" customHeight="1">
      <c r="B21" s="16"/>
      <c r="AR21" s="16"/>
      <c r="BE21" s="183"/>
    </row>
    <row r="22" spans="2:71" ht="12" customHeight="1">
      <c r="B22" s="16"/>
      <c r="D22" s="23" t="s">
        <v>34</v>
      </c>
      <c r="AR22" s="16"/>
      <c r="BE22" s="183"/>
    </row>
    <row r="23" spans="2:71" ht="16.5" customHeight="1">
      <c r="B23" s="16"/>
      <c r="E23" s="189" t="s">
        <v>1</v>
      </c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R23" s="16"/>
      <c r="BE23" s="183"/>
    </row>
    <row r="24" spans="2:71" ht="6.95" customHeight="1">
      <c r="B24" s="16"/>
      <c r="AR24" s="16"/>
      <c r="BE24" s="183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83"/>
    </row>
    <row r="26" spans="2:71" s="1" customFormat="1" ht="25.9" customHeight="1">
      <c r="B26" s="28"/>
      <c r="D26" s="29" t="s">
        <v>35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0">
        <f>ROUND(AG94,2)</f>
        <v>0</v>
      </c>
      <c r="AL26" s="191"/>
      <c r="AM26" s="191"/>
      <c r="AN26" s="191"/>
      <c r="AO26" s="191"/>
      <c r="AR26" s="28"/>
      <c r="BE26" s="183"/>
    </row>
    <row r="27" spans="2:71" s="1" customFormat="1" ht="6.95" customHeight="1">
      <c r="B27" s="28"/>
      <c r="AR27" s="28"/>
      <c r="BE27" s="183"/>
    </row>
    <row r="28" spans="2:71" s="1" customFormat="1" ht="12.75">
      <c r="B28" s="28"/>
      <c r="L28" s="192" t="s">
        <v>36</v>
      </c>
      <c r="M28" s="192"/>
      <c r="N28" s="192"/>
      <c r="O28" s="192"/>
      <c r="P28" s="192"/>
      <c r="W28" s="192" t="s">
        <v>37</v>
      </c>
      <c r="X28" s="192"/>
      <c r="Y28" s="192"/>
      <c r="Z28" s="192"/>
      <c r="AA28" s="192"/>
      <c r="AB28" s="192"/>
      <c r="AC28" s="192"/>
      <c r="AD28" s="192"/>
      <c r="AE28" s="192"/>
      <c r="AK28" s="192" t="s">
        <v>38</v>
      </c>
      <c r="AL28" s="192"/>
      <c r="AM28" s="192"/>
      <c r="AN28" s="192"/>
      <c r="AO28" s="192"/>
      <c r="AR28" s="28"/>
      <c r="BE28" s="183"/>
    </row>
    <row r="29" spans="2:71" s="2" customFormat="1" ht="14.45" customHeight="1">
      <c r="B29" s="32"/>
      <c r="D29" s="23" t="s">
        <v>39</v>
      </c>
      <c r="F29" s="33" t="s">
        <v>40</v>
      </c>
      <c r="L29" s="174">
        <v>0.2</v>
      </c>
      <c r="M29" s="173"/>
      <c r="N29" s="173"/>
      <c r="O29" s="173"/>
      <c r="P29" s="173"/>
      <c r="Q29" s="34"/>
      <c r="R29" s="34"/>
      <c r="S29" s="34"/>
      <c r="T29" s="34"/>
      <c r="U29" s="34"/>
      <c r="V29" s="34"/>
      <c r="W29" s="172">
        <f>ROUND(AZ94, 2)</f>
        <v>0</v>
      </c>
      <c r="X29" s="173"/>
      <c r="Y29" s="173"/>
      <c r="Z29" s="173"/>
      <c r="AA29" s="173"/>
      <c r="AB29" s="173"/>
      <c r="AC29" s="173"/>
      <c r="AD29" s="173"/>
      <c r="AE29" s="173"/>
      <c r="AF29" s="34"/>
      <c r="AG29" s="34"/>
      <c r="AH29" s="34"/>
      <c r="AI29" s="34"/>
      <c r="AJ29" s="34"/>
      <c r="AK29" s="172">
        <f>ROUND(AV94, 2)</f>
        <v>0</v>
      </c>
      <c r="AL29" s="173"/>
      <c r="AM29" s="173"/>
      <c r="AN29" s="173"/>
      <c r="AO29" s="173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84"/>
    </row>
    <row r="30" spans="2:71" s="2" customFormat="1" ht="14.45" customHeight="1">
      <c r="B30" s="32"/>
      <c r="F30" s="33" t="s">
        <v>41</v>
      </c>
      <c r="L30" s="174">
        <v>0.2</v>
      </c>
      <c r="M30" s="173"/>
      <c r="N30" s="173"/>
      <c r="O30" s="173"/>
      <c r="P30" s="173"/>
      <c r="Q30" s="34"/>
      <c r="R30" s="34"/>
      <c r="S30" s="34"/>
      <c r="T30" s="34"/>
      <c r="U30" s="34"/>
      <c r="V30" s="34"/>
      <c r="W30" s="172">
        <f>ROUND(BA94, 2)</f>
        <v>0</v>
      </c>
      <c r="X30" s="173"/>
      <c r="Y30" s="173"/>
      <c r="Z30" s="173"/>
      <c r="AA30" s="173"/>
      <c r="AB30" s="173"/>
      <c r="AC30" s="173"/>
      <c r="AD30" s="173"/>
      <c r="AE30" s="173"/>
      <c r="AF30" s="34"/>
      <c r="AG30" s="34"/>
      <c r="AH30" s="34"/>
      <c r="AI30" s="34"/>
      <c r="AJ30" s="34"/>
      <c r="AK30" s="172">
        <f>ROUND(AW94, 2)</f>
        <v>0</v>
      </c>
      <c r="AL30" s="173"/>
      <c r="AM30" s="173"/>
      <c r="AN30" s="173"/>
      <c r="AO30" s="173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84"/>
    </row>
    <row r="31" spans="2:71" s="2" customFormat="1" ht="14.45" hidden="1" customHeight="1">
      <c r="B31" s="32"/>
      <c r="F31" s="23" t="s">
        <v>42</v>
      </c>
      <c r="L31" s="181">
        <v>0.2</v>
      </c>
      <c r="M31" s="180"/>
      <c r="N31" s="180"/>
      <c r="O31" s="180"/>
      <c r="P31" s="180"/>
      <c r="W31" s="179">
        <f>ROUND(BB94, 2)</f>
        <v>0</v>
      </c>
      <c r="X31" s="180"/>
      <c r="Y31" s="180"/>
      <c r="Z31" s="180"/>
      <c r="AA31" s="180"/>
      <c r="AB31" s="180"/>
      <c r="AC31" s="180"/>
      <c r="AD31" s="180"/>
      <c r="AE31" s="180"/>
      <c r="AK31" s="179">
        <v>0</v>
      </c>
      <c r="AL31" s="180"/>
      <c r="AM31" s="180"/>
      <c r="AN31" s="180"/>
      <c r="AO31" s="180"/>
      <c r="AR31" s="32"/>
      <c r="BE31" s="184"/>
    </row>
    <row r="32" spans="2:71" s="2" customFormat="1" ht="14.45" hidden="1" customHeight="1">
      <c r="B32" s="32"/>
      <c r="F32" s="23" t="s">
        <v>43</v>
      </c>
      <c r="L32" s="181">
        <v>0.2</v>
      </c>
      <c r="M32" s="180"/>
      <c r="N32" s="180"/>
      <c r="O32" s="180"/>
      <c r="P32" s="180"/>
      <c r="W32" s="179">
        <f>ROUND(BC94, 2)</f>
        <v>0</v>
      </c>
      <c r="X32" s="180"/>
      <c r="Y32" s="180"/>
      <c r="Z32" s="180"/>
      <c r="AA32" s="180"/>
      <c r="AB32" s="180"/>
      <c r="AC32" s="180"/>
      <c r="AD32" s="180"/>
      <c r="AE32" s="180"/>
      <c r="AK32" s="179">
        <v>0</v>
      </c>
      <c r="AL32" s="180"/>
      <c r="AM32" s="180"/>
      <c r="AN32" s="180"/>
      <c r="AO32" s="180"/>
      <c r="AR32" s="32"/>
      <c r="BE32" s="184"/>
    </row>
    <row r="33" spans="2:57" s="2" customFormat="1" ht="14.45" hidden="1" customHeight="1">
      <c r="B33" s="32"/>
      <c r="F33" s="33" t="s">
        <v>44</v>
      </c>
      <c r="L33" s="174">
        <v>0</v>
      </c>
      <c r="M33" s="173"/>
      <c r="N33" s="173"/>
      <c r="O33" s="173"/>
      <c r="P33" s="173"/>
      <c r="Q33" s="34"/>
      <c r="R33" s="34"/>
      <c r="S33" s="34"/>
      <c r="T33" s="34"/>
      <c r="U33" s="34"/>
      <c r="V33" s="34"/>
      <c r="W33" s="172">
        <f>ROUND(BD94, 2)</f>
        <v>0</v>
      </c>
      <c r="X33" s="173"/>
      <c r="Y33" s="173"/>
      <c r="Z33" s="173"/>
      <c r="AA33" s="173"/>
      <c r="AB33" s="173"/>
      <c r="AC33" s="173"/>
      <c r="AD33" s="173"/>
      <c r="AE33" s="173"/>
      <c r="AF33" s="34"/>
      <c r="AG33" s="34"/>
      <c r="AH33" s="34"/>
      <c r="AI33" s="34"/>
      <c r="AJ33" s="34"/>
      <c r="AK33" s="172">
        <v>0</v>
      </c>
      <c r="AL33" s="173"/>
      <c r="AM33" s="173"/>
      <c r="AN33" s="173"/>
      <c r="AO33" s="173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84"/>
    </row>
    <row r="34" spans="2:57" s="1" customFormat="1" ht="6.95" customHeight="1">
      <c r="B34" s="28"/>
      <c r="AR34" s="28"/>
      <c r="BE34" s="183"/>
    </row>
    <row r="35" spans="2:57" s="1" customFormat="1" ht="25.9" customHeight="1">
      <c r="B35" s="28"/>
      <c r="C35" s="36"/>
      <c r="D35" s="37" t="s">
        <v>45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46</v>
      </c>
      <c r="U35" s="38"/>
      <c r="V35" s="38"/>
      <c r="W35" s="38"/>
      <c r="X35" s="178" t="s">
        <v>47</v>
      </c>
      <c r="Y35" s="176"/>
      <c r="Z35" s="176"/>
      <c r="AA35" s="176"/>
      <c r="AB35" s="176"/>
      <c r="AC35" s="38"/>
      <c r="AD35" s="38"/>
      <c r="AE35" s="38"/>
      <c r="AF35" s="38"/>
      <c r="AG35" s="38"/>
      <c r="AH35" s="38"/>
      <c r="AI35" s="38"/>
      <c r="AJ35" s="38"/>
      <c r="AK35" s="175">
        <f>SUM(AK26:AK33)</f>
        <v>0</v>
      </c>
      <c r="AL35" s="176"/>
      <c r="AM35" s="176"/>
      <c r="AN35" s="176"/>
      <c r="AO35" s="177"/>
      <c r="AP35" s="36"/>
      <c r="AQ35" s="36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40" t="s">
        <v>48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49</v>
      </c>
      <c r="AI49" s="41"/>
      <c r="AJ49" s="41"/>
      <c r="AK49" s="41"/>
      <c r="AL49" s="41"/>
      <c r="AM49" s="41"/>
      <c r="AN49" s="41"/>
      <c r="AO49" s="41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8"/>
      <c r="D60" s="42" t="s">
        <v>50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51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50</v>
      </c>
      <c r="AI60" s="30"/>
      <c r="AJ60" s="30"/>
      <c r="AK60" s="30"/>
      <c r="AL60" s="30"/>
      <c r="AM60" s="42" t="s">
        <v>51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8"/>
      <c r="D64" s="40" t="s">
        <v>52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53</v>
      </c>
      <c r="AI64" s="41"/>
      <c r="AJ64" s="41"/>
      <c r="AK64" s="41"/>
      <c r="AL64" s="41"/>
      <c r="AM64" s="41"/>
      <c r="AN64" s="41"/>
      <c r="AO64" s="41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8"/>
      <c r="D75" s="42" t="s">
        <v>50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51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50</v>
      </c>
      <c r="AI75" s="30"/>
      <c r="AJ75" s="30"/>
      <c r="AK75" s="30"/>
      <c r="AL75" s="30"/>
      <c r="AM75" s="42" t="s">
        <v>51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5" customHeight="1">
      <c r="B82" s="28"/>
      <c r="C82" s="17" t="s">
        <v>54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7"/>
      <c r="C84" s="23" t="s">
        <v>12</v>
      </c>
      <c r="L84" s="3" t="str">
        <f>K5</f>
        <v>2023/070</v>
      </c>
      <c r="AR84" s="47"/>
    </row>
    <row r="85" spans="1:91" s="4" customFormat="1" ht="36.950000000000003" customHeight="1">
      <c r="B85" s="48"/>
      <c r="C85" s="49" t="s">
        <v>15</v>
      </c>
      <c r="L85" s="199" t="str">
        <f>K6</f>
        <v>Skladovacia hala - prístavba</v>
      </c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R85" s="48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19</v>
      </c>
      <c r="L87" s="50" t="str">
        <f>IF(K8="","",K8)</f>
        <v>Svidník</v>
      </c>
      <c r="AI87" s="23" t="s">
        <v>21</v>
      </c>
      <c r="AM87" s="201" t="str">
        <f>IF(AN8= "","",AN8)</f>
        <v>18. 6. 2024</v>
      </c>
      <c r="AN87" s="201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23</v>
      </c>
      <c r="L89" s="3" t="str">
        <f>IF(E11= "","",E11)</f>
        <v>Slovenský červený kríž ÚzS Svidník</v>
      </c>
      <c r="AI89" s="23" t="s">
        <v>29</v>
      </c>
      <c r="AM89" s="202" t="str">
        <f>IF(E17="","",E17)</f>
        <v>Ing. Jozef Špirko</v>
      </c>
      <c r="AN89" s="203"/>
      <c r="AO89" s="203"/>
      <c r="AP89" s="203"/>
      <c r="AR89" s="28"/>
      <c r="AS89" s="207" t="s">
        <v>55</v>
      </c>
      <c r="AT89" s="208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28"/>
      <c r="C90" s="23" t="s">
        <v>27</v>
      </c>
      <c r="L90" s="3" t="str">
        <f>IF(E14= "Vyplň údaj","",E14)</f>
        <v/>
      </c>
      <c r="AI90" s="23" t="s">
        <v>32</v>
      </c>
      <c r="AM90" s="202" t="str">
        <f>IF(E20="","",E20)</f>
        <v xml:space="preserve"> </v>
      </c>
      <c r="AN90" s="203"/>
      <c r="AO90" s="203"/>
      <c r="AP90" s="203"/>
      <c r="AR90" s="28"/>
      <c r="AS90" s="209"/>
      <c r="AT90" s="210"/>
      <c r="BD90" s="55"/>
    </row>
    <row r="91" spans="1:91" s="1" customFormat="1" ht="10.9" customHeight="1">
      <c r="B91" s="28"/>
      <c r="AR91" s="28"/>
      <c r="AS91" s="209"/>
      <c r="AT91" s="210"/>
      <c r="BD91" s="55"/>
    </row>
    <row r="92" spans="1:91" s="1" customFormat="1" ht="29.25" customHeight="1">
      <c r="B92" s="28"/>
      <c r="C92" s="211" t="s">
        <v>56</v>
      </c>
      <c r="D92" s="212"/>
      <c r="E92" s="212"/>
      <c r="F92" s="212"/>
      <c r="G92" s="212"/>
      <c r="H92" s="56"/>
      <c r="I92" s="214" t="s">
        <v>57</v>
      </c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13" t="s">
        <v>58</v>
      </c>
      <c r="AH92" s="212"/>
      <c r="AI92" s="212"/>
      <c r="AJ92" s="212"/>
      <c r="AK92" s="212"/>
      <c r="AL92" s="212"/>
      <c r="AM92" s="212"/>
      <c r="AN92" s="214" t="s">
        <v>59</v>
      </c>
      <c r="AO92" s="212"/>
      <c r="AP92" s="215"/>
      <c r="AQ92" s="57" t="s">
        <v>60</v>
      </c>
      <c r="AR92" s="28"/>
      <c r="AS92" s="58" t="s">
        <v>61</v>
      </c>
      <c r="AT92" s="59" t="s">
        <v>62</v>
      </c>
      <c r="AU92" s="59" t="s">
        <v>63</v>
      </c>
      <c r="AV92" s="59" t="s">
        <v>64</v>
      </c>
      <c r="AW92" s="59" t="s">
        <v>65</v>
      </c>
      <c r="AX92" s="59" t="s">
        <v>66</v>
      </c>
      <c r="AY92" s="59" t="s">
        <v>67</v>
      </c>
      <c r="AZ92" s="59" t="s">
        <v>68</v>
      </c>
      <c r="BA92" s="59" t="s">
        <v>69</v>
      </c>
      <c r="BB92" s="59" t="s">
        <v>70</v>
      </c>
      <c r="BC92" s="59" t="s">
        <v>71</v>
      </c>
      <c r="BD92" s="60" t="s">
        <v>72</v>
      </c>
    </row>
    <row r="93" spans="1:91" s="1" customFormat="1" ht="10.9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73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5">
        <f>ROUND(AG95+SUM(AG96:AG98)+AG101,2)</f>
        <v>0</v>
      </c>
      <c r="AH94" s="205"/>
      <c r="AI94" s="205"/>
      <c r="AJ94" s="205"/>
      <c r="AK94" s="205"/>
      <c r="AL94" s="205"/>
      <c r="AM94" s="205"/>
      <c r="AN94" s="206">
        <f t="shared" ref="AN94:AN103" si="0">SUM(AG94,AT94)</f>
        <v>0</v>
      </c>
      <c r="AO94" s="206"/>
      <c r="AP94" s="206"/>
      <c r="AQ94" s="66" t="s">
        <v>1</v>
      </c>
      <c r="AR94" s="62"/>
      <c r="AS94" s="67">
        <f>ROUND(AS95+SUM(AS96:AS98)+AS101,2)</f>
        <v>0</v>
      </c>
      <c r="AT94" s="68">
        <f t="shared" ref="AT94:AT103" si="1">ROUND(SUM(AV94:AW94),2)</f>
        <v>0</v>
      </c>
      <c r="AU94" s="69">
        <f>ROUND(AU95+SUM(AU96:AU98)+AU101,5)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ROUND(AZ95+SUM(AZ96:AZ98)+AZ101,2)</f>
        <v>0</v>
      </c>
      <c r="BA94" s="68">
        <f>ROUND(BA95+SUM(BA96:BA98)+BA101,2)</f>
        <v>0</v>
      </c>
      <c r="BB94" s="68">
        <f>ROUND(BB95+SUM(BB96:BB98)+BB101,2)</f>
        <v>0</v>
      </c>
      <c r="BC94" s="68">
        <f>ROUND(BC95+SUM(BC96:BC98)+BC101,2)</f>
        <v>0</v>
      </c>
      <c r="BD94" s="70">
        <f>ROUND(BD95+SUM(BD96:BD98)+BD101,2)</f>
        <v>0</v>
      </c>
      <c r="BS94" s="71" t="s">
        <v>74</v>
      </c>
      <c r="BT94" s="71" t="s">
        <v>75</v>
      </c>
      <c r="BU94" s="72" t="s">
        <v>76</v>
      </c>
      <c r="BV94" s="71" t="s">
        <v>77</v>
      </c>
      <c r="BW94" s="71" t="s">
        <v>4</v>
      </c>
      <c r="BX94" s="71" t="s">
        <v>78</v>
      </c>
      <c r="CL94" s="71" t="s">
        <v>1</v>
      </c>
    </row>
    <row r="95" spans="1:91" s="6" customFormat="1" ht="16.5" customHeight="1">
      <c r="A95" s="73" t="s">
        <v>79</v>
      </c>
      <c r="B95" s="74"/>
      <c r="C95" s="75"/>
      <c r="D95" s="198" t="s">
        <v>80</v>
      </c>
      <c r="E95" s="198"/>
      <c r="F95" s="198"/>
      <c r="G95" s="198"/>
      <c r="H95" s="198"/>
      <c r="I95" s="76"/>
      <c r="J95" s="198" t="s">
        <v>81</v>
      </c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5">
        <f>'01 - Stavebná časť'!J30</f>
        <v>0</v>
      </c>
      <c r="AH95" s="196"/>
      <c r="AI95" s="196"/>
      <c r="AJ95" s="196"/>
      <c r="AK95" s="196"/>
      <c r="AL95" s="196"/>
      <c r="AM95" s="196"/>
      <c r="AN95" s="195">
        <f t="shared" si="0"/>
        <v>0</v>
      </c>
      <c r="AO95" s="196"/>
      <c r="AP95" s="196"/>
      <c r="AQ95" s="77" t="s">
        <v>82</v>
      </c>
      <c r="AR95" s="74"/>
      <c r="AS95" s="78">
        <v>0</v>
      </c>
      <c r="AT95" s="79">
        <f t="shared" si="1"/>
        <v>0</v>
      </c>
      <c r="AU95" s="80">
        <f>'01 - Stavebná časť'!P139</f>
        <v>0</v>
      </c>
      <c r="AV95" s="79">
        <f>'01 - Stavebná časť'!J33</f>
        <v>0</v>
      </c>
      <c r="AW95" s="79">
        <f>'01 - Stavebná časť'!J34</f>
        <v>0</v>
      </c>
      <c r="AX95" s="79">
        <f>'01 - Stavebná časť'!J35</f>
        <v>0</v>
      </c>
      <c r="AY95" s="79">
        <f>'01 - Stavebná časť'!J36</f>
        <v>0</v>
      </c>
      <c r="AZ95" s="79">
        <f>'01 - Stavebná časť'!F33</f>
        <v>0</v>
      </c>
      <c r="BA95" s="79">
        <f>'01 - Stavebná časť'!F34</f>
        <v>0</v>
      </c>
      <c r="BB95" s="79">
        <f>'01 - Stavebná časť'!F35</f>
        <v>0</v>
      </c>
      <c r="BC95" s="79">
        <f>'01 - Stavebná časť'!F36</f>
        <v>0</v>
      </c>
      <c r="BD95" s="81">
        <f>'01 - Stavebná časť'!F37</f>
        <v>0</v>
      </c>
      <c r="BT95" s="82" t="s">
        <v>83</v>
      </c>
      <c r="BV95" s="82" t="s">
        <v>77</v>
      </c>
      <c r="BW95" s="82" t="s">
        <v>84</v>
      </c>
      <c r="BX95" s="82" t="s">
        <v>4</v>
      </c>
      <c r="CL95" s="82" t="s">
        <v>1</v>
      </c>
      <c r="CM95" s="82" t="s">
        <v>75</v>
      </c>
    </row>
    <row r="96" spans="1:91" s="6" customFormat="1" ht="24.75" customHeight="1">
      <c r="A96" s="73" t="s">
        <v>79</v>
      </c>
      <c r="B96" s="74"/>
      <c r="C96" s="75"/>
      <c r="D96" s="198" t="s">
        <v>85</v>
      </c>
      <c r="E96" s="198"/>
      <c r="F96" s="198"/>
      <c r="G96" s="198"/>
      <c r="H96" s="198"/>
      <c r="I96" s="76"/>
      <c r="J96" s="198" t="s">
        <v>86</v>
      </c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5">
        <f>'02 - Elektroinštalácia a ...'!J30</f>
        <v>0</v>
      </c>
      <c r="AH96" s="196"/>
      <c r="AI96" s="196"/>
      <c r="AJ96" s="196"/>
      <c r="AK96" s="196"/>
      <c r="AL96" s="196"/>
      <c r="AM96" s="196"/>
      <c r="AN96" s="195">
        <f t="shared" si="0"/>
        <v>0</v>
      </c>
      <c r="AO96" s="196"/>
      <c r="AP96" s="196"/>
      <c r="AQ96" s="77" t="s">
        <v>82</v>
      </c>
      <c r="AR96" s="74"/>
      <c r="AS96" s="78">
        <v>0</v>
      </c>
      <c r="AT96" s="79">
        <f t="shared" si="1"/>
        <v>0</v>
      </c>
      <c r="AU96" s="80">
        <f>'02 - Elektroinštalácia a ...'!P121</f>
        <v>0</v>
      </c>
      <c r="AV96" s="79">
        <f>'02 - Elektroinštalácia a ...'!J33</f>
        <v>0</v>
      </c>
      <c r="AW96" s="79">
        <f>'02 - Elektroinštalácia a ...'!J34</f>
        <v>0</v>
      </c>
      <c r="AX96" s="79">
        <f>'02 - Elektroinštalácia a ...'!J35</f>
        <v>0</v>
      </c>
      <c r="AY96" s="79">
        <f>'02 - Elektroinštalácia a ...'!J36</f>
        <v>0</v>
      </c>
      <c r="AZ96" s="79">
        <f>'02 - Elektroinštalácia a ...'!F33</f>
        <v>0</v>
      </c>
      <c r="BA96" s="79">
        <f>'02 - Elektroinštalácia a ...'!F34</f>
        <v>0</v>
      </c>
      <c r="BB96" s="79">
        <f>'02 - Elektroinštalácia a ...'!F35</f>
        <v>0</v>
      </c>
      <c r="BC96" s="79">
        <f>'02 - Elektroinštalácia a ...'!F36</f>
        <v>0</v>
      </c>
      <c r="BD96" s="81">
        <f>'02 - Elektroinštalácia a ...'!F37</f>
        <v>0</v>
      </c>
      <c r="BT96" s="82" t="s">
        <v>83</v>
      </c>
      <c r="BV96" s="82" t="s">
        <v>77</v>
      </c>
      <c r="BW96" s="82" t="s">
        <v>87</v>
      </c>
      <c r="BX96" s="82" t="s">
        <v>4</v>
      </c>
      <c r="CL96" s="82" t="s">
        <v>1</v>
      </c>
      <c r="CM96" s="82" t="s">
        <v>75</v>
      </c>
    </row>
    <row r="97" spans="1:91" s="6" customFormat="1" ht="16.5" customHeight="1">
      <c r="A97" s="73" t="s">
        <v>79</v>
      </c>
      <c r="B97" s="74"/>
      <c r="C97" s="75"/>
      <c r="D97" s="198" t="s">
        <v>88</v>
      </c>
      <c r="E97" s="198"/>
      <c r="F97" s="198"/>
      <c r="G97" s="198"/>
      <c r="H97" s="198"/>
      <c r="I97" s="76"/>
      <c r="J97" s="198" t="s">
        <v>89</v>
      </c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98"/>
      <c r="AD97" s="198"/>
      <c r="AE97" s="198"/>
      <c r="AF97" s="198"/>
      <c r="AG97" s="195">
        <f>'03 - Vykurovací systém'!J30</f>
        <v>0</v>
      </c>
      <c r="AH97" s="196"/>
      <c r="AI97" s="196"/>
      <c r="AJ97" s="196"/>
      <c r="AK97" s="196"/>
      <c r="AL97" s="196"/>
      <c r="AM97" s="196"/>
      <c r="AN97" s="195">
        <f t="shared" si="0"/>
        <v>0</v>
      </c>
      <c r="AO97" s="196"/>
      <c r="AP97" s="196"/>
      <c r="AQ97" s="77" t="s">
        <v>82</v>
      </c>
      <c r="AR97" s="74"/>
      <c r="AS97" s="78">
        <v>0</v>
      </c>
      <c r="AT97" s="79">
        <f t="shared" si="1"/>
        <v>0</v>
      </c>
      <c r="AU97" s="80">
        <f>'03 - Vykurovací systém'!P125</f>
        <v>0</v>
      </c>
      <c r="AV97" s="79">
        <f>'03 - Vykurovací systém'!J33</f>
        <v>0</v>
      </c>
      <c r="AW97" s="79">
        <f>'03 - Vykurovací systém'!J34</f>
        <v>0</v>
      </c>
      <c r="AX97" s="79">
        <f>'03 - Vykurovací systém'!J35</f>
        <v>0</v>
      </c>
      <c r="AY97" s="79">
        <f>'03 - Vykurovací systém'!J36</f>
        <v>0</v>
      </c>
      <c r="AZ97" s="79">
        <f>'03 - Vykurovací systém'!F33</f>
        <v>0</v>
      </c>
      <c r="BA97" s="79">
        <f>'03 - Vykurovací systém'!F34</f>
        <v>0</v>
      </c>
      <c r="BB97" s="79">
        <f>'03 - Vykurovací systém'!F35</f>
        <v>0</v>
      </c>
      <c r="BC97" s="79">
        <f>'03 - Vykurovací systém'!F36</f>
        <v>0</v>
      </c>
      <c r="BD97" s="81">
        <f>'03 - Vykurovací systém'!F37</f>
        <v>0</v>
      </c>
      <c r="BT97" s="82" t="s">
        <v>83</v>
      </c>
      <c r="BV97" s="82" t="s">
        <v>77</v>
      </c>
      <c r="BW97" s="82" t="s">
        <v>90</v>
      </c>
      <c r="BX97" s="82" t="s">
        <v>4</v>
      </c>
      <c r="CL97" s="82" t="s">
        <v>1</v>
      </c>
      <c r="CM97" s="82" t="s">
        <v>75</v>
      </c>
    </row>
    <row r="98" spans="1:91" s="6" customFormat="1" ht="16.5" customHeight="1">
      <c r="B98" s="74"/>
      <c r="C98" s="75"/>
      <c r="D98" s="198" t="s">
        <v>91</v>
      </c>
      <c r="E98" s="198"/>
      <c r="F98" s="198"/>
      <c r="G98" s="198"/>
      <c r="H98" s="198"/>
      <c r="I98" s="76"/>
      <c r="J98" s="198" t="s">
        <v>92</v>
      </c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197">
        <f>ROUND(SUM(AG99:AG100),2)</f>
        <v>0</v>
      </c>
      <c r="AH98" s="196"/>
      <c r="AI98" s="196"/>
      <c r="AJ98" s="196"/>
      <c r="AK98" s="196"/>
      <c r="AL98" s="196"/>
      <c r="AM98" s="196"/>
      <c r="AN98" s="195">
        <f t="shared" si="0"/>
        <v>0</v>
      </c>
      <c r="AO98" s="196"/>
      <c r="AP98" s="196"/>
      <c r="AQ98" s="77" t="s">
        <v>82</v>
      </c>
      <c r="AR98" s="74"/>
      <c r="AS98" s="78">
        <f>ROUND(SUM(AS99:AS100),2)</f>
        <v>0</v>
      </c>
      <c r="AT98" s="79">
        <f t="shared" si="1"/>
        <v>0</v>
      </c>
      <c r="AU98" s="80">
        <f>ROUND(SUM(AU99:AU100),5)</f>
        <v>0</v>
      </c>
      <c r="AV98" s="79">
        <f>ROUND(AZ98*L29,2)</f>
        <v>0</v>
      </c>
      <c r="AW98" s="79">
        <f>ROUND(BA98*L30,2)</f>
        <v>0</v>
      </c>
      <c r="AX98" s="79">
        <f>ROUND(BB98*L29,2)</f>
        <v>0</v>
      </c>
      <c r="AY98" s="79">
        <f>ROUND(BC98*L30,2)</f>
        <v>0</v>
      </c>
      <c r="AZ98" s="79">
        <f>ROUND(SUM(AZ99:AZ100),2)</f>
        <v>0</v>
      </c>
      <c r="BA98" s="79">
        <f>ROUND(SUM(BA99:BA100),2)</f>
        <v>0</v>
      </c>
      <c r="BB98" s="79">
        <f>ROUND(SUM(BB99:BB100),2)</f>
        <v>0</v>
      </c>
      <c r="BC98" s="79">
        <f>ROUND(SUM(BC99:BC100),2)</f>
        <v>0</v>
      </c>
      <c r="BD98" s="81">
        <f>ROUND(SUM(BD99:BD100),2)</f>
        <v>0</v>
      </c>
      <c r="BS98" s="82" t="s">
        <v>74</v>
      </c>
      <c r="BT98" s="82" t="s">
        <v>83</v>
      </c>
      <c r="BV98" s="82" t="s">
        <v>77</v>
      </c>
      <c r="BW98" s="82" t="s">
        <v>93</v>
      </c>
      <c r="BX98" s="82" t="s">
        <v>4</v>
      </c>
      <c r="CL98" s="82" t="s">
        <v>1</v>
      </c>
      <c r="CM98" s="82" t="s">
        <v>75</v>
      </c>
    </row>
    <row r="99" spans="1:91" s="3" customFormat="1" ht="16.5" customHeight="1">
      <c r="A99" s="73" t="s">
        <v>79</v>
      </c>
      <c r="B99" s="47"/>
      <c r="C99" s="9"/>
      <c r="D99" s="9"/>
      <c r="E99" s="204" t="s">
        <v>91</v>
      </c>
      <c r="F99" s="204"/>
      <c r="G99" s="204"/>
      <c r="H99" s="204"/>
      <c r="I99" s="204"/>
      <c r="J99" s="9"/>
      <c r="K99" s="204" t="s">
        <v>92</v>
      </c>
      <c r="L99" s="204"/>
      <c r="M99" s="204"/>
      <c r="N99" s="204"/>
      <c r="O99" s="204"/>
      <c r="P99" s="204"/>
      <c r="Q99" s="204"/>
      <c r="R99" s="204"/>
      <c r="S99" s="204"/>
      <c r="T99" s="204"/>
      <c r="U99" s="204"/>
      <c r="V99" s="204"/>
      <c r="W99" s="204"/>
      <c r="X99" s="204"/>
      <c r="Y99" s="204"/>
      <c r="Z99" s="204"/>
      <c r="AA99" s="204"/>
      <c r="AB99" s="204"/>
      <c r="AC99" s="204"/>
      <c r="AD99" s="204"/>
      <c r="AE99" s="204"/>
      <c r="AF99" s="204"/>
      <c r="AG99" s="193">
        <f>'04 - Zdravotechnika'!J30</f>
        <v>0</v>
      </c>
      <c r="AH99" s="194"/>
      <c r="AI99" s="194"/>
      <c r="AJ99" s="194"/>
      <c r="AK99" s="194"/>
      <c r="AL99" s="194"/>
      <c r="AM99" s="194"/>
      <c r="AN99" s="193">
        <f t="shared" si="0"/>
        <v>0</v>
      </c>
      <c r="AO99" s="194"/>
      <c r="AP99" s="194"/>
      <c r="AQ99" s="83" t="s">
        <v>94</v>
      </c>
      <c r="AR99" s="47"/>
      <c r="AS99" s="84">
        <v>0</v>
      </c>
      <c r="AT99" s="85">
        <f t="shared" si="1"/>
        <v>0</v>
      </c>
      <c r="AU99" s="86">
        <f>'04 - Zdravotechnika'!P124</f>
        <v>0</v>
      </c>
      <c r="AV99" s="85">
        <f>'04 - Zdravotechnika'!J33</f>
        <v>0</v>
      </c>
      <c r="AW99" s="85">
        <f>'04 - Zdravotechnika'!J34</f>
        <v>0</v>
      </c>
      <c r="AX99" s="85">
        <f>'04 - Zdravotechnika'!J35</f>
        <v>0</v>
      </c>
      <c r="AY99" s="85">
        <f>'04 - Zdravotechnika'!J36</f>
        <v>0</v>
      </c>
      <c r="AZ99" s="85">
        <f>'04 - Zdravotechnika'!F33</f>
        <v>0</v>
      </c>
      <c r="BA99" s="85">
        <f>'04 - Zdravotechnika'!F34</f>
        <v>0</v>
      </c>
      <c r="BB99" s="85">
        <f>'04 - Zdravotechnika'!F35</f>
        <v>0</v>
      </c>
      <c r="BC99" s="85">
        <f>'04 - Zdravotechnika'!F36</f>
        <v>0</v>
      </c>
      <c r="BD99" s="87">
        <f>'04 - Zdravotechnika'!F37</f>
        <v>0</v>
      </c>
      <c r="BT99" s="21" t="s">
        <v>95</v>
      </c>
      <c r="BU99" s="21" t="s">
        <v>96</v>
      </c>
      <c r="BV99" s="21" t="s">
        <v>77</v>
      </c>
      <c r="BW99" s="21" t="s">
        <v>93</v>
      </c>
      <c r="BX99" s="21" t="s">
        <v>4</v>
      </c>
      <c r="CL99" s="21" t="s">
        <v>1</v>
      </c>
      <c r="CM99" s="21" t="s">
        <v>75</v>
      </c>
    </row>
    <row r="100" spans="1:91" s="3" customFormat="1" ht="16.5" customHeight="1">
      <c r="A100" s="73" t="s">
        <v>79</v>
      </c>
      <c r="B100" s="47"/>
      <c r="C100" s="9"/>
      <c r="D100" s="9"/>
      <c r="E100" s="204" t="s">
        <v>97</v>
      </c>
      <c r="F100" s="204"/>
      <c r="G100" s="204"/>
      <c r="H100" s="204"/>
      <c r="I100" s="204"/>
      <c r="J100" s="9"/>
      <c r="K100" s="204" t="s">
        <v>98</v>
      </c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204"/>
      <c r="AE100" s="204"/>
      <c r="AF100" s="204"/>
      <c r="AG100" s="193">
        <f>'04.1 - Rozvody vody, kana...'!J32</f>
        <v>0</v>
      </c>
      <c r="AH100" s="194"/>
      <c r="AI100" s="194"/>
      <c r="AJ100" s="194"/>
      <c r="AK100" s="194"/>
      <c r="AL100" s="194"/>
      <c r="AM100" s="194"/>
      <c r="AN100" s="193">
        <f t="shared" si="0"/>
        <v>0</v>
      </c>
      <c r="AO100" s="194"/>
      <c r="AP100" s="194"/>
      <c r="AQ100" s="83" t="s">
        <v>94</v>
      </c>
      <c r="AR100" s="47"/>
      <c r="AS100" s="84">
        <v>0</v>
      </c>
      <c r="AT100" s="85">
        <f t="shared" si="1"/>
        <v>0</v>
      </c>
      <c r="AU100" s="86">
        <f>'04.1 - Rozvody vody, kana...'!P129</f>
        <v>0</v>
      </c>
      <c r="AV100" s="85">
        <f>'04.1 - Rozvody vody, kana...'!J35</f>
        <v>0</v>
      </c>
      <c r="AW100" s="85">
        <f>'04.1 - Rozvody vody, kana...'!J36</f>
        <v>0</v>
      </c>
      <c r="AX100" s="85">
        <f>'04.1 - Rozvody vody, kana...'!J37</f>
        <v>0</v>
      </c>
      <c r="AY100" s="85">
        <f>'04.1 - Rozvody vody, kana...'!J38</f>
        <v>0</v>
      </c>
      <c r="AZ100" s="85">
        <f>'04.1 - Rozvody vody, kana...'!F35</f>
        <v>0</v>
      </c>
      <c r="BA100" s="85">
        <f>'04.1 - Rozvody vody, kana...'!F36</f>
        <v>0</v>
      </c>
      <c r="BB100" s="85">
        <f>'04.1 - Rozvody vody, kana...'!F37</f>
        <v>0</v>
      </c>
      <c r="BC100" s="85">
        <f>'04.1 - Rozvody vody, kana...'!F38</f>
        <v>0</v>
      </c>
      <c r="BD100" s="87">
        <f>'04.1 - Rozvody vody, kana...'!F39</f>
        <v>0</v>
      </c>
      <c r="BT100" s="21" t="s">
        <v>95</v>
      </c>
      <c r="BV100" s="21" t="s">
        <v>77</v>
      </c>
      <c r="BW100" s="21" t="s">
        <v>99</v>
      </c>
      <c r="BX100" s="21" t="s">
        <v>93</v>
      </c>
      <c r="CL100" s="21" t="s">
        <v>1</v>
      </c>
    </row>
    <row r="101" spans="1:91" s="6" customFormat="1" ht="16.5" customHeight="1">
      <c r="B101" s="74"/>
      <c r="C101" s="75"/>
      <c r="D101" s="198" t="s">
        <v>100</v>
      </c>
      <c r="E101" s="198"/>
      <c r="F101" s="198"/>
      <c r="G101" s="198"/>
      <c r="H101" s="198"/>
      <c r="I101" s="76"/>
      <c r="J101" s="198" t="s">
        <v>101</v>
      </c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197">
        <f>ROUND(SUM(AG102:AG103),2)</f>
        <v>0</v>
      </c>
      <c r="AH101" s="196"/>
      <c r="AI101" s="196"/>
      <c r="AJ101" s="196"/>
      <c r="AK101" s="196"/>
      <c r="AL101" s="196"/>
      <c r="AM101" s="196"/>
      <c r="AN101" s="195">
        <f t="shared" si="0"/>
        <v>0</v>
      </c>
      <c r="AO101" s="196"/>
      <c r="AP101" s="196"/>
      <c r="AQ101" s="77" t="s">
        <v>82</v>
      </c>
      <c r="AR101" s="74"/>
      <c r="AS101" s="78">
        <f>ROUND(SUM(AS102:AS103),2)</f>
        <v>0</v>
      </c>
      <c r="AT101" s="79">
        <f t="shared" si="1"/>
        <v>0</v>
      </c>
      <c r="AU101" s="80">
        <f>ROUND(SUM(AU102:AU103),5)</f>
        <v>0</v>
      </c>
      <c r="AV101" s="79">
        <f>ROUND(AZ101*L29,2)</f>
        <v>0</v>
      </c>
      <c r="AW101" s="79">
        <f>ROUND(BA101*L30,2)</f>
        <v>0</v>
      </c>
      <c r="AX101" s="79">
        <f>ROUND(BB101*L29,2)</f>
        <v>0</v>
      </c>
      <c r="AY101" s="79">
        <f>ROUND(BC101*L30,2)</f>
        <v>0</v>
      </c>
      <c r="AZ101" s="79">
        <f>ROUND(SUM(AZ102:AZ103),2)</f>
        <v>0</v>
      </c>
      <c r="BA101" s="79">
        <f>ROUND(SUM(BA102:BA103),2)</f>
        <v>0</v>
      </c>
      <c r="BB101" s="79">
        <f>ROUND(SUM(BB102:BB103),2)</f>
        <v>0</v>
      </c>
      <c r="BC101" s="79">
        <f>ROUND(SUM(BC102:BC103),2)</f>
        <v>0</v>
      </c>
      <c r="BD101" s="81">
        <f>ROUND(SUM(BD102:BD103),2)</f>
        <v>0</v>
      </c>
      <c r="BS101" s="82" t="s">
        <v>74</v>
      </c>
      <c r="BT101" s="82" t="s">
        <v>83</v>
      </c>
      <c r="BU101" s="82" t="s">
        <v>76</v>
      </c>
      <c r="BV101" s="82" t="s">
        <v>77</v>
      </c>
      <c r="BW101" s="82" t="s">
        <v>102</v>
      </c>
      <c r="BX101" s="82" t="s">
        <v>4</v>
      </c>
      <c r="CL101" s="82" t="s">
        <v>1</v>
      </c>
      <c r="CM101" s="82" t="s">
        <v>75</v>
      </c>
    </row>
    <row r="102" spans="1:91" s="3" customFormat="1" ht="16.5" customHeight="1">
      <c r="A102" s="73" t="s">
        <v>79</v>
      </c>
      <c r="B102" s="47"/>
      <c r="C102" s="9"/>
      <c r="D102" s="9"/>
      <c r="E102" s="204" t="s">
        <v>103</v>
      </c>
      <c r="F102" s="204"/>
      <c r="G102" s="204"/>
      <c r="H102" s="204"/>
      <c r="I102" s="204"/>
      <c r="J102" s="9"/>
      <c r="K102" s="204" t="s">
        <v>104</v>
      </c>
      <c r="L102" s="204"/>
      <c r="M102" s="204"/>
      <c r="N102" s="204"/>
      <c r="O102" s="204"/>
      <c r="P102" s="204"/>
      <c r="Q102" s="204"/>
      <c r="R102" s="204"/>
      <c r="S102" s="204"/>
      <c r="T102" s="204"/>
      <c r="U102" s="204"/>
      <c r="V102" s="204"/>
      <c r="W102" s="204"/>
      <c r="X102" s="204"/>
      <c r="Y102" s="204"/>
      <c r="Z102" s="204"/>
      <c r="AA102" s="204"/>
      <c r="AB102" s="204"/>
      <c r="AC102" s="204"/>
      <c r="AD102" s="204"/>
      <c r="AE102" s="204"/>
      <c r="AF102" s="204"/>
      <c r="AG102" s="193">
        <f>'05.1 - Vodovodná prípojka'!J32</f>
        <v>0</v>
      </c>
      <c r="AH102" s="194"/>
      <c r="AI102" s="194"/>
      <c r="AJ102" s="194"/>
      <c r="AK102" s="194"/>
      <c r="AL102" s="194"/>
      <c r="AM102" s="194"/>
      <c r="AN102" s="193">
        <f t="shared" si="0"/>
        <v>0</v>
      </c>
      <c r="AO102" s="194"/>
      <c r="AP102" s="194"/>
      <c r="AQ102" s="83" t="s">
        <v>94</v>
      </c>
      <c r="AR102" s="47"/>
      <c r="AS102" s="84">
        <v>0</v>
      </c>
      <c r="AT102" s="85">
        <f t="shared" si="1"/>
        <v>0</v>
      </c>
      <c r="AU102" s="86">
        <f>'05.1 - Vodovodná prípojka'!P127</f>
        <v>0</v>
      </c>
      <c r="AV102" s="85">
        <f>'05.1 - Vodovodná prípojka'!J35</f>
        <v>0</v>
      </c>
      <c r="AW102" s="85">
        <f>'05.1 - Vodovodná prípojka'!J36</f>
        <v>0</v>
      </c>
      <c r="AX102" s="85">
        <f>'05.1 - Vodovodná prípojka'!J37</f>
        <v>0</v>
      </c>
      <c r="AY102" s="85">
        <f>'05.1 - Vodovodná prípojka'!J38</f>
        <v>0</v>
      </c>
      <c r="AZ102" s="85">
        <f>'05.1 - Vodovodná prípojka'!F35</f>
        <v>0</v>
      </c>
      <c r="BA102" s="85">
        <f>'05.1 - Vodovodná prípojka'!F36</f>
        <v>0</v>
      </c>
      <c r="BB102" s="85">
        <f>'05.1 - Vodovodná prípojka'!F37</f>
        <v>0</v>
      </c>
      <c r="BC102" s="85">
        <f>'05.1 - Vodovodná prípojka'!F38</f>
        <v>0</v>
      </c>
      <c r="BD102" s="87">
        <f>'05.1 - Vodovodná prípojka'!F39</f>
        <v>0</v>
      </c>
      <c r="BT102" s="21" t="s">
        <v>95</v>
      </c>
      <c r="BV102" s="21" t="s">
        <v>77</v>
      </c>
      <c r="BW102" s="21" t="s">
        <v>105</v>
      </c>
      <c r="BX102" s="21" t="s">
        <v>102</v>
      </c>
      <c r="CL102" s="21" t="s">
        <v>33</v>
      </c>
    </row>
    <row r="103" spans="1:91" s="3" customFormat="1" ht="16.5" customHeight="1">
      <c r="A103" s="73" t="s">
        <v>79</v>
      </c>
      <c r="B103" s="47"/>
      <c r="C103" s="9"/>
      <c r="D103" s="9"/>
      <c r="E103" s="204" t="s">
        <v>106</v>
      </c>
      <c r="F103" s="204"/>
      <c r="G103" s="204"/>
      <c r="H103" s="204"/>
      <c r="I103" s="204"/>
      <c r="J103" s="9"/>
      <c r="K103" s="204" t="s">
        <v>107</v>
      </c>
      <c r="L103" s="204"/>
      <c r="M103" s="204"/>
      <c r="N103" s="204"/>
      <c r="O103" s="204"/>
      <c r="P103" s="204"/>
      <c r="Q103" s="204"/>
      <c r="R103" s="204"/>
      <c r="S103" s="204"/>
      <c r="T103" s="204"/>
      <c r="U103" s="204"/>
      <c r="V103" s="204"/>
      <c r="W103" s="204"/>
      <c r="X103" s="204"/>
      <c r="Y103" s="204"/>
      <c r="Z103" s="204"/>
      <c r="AA103" s="204"/>
      <c r="AB103" s="204"/>
      <c r="AC103" s="204"/>
      <c r="AD103" s="204"/>
      <c r="AE103" s="204"/>
      <c r="AF103" s="204"/>
      <c r="AG103" s="193">
        <f>'05.2 - Kanalizačná prípojka'!J32</f>
        <v>0</v>
      </c>
      <c r="AH103" s="194"/>
      <c r="AI103" s="194"/>
      <c r="AJ103" s="194"/>
      <c r="AK103" s="194"/>
      <c r="AL103" s="194"/>
      <c r="AM103" s="194"/>
      <c r="AN103" s="193">
        <f t="shared" si="0"/>
        <v>0</v>
      </c>
      <c r="AO103" s="194"/>
      <c r="AP103" s="194"/>
      <c r="AQ103" s="83" t="s">
        <v>94</v>
      </c>
      <c r="AR103" s="47"/>
      <c r="AS103" s="88">
        <v>0</v>
      </c>
      <c r="AT103" s="89">
        <f t="shared" si="1"/>
        <v>0</v>
      </c>
      <c r="AU103" s="90">
        <f>'05.2 - Kanalizačná prípojka'!P129</f>
        <v>0</v>
      </c>
      <c r="AV103" s="89">
        <f>'05.2 - Kanalizačná prípojka'!J35</f>
        <v>0</v>
      </c>
      <c r="AW103" s="89">
        <f>'05.2 - Kanalizačná prípojka'!J36</f>
        <v>0</v>
      </c>
      <c r="AX103" s="89">
        <f>'05.2 - Kanalizačná prípojka'!J37</f>
        <v>0</v>
      </c>
      <c r="AY103" s="89">
        <f>'05.2 - Kanalizačná prípojka'!J38</f>
        <v>0</v>
      </c>
      <c r="AZ103" s="89">
        <f>'05.2 - Kanalizačná prípojka'!F35</f>
        <v>0</v>
      </c>
      <c r="BA103" s="89">
        <f>'05.2 - Kanalizačná prípojka'!F36</f>
        <v>0</v>
      </c>
      <c r="BB103" s="89">
        <f>'05.2 - Kanalizačná prípojka'!F37</f>
        <v>0</v>
      </c>
      <c r="BC103" s="89">
        <f>'05.2 - Kanalizačná prípojka'!F38</f>
        <v>0</v>
      </c>
      <c r="BD103" s="91">
        <f>'05.2 - Kanalizačná prípojka'!F39</f>
        <v>0</v>
      </c>
      <c r="BT103" s="21" t="s">
        <v>95</v>
      </c>
      <c r="BV103" s="21" t="s">
        <v>77</v>
      </c>
      <c r="BW103" s="21" t="s">
        <v>108</v>
      </c>
      <c r="BX103" s="21" t="s">
        <v>102</v>
      </c>
      <c r="CL103" s="21" t="s">
        <v>33</v>
      </c>
    </row>
    <row r="104" spans="1:91" s="1" customFormat="1" ht="30" customHeight="1">
      <c r="B104" s="28"/>
      <c r="AR104" s="28"/>
    </row>
    <row r="105" spans="1:91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28"/>
    </row>
  </sheetData>
  <mergeCells count="74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D96:H96"/>
    <mergeCell ref="AG96:AM96"/>
    <mergeCell ref="AN96:AP96"/>
    <mergeCell ref="AN97:AP97"/>
    <mergeCell ref="D97:H97"/>
    <mergeCell ref="J97:AF97"/>
    <mergeCell ref="AG97:AM97"/>
    <mergeCell ref="D98:H98"/>
    <mergeCell ref="J98:AF98"/>
    <mergeCell ref="AN99:AP99"/>
    <mergeCell ref="AG99:AM99"/>
    <mergeCell ref="E99:I99"/>
    <mergeCell ref="K99:AF99"/>
    <mergeCell ref="E100:I100"/>
    <mergeCell ref="K100:AF100"/>
    <mergeCell ref="AN101:AP101"/>
    <mergeCell ref="AG101:AM101"/>
    <mergeCell ref="D101:H101"/>
    <mergeCell ref="J101:AF101"/>
    <mergeCell ref="E102:I102"/>
    <mergeCell ref="K102:AF102"/>
    <mergeCell ref="AN103:AP103"/>
    <mergeCell ref="AG103:AM103"/>
    <mergeCell ref="E103:I103"/>
    <mergeCell ref="K103:AF103"/>
    <mergeCell ref="AK30:AO30"/>
    <mergeCell ref="L30:P30"/>
    <mergeCell ref="W30:AE30"/>
    <mergeCell ref="L31:P31"/>
    <mergeCell ref="AN102:AP102"/>
    <mergeCell ref="AG102:AM102"/>
    <mergeCell ref="AN100:AP100"/>
    <mergeCell ref="AG100:AM100"/>
    <mergeCell ref="AN98:AP98"/>
    <mergeCell ref="AG98:AM98"/>
    <mergeCell ref="J96:AF96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01 - Stavebná časť'!C2" display="/" xr:uid="{00000000-0004-0000-0000-000000000000}"/>
    <hyperlink ref="A96" location="'02 - Elektroinštalácia a ...'!C2" display="/" xr:uid="{00000000-0004-0000-0000-000001000000}"/>
    <hyperlink ref="A97" location="'03 - Vykurovací systém'!C2" display="/" xr:uid="{00000000-0004-0000-0000-000002000000}"/>
    <hyperlink ref="A99" location="'04 - Zdravotechnika'!C2" display="/" xr:uid="{00000000-0004-0000-0000-000003000000}"/>
    <hyperlink ref="A100" location="'04.1 - Rozvody vody, kana...'!C2" display="/" xr:uid="{00000000-0004-0000-0000-000004000000}"/>
    <hyperlink ref="A102" location="'05.1 - Vodovodná prípojka'!C2" display="/" xr:uid="{00000000-0004-0000-0000-000005000000}"/>
    <hyperlink ref="A103" location="'05.2 - Kanalizačná prípojka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52"/>
  <sheetViews>
    <sheetView showGridLines="0" topLeftCell="A248" workbookViewId="0">
      <selection activeCell="I348" sqref="I348:I35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0" t="s">
        <v>5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3" t="s">
        <v>84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customHeight="1">
      <c r="B4" s="16"/>
      <c r="D4" s="17" t="s">
        <v>109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17" t="str">
        <f>'Rekapitulácia stavby'!K6</f>
        <v>Skladovacia hala - prístavba</v>
      </c>
      <c r="F7" s="218"/>
      <c r="G7" s="218"/>
      <c r="H7" s="218"/>
      <c r="L7" s="16"/>
    </row>
    <row r="8" spans="2:46" s="1" customFormat="1" ht="12" customHeight="1">
      <c r="B8" s="28"/>
      <c r="D8" s="23" t="s">
        <v>110</v>
      </c>
      <c r="L8" s="28"/>
    </row>
    <row r="9" spans="2:46" s="1" customFormat="1" ht="16.5" customHeight="1">
      <c r="B9" s="28"/>
      <c r="E9" s="199" t="s">
        <v>111</v>
      </c>
      <c r="F9" s="216"/>
      <c r="G9" s="216"/>
      <c r="H9" s="216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18. 6. 2024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9" t="str">
        <f>'Rekapitulácia stavby'!E14</f>
        <v>Vyplň údaj</v>
      </c>
      <c r="F18" s="185"/>
      <c r="G18" s="185"/>
      <c r="H18" s="185"/>
      <c r="I18" s="23" t="s">
        <v>26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16.5" customHeight="1">
      <c r="B27" s="93"/>
      <c r="E27" s="189" t="s">
        <v>1</v>
      </c>
      <c r="F27" s="189"/>
      <c r="G27" s="189"/>
      <c r="H27" s="189"/>
      <c r="L27" s="93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94" t="s">
        <v>35</v>
      </c>
      <c r="J30" s="65">
        <f>ROUND(J139,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5" customHeight="1">
      <c r="B33" s="28"/>
      <c r="D33" s="54" t="s">
        <v>39</v>
      </c>
      <c r="E33" s="33" t="s">
        <v>40</v>
      </c>
      <c r="F33" s="95">
        <f>ROUND((SUM(BE139:BE351)),  2)</f>
        <v>0</v>
      </c>
      <c r="G33" s="96"/>
      <c r="H33" s="96"/>
      <c r="I33" s="97">
        <v>0.2</v>
      </c>
      <c r="J33" s="95">
        <f>ROUND(((SUM(BE139:BE351))*I33),  2)</f>
        <v>0</v>
      </c>
      <c r="L33" s="28"/>
    </row>
    <row r="34" spans="2:12" s="1" customFormat="1" ht="14.45" customHeight="1">
      <c r="B34" s="28"/>
      <c r="E34" s="33" t="s">
        <v>41</v>
      </c>
      <c r="F34" s="95">
        <f>ROUND((SUM(BF139:BF351)),  2)</f>
        <v>0</v>
      </c>
      <c r="G34" s="96"/>
      <c r="H34" s="96"/>
      <c r="I34" s="97">
        <v>0.2</v>
      </c>
      <c r="J34" s="95">
        <f>ROUND(((SUM(BF139:BF351))*I34),  2)</f>
        <v>0</v>
      </c>
      <c r="L34" s="28"/>
    </row>
    <row r="35" spans="2:12" s="1" customFormat="1" ht="14.45" hidden="1" customHeight="1">
      <c r="B35" s="28"/>
      <c r="E35" s="23" t="s">
        <v>42</v>
      </c>
      <c r="F35" s="85">
        <f>ROUND((SUM(BG139:BG351)),  2)</f>
        <v>0</v>
      </c>
      <c r="I35" s="98">
        <v>0.2</v>
      </c>
      <c r="J35" s="85">
        <f>0</f>
        <v>0</v>
      </c>
      <c r="L35" s="28"/>
    </row>
    <row r="36" spans="2:12" s="1" customFormat="1" ht="14.45" hidden="1" customHeight="1">
      <c r="B36" s="28"/>
      <c r="E36" s="23" t="s">
        <v>43</v>
      </c>
      <c r="F36" s="85">
        <f>ROUND((SUM(BH139:BH351)),  2)</f>
        <v>0</v>
      </c>
      <c r="I36" s="98">
        <v>0.2</v>
      </c>
      <c r="J36" s="85">
        <f>0</f>
        <v>0</v>
      </c>
      <c r="L36" s="28"/>
    </row>
    <row r="37" spans="2:12" s="1" customFormat="1" ht="14.45" hidden="1" customHeight="1">
      <c r="B37" s="28"/>
      <c r="E37" s="33" t="s">
        <v>44</v>
      </c>
      <c r="F37" s="95">
        <f>ROUND((SUM(BI139:BI351)),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9"/>
      <c r="D39" s="100" t="s">
        <v>45</v>
      </c>
      <c r="E39" s="56"/>
      <c r="F39" s="56"/>
      <c r="G39" s="101" t="s">
        <v>46</v>
      </c>
      <c r="H39" s="102" t="s">
        <v>47</v>
      </c>
      <c r="I39" s="56"/>
      <c r="J39" s="103">
        <f>SUM(J30:J37)</f>
        <v>0</v>
      </c>
      <c r="K39" s="10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112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17" t="str">
        <f>E7</f>
        <v>Skladovacia hala - prístavba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110</v>
      </c>
      <c r="L86" s="28"/>
    </row>
    <row r="87" spans="2:47" s="1" customFormat="1" ht="16.5" customHeight="1">
      <c r="B87" s="28"/>
      <c r="E87" s="199" t="str">
        <f>E9</f>
        <v>01 - Stavebná časť</v>
      </c>
      <c r="F87" s="216"/>
      <c r="G87" s="216"/>
      <c r="H87" s="21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Svidník</v>
      </c>
      <c r="I89" s="23" t="s">
        <v>21</v>
      </c>
      <c r="J89" s="51" t="str">
        <f>IF(J12="","",J12)</f>
        <v>18. 6. 2024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>Slovenský červený kríž ÚzS Svidník</v>
      </c>
      <c r="I91" s="23" t="s">
        <v>29</v>
      </c>
      <c r="J91" s="26" t="str">
        <f>E21</f>
        <v>Ing. Jozef Špirko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7" t="s">
        <v>113</v>
      </c>
      <c r="D94" s="99"/>
      <c r="E94" s="99"/>
      <c r="F94" s="99"/>
      <c r="G94" s="99"/>
      <c r="H94" s="99"/>
      <c r="I94" s="99"/>
      <c r="J94" s="108" t="s">
        <v>114</v>
      </c>
      <c r="K94" s="9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9" t="s">
        <v>115</v>
      </c>
      <c r="J96" s="65">
        <f>J139</f>
        <v>0</v>
      </c>
      <c r="L96" s="28"/>
      <c r="AU96" s="13" t="s">
        <v>116</v>
      </c>
    </row>
    <row r="97" spans="2:12" s="8" customFormat="1" ht="24.95" customHeight="1">
      <c r="B97" s="110"/>
      <c r="D97" s="111" t="s">
        <v>117</v>
      </c>
      <c r="E97" s="112"/>
      <c r="F97" s="112"/>
      <c r="G97" s="112"/>
      <c r="H97" s="112"/>
      <c r="I97" s="112"/>
      <c r="J97" s="113">
        <f>J140</f>
        <v>0</v>
      </c>
      <c r="L97" s="110"/>
    </row>
    <row r="98" spans="2:12" s="9" customFormat="1" ht="19.899999999999999" customHeight="1">
      <c r="B98" s="114"/>
      <c r="D98" s="115" t="s">
        <v>118</v>
      </c>
      <c r="E98" s="116"/>
      <c r="F98" s="116"/>
      <c r="G98" s="116"/>
      <c r="H98" s="116"/>
      <c r="I98" s="116"/>
      <c r="J98" s="117">
        <f>J141</f>
        <v>0</v>
      </c>
      <c r="L98" s="114"/>
    </row>
    <row r="99" spans="2:12" s="9" customFormat="1" ht="19.899999999999999" customHeight="1">
      <c r="B99" s="114"/>
      <c r="D99" s="115" t="s">
        <v>119</v>
      </c>
      <c r="E99" s="116"/>
      <c r="F99" s="116"/>
      <c r="G99" s="116"/>
      <c r="H99" s="116"/>
      <c r="I99" s="116"/>
      <c r="J99" s="117">
        <f>J150</f>
        <v>0</v>
      </c>
      <c r="L99" s="114"/>
    </row>
    <row r="100" spans="2:12" s="9" customFormat="1" ht="19.899999999999999" customHeight="1">
      <c r="B100" s="114"/>
      <c r="D100" s="115" t="s">
        <v>120</v>
      </c>
      <c r="E100" s="116"/>
      <c r="F100" s="116"/>
      <c r="G100" s="116"/>
      <c r="H100" s="116"/>
      <c r="I100" s="116"/>
      <c r="J100" s="117">
        <f>J163</f>
        <v>0</v>
      </c>
      <c r="L100" s="114"/>
    </row>
    <row r="101" spans="2:12" s="9" customFormat="1" ht="19.899999999999999" customHeight="1">
      <c r="B101" s="114"/>
      <c r="D101" s="115" t="s">
        <v>121</v>
      </c>
      <c r="E101" s="116"/>
      <c r="F101" s="116"/>
      <c r="G101" s="116"/>
      <c r="H101" s="116"/>
      <c r="I101" s="116"/>
      <c r="J101" s="117">
        <f>J177</f>
        <v>0</v>
      </c>
      <c r="L101" s="114"/>
    </row>
    <row r="102" spans="2:12" s="9" customFormat="1" ht="19.899999999999999" customHeight="1">
      <c r="B102" s="114"/>
      <c r="D102" s="115" t="s">
        <v>122</v>
      </c>
      <c r="E102" s="116"/>
      <c r="F102" s="116"/>
      <c r="G102" s="116"/>
      <c r="H102" s="116"/>
      <c r="I102" s="116"/>
      <c r="J102" s="117">
        <f>J197</f>
        <v>0</v>
      </c>
      <c r="L102" s="114"/>
    </row>
    <row r="103" spans="2:12" s="9" customFormat="1" ht="19.899999999999999" customHeight="1">
      <c r="B103" s="114"/>
      <c r="D103" s="115" t="s">
        <v>123</v>
      </c>
      <c r="E103" s="116"/>
      <c r="F103" s="116"/>
      <c r="G103" s="116"/>
      <c r="H103" s="116"/>
      <c r="I103" s="116"/>
      <c r="J103" s="117">
        <f>J200</f>
        <v>0</v>
      </c>
      <c r="L103" s="114"/>
    </row>
    <row r="104" spans="2:12" s="9" customFormat="1" ht="19.899999999999999" customHeight="1">
      <c r="B104" s="114"/>
      <c r="D104" s="115" t="s">
        <v>124</v>
      </c>
      <c r="E104" s="116"/>
      <c r="F104" s="116"/>
      <c r="G104" s="116"/>
      <c r="H104" s="116"/>
      <c r="I104" s="116"/>
      <c r="J104" s="117">
        <f>J236</f>
        <v>0</v>
      </c>
      <c r="L104" s="114"/>
    </row>
    <row r="105" spans="2:12" s="9" customFormat="1" ht="19.899999999999999" customHeight="1">
      <c r="B105" s="114"/>
      <c r="D105" s="115" t="s">
        <v>125</v>
      </c>
      <c r="E105" s="116"/>
      <c r="F105" s="116"/>
      <c r="G105" s="116"/>
      <c r="H105" s="116"/>
      <c r="I105" s="116"/>
      <c r="J105" s="117">
        <f>J247</f>
        <v>0</v>
      </c>
      <c r="L105" s="114"/>
    </row>
    <row r="106" spans="2:12" s="8" customFormat="1" ht="24.95" customHeight="1">
      <c r="B106" s="110"/>
      <c r="D106" s="111" t="s">
        <v>126</v>
      </c>
      <c r="E106" s="112"/>
      <c r="F106" s="112"/>
      <c r="G106" s="112"/>
      <c r="H106" s="112"/>
      <c r="I106" s="112"/>
      <c r="J106" s="113">
        <f>J249</f>
        <v>0</v>
      </c>
      <c r="L106" s="110"/>
    </row>
    <row r="107" spans="2:12" s="9" customFormat="1" ht="19.899999999999999" customHeight="1">
      <c r="B107" s="114"/>
      <c r="D107" s="115" t="s">
        <v>127</v>
      </c>
      <c r="E107" s="116"/>
      <c r="F107" s="116"/>
      <c r="G107" s="116"/>
      <c r="H107" s="116"/>
      <c r="I107" s="116"/>
      <c r="J107" s="117">
        <f>J250</f>
        <v>0</v>
      </c>
      <c r="L107" s="114"/>
    </row>
    <row r="108" spans="2:12" s="9" customFormat="1" ht="19.899999999999999" customHeight="1">
      <c r="B108" s="114"/>
      <c r="D108" s="115" t="s">
        <v>128</v>
      </c>
      <c r="E108" s="116"/>
      <c r="F108" s="116"/>
      <c r="G108" s="116"/>
      <c r="H108" s="116"/>
      <c r="I108" s="116"/>
      <c r="J108" s="117">
        <f>J262</f>
        <v>0</v>
      </c>
      <c r="L108" s="114"/>
    </row>
    <row r="109" spans="2:12" s="9" customFormat="1" ht="19.899999999999999" customHeight="1">
      <c r="B109" s="114"/>
      <c r="D109" s="115" t="s">
        <v>129</v>
      </c>
      <c r="E109" s="116"/>
      <c r="F109" s="116"/>
      <c r="G109" s="116"/>
      <c r="H109" s="116"/>
      <c r="I109" s="116"/>
      <c r="J109" s="117">
        <f>J273</f>
        <v>0</v>
      </c>
      <c r="L109" s="114"/>
    </row>
    <row r="110" spans="2:12" s="9" customFormat="1" ht="19.899999999999999" customHeight="1">
      <c r="B110" s="114"/>
      <c r="D110" s="115" t="s">
        <v>130</v>
      </c>
      <c r="E110" s="116"/>
      <c r="F110" s="116"/>
      <c r="G110" s="116"/>
      <c r="H110" s="116"/>
      <c r="I110" s="116"/>
      <c r="J110" s="117">
        <f>J277</f>
        <v>0</v>
      </c>
      <c r="L110" s="114"/>
    </row>
    <row r="111" spans="2:12" s="9" customFormat="1" ht="19.899999999999999" customHeight="1">
      <c r="B111" s="114"/>
      <c r="D111" s="115" t="s">
        <v>131</v>
      </c>
      <c r="E111" s="116"/>
      <c r="F111" s="116"/>
      <c r="G111" s="116"/>
      <c r="H111" s="116"/>
      <c r="I111" s="116"/>
      <c r="J111" s="117">
        <f>J285</f>
        <v>0</v>
      </c>
      <c r="L111" s="114"/>
    </row>
    <row r="112" spans="2:12" s="9" customFormat="1" ht="19.899999999999999" customHeight="1">
      <c r="B112" s="114"/>
      <c r="D112" s="115" t="s">
        <v>132</v>
      </c>
      <c r="E112" s="116"/>
      <c r="F112" s="116"/>
      <c r="G112" s="116"/>
      <c r="H112" s="116"/>
      <c r="I112" s="116"/>
      <c r="J112" s="117">
        <f>J290</f>
        <v>0</v>
      </c>
      <c r="L112" s="114"/>
    </row>
    <row r="113" spans="2:12" s="9" customFormat="1" ht="19.899999999999999" customHeight="1">
      <c r="B113" s="114"/>
      <c r="D113" s="115" t="s">
        <v>133</v>
      </c>
      <c r="E113" s="116"/>
      <c r="F113" s="116"/>
      <c r="G113" s="116"/>
      <c r="H113" s="116"/>
      <c r="I113" s="116"/>
      <c r="J113" s="117">
        <f>J302</f>
        <v>0</v>
      </c>
      <c r="L113" s="114"/>
    </row>
    <row r="114" spans="2:12" s="9" customFormat="1" ht="19.899999999999999" customHeight="1">
      <c r="B114" s="114"/>
      <c r="D114" s="115" t="s">
        <v>134</v>
      </c>
      <c r="E114" s="116"/>
      <c r="F114" s="116"/>
      <c r="G114" s="116"/>
      <c r="H114" s="116"/>
      <c r="I114" s="116"/>
      <c r="J114" s="117">
        <f>J323</f>
        <v>0</v>
      </c>
      <c r="L114" s="114"/>
    </row>
    <row r="115" spans="2:12" s="9" customFormat="1" ht="19.899999999999999" customHeight="1">
      <c r="B115" s="114"/>
      <c r="D115" s="115" t="s">
        <v>135</v>
      </c>
      <c r="E115" s="116"/>
      <c r="F115" s="116"/>
      <c r="G115" s="116"/>
      <c r="H115" s="116"/>
      <c r="I115" s="116"/>
      <c r="J115" s="117">
        <f>J329</f>
        <v>0</v>
      </c>
      <c r="L115" s="114"/>
    </row>
    <row r="116" spans="2:12" s="9" customFormat="1" ht="19.899999999999999" customHeight="1">
      <c r="B116" s="114"/>
      <c r="D116" s="115" t="s">
        <v>136</v>
      </c>
      <c r="E116" s="116"/>
      <c r="F116" s="116"/>
      <c r="G116" s="116"/>
      <c r="H116" s="116"/>
      <c r="I116" s="116"/>
      <c r="J116" s="117">
        <f>J336</f>
        <v>0</v>
      </c>
      <c r="L116" s="114"/>
    </row>
    <row r="117" spans="2:12" s="9" customFormat="1" ht="19.899999999999999" customHeight="1">
      <c r="B117" s="114"/>
      <c r="D117" s="115" t="s">
        <v>137</v>
      </c>
      <c r="E117" s="116"/>
      <c r="F117" s="116"/>
      <c r="G117" s="116"/>
      <c r="H117" s="116"/>
      <c r="I117" s="116"/>
      <c r="J117" s="117">
        <f>J339</f>
        <v>0</v>
      </c>
      <c r="L117" s="114"/>
    </row>
    <row r="118" spans="2:12" s="9" customFormat="1" ht="19.899999999999999" customHeight="1">
      <c r="B118" s="114"/>
      <c r="D118" s="115" t="s">
        <v>138</v>
      </c>
      <c r="E118" s="116"/>
      <c r="F118" s="116"/>
      <c r="G118" s="116"/>
      <c r="H118" s="116"/>
      <c r="I118" s="116"/>
      <c r="J118" s="117">
        <f>J345</f>
        <v>0</v>
      </c>
      <c r="L118" s="114"/>
    </row>
    <row r="119" spans="2:12" s="9" customFormat="1" ht="19.899999999999999" customHeight="1">
      <c r="B119" s="114"/>
      <c r="D119" s="115" t="s">
        <v>139</v>
      </c>
      <c r="E119" s="116"/>
      <c r="F119" s="116"/>
      <c r="G119" s="116"/>
      <c r="H119" s="116"/>
      <c r="I119" s="116"/>
      <c r="J119" s="117">
        <f>J347</f>
        <v>0</v>
      </c>
      <c r="L119" s="114"/>
    </row>
    <row r="120" spans="2:12" s="1" customFormat="1" ht="21.75" customHeight="1">
      <c r="B120" s="28"/>
      <c r="L120" s="28"/>
    </row>
    <row r="121" spans="2:12" s="1" customFormat="1" ht="6.95" customHeight="1">
      <c r="B121" s="43"/>
      <c r="C121" s="44"/>
      <c r="D121" s="44"/>
      <c r="E121" s="44"/>
      <c r="F121" s="44"/>
      <c r="G121" s="44"/>
      <c r="H121" s="44"/>
      <c r="I121" s="44"/>
      <c r="J121" s="44"/>
      <c r="K121" s="44"/>
      <c r="L121" s="28"/>
    </row>
    <row r="125" spans="2:12" s="1" customFormat="1" ht="6.95" customHeight="1">
      <c r="B125" s="45"/>
      <c r="C125" s="46"/>
      <c r="D125" s="46"/>
      <c r="E125" s="46"/>
      <c r="F125" s="46"/>
      <c r="G125" s="46"/>
      <c r="H125" s="46"/>
      <c r="I125" s="46"/>
      <c r="J125" s="46"/>
      <c r="K125" s="46"/>
      <c r="L125" s="28"/>
    </row>
    <row r="126" spans="2:12" s="1" customFormat="1" ht="24.95" customHeight="1">
      <c r="B126" s="28"/>
      <c r="C126" s="17" t="s">
        <v>140</v>
      </c>
      <c r="L126" s="28"/>
    </row>
    <row r="127" spans="2:12" s="1" customFormat="1" ht="6.95" customHeight="1">
      <c r="B127" s="28"/>
      <c r="L127" s="28"/>
    </row>
    <row r="128" spans="2:12" s="1" customFormat="1" ht="12" customHeight="1">
      <c r="B128" s="28"/>
      <c r="C128" s="23" t="s">
        <v>15</v>
      </c>
      <c r="L128" s="28"/>
    </row>
    <row r="129" spans="2:65" s="1" customFormat="1" ht="16.5" customHeight="1">
      <c r="B129" s="28"/>
      <c r="E129" s="217" t="str">
        <f>E7</f>
        <v>Skladovacia hala - prístavba</v>
      </c>
      <c r="F129" s="218"/>
      <c r="G129" s="218"/>
      <c r="H129" s="218"/>
      <c r="L129" s="28"/>
    </row>
    <row r="130" spans="2:65" s="1" customFormat="1" ht="12" customHeight="1">
      <c r="B130" s="28"/>
      <c r="C130" s="23" t="s">
        <v>110</v>
      </c>
      <c r="L130" s="28"/>
    </row>
    <row r="131" spans="2:65" s="1" customFormat="1" ht="16.5" customHeight="1">
      <c r="B131" s="28"/>
      <c r="E131" s="199" t="str">
        <f>E9</f>
        <v>01 - Stavebná časť</v>
      </c>
      <c r="F131" s="216"/>
      <c r="G131" s="216"/>
      <c r="H131" s="216"/>
      <c r="L131" s="28"/>
    </row>
    <row r="132" spans="2:65" s="1" customFormat="1" ht="6.95" customHeight="1">
      <c r="B132" s="28"/>
      <c r="L132" s="28"/>
    </row>
    <row r="133" spans="2:65" s="1" customFormat="1" ht="12" customHeight="1">
      <c r="B133" s="28"/>
      <c r="C133" s="23" t="s">
        <v>19</v>
      </c>
      <c r="F133" s="21" t="str">
        <f>F12</f>
        <v>Svidník</v>
      </c>
      <c r="I133" s="23" t="s">
        <v>21</v>
      </c>
      <c r="J133" s="51" t="str">
        <f>IF(J12="","",J12)</f>
        <v>18. 6. 2024</v>
      </c>
      <c r="L133" s="28"/>
    </row>
    <row r="134" spans="2:65" s="1" customFormat="1" ht="6.95" customHeight="1">
      <c r="B134" s="28"/>
      <c r="L134" s="28"/>
    </row>
    <row r="135" spans="2:65" s="1" customFormat="1" ht="15.2" customHeight="1">
      <c r="B135" s="28"/>
      <c r="C135" s="23" t="s">
        <v>23</v>
      </c>
      <c r="F135" s="21" t="str">
        <f>E15</f>
        <v>Slovenský červený kríž ÚzS Svidník</v>
      </c>
      <c r="I135" s="23" t="s">
        <v>29</v>
      </c>
      <c r="J135" s="26" t="str">
        <f>E21</f>
        <v>Ing. Jozef Špirko</v>
      </c>
      <c r="L135" s="28"/>
    </row>
    <row r="136" spans="2:65" s="1" customFormat="1" ht="15.2" customHeight="1">
      <c r="B136" s="28"/>
      <c r="C136" s="23" t="s">
        <v>27</v>
      </c>
      <c r="F136" s="21" t="str">
        <f>IF(E18="","",E18)</f>
        <v>Vyplň údaj</v>
      </c>
      <c r="I136" s="23" t="s">
        <v>32</v>
      </c>
      <c r="J136" s="26" t="str">
        <f>E24</f>
        <v xml:space="preserve"> </v>
      </c>
      <c r="L136" s="28"/>
    </row>
    <row r="137" spans="2:65" s="1" customFormat="1" ht="10.35" customHeight="1">
      <c r="B137" s="28"/>
      <c r="L137" s="28"/>
    </row>
    <row r="138" spans="2:65" s="10" customFormat="1" ht="29.25" customHeight="1">
      <c r="B138" s="118"/>
      <c r="C138" s="119" t="s">
        <v>141</v>
      </c>
      <c r="D138" s="120" t="s">
        <v>60</v>
      </c>
      <c r="E138" s="120" t="s">
        <v>56</v>
      </c>
      <c r="F138" s="120" t="s">
        <v>57</v>
      </c>
      <c r="G138" s="120" t="s">
        <v>142</v>
      </c>
      <c r="H138" s="120" t="s">
        <v>143</v>
      </c>
      <c r="I138" s="120" t="s">
        <v>144</v>
      </c>
      <c r="J138" s="121" t="s">
        <v>114</v>
      </c>
      <c r="K138" s="122" t="s">
        <v>145</v>
      </c>
      <c r="L138" s="118"/>
      <c r="M138" s="58" t="s">
        <v>1</v>
      </c>
      <c r="N138" s="59" t="s">
        <v>39</v>
      </c>
      <c r="O138" s="59" t="s">
        <v>146</v>
      </c>
      <c r="P138" s="59" t="s">
        <v>147</v>
      </c>
      <c r="Q138" s="59" t="s">
        <v>148</v>
      </c>
      <c r="R138" s="59" t="s">
        <v>149</v>
      </c>
      <c r="S138" s="59" t="s">
        <v>150</v>
      </c>
      <c r="T138" s="60" t="s">
        <v>151</v>
      </c>
    </row>
    <row r="139" spans="2:65" s="1" customFormat="1" ht="22.9" customHeight="1">
      <c r="B139" s="28"/>
      <c r="C139" s="63" t="s">
        <v>115</v>
      </c>
      <c r="J139" s="123">
        <f>BK139</f>
        <v>0</v>
      </c>
      <c r="L139" s="28"/>
      <c r="M139" s="61"/>
      <c r="N139" s="52"/>
      <c r="O139" s="52"/>
      <c r="P139" s="124">
        <f>P140+P249</f>
        <v>0</v>
      </c>
      <c r="Q139" s="52"/>
      <c r="R139" s="124">
        <f>R140+R249</f>
        <v>514.97791109999991</v>
      </c>
      <c r="S139" s="52"/>
      <c r="T139" s="125">
        <f>T140+T249</f>
        <v>0</v>
      </c>
      <c r="AT139" s="13" t="s">
        <v>74</v>
      </c>
      <c r="AU139" s="13" t="s">
        <v>116</v>
      </c>
      <c r="BK139" s="126">
        <f>BK140+BK249</f>
        <v>0</v>
      </c>
    </row>
    <row r="140" spans="2:65" s="11" customFormat="1" ht="25.9" customHeight="1">
      <c r="B140" s="127"/>
      <c r="D140" s="128" t="s">
        <v>74</v>
      </c>
      <c r="E140" s="129" t="s">
        <v>152</v>
      </c>
      <c r="F140" s="129" t="s">
        <v>153</v>
      </c>
      <c r="I140" s="130"/>
      <c r="J140" s="131">
        <f>BK140</f>
        <v>0</v>
      </c>
      <c r="L140" s="127"/>
      <c r="M140" s="132"/>
      <c r="P140" s="133">
        <f>P141+P150+P163+P177+P197+P200+P236+P247</f>
        <v>0</v>
      </c>
      <c r="R140" s="133">
        <f>R141+R150+R163+R177+R197+R200+R236+R247</f>
        <v>492.05761007999996</v>
      </c>
      <c r="T140" s="134">
        <f>T141+T150+T163+T177+T197+T200+T236+T247</f>
        <v>0</v>
      </c>
      <c r="AR140" s="128" t="s">
        <v>83</v>
      </c>
      <c r="AT140" s="135" t="s">
        <v>74</v>
      </c>
      <c r="AU140" s="135" t="s">
        <v>75</v>
      </c>
      <c r="AY140" s="128" t="s">
        <v>154</v>
      </c>
      <c r="BK140" s="136">
        <f>BK141+BK150+BK163+BK177+BK197+BK200+BK236+BK247</f>
        <v>0</v>
      </c>
    </row>
    <row r="141" spans="2:65" s="11" customFormat="1" ht="22.9" customHeight="1">
      <c r="B141" s="127"/>
      <c r="D141" s="128" t="s">
        <v>74</v>
      </c>
      <c r="E141" s="137" t="s">
        <v>83</v>
      </c>
      <c r="F141" s="137" t="s">
        <v>155</v>
      </c>
      <c r="I141" s="130"/>
      <c r="J141" s="138">
        <f>BK141</f>
        <v>0</v>
      </c>
      <c r="L141" s="127"/>
      <c r="M141" s="132"/>
      <c r="P141" s="133">
        <f>SUM(P142:P149)</f>
        <v>0</v>
      </c>
      <c r="R141" s="133">
        <f>SUM(R142:R149)</f>
        <v>0</v>
      </c>
      <c r="T141" s="134">
        <f>SUM(T142:T149)</f>
        <v>0</v>
      </c>
      <c r="AR141" s="128" t="s">
        <v>83</v>
      </c>
      <c r="AT141" s="135" t="s">
        <v>74</v>
      </c>
      <c r="AU141" s="135" t="s">
        <v>83</v>
      </c>
      <c r="AY141" s="128" t="s">
        <v>154</v>
      </c>
      <c r="BK141" s="136">
        <f>SUM(BK142:BK149)</f>
        <v>0</v>
      </c>
    </row>
    <row r="142" spans="2:65" s="1" customFormat="1" ht="24.2" customHeight="1">
      <c r="B142" s="139"/>
      <c r="C142" s="140" t="s">
        <v>83</v>
      </c>
      <c r="D142" s="140" t="s">
        <v>156</v>
      </c>
      <c r="E142" s="141" t="s">
        <v>157</v>
      </c>
      <c r="F142" s="142" t="s">
        <v>158</v>
      </c>
      <c r="G142" s="143" t="s">
        <v>159</v>
      </c>
      <c r="H142" s="144">
        <v>77.616</v>
      </c>
      <c r="I142" s="145">
        <v>0</v>
      </c>
      <c r="J142" s="146">
        <f t="shared" ref="J142:J149" si="0">ROUND(I142*H142,2)</f>
        <v>0</v>
      </c>
      <c r="K142" s="147"/>
      <c r="L142" s="28"/>
      <c r="M142" s="148" t="s">
        <v>1</v>
      </c>
      <c r="N142" s="149" t="s">
        <v>41</v>
      </c>
      <c r="P142" s="150">
        <f t="shared" ref="P142:P149" si="1">O142*H142</f>
        <v>0</v>
      </c>
      <c r="Q142" s="150">
        <v>0</v>
      </c>
      <c r="R142" s="150">
        <f t="shared" ref="R142:R149" si="2">Q142*H142</f>
        <v>0</v>
      </c>
      <c r="S142" s="150">
        <v>0</v>
      </c>
      <c r="T142" s="151">
        <f t="shared" ref="T142:T149" si="3">S142*H142</f>
        <v>0</v>
      </c>
      <c r="AR142" s="152" t="s">
        <v>160</v>
      </c>
      <c r="AT142" s="152" t="s">
        <v>156</v>
      </c>
      <c r="AU142" s="152" t="s">
        <v>95</v>
      </c>
      <c r="AY142" s="13" t="s">
        <v>154</v>
      </c>
      <c r="BE142" s="153">
        <f t="shared" ref="BE142:BE149" si="4">IF(N142="základná",J142,0)</f>
        <v>0</v>
      </c>
      <c r="BF142" s="153">
        <f t="shared" ref="BF142:BF149" si="5">IF(N142="znížená",J142,0)</f>
        <v>0</v>
      </c>
      <c r="BG142" s="153">
        <f t="shared" ref="BG142:BG149" si="6">IF(N142="zákl. prenesená",J142,0)</f>
        <v>0</v>
      </c>
      <c r="BH142" s="153">
        <f t="shared" ref="BH142:BH149" si="7">IF(N142="zníž. prenesená",J142,0)</f>
        <v>0</v>
      </c>
      <c r="BI142" s="153">
        <f t="shared" ref="BI142:BI149" si="8">IF(N142="nulová",J142,0)</f>
        <v>0</v>
      </c>
      <c r="BJ142" s="13" t="s">
        <v>95</v>
      </c>
      <c r="BK142" s="153">
        <f t="shared" ref="BK142:BK149" si="9">ROUND(I142*H142,2)</f>
        <v>0</v>
      </c>
      <c r="BL142" s="13" t="s">
        <v>160</v>
      </c>
      <c r="BM142" s="152" t="s">
        <v>161</v>
      </c>
    </row>
    <row r="143" spans="2:65" s="1" customFormat="1" ht="24.2" customHeight="1">
      <c r="B143" s="139"/>
      <c r="C143" s="140" t="s">
        <v>95</v>
      </c>
      <c r="D143" s="140" t="s">
        <v>156</v>
      </c>
      <c r="E143" s="141" t="s">
        <v>162</v>
      </c>
      <c r="F143" s="142" t="s">
        <v>163</v>
      </c>
      <c r="G143" s="143" t="s">
        <v>159</v>
      </c>
      <c r="H143" s="144">
        <v>77.616</v>
      </c>
      <c r="I143" s="145">
        <v>0</v>
      </c>
      <c r="J143" s="146">
        <f t="shared" si="0"/>
        <v>0</v>
      </c>
      <c r="K143" s="147"/>
      <c r="L143" s="28"/>
      <c r="M143" s="148" t="s">
        <v>1</v>
      </c>
      <c r="N143" s="149" t="s">
        <v>41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160</v>
      </c>
      <c r="AT143" s="152" t="s">
        <v>156</v>
      </c>
      <c r="AU143" s="152" t="s">
        <v>95</v>
      </c>
      <c r="AY143" s="13" t="s">
        <v>154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95</v>
      </c>
      <c r="BK143" s="153">
        <f t="shared" si="9"/>
        <v>0</v>
      </c>
      <c r="BL143" s="13" t="s">
        <v>160</v>
      </c>
      <c r="BM143" s="152" t="s">
        <v>164</v>
      </c>
    </row>
    <row r="144" spans="2:65" s="1" customFormat="1" ht="16.5" customHeight="1">
      <c r="B144" s="139"/>
      <c r="C144" s="140" t="s">
        <v>165</v>
      </c>
      <c r="D144" s="140" t="s">
        <v>156</v>
      </c>
      <c r="E144" s="141" t="s">
        <v>166</v>
      </c>
      <c r="F144" s="142" t="s">
        <v>167</v>
      </c>
      <c r="G144" s="143" t="s">
        <v>159</v>
      </c>
      <c r="H144" s="144">
        <v>34.554000000000002</v>
      </c>
      <c r="I144" s="145">
        <v>0</v>
      </c>
      <c r="J144" s="146">
        <f t="shared" si="0"/>
        <v>0</v>
      </c>
      <c r="K144" s="147"/>
      <c r="L144" s="28"/>
      <c r="M144" s="148" t="s">
        <v>1</v>
      </c>
      <c r="N144" s="149" t="s">
        <v>41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160</v>
      </c>
      <c r="AT144" s="152" t="s">
        <v>156</v>
      </c>
      <c r="AU144" s="152" t="s">
        <v>95</v>
      </c>
      <c r="AY144" s="13" t="s">
        <v>154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95</v>
      </c>
      <c r="BK144" s="153">
        <f t="shared" si="9"/>
        <v>0</v>
      </c>
      <c r="BL144" s="13" t="s">
        <v>160</v>
      </c>
      <c r="BM144" s="152" t="s">
        <v>168</v>
      </c>
    </row>
    <row r="145" spans="2:65" s="1" customFormat="1" ht="37.9" customHeight="1">
      <c r="B145" s="139"/>
      <c r="C145" s="140" t="s">
        <v>160</v>
      </c>
      <c r="D145" s="140" t="s">
        <v>156</v>
      </c>
      <c r="E145" s="141" t="s">
        <v>169</v>
      </c>
      <c r="F145" s="142" t="s">
        <v>170</v>
      </c>
      <c r="G145" s="143" t="s">
        <v>159</v>
      </c>
      <c r="H145" s="144">
        <v>34.554000000000002</v>
      </c>
      <c r="I145" s="145">
        <v>0</v>
      </c>
      <c r="J145" s="146">
        <f t="shared" si="0"/>
        <v>0</v>
      </c>
      <c r="K145" s="147"/>
      <c r="L145" s="28"/>
      <c r="M145" s="148" t="s">
        <v>1</v>
      </c>
      <c r="N145" s="149" t="s">
        <v>41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160</v>
      </c>
      <c r="AT145" s="152" t="s">
        <v>156</v>
      </c>
      <c r="AU145" s="152" t="s">
        <v>95</v>
      </c>
      <c r="AY145" s="13" t="s">
        <v>154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95</v>
      </c>
      <c r="BK145" s="153">
        <f t="shared" si="9"/>
        <v>0</v>
      </c>
      <c r="BL145" s="13" t="s">
        <v>160</v>
      </c>
      <c r="BM145" s="152" t="s">
        <v>171</v>
      </c>
    </row>
    <row r="146" spans="2:65" s="1" customFormat="1" ht="33" customHeight="1">
      <c r="B146" s="139"/>
      <c r="C146" s="140" t="s">
        <v>172</v>
      </c>
      <c r="D146" s="140" t="s">
        <v>156</v>
      </c>
      <c r="E146" s="141" t="s">
        <v>173</v>
      </c>
      <c r="F146" s="142" t="s">
        <v>174</v>
      </c>
      <c r="G146" s="143" t="s">
        <v>159</v>
      </c>
      <c r="H146" s="144">
        <v>112.17</v>
      </c>
      <c r="I146" s="145">
        <v>0</v>
      </c>
      <c r="J146" s="146">
        <f t="shared" si="0"/>
        <v>0</v>
      </c>
      <c r="K146" s="147"/>
      <c r="L146" s="28"/>
      <c r="M146" s="148" t="s">
        <v>1</v>
      </c>
      <c r="N146" s="149" t="s">
        <v>41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160</v>
      </c>
      <c r="AT146" s="152" t="s">
        <v>156</v>
      </c>
      <c r="AU146" s="152" t="s">
        <v>95</v>
      </c>
      <c r="AY146" s="13" t="s">
        <v>154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95</v>
      </c>
      <c r="BK146" s="153">
        <f t="shared" si="9"/>
        <v>0</v>
      </c>
      <c r="BL146" s="13" t="s">
        <v>160</v>
      </c>
      <c r="BM146" s="152" t="s">
        <v>175</v>
      </c>
    </row>
    <row r="147" spans="2:65" s="1" customFormat="1" ht="37.9" customHeight="1">
      <c r="B147" s="139"/>
      <c r="C147" s="140" t="s">
        <v>176</v>
      </c>
      <c r="D147" s="140" t="s">
        <v>156</v>
      </c>
      <c r="E147" s="141" t="s">
        <v>177</v>
      </c>
      <c r="F147" s="142" t="s">
        <v>178</v>
      </c>
      <c r="G147" s="143" t="s">
        <v>159</v>
      </c>
      <c r="H147" s="144">
        <v>1906.89</v>
      </c>
      <c r="I147" s="145">
        <v>0</v>
      </c>
      <c r="J147" s="146">
        <f t="shared" si="0"/>
        <v>0</v>
      </c>
      <c r="K147" s="147"/>
      <c r="L147" s="28"/>
      <c r="M147" s="148" t="s">
        <v>1</v>
      </c>
      <c r="N147" s="149" t="s">
        <v>41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160</v>
      </c>
      <c r="AT147" s="152" t="s">
        <v>156</v>
      </c>
      <c r="AU147" s="152" t="s">
        <v>95</v>
      </c>
      <c r="AY147" s="13" t="s">
        <v>154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95</v>
      </c>
      <c r="BK147" s="153">
        <f t="shared" si="9"/>
        <v>0</v>
      </c>
      <c r="BL147" s="13" t="s">
        <v>160</v>
      </c>
      <c r="BM147" s="152" t="s">
        <v>179</v>
      </c>
    </row>
    <row r="148" spans="2:65" s="1" customFormat="1" ht="33" customHeight="1">
      <c r="B148" s="139"/>
      <c r="C148" s="140" t="s">
        <v>180</v>
      </c>
      <c r="D148" s="140" t="s">
        <v>156</v>
      </c>
      <c r="E148" s="141" t="s">
        <v>181</v>
      </c>
      <c r="F148" s="142" t="s">
        <v>182</v>
      </c>
      <c r="G148" s="143" t="s">
        <v>159</v>
      </c>
      <c r="H148" s="144">
        <v>112.17</v>
      </c>
      <c r="I148" s="145">
        <v>0</v>
      </c>
      <c r="J148" s="146">
        <f t="shared" si="0"/>
        <v>0</v>
      </c>
      <c r="K148" s="147"/>
      <c r="L148" s="28"/>
      <c r="M148" s="148" t="s">
        <v>1</v>
      </c>
      <c r="N148" s="149" t="s">
        <v>41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160</v>
      </c>
      <c r="AT148" s="152" t="s">
        <v>156</v>
      </c>
      <c r="AU148" s="152" t="s">
        <v>95</v>
      </c>
      <c r="AY148" s="13" t="s">
        <v>154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95</v>
      </c>
      <c r="BK148" s="153">
        <f t="shared" si="9"/>
        <v>0</v>
      </c>
      <c r="BL148" s="13" t="s">
        <v>160</v>
      </c>
      <c r="BM148" s="152" t="s">
        <v>183</v>
      </c>
    </row>
    <row r="149" spans="2:65" s="1" customFormat="1" ht="21.75" customHeight="1">
      <c r="B149" s="139"/>
      <c r="C149" s="140" t="s">
        <v>184</v>
      </c>
      <c r="D149" s="140" t="s">
        <v>156</v>
      </c>
      <c r="E149" s="141" t="s">
        <v>185</v>
      </c>
      <c r="F149" s="142" t="s">
        <v>186</v>
      </c>
      <c r="G149" s="143" t="s">
        <v>187</v>
      </c>
      <c r="H149" s="144">
        <v>194.04</v>
      </c>
      <c r="I149" s="145">
        <v>0</v>
      </c>
      <c r="J149" s="146">
        <f t="shared" si="0"/>
        <v>0</v>
      </c>
      <c r="K149" s="147"/>
      <c r="L149" s="28"/>
      <c r="M149" s="148" t="s">
        <v>1</v>
      </c>
      <c r="N149" s="149" t="s">
        <v>41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160</v>
      </c>
      <c r="AT149" s="152" t="s">
        <v>156</v>
      </c>
      <c r="AU149" s="152" t="s">
        <v>95</v>
      </c>
      <c r="AY149" s="13" t="s">
        <v>154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95</v>
      </c>
      <c r="BK149" s="153">
        <f t="shared" si="9"/>
        <v>0</v>
      </c>
      <c r="BL149" s="13" t="s">
        <v>160</v>
      </c>
      <c r="BM149" s="152" t="s">
        <v>188</v>
      </c>
    </row>
    <row r="150" spans="2:65" s="11" customFormat="1" ht="22.9" customHeight="1">
      <c r="B150" s="127"/>
      <c r="D150" s="128" t="s">
        <v>74</v>
      </c>
      <c r="E150" s="137" t="s">
        <v>95</v>
      </c>
      <c r="F150" s="137" t="s">
        <v>189</v>
      </c>
      <c r="I150" s="130"/>
      <c r="J150" s="138">
        <f>BK150</f>
        <v>0</v>
      </c>
      <c r="L150" s="127"/>
      <c r="M150" s="132"/>
      <c r="P150" s="133">
        <f>SUM(P151:P162)</f>
        <v>0</v>
      </c>
      <c r="R150" s="133">
        <f>SUM(R151:R162)</f>
        <v>221.15324880999998</v>
      </c>
      <c r="T150" s="134">
        <f>SUM(T151:T162)</f>
        <v>0</v>
      </c>
      <c r="AR150" s="128" t="s">
        <v>83</v>
      </c>
      <c r="AT150" s="135" t="s">
        <v>74</v>
      </c>
      <c r="AU150" s="135" t="s">
        <v>83</v>
      </c>
      <c r="AY150" s="128" t="s">
        <v>154</v>
      </c>
      <c r="BK150" s="136">
        <f>SUM(BK151:BK162)</f>
        <v>0</v>
      </c>
    </row>
    <row r="151" spans="2:65" s="1" customFormat="1" ht="24.2" customHeight="1">
      <c r="B151" s="139"/>
      <c r="C151" s="140" t="s">
        <v>190</v>
      </c>
      <c r="D151" s="140" t="s">
        <v>156</v>
      </c>
      <c r="E151" s="141" t="s">
        <v>191</v>
      </c>
      <c r="F151" s="142" t="s">
        <v>192</v>
      </c>
      <c r="G151" s="143" t="s">
        <v>159</v>
      </c>
      <c r="H151" s="144">
        <v>38.808</v>
      </c>
      <c r="I151" s="145">
        <v>0</v>
      </c>
      <c r="J151" s="146">
        <f t="shared" ref="J151:J162" si="10">ROUND(I151*H151,2)</f>
        <v>0</v>
      </c>
      <c r="K151" s="147"/>
      <c r="L151" s="28"/>
      <c r="M151" s="148" t="s">
        <v>1</v>
      </c>
      <c r="N151" s="149" t="s">
        <v>41</v>
      </c>
      <c r="P151" s="150">
        <f t="shared" ref="P151:P162" si="11">O151*H151</f>
        <v>0</v>
      </c>
      <c r="Q151" s="150">
        <v>2.0699999999999998</v>
      </c>
      <c r="R151" s="150">
        <f t="shared" ref="R151:R162" si="12">Q151*H151</f>
        <v>80.332559999999987</v>
      </c>
      <c r="S151" s="150">
        <v>0</v>
      </c>
      <c r="T151" s="151">
        <f t="shared" ref="T151:T162" si="13">S151*H151</f>
        <v>0</v>
      </c>
      <c r="AR151" s="152" t="s">
        <v>160</v>
      </c>
      <c r="AT151" s="152" t="s">
        <v>156</v>
      </c>
      <c r="AU151" s="152" t="s">
        <v>95</v>
      </c>
      <c r="AY151" s="13" t="s">
        <v>154</v>
      </c>
      <c r="BE151" s="153">
        <f t="shared" ref="BE151:BE162" si="14">IF(N151="základná",J151,0)</f>
        <v>0</v>
      </c>
      <c r="BF151" s="153">
        <f t="shared" ref="BF151:BF162" si="15">IF(N151="znížená",J151,0)</f>
        <v>0</v>
      </c>
      <c r="BG151" s="153">
        <f t="shared" ref="BG151:BG162" si="16">IF(N151="zákl. prenesená",J151,0)</f>
        <v>0</v>
      </c>
      <c r="BH151" s="153">
        <f t="shared" ref="BH151:BH162" si="17">IF(N151="zníž. prenesená",J151,0)</f>
        <v>0</v>
      </c>
      <c r="BI151" s="153">
        <f t="shared" ref="BI151:BI162" si="18">IF(N151="nulová",J151,0)</f>
        <v>0</v>
      </c>
      <c r="BJ151" s="13" t="s">
        <v>95</v>
      </c>
      <c r="BK151" s="153">
        <f t="shared" ref="BK151:BK162" si="19">ROUND(I151*H151,2)</f>
        <v>0</v>
      </c>
      <c r="BL151" s="13" t="s">
        <v>160</v>
      </c>
      <c r="BM151" s="152" t="s">
        <v>193</v>
      </c>
    </row>
    <row r="152" spans="2:65" s="1" customFormat="1" ht="24.2" customHeight="1">
      <c r="B152" s="139"/>
      <c r="C152" s="140" t="s">
        <v>194</v>
      </c>
      <c r="D152" s="140" t="s">
        <v>156</v>
      </c>
      <c r="E152" s="141" t="s">
        <v>195</v>
      </c>
      <c r="F152" s="142" t="s">
        <v>196</v>
      </c>
      <c r="G152" s="143" t="s">
        <v>159</v>
      </c>
      <c r="H152" s="144">
        <v>27.602</v>
      </c>
      <c r="I152" s="145">
        <v>0</v>
      </c>
      <c r="J152" s="146">
        <f t="shared" si="10"/>
        <v>0</v>
      </c>
      <c r="K152" s="147"/>
      <c r="L152" s="28"/>
      <c r="M152" s="148" t="s">
        <v>1</v>
      </c>
      <c r="N152" s="149" t="s">
        <v>41</v>
      </c>
      <c r="P152" s="150">
        <f t="shared" si="11"/>
        <v>0</v>
      </c>
      <c r="Q152" s="150">
        <v>2.2151299999999998</v>
      </c>
      <c r="R152" s="150">
        <f t="shared" si="12"/>
        <v>61.142018259999993</v>
      </c>
      <c r="S152" s="150">
        <v>0</v>
      </c>
      <c r="T152" s="151">
        <f t="shared" si="13"/>
        <v>0</v>
      </c>
      <c r="AR152" s="152" t="s">
        <v>160</v>
      </c>
      <c r="AT152" s="152" t="s">
        <v>156</v>
      </c>
      <c r="AU152" s="152" t="s">
        <v>95</v>
      </c>
      <c r="AY152" s="13" t="s">
        <v>154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95</v>
      </c>
      <c r="BK152" s="153">
        <f t="shared" si="19"/>
        <v>0</v>
      </c>
      <c r="BL152" s="13" t="s">
        <v>160</v>
      </c>
      <c r="BM152" s="152" t="s">
        <v>197</v>
      </c>
    </row>
    <row r="153" spans="2:65" s="1" customFormat="1" ht="24.2" customHeight="1">
      <c r="B153" s="139"/>
      <c r="C153" s="140" t="s">
        <v>198</v>
      </c>
      <c r="D153" s="140" t="s">
        <v>156</v>
      </c>
      <c r="E153" s="141" t="s">
        <v>199</v>
      </c>
      <c r="F153" s="142" t="s">
        <v>200</v>
      </c>
      <c r="G153" s="143" t="s">
        <v>187</v>
      </c>
      <c r="H153" s="144">
        <v>7.92</v>
      </c>
      <c r="I153" s="145">
        <v>0</v>
      </c>
      <c r="J153" s="146">
        <f t="shared" si="10"/>
        <v>0</v>
      </c>
      <c r="K153" s="147"/>
      <c r="L153" s="28"/>
      <c r="M153" s="148" t="s">
        <v>1</v>
      </c>
      <c r="N153" s="149" t="s">
        <v>41</v>
      </c>
      <c r="P153" s="150">
        <f t="shared" si="11"/>
        <v>0</v>
      </c>
      <c r="Q153" s="150">
        <v>3.7699999999999999E-3</v>
      </c>
      <c r="R153" s="150">
        <f t="shared" si="12"/>
        <v>2.98584E-2</v>
      </c>
      <c r="S153" s="150">
        <v>0</v>
      </c>
      <c r="T153" s="151">
        <f t="shared" si="13"/>
        <v>0</v>
      </c>
      <c r="AR153" s="152" t="s">
        <v>160</v>
      </c>
      <c r="AT153" s="152" t="s">
        <v>156</v>
      </c>
      <c r="AU153" s="152" t="s">
        <v>95</v>
      </c>
      <c r="AY153" s="13" t="s">
        <v>154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95</v>
      </c>
      <c r="BK153" s="153">
        <f t="shared" si="19"/>
        <v>0</v>
      </c>
      <c r="BL153" s="13" t="s">
        <v>160</v>
      </c>
      <c r="BM153" s="152" t="s">
        <v>201</v>
      </c>
    </row>
    <row r="154" spans="2:65" s="1" customFormat="1" ht="24.2" customHeight="1">
      <c r="B154" s="139"/>
      <c r="C154" s="140" t="s">
        <v>202</v>
      </c>
      <c r="D154" s="140" t="s">
        <v>156</v>
      </c>
      <c r="E154" s="141" t="s">
        <v>203</v>
      </c>
      <c r="F154" s="142" t="s">
        <v>204</v>
      </c>
      <c r="G154" s="143" t="s">
        <v>187</v>
      </c>
      <c r="H154" s="144">
        <v>7.92</v>
      </c>
      <c r="I154" s="145">
        <v>0</v>
      </c>
      <c r="J154" s="146">
        <f t="shared" si="10"/>
        <v>0</v>
      </c>
      <c r="K154" s="147"/>
      <c r="L154" s="28"/>
      <c r="M154" s="148" t="s">
        <v>1</v>
      </c>
      <c r="N154" s="149" t="s">
        <v>41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160</v>
      </c>
      <c r="AT154" s="152" t="s">
        <v>156</v>
      </c>
      <c r="AU154" s="152" t="s">
        <v>95</v>
      </c>
      <c r="AY154" s="13" t="s">
        <v>154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95</v>
      </c>
      <c r="BK154" s="153">
        <f t="shared" si="19"/>
        <v>0</v>
      </c>
      <c r="BL154" s="13" t="s">
        <v>160</v>
      </c>
      <c r="BM154" s="152" t="s">
        <v>205</v>
      </c>
    </row>
    <row r="155" spans="2:65" s="1" customFormat="1" ht="33" customHeight="1">
      <c r="B155" s="139"/>
      <c r="C155" s="140" t="s">
        <v>206</v>
      </c>
      <c r="D155" s="140" t="s">
        <v>156</v>
      </c>
      <c r="E155" s="141" t="s">
        <v>207</v>
      </c>
      <c r="F155" s="142" t="s">
        <v>208</v>
      </c>
      <c r="G155" s="143" t="s">
        <v>187</v>
      </c>
      <c r="H155" s="144">
        <v>184.01499999999999</v>
      </c>
      <c r="I155" s="145">
        <v>0</v>
      </c>
      <c r="J155" s="146">
        <f t="shared" si="10"/>
        <v>0</v>
      </c>
      <c r="K155" s="147"/>
      <c r="L155" s="28"/>
      <c r="M155" s="148" t="s">
        <v>1</v>
      </c>
      <c r="N155" s="149" t="s">
        <v>41</v>
      </c>
      <c r="P155" s="150">
        <f t="shared" si="11"/>
        <v>0</v>
      </c>
      <c r="Q155" s="150">
        <v>8.7799999999999996E-3</v>
      </c>
      <c r="R155" s="150">
        <f t="shared" si="12"/>
        <v>1.6156516999999999</v>
      </c>
      <c r="S155" s="150">
        <v>0</v>
      </c>
      <c r="T155" s="151">
        <f t="shared" si="13"/>
        <v>0</v>
      </c>
      <c r="AR155" s="152" t="s">
        <v>160</v>
      </c>
      <c r="AT155" s="152" t="s">
        <v>156</v>
      </c>
      <c r="AU155" s="152" t="s">
        <v>95</v>
      </c>
      <c r="AY155" s="13" t="s">
        <v>154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95</v>
      </c>
      <c r="BK155" s="153">
        <f t="shared" si="19"/>
        <v>0</v>
      </c>
      <c r="BL155" s="13" t="s">
        <v>160</v>
      </c>
      <c r="BM155" s="152" t="s">
        <v>209</v>
      </c>
    </row>
    <row r="156" spans="2:65" s="1" customFormat="1" ht="37.9" customHeight="1">
      <c r="B156" s="139"/>
      <c r="C156" s="140" t="s">
        <v>210</v>
      </c>
      <c r="D156" s="140" t="s">
        <v>156</v>
      </c>
      <c r="E156" s="141" t="s">
        <v>211</v>
      </c>
      <c r="F156" s="142" t="s">
        <v>212</v>
      </c>
      <c r="G156" s="143" t="s">
        <v>159</v>
      </c>
      <c r="H156" s="144">
        <v>5.13</v>
      </c>
      <c r="I156" s="145">
        <v>0</v>
      </c>
      <c r="J156" s="146">
        <f t="shared" si="10"/>
        <v>0</v>
      </c>
      <c r="K156" s="147"/>
      <c r="L156" s="28"/>
      <c r="M156" s="148" t="s">
        <v>1</v>
      </c>
      <c r="N156" s="149" t="s">
        <v>41</v>
      </c>
      <c r="P156" s="150">
        <f t="shared" si="11"/>
        <v>0</v>
      </c>
      <c r="Q156" s="150">
        <v>2.1170900000000001</v>
      </c>
      <c r="R156" s="150">
        <f t="shared" si="12"/>
        <v>10.860671700000001</v>
      </c>
      <c r="S156" s="150">
        <v>0</v>
      </c>
      <c r="T156" s="151">
        <f t="shared" si="13"/>
        <v>0</v>
      </c>
      <c r="AR156" s="152" t="s">
        <v>160</v>
      </c>
      <c r="AT156" s="152" t="s">
        <v>156</v>
      </c>
      <c r="AU156" s="152" t="s">
        <v>95</v>
      </c>
      <c r="AY156" s="13" t="s">
        <v>154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95</v>
      </c>
      <c r="BK156" s="153">
        <f t="shared" si="19"/>
        <v>0</v>
      </c>
      <c r="BL156" s="13" t="s">
        <v>160</v>
      </c>
      <c r="BM156" s="152" t="s">
        <v>213</v>
      </c>
    </row>
    <row r="157" spans="2:65" s="1" customFormat="1" ht="24.2" customHeight="1">
      <c r="B157" s="139"/>
      <c r="C157" s="140" t="s">
        <v>214</v>
      </c>
      <c r="D157" s="140" t="s">
        <v>156</v>
      </c>
      <c r="E157" s="141" t="s">
        <v>215</v>
      </c>
      <c r="F157" s="142" t="s">
        <v>216</v>
      </c>
      <c r="G157" s="143" t="s">
        <v>159</v>
      </c>
      <c r="H157" s="144">
        <v>12.35</v>
      </c>
      <c r="I157" s="145">
        <v>0</v>
      </c>
      <c r="J157" s="146">
        <f t="shared" si="10"/>
        <v>0</v>
      </c>
      <c r="K157" s="147"/>
      <c r="L157" s="28"/>
      <c r="M157" s="148" t="s">
        <v>1</v>
      </c>
      <c r="N157" s="149" t="s">
        <v>41</v>
      </c>
      <c r="P157" s="150">
        <f t="shared" si="11"/>
        <v>0</v>
      </c>
      <c r="Q157" s="150">
        <v>2.2151299999999998</v>
      </c>
      <c r="R157" s="150">
        <f t="shared" si="12"/>
        <v>27.356855499999998</v>
      </c>
      <c r="S157" s="150">
        <v>0</v>
      </c>
      <c r="T157" s="151">
        <f t="shared" si="13"/>
        <v>0</v>
      </c>
      <c r="AR157" s="152" t="s">
        <v>160</v>
      </c>
      <c r="AT157" s="152" t="s">
        <v>156</v>
      </c>
      <c r="AU157" s="152" t="s">
        <v>95</v>
      </c>
      <c r="AY157" s="13" t="s">
        <v>154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95</v>
      </c>
      <c r="BK157" s="153">
        <f t="shared" si="19"/>
        <v>0</v>
      </c>
      <c r="BL157" s="13" t="s">
        <v>160</v>
      </c>
      <c r="BM157" s="152" t="s">
        <v>217</v>
      </c>
    </row>
    <row r="158" spans="2:65" s="1" customFormat="1" ht="21.75" customHeight="1">
      <c r="B158" s="139"/>
      <c r="C158" s="140" t="s">
        <v>218</v>
      </c>
      <c r="D158" s="140" t="s">
        <v>156</v>
      </c>
      <c r="E158" s="141" t="s">
        <v>219</v>
      </c>
      <c r="F158" s="142" t="s">
        <v>220</v>
      </c>
      <c r="G158" s="143" t="s">
        <v>187</v>
      </c>
      <c r="H158" s="144">
        <v>27.56</v>
      </c>
      <c r="I158" s="145">
        <v>0</v>
      </c>
      <c r="J158" s="146">
        <f t="shared" si="10"/>
        <v>0</v>
      </c>
      <c r="K158" s="147"/>
      <c r="L158" s="28"/>
      <c r="M158" s="148" t="s">
        <v>1</v>
      </c>
      <c r="N158" s="149" t="s">
        <v>41</v>
      </c>
      <c r="P158" s="150">
        <f t="shared" si="11"/>
        <v>0</v>
      </c>
      <c r="Q158" s="150">
        <v>3.7699999999999999E-3</v>
      </c>
      <c r="R158" s="150">
        <f t="shared" si="12"/>
        <v>0.1039012</v>
      </c>
      <c r="S158" s="150">
        <v>0</v>
      </c>
      <c r="T158" s="151">
        <f t="shared" si="13"/>
        <v>0</v>
      </c>
      <c r="AR158" s="152" t="s">
        <v>160</v>
      </c>
      <c r="AT158" s="152" t="s">
        <v>156</v>
      </c>
      <c r="AU158" s="152" t="s">
        <v>95</v>
      </c>
      <c r="AY158" s="13" t="s">
        <v>154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95</v>
      </c>
      <c r="BK158" s="153">
        <f t="shared" si="19"/>
        <v>0</v>
      </c>
      <c r="BL158" s="13" t="s">
        <v>160</v>
      </c>
      <c r="BM158" s="152" t="s">
        <v>221</v>
      </c>
    </row>
    <row r="159" spans="2:65" s="1" customFormat="1" ht="24.2" customHeight="1">
      <c r="B159" s="139"/>
      <c r="C159" s="140" t="s">
        <v>222</v>
      </c>
      <c r="D159" s="140" t="s">
        <v>156</v>
      </c>
      <c r="E159" s="141" t="s">
        <v>223</v>
      </c>
      <c r="F159" s="142" t="s">
        <v>224</v>
      </c>
      <c r="G159" s="143" t="s">
        <v>187</v>
      </c>
      <c r="H159" s="144">
        <v>27.56</v>
      </c>
      <c r="I159" s="145">
        <v>0</v>
      </c>
      <c r="J159" s="146">
        <f t="shared" si="10"/>
        <v>0</v>
      </c>
      <c r="K159" s="147"/>
      <c r="L159" s="28"/>
      <c r="M159" s="148" t="s">
        <v>1</v>
      </c>
      <c r="N159" s="149" t="s">
        <v>41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160</v>
      </c>
      <c r="AT159" s="152" t="s">
        <v>156</v>
      </c>
      <c r="AU159" s="152" t="s">
        <v>95</v>
      </c>
      <c r="AY159" s="13" t="s">
        <v>154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95</v>
      </c>
      <c r="BK159" s="153">
        <f t="shared" si="19"/>
        <v>0</v>
      </c>
      <c r="BL159" s="13" t="s">
        <v>160</v>
      </c>
      <c r="BM159" s="152" t="s">
        <v>225</v>
      </c>
    </row>
    <row r="160" spans="2:65" s="1" customFormat="1" ht="24.2" customHeight="1">
      <c r="B160" s="139"/>
      <c r="C160" s="140" t="s">
        <v>226</v>
      </c>
      <c r="D160" s="140" t="s">
        <v>156</v>
      </c>
      <c r="E160" s="141" t="s">
        <v>227</v>
      </c>
      <c r="F160" s="142" t="s">
        <v>228</v>
      </c>
      <c r="G160" s="143" t="s">
        <v>229</v>
      </c>
      <c r="H160" s="144">
        <v>1.125</v>
      </c>
      <c r="I160" s="145">
        <v>0</v>
      </c>
      <c r="J160" s="146">
        <f t="shared" si="10"/>
        <v>0</v>
      </c>
      <c r="K160" s="147"/>
      <c r="L160" s="28"/>
      <c r="M160" s="148" t="s">
        <v>1</v>
      </c>
      <c r="N160" s="149" t="s">
        <v>41</v>
      </c>
      <c r="P160" s="150">
        <f t="shared" si="11"/>
        <v>0</v>
      </c>
      <c r="Q160" s="150">
        <v>1.01895</v>
      </c>
      <c r="R160" s="150">
        <f t="shared" si="12"/>
        <v>1.1463187500000001</v>
      </c>
      <c r="S160" s="150">
        <v>0</v>
      </c>
      <c r="T160" s="151">
        <f t="shared" si="13"/>
        <v>0</v>
      </c>
      <c r="AR160" s="152" t="s">
        <v>160</v>
      </c>
      <c r="AT160" s="152" t="s">
        <v>156</v>
      </c>
      <c r="AU160" s="152" t="s">
        <v>95</v>
      </c>
      <c r="AY160" s="13" t="s">
        <v>154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95</v>
      </c>
      <c r="BK160" s="153">
        <f t="shared" si="19"/>
        <v>0</v>
      </c>
      <c r="BL160" s="13" t="s">
        <v>160</v>
      </c>
      <c r="BM160" s="152" t="s">
        <v>230</v>
      </c>
    </row>
    <row r="161" spans="2:65" s="1" customFormat="1" ht="24.2" customHeight="1">
      <c r="B161" s="139"/>
      <c r="C161" s="140" t="s">
        <v>231</v>
      </c>
      <c r="D161" s="140" t="s">
        <v>156</v>
      </c>
      <c r="E161" s="141" t="s">
        <v>232</v>
      </c>
      <c r="F161" s="142" t="s">
        <v>233</v>
      </c>
      <c r="G161" s="143" t="s">
        <v>159</v>
      </c>
      <c r="H161" s="144">
        <v>14.23</v>
      </c>
      <c r="I161" s="145">
        <v>0</v>
      </c>
      <c r="J161" s="146">
        <f t="shared" si="10"/>
        <v>0</v>
      </c>
      <c r="K161" s="147"/>
      <c r="L161" s="28"/>
      <c r="M161" s="148" t="s">
        <v>1</v>
      </c>
      <c r="N161" s="149" t="s">
        <v>41</v>
      </c>
      <c r="P161" s="150">
        <f t="shared" si="11"/>
        <v>0</v>
      </c>
      <c r="Q161" s="150">
        <v>2.2151299999999998</v>
      </c>
      <c r="R161" s="150">
        <f t="shared" si="12"/>
        <v>31.521299899999999</v>
      </c>
      <c r="S161" s="150">
        <v>0</v>
      </c>
      <c r="T161" s="151">
        <f t="shared" si="13"/>
        <v>0</v>
      </c>
      <c r="AR161" s="152" t="s">
        <v>160</v>
      </c>
      <c r="AT161" s="152" t="s">
        <v>156</v>
      </c>
      <c r="AU161" s="152" t="s">
        <v>95</v>
      </c>
      <c r="AY161" s="13" t="s">
        <v>154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95</v>
      </c>
      <c r="BK161" s="153">
        <f t="shared" si="19"/>
        <v>0</v>
      </c>
      <c r="BL161" s="13" t="s">
        <v>160</v>
      </c>
      <c r="BM161" s="152" t="s">
        <v>234</v>
      </c>
    </row>
    <row r="162" spans="2:65" s="1" customFormat="1" ht="24.2" customHeight="1">
      <c r="B162" s="139"/>
      <c r="C162" s="140" t="s">
        <v>7</v>
      </c>
      <c r="D162" s="140" t="s">
        <v>156</v>
      </c>
      <c r="E162" s="141" t="s">
        <v>235</v>
      </c>
      <c r="F162" s="142" t="s">
        <v>236</v>
      </c>
      <c r="G162" s="143" t="s">
        <v>159</v>
      </c>
      <c r="H162" s="144">
        <v>3.18</v>
      </c>
      <c r="I162" s="145">
        <v>0</v>
      </c>
      <c r="J162" s="146">
        <f t="shared" si="10"/>
        <v>0</v>
      </c>
      <c r="K162" s="147"/>
      <c r="L162" s="28"/>
      <c r="M162" s="148" t="s">
        <v>1</v>
      </c>
      <c r="N162" s="149" t="s">
        <v>41</v>
      </c>
      <c r="P162" s="150">
        <f t="shared" si="11"/>
        <v>0</v>
      </c>
      <c r="Q162" s="150">
        <v>2.2151299999999998</v>
      </c>
      <c r="R162" s="150">
        <f t="shared" si="12"/>
        <v>7.0441133999999996</v>
      </c>
      <c r="S162" s="150">
        <v>0</v>
      </c>
      <c r="T162" s="151">
        <f t="shared" si="13"/>
        <v>0</v>
      </c>
      <c r="AR162" s="152" t="s">
        <v>160</v>
      </c>
      <c r="AT162" s="152" t="s">
        <v>156</v>
      </c>
      <c r="AU162" s="152" t="s">
        <v>95</v>
      </c>
      <c r="AY162" s="13" t="s">
        <v>154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95</v>
      </c>
      <c r="BK162" s="153">
        <f t="shared" si="19"/>
        <v>0</v>
      </c>
      <c r="BL162" s="13" t="s">
        <v>160</v>
      </c>
      <c r="BM162" s="152" t="s">
        <v>237</v>
      </c>
    </row>
    <row r="163" spans="2:65" s="11" customFormat="1" ht="22.9" customHeight="1">
      <c r="B163" s="127"/>
      <c r="D163" s="128" t="s">
        <v>74</v>
      </c>
      <c r="E163" s="137" t="s">
        <v>165</v>
      </c>
      <c r="F163" s="137" t="s">
        <v>238</v>
      </c>
      <c r="I163" s="130"/>
      <c r="J163" s="138">
        <f>BK163</f>
        <v>0</v>
      </c>
      <c r="L163" s="127"/>
      <c r="M163" s="132"/>
      <c r="P163" s="133">
        <f>SUM(P164:P176)</f>
        <v>0</v>
      </c>
      <c r="R163" s="133">
        <f>SUM(R164:R176)</f>
        <v>68.182090040000006</v>
      </c>
      <c r="T163" s="134">
        <f>SUM(T164:T176)</f>
        <v>0</v>
      </c>
      <c r="AR163" s="128" t="s">
        <v>83</v>
      </c>
      <c r="AT163" s="135" t="s">
        <v>74</v>
      </c>
      <c r="AU163" s="135" t="s">
        <v>83</v>
      </c>
      <c r="AY163" s="128" t="s">
        <v>154</v>
      </c>
      <c r="BK163" s="136">
        <f>SUM(BK164:BK176)</f>
        <v>0</v>
      </c>
    </row>
    <row r="164" spans="2:65" s="1" customFormat="1" ht="37.9" customHeight="1">
      <c r="B164" s="139"/>
      <c r="C164" s="140" t="s">
        <v>239</v>
      </c>
      <c r="D164" s="140" t="s">
        <v>156</v>
      </c>
      <c r="E164" s="141" t="s">
        <v>240</v>
      </c>
      <c r="F164" s="142" t="s">
        <v>241</v>
      </c>
      <c r="G164" s="143" t="s">
        <v>159</v>
      </c>
      <c r="H164" s="144">
        <v>57.683</v>
      </c>
      <c r="I164" s="145">
        <v>0</v>
      </c>
      <c r="J164" s="146">
        <f t="shared" ref="J164:J176" si="20">ROUND(I164*H164,2)</f>
        <v>0</v>
      </c>
      <c r="K164" s="147"/>
      <c r="L164" s="28"/>
      <c r="M164" s="148" t="s">
        <v>1</v>
      </c>
      <c r="N164" s="149" t="s">
        <v>41</v>
      </c>
      <c r="P164" s="150">
        <f t="shared" ref="P164:P176" si="21">O164*H164</f>
        <v>0</v>
      </c>
      <c r="Q164" s="150">
        <v>0.70221</v>
      </c>
      <c r="R164" s="150">
        <f t="shared" ref="R164:R176" si="22">Q164*H164</f>
        <v>40.505579429999997</v>
      </c>
      <c r="S164" s="150">
        <v>0</v>
      </c>
      <c r="T164" s="151">
        <f t="shared" ref="T164:T176" si="23">S164*H164</f>
        <v>0</v>
      </c>
      <c r="AR164" s="152" t="s">
        <v>160</v>
      </c>
      <c r="AT164" s="152" t="s">
        <v>156</v>
      </c>
      <c r="AU164" s="152" t="s">
        <v>95</v>
      </c>
      <c r="AY164" s="13" t="s">
        <v>154</v>
      </c>
      <c r="BE164" s="153">
        <f t="shared" ref="BE164:BE176" si="24">IF(N164="základná",J164,0)</f>
        <v>0</v>
      </c>
      <c r="BF164" s="153">
        <f t="shared" ref="BF164:BF176" si="25">IF(N164="znížená",J164,0)</f>
        <v>0</v>
      </c>
      <c r="BG164" s="153">
        <f t="shared" ref="BG164:BG176" si="26">IF(N164="zákl. prenesená",J164,0)</f>
        <v>0</v>
      </c>
      <c r="BH164" s="153">
        <f t="shared" ref="BH164:BH176" si="27">IF(N164="zníž. prenesená",J164,0)</f>
        <v>0</v>
      </c>
      <c r="BI164" s="153">
        <f t="shared" ref="BI164:BI176" si="28">IF(N164="nulová",J164,0)</f>
        <v>0</v>
      </c>
      <c r="BJ164" s="13" t="s">
        <v>95</v>
      </c>
      <c r="BK164" s="153">
        <f t="shared" ref="BK164:BK176" si="29">ROUND(I164*H164,2)</f>
        <v>0</v>
      </c>
      <c r="BL164" s="13" t="s">
        <v>160</v>
      </c>
      <c r="BM164" s="152" t="s">
        <v>242</v>
      </c>
    </row>
    <row r="165" spans="2:65" s="1" customFormat="1" ht="24.2" customHeight="1">
      <c r="B165" s="139"/>
      <c r="C165" s="140" t="s">
        <v>243</v>
      </c>
      <c r="D165" s="140" t="s">
        <v>156</v>
      </c>
      <c r="E165" s="141" t="s">
        <v>244</v>
      </c>
      <c r="F165" s="142" t="s">
        <v>245</v>
      </c>
      <c r="G165" s="143" t="s">
        <v>246</v>
      </c>
      <c r="H165" s="144">
        <v>1</v>
      </c>
      <c r="I165" s="145">
        <v>0</v>
      </c>
      <c r="J165" s="146">
        <f t="shared" si="20"/>
        <v>0</v>
      </c>
      <c r="K165" s="147"/>
      <c r="L165" s="28"/>
      <c r="M165" s="148" t="s">
        <v>1</v>
      </c>
      <c r="N165" s="149" t="s">
        <v>41</v>
      </c>
      <c r="P165" s="150">
        <f t="shared" si="21"/>
        <v>0</v>
      </c>
      <c r="Q165" s="150">
        <v>3.3250000000000002E-2</v>
      </c>
      <c r="R165" s="150">
        <f t="shared" si="22"/>
        <v>3.3250000000000002E-2</v>
      </c>
      <c r="S165" s="150">
        <v>0</v>
      </c>
      <c r="T165" s="151">
        <f t="shared" si="23"/>
        <v>0</v>
      </c>
      <c r="AR165" s="152" t="s">
        <v>160</v>
      </c>
      <c r="AT165" s="152" t="s">
        <v>156</v>
      </c>
      <c r="AU165" s="152" t="s">
        <v>95</v>
      </c>
      <c r="AY165" s="13" t="s">
        <v>154</v>
      </c>
      <c r="BE165" s="153">
        <f t="shared" si="24"/>
        <v>0</v>
      </c>
      <c r="BF165" s="153">
        <f t="shared" si="25"/>
        <v>0</v>
      </c>
      <c r="BG165" s="153">
        <f t="shared" si="26"/>
        <v>0</v>
      </c>
      <c r="BH165" s="153">
        <f t="shared" si="27"/>
        <v>0</v>
      </c>
      <c r="BI165" s="153">
        <f t="shared" si="28"/>
        <v>0</v>
      </c>
      <c r="BJ165" s="13" t="s">
        <v>95</v>
      </c>
      <c r="BK165" s="153">
        <f t="shared" si="29"/>
        <v>0</v>
      </c>
      <c r="BL165" s="13" t="s">
        <v>160</v>
      </c>
      <c r="BM165" s="152" t="s">
        <v>247</v>
      </c>
    </row>
    <row r="166" spans="2:65" s="1" customFormat="1" ht="24.2" customHeight="1">
      <c r="B166" s="139"/>
      <c r="C166" s="140" t="s">
        <v>248</v>
      </c>
      <c r="D166" s="140" t="s">
        <v>156</v>
      </c>
      <c r="E166" s="141" t="s">
        <v>249</v>
      </c>
      <c r="F166" s="142" t="s">
        <v>250</v>
      </c>
      <c r="G166" s="143" t="s">
        <v>246</v>
      </c>
      <c r="H166" s="144">
        <v>3</v>
      </c>
      <c r="I166" s="145">
        <v>0</v>
      </c>
      <c r="J166" s="146">
        <f t="shared" si="20"/>
        <v>0</v>
      </c>
      <c r="K166" s="147"/>
      <c r="L166" s="28"/>
      <c r="M166" s="148" t="s">
        <v>1</v>
      </c>
      <c r="N166" s="149" t="s">
        <v>41</v>
      </c>
      <c r="P166" s="150">
        <f t="shared" si="21"/>
        <v>0</v>
      </c>
      <c r="Q166" s="150">
        <v>3.9870000000000003E-2</v>
      </c>
      <c r="R166" s="150">
        <f t="shared" si="22"/>
        <v>0.11961000000000001</v>
      </c>
      <c r="S166" s="150">
        <v>0</v>
      </c>
      <c r="T166" s="151">
        <f t="shared" si="23"/>
        <v>0</v>
      </c>
      <c r="AR166" s="152" t="s">
        <v>160</v>
      </c>
      <c r="AT166" s="152" t="s">
        <v>156</v>
      </c>
      <c r="AU166" s="152" t="s">
        <v>95</v>
      </c>
      <c r="AY166" s="13" t="s">
        <v>154</v>
      </c>
      <c r="BE166" s="153">
        <f t="shared" si="24"/>
        <v>0</v>
      </c>
      <c r="BF166" s="153">
        <f t="shared" si="25"/>
        <v>0</v>
      </c>
      <c r="BG166" s="153">
        <f t="shared" si="26"/>
        <v>0</v>
      </c>
      <c r="BH166" s="153">
        <f t="shared" si="27"/>
        <v>0</v>
      </c>
      <c r="BI166" s="153">
        <f t="shared" si="28"/>
        <v>0</v>
      </c>
      <c r="BJ166" s="13" t="s">
        <v>95</v>
      </c>
      <c r="BK166" s="153">
        <f t="shared" si="29"/>
        <v>0</v>
      </c>
      <c r="BL166" s="13" t="s">
        <v>160</v>
      </c>
      <c r="BM166" s="152" t="s">
        <v>251</v>
      </c>
    </row>
    <row r="167" spans="2:65" s="1" customFormat="1" ht="24.2" customHeight="1">
      <c r="B167" s="139"/>
      <c r="C167" s="140" t="s">
        <v>252</v>
      </c>
      <c r="D167" s="140" t="s">
        <v>156</v>
      </c>
      <c r="E167" s="141" t="s">
        <v>253</v>
      </c>
      <c r="F167" s="142" t="s">
        <v>254</v>
      </c>
      <c r="G167" s="143" t="s">
        <v>246</v>
      </c>
      <c r="H167" s="144">
        <v>8</v>
      </c>
      <c r="I167" s="145">
        <v>0</v>
      </c>
      <c r="J167" s="146">
        <f t="shared" si="20"/>
        <v>0</v>
      </c>
      <c r="K167" s="147"/>
      <c r="L167" s="28"/>
      <c r="M167" s="148" t="s">
        <v>1</v>
      </c>
      <c r="N167" s="149" t="s">
        <v>41</v>
      </c>
      <c r="P167" s="150">
        <f t="shared" si="21"/>
        <v>0</v>
      </c>
      <c r="Q167" s="150">
        <v>0.14421</v>
      </c>
      <c r="R167" s="150">
        <f t="shared" si="22"/>
        <v>1.15368</v>
      </c>
      <c r="S167" s="150">
        <v>0</v>
      </c>
      <c r="T167" s="151">
        <f t="shared" si="23"/>
        <v>0</v>
      </c>
      <c r="AR167" s="152" t="s">
        <v>160</v>
      </c>
      <c r="AT167" s="152" t="s">
        <v>156</v>
      </c>
      <c r="AU167" s="152" t="s">
        <v>95</v>
      </c>
      <c r="AY167" s="13" t="s">
        <v>154</v>
      </c>
      <c r="BE167" s="153">
        <f t="shared" si="24"/>
        <v>0</v>
      </c>
      <c r="BF167" s="153">
        <f t="shared" si="25"/>
        <v>0</v>
      </c>
      <c r="BG167" s="153">
        <f t="shared" si="26"/>
        <v>0</v>
      </c>
      <c r="BH167" s="153">
        <f t="shared" si="27"/>
        <v>0</v>
      </c>
      <c r="BI167" s="153">
        <f t="shared" si="28"/>
        <v>0</v>
      </c>
      <c r="BJ167" s="13" t="s">
        <v>95</v>
      </c>
      <c r="BK167" s="153">
        <f t="shared" si="29"/>
        <v>0</v>
      </c>
      <c r="BL167" s="13" t="s">
        <v>160</v>
      </c>
      <c r="BM167" s="152" t="s">
        <v>255</v>
      </c>
    </row>
    <row r="168" spans="2:65" s="1" customFormat="1" ht="24.2" customHeight="1">
      <c r="B168" s="139"/>
      <c r="C168" s="140" t="s">
        <v>256</v>
      </c>
      <c r="D168" s="140" t="s">
        <v>156</v>
      </c>
      <c r="E168" s="141" t="s">
        <v>257</v>
      </c>
      <c r="F168" s="142" t="s">
        <v>258</v>
      </c>
      <c r="G168" s="143" t="s">
        <v>246</v>
      </c>
      <c r="H168" s="144">
        <v>1</v>
      </c>
      <c r="I168" s="145">
        <v>0</v>
      </c>
      <c r="J168" s="146">
        <f t="shared" si="20"/>
        <v>0</v>
      </c>
      <c r="K168" s="147"/>
      <c r="L168" s="28"/>
      <c r="M168" s="148" t="s">
        <v>1</v>
      </c>
      <c r="N168" s="149" t="s">
        <v>41</v>
      </c>
      <c r="P168" s="150">
        <f t="shared" si="21"/>
        <v>0</v>
      </c>
      <c r="Q168" s="150">
        <v>0.15951000000000001</v>
      </c>
      <c r="R168" s="150">
        <f t="shared" si="22"/>
        <v>0.15951000000000001</v>
      </c>
      <c r="S168" s="150">
        <v>0</v>
      </c>
      <c r="T168" s="151">
        <f t="shared" si="23"/>
        <v>0</v>
      </c>
      <c r="AR168" s="152" t="s">
        <v>160</v>
      </c>
      <c r="AT168" s="152" t="s">
        <v>156</v>
      </c>
      <c r="AU168" s="152" t="s">
        <v>95</v>
      </c>
      <c r="AY168" s="13" t="s">
        <v>154</v>
      </c>
      <c r="BE168" s="153">
        <f t="shared" si="24"/>
        <v>0</v>
      </c>
      <c r="BF168" s="153">
        <f t="shared" si="25"/>
        <v>0</v>
      </c>
      <c r="BG168" s="153">
        <f t="shared" si="26"/>
        <v>0</v>
      </c>
      <c r="BH168" s="153">
        <f t="shared" si="27"/>
        <v>0</v>
      </c>
      <c r="BI168" s="153">
        <f t="shared" si="28"/>
        <v>0</v>
      </c>
      <c r="BJ168" s="13" t="s">
        <v>95</v>
      </c>
      <c r="BK168" s="153">
        <f t="shared" si="29"/>
        <v>0</v>
      </c>
      <c r="BL168" s="13" t="s">
        <v>160</v>
      </c>
      <c r="BM168" s="152" t="s">
        <v>259</v>
      </c>
    </row>
    <row r="169" spans="2:65" s="1" customFormat="1" ht="21.75" customHeight="1">
      <c r="B169" s="139"/>
      <c r="C169" s="140" t="s">
        <v>260</v>
      </c>
      <c r="D169" s="140" t="s">
        <v>156</v>
      </c>
      <c r="E169" s="141" t="s">
        <v>261</v>
      </c>
      <c r="F169" s="142" t="s">
        <v>262</v>
      </c>
      <c r="G169" s="143" t="s">
        <v>159</v>
      </c>
      <c r="H169" s="144">
        <v>2.5790000000000002</v>
      </c>
      <c r="I169" s="145">
        <v>0</v>
      </c>
      <c r="J169" s="146">
        <f t="shared" si="20"/>
        <v>0</v>
      </c>
      <c r="K169" s="147"/>
      <c r="L169" s="28"/>
      <c r="M169" s="148" t="s">
        <v>1</v>
      </c>
      <c r="N169" s="149" t="s">
        <v>41</v>
      </c>
      <c r="P169" s="150">
        <f t="shared" si="21"/>
        <v>0</v>
      </c>
      <c r="Q169" s="150">
        <v>2.3254800000000002</v>
      </c>
      <c r="R169" s="150">
        <f t="shared" si="22"/>
        <v>5.9974129200000013</v>
      </c>
      <c r="S169" s="150">
        <v>0</v>
      </c>
      <c r="T169" s="151">
        <f t="shared" si="23"/>
        <v>0</v>
      </c>
      <c r="AR169" s="152" t="s">
        <v>160</v>
      </c>
      <c r="AT169" s="152" t="s">
        <v>156</v>
      </c>
      <c r="AU169" s="152" t="s">
        <v>95</v>
      </c>
      <c r="AY169" s="13" t="s">
        <v>154</v>
      </c>
      <c r="BE169" s="153">
        <f t="shared" si="24"/>
        <v>0</v>
      </c>
      <c r="BF169" s="153">
        <f t="shared" si="25"/>
        <v>0</v>
      </c>
      <c r="BG169" s="153">
        <f t="shared" si="26"/>
        <v>0</v>
      </c>
      <c r="BH169" s="153">
        <f t="shared" si="27"/>
        <v>0</v>
      </c>
      <c r="BI169" s="153">
        <f t="shared" si="28"/>
        <v>0</v>
      </c>
      <c r="BJ169" s="13" t="s">
        <v>95</v>
      </c>
      <c r="BK169" s="153">
        <f t="shared" si="29"/>
        <v>0</v>
      </c>
      <c r="BL169" s="13" t="s">
        <v>160</v>
      </c>
      <c r="BM169" s="152" t="s">
        <v>263</v>
      </c>
    </row>
    <row r="170" spans="2:65" s="1" customFormat="1" ht="24.2" customHeight="1">
      <c r="B170" s="139"/>
      <c r="C170" s="140" t="s">
        <v>264</v>
      </c>
      <c r="D170" s="140" t="s">
        <v>156</v>
      </c>
      <c r="E170" s="141" t="s">
        <v>265</v>
      </c>
      <c r="F170" s="142" t="s">
        <v>266</v>
      </c>
      <c r="G170" s="143" t="s">
        <v>187</v>
      </c>
      <c r="H170" s="144">
        <v>23.55</v>
      </c>
      <c r="I170" s="145">
        <v>0</v>
      </c>
      <c r="J170" s="146">
        <f t="shared" si="20"/>
        <v>0</v>
      </c>
      <c r="K170" s="147"/>
      <c r="L170" s="28"/>
      <c r="M170" s="148" t="s">
        <v>1</v>
      </c>
      <c r="N170" s="149" t="s">
        <v>41</v>
      </c>
      <c r="P170" s="150">
        <f t="shared" si="21"/>
        <v>0</v>
      </c>
      <c r="Q170" s="150">
        <v>6.8199999999999997E-3</v>
      </c>
      <c r="R170" s="150">
        <f t="shared" si="22"/>
        <v>0.160611</v>
      </c>
      <c r="S170" s="150">
        <v>0</v>
      </c>
      <c r="T170" s="151">
        <f t="shared" si="23"/>
        <v>0</v>
      </c>
      <c r="AR170" s="152" t="s">
        <v>160</v>
      </c>
      <c r="AT170" s="152" t="s">
        <v>156</v>
      </c>
      <c r="AU170" s="152" t="s">
        <v>95</v>
      </c>
      <c r="AY170" s="13" t="s">
        <v>154</v>
      </c>
      <c r="BE170" s="153">
        <f t="shared" si="24"/>
        <v>0</v>
      </c>
      <c r="BF170" s="153">
        <f t="shared" si="25"/>
        <v>0</v>
      </c>
      <c r="BG170" s="153">
        <f t="shared" si="26"/>
        <v>0</v>
      </c>
      <c r="BH170" s="153">
        <f t="shared" si="27"/>
        <v>0</v>
      </c>
      <c r="BI170" s="153">
        <f t="shared" si="28"/>
        <v>0</v>
      </c>
      <c r="BJ170" s="13" t="s">
        <v>95</v>
      </c>
      <c r="BK170" s="153">
        <f t="shared" si="29"/>
        <v>0</v>
      </c>
      <c r="BL170" s="13" t="s">
        <v>160</v>
      </c>
      <c r="BM170" s="152" t="s">
        <v>267</v>
      </c>
    </row>
    <row r="171" spans="2:65" s="1" customFormat="1" ht="24.2" customHeight="1">
      <c r="B171" s="139"/>
      <c r="C171" s="140" t="s">
        <v>268</v>
      </c>
      <c r="D171" s="140" t="s">
        <v>156</v>
      </c>
      <c r="E171" s="141" t="s">
        <v>269</v>
      </c>
      <c r="F171" s="142" t="s">
        <v>270</v>
      </c>
      <c r="G171" s="143" t="s">
        <v>187</v>
      </c>
      <c r="H171" s="144">
        <v>23.55</v>
      </c>
      <c r="I171" s="145">
        <v>0</v>
      </c>
      <c r="J171" s="146">
        <f t="shared" si="20"/>
        <v>0</v>
      </c>
      <c r="K171" s="147"/>
      <c r="L171" s="28"/>
      <c r="M171" s="148" t="s">
        <v>1</v>
      </c>
      <c r="N171" s="149" t="s">
        <v>41</v>
      </c>
      <c r="P171" s="150">
        <f t="shared" si="21"/>
        <v>0</v>
      </c>
      <c r="Q171" s="150">
        <v>0</v>
      </c>
      <c r="R171" s="150">
        <f t="shared" si="22"/>
        <v>0</v>
      </c>
      <c r="S171" s="150">
        <v>0</v>
      </c>
      <c r="T171" s="151">
        <f t="shared" si="23"/>
        <v>0</v>
      </c>
      <c r="AR171" s="152" t="s">
        <v>160</v>
      </c>
      <c r="AT171" s="152" t="s">
        <v>156</v>
      </c>
      <c r="AU171" s="152" t="s">
        <v>95</v>
      </c>
      <c r="AY171" s="13" t="s">
        <v>154</v>
      </c>
      <c r="BE171" s="153">
        <f t="shared" si="24"/>
        <v>0</v>
      </c>
      <c r="BF171" s="153">
        <f t="shared" si="25"/>
        <v>0</v>
      </c>
      <c r="BG171" s="153">
        <f t="shared" si="26"/>
        <v>0</v>
      </c>
      <c r="BH171" s="153">
        <f t="shared" si="27"/>
        <v>0</v>
      </c>
      <c r="BI171" s="153">
        <f t="shared" si="28"/>
        <v>0</v>
      </c>
      <c r="BJ171" s="13" t="s">
        <v>95</v>
      </c>
      <c r="BK171" s="153">
        <f t="shared" si="29"/>
        <v>0</v>
      </c>
      <c r="BL171" s="13" t="s">
        <v>160</v>
      </c>
      <c r="BM171" s="152" t="s">
        <v>271</v>
      </c>
    </row>
    <row r="172" spans="2:65" s="1" customFormat="1" ht="33" customHeight="1">
      <c r="B172" s="139"/>
      <c r="C172" s="140" t="s">
        <v>272</v>
      </c>
      <c r="D172" s="140" t="s">
        <v>156</v>
      </c>
      <c r="E172" s="141" t="s">
        <v>273</v>
      </c>
      <c r="F172" s="142" t="s">
        <v>274</v>
      </c>
      <c r="G172" s="143" t="s">
        <v>159</v>
      </c>
      <c r="H172" s="144">
        <v>5.6440000000000001</v>
      </c>
      <c r="I172" s="145">
        <v>0</v>
      </c>
      <c r="J172" s="146">
        <f t="shared" si="20"/>
        <v>0</v>
      </c>
      <c r="K172" s="147"/>
      <c r="L172" s="28"/>
      <c r="M172" s="148" t="s">
        <v>1</v>
      </c>
      <c r="N172" s="149" t="s">
        <v>41</v>
      </c>
      <c r="P172" s="150">
        <f t="shared" si="21"/>
        <v>0</v>
      </c>
      <c r="Q172" s="150">
        <v>2.3140299999999998</v>
      </c>
      <c r="R172" s="150">
        <f t="shared" si="22"/>
        <v>13.06038532</v>
      </c>
      <c r="S172" s="150">
        <v>0</v>
      </c>
      <c r="T172" s="151">
        <f t="shared" si="23"/>
        <v>0</v>
      </c>
      <c r="AR172" s="152" t="s">
        <v>160</v>
      </c>
      <c r="AT172" s="152" t="s">
        <v>156</v>
      </c>
      <c r="AU172" s="152" t="s">
        <v>95</v>
      </c>
      <c r="AY172" s="13" t="s">
        <v>154</v>
      </c>
      <c r="BE172" s="153">
        <f t="shared" si="24"/>
        <v>0</v>
      </c>
      <c r="BF172" s="153">
        <f t="shared" si="25"/>
        <v>0</v>
      </c>
      <c r="BG172" s="153">
        <f t="shared" si="26"/>
        <v>0</v>
      </c>
      <c r="BH172" s="153">
        <f t="shared" si="27"/>
        <v>0</v>
      </c>
      <c r="BI172" s="153">
        <f t="shared" si="28"/>
        <v>0</v>
      </c>
      <c r="BJ172" s="13" t="s">
        <v>95</v>
      </c>
      <c r="BK172" s="153">
        <f t="shared" si="29"/>
        <v>0</v>
      </c>
      <c r="BL172" s="13" t="s">
        <v>160</v>
      </c>
      <c r="BM172" s="152" t="s">
        <v>275</v>
      </c>
    </row>
    <row r="173" spans="2:65" s="1" customFormat="1" ht="24.2" customHeight="1">
      <c r="B173" s="139"/>
      <c r="C173" s="140" t="s">
        <v>276</v>
      </c>
      <c r="D173" s="140" t="s">
        <v>156</v>
      </c>
      <c r="E173" s="141" t="s">
        <v>277</v>
      </c>
      <c r="F173" s="142" t="s">
        <v>278</v>
      </c>
      <c r="G173" s="143" t="s">
        <v>187</v>
      </c>
      <c r="H173" s="144">
        <v>75.239999999999995</v>
      </c>
      <c r="I173" s="145">
        <v>0</v>
      </c>
      <c r="J173" s="146">
        <f t="shared" si="20"/>
        <v>0</v>
      </c>
      <c r="K173" s="147"/>
      <c r="L173" s="28"/>
      <c r="M173" s="148" t="s">
        <v>1</v>
      </c>
      <c r="N173" s="149" t="s">
        <v>41</v>
      </c>
      <c r="P173" s="150">
        <f t="shared" si="21"/>
        <v>0</v>
      </c>
      <c r="Q173" s="150">
        <v>1.8E-3</v>
      </c>
      <c r="R173" s="150">
        <f t="shared" si="22"/>
        <v>0.135432</v>
      </c>
      <c r="S173" s="150">
        <v>0</v>
      </c>
      <c r="T173" s="151">
        <f t="shared" si="23"/>
        <v>0</v>
      </c>
      <c r="AR173" s="152" t="s">
        <v>160</v>
      </c>
      <c r="AT173" s="152" t="s">
        <v>156</v>
      </c>
      <c r="AU173" s="152" t="s">
        <v>95</v>
      </c>
      <c r="AY173" s="13" t="s">
        <v>154</v>
      </c>
      <c r="BE173" s="153">
        <f t="shared" si="24"/>
        <v>0</v>
      </c>
      <c r="BF173" s="153">
        <f t="shared" si="25"/>
        <v>0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3" t="s">
        <v>95</v>
      </c>
      <c r="BK173" s="153">
        <f t="shared" si="29"/>
        <v>0</v>
      </c>
      <c r="BL173" s="13" t="s">
        <v>160</v>
      </c>
      <c r="BM173" s="152" t="s">
        <v>279</v>
      </c>
    </row>
    <row r="174" spans="2:65" s="1" customFormat="1" ht="24.2" customHeight="1">
      <c r="B174" s="139"/>
      <c r="C174" s="140" t="s">
        <v>280</v>
      </c>
      <c r="D174" s="140" t="s">
        <v>156</v>
      </c>
      <c r="E174" s="141" t="s">
        <v>281</v>
      </c>
      <c r="F174" s="142" t="s">
        <v>282</v>
      </c>
      <c r="G174" s="143" t="s">
        <v>187</v>
      </c>
      <c r="H174" s="144">
        <v>75.239999999999995</v>
      </c>
      <c r="I174" s="145">
        <v>0</v>
      </c>
      <c r="J174" s="146">
        <f t="shared" si="20"/>
        <v>0</v>
      </c>
      <c r="K174" s="147"/>
      <c r="L174" s="28"/>
      <c r="M174" s="148" t="s">
        <v>1</v>
      </c>
      <c r="N174" s="149" t="s">
        <v>41</v>
      </c>
      <c r="P174" s="150">
        <f t="shared" si="21"/>
        <v>0</v>
      </c>
      <c r="Q174" s="150">
        <v>0</v>
      </c>
      <c r="R174" s="150">
        <f t="shared" si="22"/>
        <v>0</v>
      </c>
      <c r="S174" s="150">
        <v>0</v>
      </c>
      <c r="T174" s="151">
        <f t="shared" si="23"/>
        <v>0</v>
      </c>
      <c r="AR174" s="152" t="s">
        <v>160</v>
      </c>
      <c r="AT174" s="152" t="s">
        <v>156</v>
      </c>
      <c r="AU174" s="152" t="s">
        <v>95</v>
      </c>
      <c r="AY174" s="13" t="s">
        <v>154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95</v>
      </c>
      <c r="BK174" s="153">
        <f t="shared" si="29"/>
        <v>0</v>
      </c>
      <c r="BL174" s="13" t="s">
        <v>160</v>
      </c>
      <c r="BM174" s="152" t="s">
        <v>283</v>
      </c>
    </row>
    <row r="175" spans="2:65" s="1" customFormat="1" ht="24.2" customHeight="1">
      <c r="B175" s="139"/>
      <c r="C175" s="140" t="s">
        <v>284</v>
      </c>
      <c r="D175" s="140" t="s">
        <v>156</v>
      </c>
      <c r="E175" s="141" t="s">
        <v>285</v>
      </c>
      <c r="F175" s="142" t="s">
        <v>286</v>
      </c>
      <c r="G175" s="143" t="s">
        <v>229</v>
      </c>
      <c r="H175" s="144">
        <v>0.93300000000000005</v>
      </c>
      <c r="I175" s="145">
        <v>0</v>
      </c>
      <c r="J175" s="146">
        <f t="shared" si="20"/>
        <v>0</v>
      </c>
      <c r="K175" s="147"/>
      <c r="L175" s="28"/>
      <c r="M175" s="148" t="s">
        <v>1</v>
      </c>
      <c r="N175" s="149" t="s">
        <v>41</v>
      </c>
      <c r="P175" s="150">
        <f t="shared" si="21"/>
        <v>0</v>
      </c>
      <c r="Q175" s="150">
        <v>1.01953</v>
      </c>
      <c r="R175" s="150">
        <f t="shared" si="22"/>
        <v>0.95122149000000011</v>
      </c>
      <c r="S175" s="150">
        <v>0</v>
      </c>
      <c r="T175" s="151">
        <f t="shared" si="23"/>
        <v>0</v>
      </c>
      <c r="AR175" s="152" t="s">
        <v>160</v>
      </c>
      <c r="AT175" s="152" t="s">
        <v>156</v>
      </c>
      <c r="AU175" s="152" t="s">
        <v>95</v>
      </c>
      <c r="AY175" s="13" t="s">
        <v>154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3" t="s">
        <v>95</v>
      </c>
      <c r="BK175" s="153">
        <f t="shared" si="29"/>
        <v>0</v>
      </c>
      <c r="BL175" s="13" t="s">
        <v>160</v>
      </c>
      <c r="BM175" s="152" t="s">
        <v>287</v>
      </c>
    </row>
    <row r="176" spans="2:65" s="1" customFormat="1" ht="33" customHeight="1">
      <c r="B176" s="139"/>
      <c r="C176" s="140" t="s">
        <v>288</v>
      </c>
      <c r="D176" s="140" t="s">
        <v>156</v>
      </c>
      <c r="E176" s="141" t="s">
        <v>289</v>
      </c>
      <c r="F176" s="142" t="s">
        <v>290</v>
      </c>
      <c r="G176" s="143" t="s">
        <v>187</v>
      </c>
      <c r="H176" s="144">
        <v>53.087000000000003</v>
      </c>
      <c r="I176" s="145">
        <v>0</v>
      </c>
      <c r="J176" s="146">
        <f t="shared" si="20"/>
        <v>0</v>
      </c>
      <c r="K176" s="147"/>
      <c r="L176" s="28"/>
      <c r="M176" s="148" t="s">
        <v>1</v>
      </c>
      <c r="N176" s="149" t="s">
        <v>41</v>
      </c>
      <c r="P176" s="150">
        <f t="shared" si="21"/>
        <v>0</v>
      </c>
      <c r="Q176" s="150">
        <v>0.11124000000000001</v>
      </c>
      <c r="R176" s="150">
        <f t="shared" si="22"/>
        <v>5.9053978800000007</v>
      </c>
      <c r="S176" s="150">
        <v>0</v>
      </c>
      <c r="T176" s="151">
        <f t="shared" si="23"/>
        <v>0</v>
      </c>
      <c r="AR176" s="152" t="s">
        <v>160</v>
      </c>
      <c r="AT176" s="152" t="s">
        <v>156</v>
      </c>
      <c r="AU176" s="152" t="s">
        <v>95</v>
      </c>
      <c r="AY176" s="13" t="s">
        <v>154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3" t="s">
        <v>95</v>
      </c>
      <c r="BK176" s="153">
        <f t="shared" si="29"/>
        <v>0</v>
      </c>
      <c r="BL176" s="13" t="s">
        <v>160</v>
      </c>
      <c r="BM176" s="152" t="s">
        <v>291</v>
      </c>
    </row>
    <row r="177" spans="2:65" s="11" customFormat="1" ht="22.9" customHeight="1">
      <c r="B177" s="127"/>
      <c r="D177" s="128" t="s">
        <v>74</v>
      </c>
      <c r="E177" s="137" t="s">
        <v>160</v>
      </c>
      <c r="F177" s="137" t="s">
        <v>292</v>
      </c>
      <c r="I177" s="130"/>
      <c r="J177" s="138">
        <f>BK177</f>
        <v>0</v>
      </c>
      <c r="L177" s="127"/>
      <c r="M177" s="132"/>
      <c r="P177" s="133">
        <f>SUM(P178:P196)</f>
        <v>0</v>
      </c>
      <c r="R177" s="133">
        <f>SUM(R178:R196)</f>
        <v>109.72060806999998</v>
      </c>
      <c r="T177" s="134">
        <f>SUM(T178:T196)</f>
        <v>0</v>
      </c>
      <c r="AR177" s="128" t="s">
        <v>83</v>
      </c>
      <c r="AT177" s="135" t="s">
        <v>74</v>
      </c>
      <c r="AU177" s="135" t="s">
        <v>83</v>
      </c>
      <c r="AY177" s="128" t="s">
        <v>154</v>
      </c>
      <c r="BK177" s="136">
        <f>SUM(BK178:BK196)</f>
        <v>0</v>
      </c>
    </row>
    <row r="178" spans="2:65" s="1" customFormat="1" ht="24.2" customHeight="1">
      <c r="B178" s="139"/>
      <c r="C178" s="140" t="s">
        <v>293</v>
      </c>
      <c r="D178" s="140" t="s">
        <v>156</v>
      </c>
      <c r="E178" s="141" t="s">
        <v>294</v>
      </c>
      <c r="F178" s="142" t="s">
        <v>295</v>
      </c>
      <c r="G178" s="143" t="s">
        <v>159</v>
      </c>
      <c r="H178" s="144">
        <v>39.122</v>
      </c>
      <c r="I178" s="145">
        <v>0</v>
      </c>
      <c r="J178" s="146">
        <f t="shared" ref="J178:J196" si="30">ROUND(I178*H178,2)</f>
        <v>0</v>
      </c>
      <c r="K178" s="147"/>
      <c r="L178" s="28"/>
      <c r="M178" s="148" t="s">
        <v>1</v>
      </c>
      <c r="N178" s="149" t="s">
        <v>41</v>
      </c>
      <c r="P178" s="150">
        <f t="shared" ref="P178:P196" si="31">O178*H178</f>
        <v>0</v>
      </c>
      <c r="Q178" s="150">
        <v>2.3141699999999998</v>
      </c>
      <c r="R178" s="150">
        <f t="shared" ref="R178:R196" si="32">Q178*H178</f>
        <v>90.534958739999993</v>
      </c>
      <c r="S178" s="150">
        <v>0</v>
      </c>
      <c r="T178" s="151">
        <f t="shared" ref="T178:T196" si="33">S178*H178</f>
        <v>0</v>
      </c>
      <c r="AR178" s="152" t="s">
        <v>160</v>
      </c>
      <c r="AT178" s="152" t="s">
        <v>156</v>
      </c>
      <c r="AU178" s="152" t="s">
        <v>95</v>
      </c>
      <c r="AY178" s="13" t="s">
        <v>154</v>
      </c>
      <c r="BE178" s="153">
        <f t="shared" ref="BE178:BE196" si="34">IF(N178="základná",J178,0)</f>
        <v>0</v>
      </c>
      <c r="BF178" s="153">
        <f t="shared" ref="BF178:BF196" si="35">IF(N178="znížená",J178,0)</f>
        <v>0</v>
      </c>
      <c r="BG178" s="153">
        <f t="shared" ref="BG178:BG196" si="36">IF(N178="zákl. prenesená",J178,0)</f>
        <v>0</v>
      </c>
      <c r="BH178" s="153">
        <f t="shared" ref="BH178:BH196" si="37">IF(N178="zníž. prenesená",J178,0)</f>
        <v>0</v>
      </c>
      <c r="BI178" s="153">
        <f t="shared" ref="BI178:BI196" si="38">IF(N178="nulová",J178,0)</f>
        <v>0</v>
      </c>
      <c r="BJ178" s="13" t="s">
        <v>95</v>
      </c>
      <c r="BK178" s="153">
        <f t="shared" ref="BK178:BK196" si="39">ROUND(I178*H178,2)</f>
        <v>0</v>
      </c>
      <c r="BL178" s="13" t="s">
        <v>160</v>
      </c>
      <c r="BM178" s="152" t="s">
        <v>296</v>
      </c>
    </row>
    <row r="179" spans="2:65" s="1" customFormat="1" ht="16.5" customHeight="1">
      <c r="B179" s="139"/>
      <c r="C179" s="140" t="s">
        <v>297</v>
      </c>
      <c r="D179" s="140" t="s">
        <v>156</v>
      </c>
      <c r="E179" s="141" t="s">
        <v>298</v>
      </c>
      <c r="F179" s="142" t="s">
        <v>299</v>
      </c>
      <c r="G179" s="143" t="s">
        <v>187</v>
      </c>
      <c r="H179" s="144">
        <v>174.965</v>
      </c>
      <c r="I179" s="145">
        <v>0</v>
      </c>
      <c r="J179" s="146">
        <f t="shared" si="30"/>
        <v>0</v>
      </c>
      <c r="K179" s="147"/>
      <c r="L179" s="28"/>
      <c r="M179" s="148" t="s">
        <v>1</v>
      </c>
      <c r="N179" s="149" t="s">
        <v>41</v>
      </c>
      <c r="P179" s="150">
        <f t="shared" si="31"/>
        <v>0</v>
      </c>
      <c r="Q179" s="150">
        <v>1.8600000000000001E-3</v>
      </c>
      <c r="R179" s="150">
        <f t="shared" si="32"/>
        <v>0.32543490000000003</v>
      </c>
      <c r="S179" s="150">
        <v>0</v>
      </c>
      <c r="T179" s="151">
        <f t="shared" si="33"/>
        <v>0</v>
      </c>
      <c r="AR179" s="152" t="s">
        <v>160</v>
      </c>
      <c r="AT179" s="152" t="s">
        <v>156</v>
      </c>
      <c r="AU179" s="152" t="s">
        <v>95</v>
      </c>
      <c r="AY179" s="13" t="s">
        <v>154</v>
      </c>
      <c r="BE179" s="153">
        <f t="shared" si="34"/>
        <v>0</v>
      </c>
      <c r="BF179" s="153">
        <f t="shared" si="35"/>
        <v>0</v>
      </c>
      <c r="BG179" s="153">
        <f t="shared" si="36"/>
        <v>0</v>
      </c>
      <c r="BH179" s="153">
        <f t="shared" si="37"/>
        <v>0</v>
      </c>
      <c r="BI179" s="153">
        <f t="shared" si="38"/>
        <v>0</v>
      </c>
      <c r="BJ179" s="13" t="s">
        <v>95</v>
      </c>
      <c r="BK179" s="153">
        <f t="shared" si="39"/>
        <v>0</v>
      </c>
      <c r="BL179" s="13" t="s">
        <v>160</v>
      </c>
      <c r="BM179" s="152" t="s">
        <v>300</v>
      </c>
    </row>
    <row r="180" spans="2:65" s="1" customFormat="1" ht="16.5" customHeight="1">
      <c r="B180" s="139"/>
      <c r="C180" s="140" t="s">
        <v>301</v>
      </c>
      <c r="D180" s="140" t="s">
        <v>156</v>
      </c>
      <c r="E180" s="141" t="s">
        <v>302</v>
      </c>
      <c r="F180" s="142" t="s">
        <v>303</v>
      </c>
      <c r="G180" s="143" t="s">
        <v>187</v>
      </c>
      <c r="H180" s="144">
        <v>174.965</v>
      </c>
      <c r="I180" s="145">
        <v>0</v>
      </c>
      <c r="J180" s="146">
        <f t="shared" si="30"/>
        <v>0</v>
      </c>
      <c r="K180" s="147"/>
      <c r="L180" s="28"/>
      <c r="M180" s="148" t="s">
        <v>1</v>
      </c>
      <c r="N180" s="149" t="s">
        <v>41</v>
      </c>
      <c r="P180" s="150">
        <f t="shared" si="31"/>
        <v>0</v>
      </c>
      <c r="Q180" s="150">
        <v>0</v>
      </c>
      <c r="R180" s="150">
        <f t="shared" si="32"/>
        <v>0</v>
      </c>
      <c r="S180" s="150">
        <v>0</v>
      </c>
      <c r="T180" s="151">
        <f t="shared" si="33"/>
        <v>0</v>
      </c>
      <c r="AR180" s="152" t="s">
        <v>160</v>
      </c>
      <c r="AT180" s="152" t="s">
        <v>156</v>
      </c>
      <c r="AU180" s="152" t="s">
        <v>95</v>
      </c>
      <c r="AY180" s="13" t="s">
        <v>154</v>
      </c>
      <c r="BE180" s="153">
        <f t="shared" si="34"/>
        <v>0</v>
      </c>
      <c r="BF180" s="153">
        <f t="shared" si="35"/>
        <v>0</v>
      </c>
      <c r="BG180" s="153">
        <f t="shared" si="36"/>
        <v>0</v>
      </c>
      <c r="BH180" s="153">
        <f t="shared" si="37"/>
        <v>0</v>
      </c>
      <c r="BI180" s="153">
        <f t="shared" si="38"/>
        <v>0</v>
      </c>
      <c r="BJ180" s="13" t="s">
        <v>95</v>
      </c>
      <c r="BK180" s="153">
        <f t="shared" si="39"/>
        <v>0</v>
      </c>
      <c r="BL180" s="13" t="s">
        <v>160</v>
      </c>
      <c r="BM180" s="152" t="s">
        <v>304</v>
      </c>
    </row>
    <row r="181" spans="2:65" s="1" customFormat="1" ht="16.5" customHeight="1">
      <c r="B181" s="139"/>
      <c r="C181" s="140" t="s">
        <v>305</v>
      </c>
      <c r="D181" s="140" t="s">
        <v>156</v>
      </c>
      <c r="E181" s="141" t="s">
        <v>306</v>
      </c>
      <c r="F181" s="142" t="s">
        <v>307</v>
      </c>
      <c r="G181" s="143" t="s">
        <v>187</v>
      </c>
      <c r="H181" s="144">
        <v>53.09</v>
      </c>
      <c r="I181" s="145">
        <v>0</v>
      </c>
      <c r="J181" s="146">
        <f t="shared" si="30"/>
        <v>0</v>
      </c>
      <c r="K181" s="147"/>
      <c r="L181" s="28"/>
      <c r="M181" s="148" t="s">
        <v>1</v>
      </c>
      <c r="N181" s="149" t="s">
        <v>41</v>
      </c>
      <c r="P181" s="150">
        <f t="shared" si="31"/>
        <v>0</v>
      </c>
      <c r="Q181" s="150">
        <v>3.2000000000000002E-3</v>
      </c>
      <c r="R181" s="150">
        <f t="shared" si="32"/>
        <v>0.16988800000000001</v>
      </c>
      <c r="S181" s="150">
        <v>0</v>
      </c>
      <c r="T181" s="151">
        <f t="shared" si="33"/>
        <v>0</v>
      </c>
      <c r="AR181" s="152" t="s">
        <v>160</v>
      </c>
      <c r="AT181" s="152" t="s">
        <v>156</v>
      </c>
      <c r="AU181" s="152" t="s">
        <v>95</v>
      </c>
      <c r="AY181" s="13" t="s">
        <v>154</v>
      </c>
      <c r="BE181" s="153">
        <f t="shared" si="34"/>
        <v>0</v>
      </c>
      <c r="BF181" s="153">
        <f t="shared" si="35"/>
        <v>0</v>
      </c>
      <c r="BG181" s="153">
        <f t="shared" si="36"/>
        <v>0</v>
      </c>
      <c r="BH181" s="153">
        <f t="shared" si="37"/>
        <v>0</v>
      </c>
      <c r="BI181" s="153">
        <f t="shared" si="38"/>
        <v>0</v>
      </c>
      <c r="BJ181" s="13" t="s">
        <v>95</v>
      </c>
      <c r="BK181" s="153">
        <f t="shared" si="39"/>
        <v>0</v>
      </c>
      <c r="BL181" s="13" t="s">
        <v>160</v>
      </c>
      <c r="BM181" s="152" t="s">
        <v>308</v>
      </c>
    </row>
    <row r="182" spans="2:65" s="1" customFormat="1" ht="16.5" customHeight="1">
      <c r="B182" s="139"/>
      <c r="C182" s="140" t="s">
        <v>309</v>
      </c>
      <c r="D182" s="140" t="s">
        <v>156</v>
      </c>
      <c r="E182" s="141" t="s">
        <v>310</v>
      </c>
      <c r="F182" s="142" t="s">
        <v>311</v>
      </c>
      <c r="G182" s="143" t="s">
        <v>187</v>
      </c>
      <c r="H182" s="144">
        <v>53.09</v>
      </c>
      <c r="I182" s="145">
        <v>0</v>
      </c>
      <c r="J182" s="146">
        <f t="shared" si="30"/>
        <v>0</v>
      </c>
      <c r="K182" s="147"/>
      <c r="L182" s="28"/>
      <c r="M182" s="148" t="s">
        <v>1</v>
      </c>
      <c r="N182" s="149" t="s">
        <v>41</v>
      </c>
      <c r="P182" s="150">
        <f t="shared" si="31"/>
        <v>0</v>
      </c>
      <c r="Q182" s="150">
        <v>0</v>
      </c>
      <c r="R182" s="150">
        <f t="shared" si="32"/>
        <v>0</v>
      </c>
      <c r="S182" s="150">
        <v>0</v>
      </c>
      <c r="T182" s="151">
        <f t="shared" si="33"/>
        <v>0</v>
      </c>
      <c r="AR182" s="152" t="s">
        <v>160</v>
      </c>
      <c r="AT182" s="152" t="s">
        <v>156</v>
      </c>
      <c r="AU182" s="152" t="s">
        <v>95</v>
      </c>
      <c r="AY182" s="13" t="s">
        <v>154</v>
      </c>
      <c r="BE182" s="153">
        <f t="shared" si="34"/>
        <v>0</v>
      </c>
      <c r="BF182" s="153">
        <f t="shared" si="35"/>
        <v>0</v>
      </c>
      <c r="BG182" s="153">
        <f t="shared" si="36"/>
        <v>0</v>
      </c>
      <c r="BH182" s="153">
        <f t="shared" si="37"/>
        <v>0</v>
      </c>
      <c r="BI182" s="153">
        <f t="shared" si="38"/>
        <v>0</v>
      </c>
      <c r="BJ182" s="13" t="s">
        <v>95</v>
      </c>
      <c r="BK182" s="153">
        <f t="shared" si="39"/>
        <v>0</v>
      </c>
      <c r="BL182" s="13" t="s">
        <v>160</v>
      </c>
      <c r="BM182" s="152" t="s">
        <v>312</v>
      </c>
    </row>
    <row r="183" spans="2:65" s="1" customFormat="1" ht="24.2" customHeight="1">
      <c r="B183" s="139"/>
      <c r="C183" s="140" t="s">
        <v>313</v>
      </c>
      <c r="D183" s="140" t="s">
        <v>156</v>
      </c>
      <c r="E183" s="141" t="s">
        <v>314</v>
      </c>
      <c r="F183" s="142" t="s">
        <v>315</v>
      </c>
      <c r="G183" s="143" t="s">
        <v>187</v>
      </c>
      <c r="H183" s="144">
        <v>174.965</v>
      </c>
      <c r="I183" s="145">
        <v>0</v>
      </c>
      <c r="J183" s="146">
        <f t="shared" si="30"/>
        <v>0</v>
      </c>
      <c r="K183" s="147"/>
      <c r="L183" s="28"/>
      <c r="M183" s="148" t="s">
        <v>1</v>
      </c>
      <c r="N183" s="149" t="s">
        <v>41</v>
      </c>
      <c r="P183" s="150">
        <f t="shared" si="31"/>
        <v>0</v>
      </c>
      <c r="Q183" s="150">
        <v>3.7599999999999999E-3</v>
      </c>
      <c r="R183" s="150">
        <f t="shared" si="32"/>
        <v>0.65786840000000002</v>
      </c>
      <c r="S183" s="150">
        <v>0</v>
      </c>
      <c r="T183" s="151">
        <f t="shared" si="33"/>
        <v>0</v>
      </c>
      <c r="AR183" s="152" t="s">
        <v>160</v>
      </c>
      <c r="AT183" s="152" t="s">
        <v>156</v>
      </c>
      <c r="AU183" s="152" t="s">
        <v>95</v>
      </c>
      <c r="AY183" s="13" t="s">
        <v>154</v>
      </c>
      <c r="BE183" s="153">
        <f t="shared" si="34"/>
        <v>0</v>
      </c>
      <c r="BF183" s="153">
        <f t="shared" si="35"/>
        <v>0</v>
      </c>
      <c r="BG183" s="153">
        <f t="shared" si="36"/>
        <v>0</v>
      </c>
      <c r="BH183" s="153">
        <f t="shared" si="37"/>
        <v>0</v>
      </c>
      <c r="BI183" s="153">
        <f t="shared" si="38"/>
        <v>0</v>
      </c>
      <c r="BJ183" s="13" t="s">
        <v>95</v>
      </c>
      <c r="BK183" s="153">
        <f t="shared" si="39"/>
        <v>0</v>
      </c>
      <c r="BL183" s="13" t="s">
        <v>160</v>
      </c>
      <c r="BM183" s="152" t="s">
        <v>316</v>
      </c>
    </row>
    <row r="184" spans="2:65" s="1" customFormat="1" ht="24.2" customHeight="1">
      <c r="B184" s="139"/>
      <c r="C184" s="140" t="s">
        <v>317</v>
      </c>
      <c r="D184" s="140" t="s">
        <v>156</v>
      </c>
      <c r="E184" s="141" t="s">
        <v>318</v>
      </c>
      <c r="F184" s="142" t="s">
        <v>319</v>
      </c>
      <c r="G184" s="143" t="s">
        <v>187</v>
      </c>
      <c r="H184" s="144">
        <v>174.965</v>
      </c>
      <c r="I184" s="145">
        <v>0</v>
      </c>
      <c r="J184" s="146">
        <f t="shared" si="30"/>
        <v>0</v>
      </c>
      <c r="K184" s="147"/>
      <c r="L184" s="28"/>
      <c r="M184" s="148" t="s">
        <v>1</v>
      </c>
      <c r="N184" s="149" t="s">
        <v>41</v>
      </c>
      <c r="P184" s="150">
        <f t="shared" si="31"/>
        <v>0</v>
      </c>
      <c r="Q184" s="150">
        <v>0</v>
      </c>
      <c r="R184" s="150">
        <f t="shared" si="32"/>
        <v>0</v>
      </c>
      <c r="S184" s="150">
        <v>0</v>
      </c>
      <c r="T184" s="151">
        <f t="shared" si="33"/>
        <v>0</v>
      </c>
      <c r="AR184" s="152" t="s">
        <v>160</v>
      </c>
      <c r="AT184" s="152" t="s">
        <v>156</v>
      </c>
      <c r="AU184" s="152" t="s">
        <v>95</v>
      </c>
      <c r="AY184" s="13" t="s">
        <v>154</v>
      </c>
      <c r="BE184" s="153">
        <f t="shared" si="34"/>
        <v>0</v>
      </c>
      <c r="BF184" s="153">
        <f t="shared" si="35"/>
        <v>0</v>
      </c>
      <c r="BG184" s="153">
        <f t="shared" si="36"/>
        <v>0</v>
      </c>
      <c r="BH184" s="153">
        <f t="shared" si="37"/>
        <v>0</v>
      </c>
      <c r="BI184" s="153">
        <f t="shared" si="38"/>
        <v>0</v>
      </c>
      <c r="BJ184" s="13" t="s">
        <v>95</v>
      </c>
      <c r="BK184" s="153">
        <f t="shared" si="39"/>
        <v>0</v>
      </c>
      <c r="BL184" s="13" t="s">
        <v>160</v>
      </c>
      <c r="BM184" s="152" t="s">
        <v>320</v>
      </c>
    </row>
    <row r="185" spans="2:65" s="1" customFormat="1" ht="37.9" customHeight="1">
      <c r="B185" s="139"/>
      <c r="C185" s="140" t="s">
        <v>321</v>
      </c>
      <c r="D185" s="140" t="s">
        <v>156</v>
      </c>
      <c r="E185" s="141" t="s">
        <v>322</v>
      </c>
      <c r="F185" s="142" t="s">
        <v>323</v>
      </c>
      <c r="G185" s="143" t="s">
        <v>187</v>
      </c>
      <c r="H185" s="144">
        <v>4899.0200000000004</v>
      </c>
      <c r="I185" s="145">
        <v>0</v>
      </c>
      <c r="J185" s="146">
        <f t="shared" si="30"/>
        <v>0</v>
      </c>
      <c r="K185" s="147"/>
      <c r="L185" s="28"/>
      <c r="M185" s="148" t="s">
        <v>1</v>
      </c>
      <c r="N185" s="149" t="s">
        <v>41</v>
      </c>
      <c r="P185" s="150">
        <f t="shared" si="31"/>
        <v>0</v>
      </c>
      <c r="Q185" s="150">
        <v>0</v>
      </c>
      <c r="R185" s="150">
        <f t="shared" si="32"/>
        <v>0</v>
      </c>
      <c r="S185" s="150">
        <v>0</v>
      </c>
      <c r="T185" s="151">
        <f t="shared" si="33"/>
        <v>0</v>
      </c>
      <c r="AR185" s="152" t="s">
        <v>160</v>
      </c>
      <c r="AT185" s="152" t="s">
        <v>156</v>
      </c>
      <c r="AU185" s="152" t="s">
        <v>95</v>
      </c>
      <c r="AY185" s="13" t="s">
        <v>154</v>
      </c>
      <c r="BE185" s="153">
        <f t="shared" si="34"/>
        <v>0</v>
      </c>
      <c r="BF185" s="153">
        <f t="shared" si="35"/>
        <v>0</v>
      </c>
      <c r="BG185" s="153">
        <f t="shared" si="36"/>
        <v>0</v>
      </c>
      <c r="BH185" s="153">
        <f t="shared" si="37"/>
        <v>0</v>
      </c>
      <c r="BI185" s="153">
        <f t="shared" si="38"/>
        <v>0</v>
      </c>
      <c r="BJ185" s="13" t="s">
        <v>95</v>
      </c>
      <c r="BK185" s="153">
        <f t="shared" si="39"/>
        <v>0</v>
      </c>
      <c r="BL185" s="13" t="s">
        <v>160</v>
      </c>
      <c r="BM185" s="152" t="s">
        <v>324</v>
      </c>
    </row>
    <row r="186" spans="2:65" s="1" customFormat="1" ht="37.9" customHeight="1">
      <c r="B186" s="139"/>
      <c r="C186" s="140" t="s">
        <v>325</v>
      </c>
      <c r="D186" s="140" t="s">
        <v>156</v>
      </c>
      <c r="E186" s="141" t="s">
        <v>326</v>
      </c>
      <c r="F186" s="142" t="s">
        <v>327</v>
      </c>
      <c r="G186" s="143" t="s">
        <v>229</v>
      </c>
      <c r="H186" s="144">
        <v>4.3230000000000004</v>
      </c>
      <c r="I186" s="145">
        <v>0</v>
      </c>
      <c r="J186" s="146">
        <f t="shared" si="30"/>
        <v>0</v>
      </c>
      <c r="K186" s="147"/>
      <c r="L186" s="28"/>
      <c r="M186" s="148" t="s">
        <v>1</v>
      </c>
      <c r="N186" s="149" t="s">
        <v>41</v>
      </c>
      <c r="P186" s="150">
        <f t="shared" si="31"/>
        <v>0</v>
      </c>
      <c r="Q186" s="150">
        <v>1.0162899999999999</v>
      </c>
      <c r="R186" s="150">
        <f t="shared" si="32"/>
        <v>4.3934216700000004</v>
      </c>
      <c r="S186" s="150">
        <v>0</v>
      </c>
      <c r="T186" s="151">
        <f t="shared" si="33"/>
        <v>0</v>
      </c>
      <c r="AR186" s="152" t="s">
        <v>160</v>
      </c>
      <c r="AT186" s="152" t="s">
        <v>156</v>
      </c>
      <c r="AU186" s="152" t="s">
        <v>95</v>
      </c>
      <c r="AY186" s="13" t="s">
        <v>154</v>
      </c>
      <c r="BE186" s="153">
        <f t="shared" si="34"/>
        <v>0</v>
      </c>
      <c r="BF186" s="153">
        <f t="shared" si="35"/>
        <v>0</v>
      </c>
      <c r="BG186" s="153">
        <f t="shared" si="36"/>
        <v>0</v>
      </c>
      <c r="BH186" s="153">
        <f t="shared" si="37"/>
        <v>0</v>
      </c>
      <c r="BI186" s="153">
        <f t="shared" si="38"/>
        <v>0</v>
      </c>
      <c r="BJ186" s="13" t="s">
        <v>95</v>
      </c>
      <c r="BK186" s="153">
        <f t="shared" si="39"/>
        <v>0</v>
      </c>
      <c r="BL186" s="13" t="s">
        <v>160</v>
      </c>
      <c r="BM186" s="152" t="s">
        <v>328</v>
      </c>
    </row>
    <row r="187" spans="2:65" s="1" customFormat="1" ht="21.75" customHeight="1">
      <c r="B187" s="139"/>
      <c r="C187" s="140" t="s">
        <v>329</v>
      </c>
      <c r="D187" s="140" t="s">
        <v>156</v>
      </c>
      <c r="E187" s="141" t="s">
        <v>330</v>
      </c>
      <c r="F187" s="142" t="s">
        <v>331</v>
      </c>
      <c r="G187" s="143" t="s">
        <v>159</v>
      </c>
      <c r="H187" s="144">
        <v>2.9969999999999999</v>
      </c>
      <c r="I187" s="145">
        <v>0</v>
      </c>
      <c r="J187" s="146">
        <f t="shared" si="30"/>
        <v>0</v>
      </c>
      <c r="K187" s="147"/>
      <c r="L187" s="28"/>
      <c r="M187" s="148" t="s">
        <v>1</v>
      </c>
      <c r="N187" s="149" t="s">
        <v>41</v>
      </c>
      <c r="P187" s="150">
        <f t="shared" si="31"/>
        <v>0</v>
      </c>
      <c r="Q187" s="150">
        <v>2.31413</v>
      </c>
      <c r="R187" s="150">
        <f t="shared" si="32"/>
        <v>6.9354476099999998</v>
      </c>
      <c r="S187" s="150">
        <v>0</v>
      </c>
      <c r="T187" s="151">
        <f t="shared" si="33"/>
        <v>0</v>
      </c>
      <c r="AR187" s="152" t="s">
        <v>160</v>
      </c>
      <c r="AT187" s="152" t="s">
        <v>156</v>
      </c>
      <c r="AU187" s="152" t="s">
        <v>95</v>
      </c>
      <c r="AY187" s="13" t="s">
        <v>154</v>
      </c>
      <c r="BE187" s="153">
        <f t="shared" si="34"/>
        <v>0</v>
      </c>
      <c r="BF187" s="153">
        <f t="shared" si="35"/>
        <v>0</v>
      </c>
      <c r="BG187" s="153">
        <f t="shared" si="36"/>
        <v>0</v>
      </c>
      <c r="BH187" s="153">
        <f t="shared" si="37"/>
        <v>0</v>
      </c>
      <c r="BI187" s="153">
        <f t="shared" si="38"/>
        <v>0</v>
      </c>
      <c r="BJ187" s="13" t="s">
        <v>95</v>
      </c>
      <c r="BK187" s="153">
        <f t="shared" si="39"/>
        <v>0</v>
      </c>
      <c r="BL187" s="13" t="s">
        <v>160</v>
      </c>
      <c r="BM187" s="152" t="s">
        <v>332</v>
      </c>
    </row>
    <row r="188" spans="2:65" s="1" customFormat="1" ht="24.2" customHeight="1">
      <c r="B188" s="139"/>
      <c r="C188" s="140" t="s">
        <v>333</v>
      </c>
      <c r="D188" s="140" t="s">
        <v>156</v>
      </c>
      <c r="E188" s="141" t="s">
        <v>334</v>
      </c>
      <c r="F188" s="142" t="s">
        <v>335</v>
      </c>
      <c r="G188" s="143" t="s">
        <v>187</v>
      </c>
      <c r="H188" s="144">
        <v>19.98</v>
      </c>
      <c r="I188" s="145">
        <v>0</v>
      </c>
      <c r="J188" s="146">
        <f t="shared" si="30"/>
        <v>0</v>
      </c>
      <c r="K188" s="147"/>
      <c r="L188" s="28"/>
      <c r="M188" s="148" t="s">
        <v>1</v>
      </c>
      <c r="N188" s="149" t="s">
        <v>41</v>
      </c>
      <c r="P188" s="150">
        <f t="shared" si="31"/>
        <v>0</v>
      </c>
      <c r="Q188" s="150">
        <v>3.14E-3</v>
      </c>
      <c r="R188" s="150">
        <f t="shared" si="32"/>
        <v>6.2737200000000007E-2</v>
      </c>
      <c r="S188" s="150">
        <v>0</v>
      </c>
      <c r="T188" s="151">
        <f t="shared" si="33"/>
        <v>0</v>
      </c>
      <c r="AR188" s="152" t="s">
        <v>160</v>
      </c>
      <c r="AT188" s="152" t="s">
        <v>156</v>
      </c>
      <c r="AU188" s="152" t="s">
        <v>95</v>
      </c>
      <c r="AY188" s="13" t="s">
        <v>154</v>
      </c>
      <c r="BE188" s="153">
        <f t="shared" si="34"/>
        <v>0</v>
      </c>
      <c r="BF188" s="153">
        <f t="shared" si="35"/>
        <v>0</v>
      </c>
      <c r="BG188" s="153">
        <f t="shared" si="36"/>
        <v>0</v>
      </c>
      <c r="BH188" s="153">
        <f t="shared" si="37"/>
        <v>0</v>
      </c>
      <c r="BI188" s="153">
        <f t="shared" si="38"/>
        <v>0</v>
      </c>
      <c r="BJ188" s="13" t="s">
        <v>95</v>
      </c>
      <c r="BK188" s="153">
        <f t="shared" si="39"/>
        <v>0</v>
      </c>
      <c r="BL188" s="13" t="s">
        <v>160</v>
      </c>
      <c r="BM188" s="152" t="s">
        <v>336</v>
      </c>
    </row>
    <row r="189" spans="2:65" s="1" customFormat="1" ht="24.2" customHeight="1">
      <c r="B189" s="139"/>
      <c r="C189" s="140" t="s">
        <v>337</v>
      </c>
      <c r="D189" s="140" t="s">
        <v>156</v>
      </c>
      <c r="E189" s="141" t="s">
        <v>338</v>
      </c>
      <c r="F189" s="142" t="s">
        <v>339</v>
      </c>
      <c r="G189" s="143" t="s">
        <v>187</v>
      </c>
      <c r="H189" s="144">
        <v>19.98</v>
      </c>
      <c r="I189" s="145">
        <v>0</v>
      </c>
      <c r="J189" s="146">
        <f t="shared" si="30"/>
        <v>0</v>
      </c>
      <c r="K189" s="147"/>
      <c r="L189" s="28"/>
      <c r="M189" s="148" t="s">
        <v>1</v>
      </c>
      <c r="N189" s="149" t="s">
        <v>41</v>
      </c>
      <c r="P189" s="150">
        <f t="shared" si="31"/>
        <v>0</v>
      </c>
      <c r="Q189" s="150">
        <v>0</v>
      </c>
      <c r="R189" s="150">
        <f t="shared" si="32"/>
        <v>0</v>
      </c>
      <c r="S189" s="150">
        <v>0</v>
      </c>
      <c r="T189" s="151">
        <f t="shared" si="33"/>
        <v>0</v>
      </c>
      <c r="AR189" s="152" t="s">
        <v>160</v>
      </c>
      <c r="AT189" s="152" t="s">
        <v>156</v>
      </c>
      <c r="AU189" s="152" t="s">
        <v>95</v>
      </c>
      <c r="AY189" s="13" t="s">
        <v>154</v>
      </c>
      <c r="BE189" s="153">
        <f t="shared" si="34"/>
        <v>0</v>
      </c>
      <c r="BF189" s="153">
        <f t="shared" si="35"/>
        <v>0</v>
      </c>
      <c r="BG189" s="153">
        <f t="shared" si="36"/>
        <v>0</v>
      </c>
      <c r="BH189" s="153">
        <f t="shared" si="37"/>
        <v>0</v>
      </c>
      <c r="BI189" s="153">
        <f t="shared" si="38"/>
        <v>0</v>
      </c>
      <c r="BJ189" s="13" t="s">
        <v>95</v>
      </c>
      <c r="BK189" s="153">
        <f t="shared" si="39"/>
        <v>0</v>
      </c>
      <c r="BL189" s="13" t="s">
        <v>160</v>
      </c>
      <c r="BM189" s="152" t="s">
        <v>340</v>
      </c>
    </row>
    <row r="190" spans="2:65" s="1" customFormat="1" ht="24.2" customHeight="1">
      <c r="B190" s="139"/>
      <c r="C190" s="140" t="s">
        <v>341</v>
      </c>
      <c r="D190" s="140" t="s">
        <v>156</v>
      </c>
      <c r="E190" s="141" t="s">
        <v>342</v>
      </c>
      <c r="F190" s="142" t="s">
        <v>343</v>
      </c>
      <c r="G190" s="143" t="s">
        <v>229</v>
      </c>
      <c r="H190" s="144">
        <v>0.67400000000000004</v>
      </c>
      <c r="I190" s="145">
        <v>0</v>
      </c>
      <c r="J190" s="146">
        <f t="shared" si="30"/>
        <v>0</v>
      </c>
      <c r="K190" s="147"/>
      <c r="L190" s="28"/>
      <c r="M190" s="148" t="s">
        <v>1</v>
      </c>
      <c r="N190" s="149" t="s">
        <v>41</v>
      </c>
      <c r="P190" s="150">
        <f t="shared" si="31"/>
        <v>0</v>
      </c>
      <c r="Q190" s="150">
        <v>1.0165999999999999</v>
      </c>
      <c r="R190" s="150">
        <f t="shared" si="32"/>
        <v>0.68518840000000003</v>
      </c>
      <c r="S190" s="150">
        <v>0</v>
      </c>
      <c r="T190" s="151">
        <f t="shared" si="33"/>
        <v>0</v>
      </c>
      <c r="AR190" s="152" t="s">
        <v>160</v>
      </c>
      <c r="AT190" s="152" t="s">
        <v>156</v>
      </c>
      <c r="AU190" s="152" t="s">
        <v>95</v>
      </c>
      <c r="AY190" s="13" t="s">
        <v>154</v>
      </c>
      <c r="BE190" s="153">
        <f t="shared" si="34"/>
        <v>0</v>
      </c>
      <c r="BF190" s="153">
        <f t="shared" si="35"/>
        <v>0</v>
      </c>
      <c r="BG190" s="153">
        <f t="shared" si="36"/>
        <v>0</v>
      </c>
      <c r="BH190" s="153">
        <f t="shared" si="37"/>
        <v>0</v>
      </c>
      <c r="BI190" s="153">
        <f t="shared" si="38"/>
        <v>0</v>
      </c>
      <c r="BJ190" s="13" t="s">
        <v>95</v>
      </c>
      <c r="BK190" s="153">
        <f t="shared" si="39"/>
        <v>0</v>
      </c>
      <c r="BL190" s="13" t="s">
        <v>160</v>
      </c>
      <c r="BM190" s="152" t="s">
        <v>344</v>
      </c>
    </row>
    <row r="191" spans="2:65" s="1" customFormat="1" ht="21.75" customHeight="1">
      <c r="B191" s="139"/>
      <c r="C191" s="140" t="s">
        <v>345</v>
      </c>
      <c r="D191" s="140" t="s">
        <v>156</v>
      </c>
      <c r="E191" s="141" t="s">
        <v>346</v>
      </c>
      <c r="F191" s="142" t="s">
        <v>347</v>
      </c>
      <c r="G191" s="143" t="s">
        <v>159</v>
      </c>
      <c r="H191" s="144">
        <v>2.35</v>
      </c>
      <c r="I191" s="145">
        <v>0</v>
      </c>
      <c r="J191" s="146">
        <f t="shared" si="30"/>
        <v>0</v>
      </c>
      <c r="K191" s="147"/>
      <c r="L191" s="28"/>
      <c r="M191" s="148" t="s">
        <v>1</v>
      </c>
      <c r="N191" s="149" t="s">
        <v>41</v>
      </c>
      <c r="P191" s="150">
        <f t="shared" si="31"/>
        <v>0</v>
      </c>
      <c r="Q191" s="150">
        <v>2.3255499999999998</v>
      </c>
      <c r="R191" s="150">
        <f t="shared" si="32"/>
        <v>5.4650425</v>
      </c>
      <c r="S191" s="150">
        <v>0</v>
      </c>
      <c r="T191" s="151">
        <f t="shared" si="33"/>
        <v>0</v>
      </c>
      <c r="AR191" s="152" t="s">
        <v>160</v>
      </c>
      <c r="AT191" s="152" t="s">
        <v>156</v>
      </c>
      <c r="AU191" s="152" t="s">
        <v>95</v>
      </c>
      <c r="AY191" s="13" t="s">
        <v>154</v>
      </c>
      <c r="BE191" s="153">
        <f t="shared" si="34"/>
        <v>0</v>
      </c>
      <c r="BF191" s="153">
        <f t="shared" si="35"/>
        <v>0</v>
      </c>
      <c r="BG191" s="153">
        <f t="shared" si="36"/>
        <v>0</v>
      </c>
      <c r="BH191" s="153">
        <f t="shared" si="37"/>
        <v>0</v>
      </c>
      <c r="BI191" s="153">
        <f t="shared" si="38"/>
        <v>0</v>
      </c>
      <c r="BJ191" s="13" t="s">
        <v>95</v>
      </c>
      <c r="BK191" s="153">
        <f t="shared" si="39"/>
        <v>0</v>
      </c>
      <c r="BL191" s="13" t="s">
        <v>160</v>
      </c>
      <c r="BM191" s="152" t="s">
        <v>348</v>
      </c>
    </row>
    <row r="192" spans="2:65" s="1" customFormat="1" ht="24.2" customHeight="1">
      <c r="B192" s="139"/>
      <c r="C192" s="140" t="s">
        <v>349</v>
      </c>
      <c r="D192" s="140" t="s">
        <v>156</v>
      </c>
      <c r="E192" s="141" t="s">
        <v>350</v>
      </c>
      <c r="F192" s="142" t="s">
        <v>351</v>
      </c>
      <c r="G192" s="143" t="s">
        <v>229</v>
      </c>
      <c r="H192" s="144">
        <v>0.36799999999999999</v>
      </c>
      <c r="I192" s="145">
        <v>0</v>
      </c>
      <c r="J192" s="146">
        <f t="shared" si="30"/>
        <v>0</v>
      </c>
      <c r="K192" s="147"/>
      <c r="L192" s="28"/>
      <c r="M192" s="148" t="s">
        <v>1</v>
      </c>
      <c r="N192" s="149" t="s">
        <v>41</v>
      </c>
      <c r="P192" s="150">
        <f t="shared" si="31"/>
        <v>0</v>
      </c>
      <c r="Q192" s="150">
        <v>1.0165500000000001</v>
      </c>
      <c r="R192" s="150">
        <f t="shared" si="32"/>
        <v>0.37409040000000005</v>
      </c>
      <c r="S192" s="150">
        <v>0</v>
      </c>
      <c r="T192" s="151">
        <f t="shared" si="33"/>
        <v>0</v>
      </c>
      <c r="AR192" s="152" t="s">
        <v>160</v>
      </c>
      <c r="AT192" s="152" t="s">
        <v>156</v>
      </c>
      <c r="AU192" s="152" t="s">
        <v>95</v>
      </c>
      <c r="AY192" s="13" t="s">
        <v>154</v>
      </c>
      <c r="BE192" s="153">
        <f t="shared" si="34"/>
        <v>0</v>
      </c>
      <c r="BF192" s="153">
        <f t="shared" si="35"/>
        <v>0</v>
      </c>
      <c r="BG192" s="153">
        <f t="shared" si="36"/>
        <v>0</v>
      </c>
      <c r="BH192" s="153">
        <f t="shared" si="37"/>
        <v>0</v>
      </c>
      <c r="BI192" s="153">
        <f t="shared" si="38"/>
        <v>0</v>
      </c>
      <c r="BJ192" s="13" t="s">
        <v>95</v>
      </c>
      <c r="BK192" s="153">
        <f t="shared" si="39"/>
        <v>0</v>
      </c>
      <c r="BL192" s="13" t="s">
        <v>160</v>
      </c>
      <c r="BM192" s="152" t="s">
        <v>352</v>
      </c>
    </row>
    <row r="193" spans="2:65" s="1" customFormat="1" ht="33" customHeight="1">
      <c r="B193" s="139"/>
      <c r="C193" s="140" t="s">
        <v>353</v>
      </c>
      <c r="D193" s="140" t="s">
        <v>156</v>
      </c>
      <c r="E193" s="141" t="s">
        <v>354</v>
      </c>
      <c r="F193" s="142" t="s">
        <v>355</v>
      </c>
      <c r="G193" s="143" t="s">
        <v>187</v>
      </c>
      <c r="H193" s="144">
        <v>11.75</v>
      </c>
      <c r="I193" s="145">
        <v>0</v>
      </c>
      <c r="J193" s="146">
        <f t="shared" si="30"/>
        <v>0</v>
      </c>
      <c r="K193" s="147"/>
      <c r="L193" s="28"/>
      <c r="M193" s="148" t="s">
        <v>1</v>
      </c>
      <c r="N193" s="149" t="s">
        <v>41</v>
      </c>
      <c r="P193" s="150">
        <f t="shared" si="31"/>
        <v>0</v>
      </c>
      <c r="Q193" s="150">
        <v>7.8399999999999997E-3</v>
      </c>
      <c r="R193" s="150">
        <f t="shared" si="32"/>
        <v>9.2119999999999994E-2</v>
      </c>
      <c r="S193" s="150">
        <v>0</v>
      </c>
      <c r="T193" s="151">
        <f t="shared" si="33"/>
        <v>0</v>
      </c>
      <c r="AR193" s="152" t="s">
        <v>160</v>
      </c>
      <c r="AT193" s="152" t="s">
        <v>156</v>
      </c>
      <c r="AU193" s="152" t="s">
        <v>95</v>
      </c>
      <c r="AY193" s="13" t="s">
        <v>154</v>
      </c>
      <c r="BE193" s="153">
        <f t="shared" si="34"/>
        <v>0</v>
      </c>
      <c r="BF193" s="153">
        <f t="shared" si="35"/>
        <v>0</v>
      </c>
      <c r="BG193" s="153">
        <f t="shared" si="36"/>
        <v>0</v>
      </c>
      <c r="BH193" s="153">
        <f t="shared" si="37"/>
        <v>0</v>
      </c>
      <c r="BI193" s="153">
        <f t="shared" si="38"/>
        <v>0</v>
      </c>
      <c r="BJ193" s="13" t="s">
        <v>95</v>
      </c>
      <c r="BK193" s="153">
        <f t="shared" si="39"/>
        <v>0</v>
      </c>
      <c r="BL193" s="13" t="s">
        <v>160</v>
      </c>
      <c r="BM193" s="152" t="s">
        <v>356</v>
      </c>
    </row>
    <row r="194" spans="2:65" s="1" customFormat="1" ht="33" customHeight="1">
      <c r="B194" s="139"/>
      <c r="C194" s="140" t="s">
        <v>357</v>
      </c>
      <c r="D194" s="140" t="s">
        <v>156</v>
      </c>
      <c r="E194" s="141" t="s">
        <v>358</v>
      </c>
      <c r="F194" s="142" t="s">
        <v>359</v>
      </c>
      <c r="G194" s="143" t="s">
        <v>187</v>
      </c>
      <c r="H194" s="144">
        <v>11.75</v>
      </c>
      <c r="I194" s="145">
        <v>0</v>
      </c>
      <c r="J194" s="146">
        <f t="shared" si="30"/>
        <v>0</v>
      </c>
      <c r="K194" s="147"/>
      <c r="L194" s="28"/>
      <c r="M194" s="148" t="s">
        <v>1</v>
      </c>
      <c r="N194" s="149" t="s">
        <v>41</v>
      </c>
      <c r="P194" s="150">
        <f t="shared" si="31"/>
        <v>0</v>
      </c>
      <c r="Q194" s="150">
        <v>0</v>
      </c>
      <c r="R194" s="150">
        <f t="shared" si="32"/>
        <v>0</v>
      </c>
      <c r="S194" s="150">
        <v>0</v>
      </c>
      <c r="T194" s="151">
        <f t="shared" si="33"/>
        <v>0</v>
      </c>
      <c r="AR194" s="152" t="s">
        <v>160</v>
      </c>
      <c r="AT194" s="152" t="s">
        <v>156</v>
      </c>
      <c r="AU194" s="152" t="s">
        <v>95</v>
      </c>
      <c r="AY194" s="13" t="s">
        <v>154</v>
      </c>
      <c r="BE194" s="153">
        <f t="shared" si="34"/>
        <v>0</v>
      </c>
      <c r="BF194" s="153">
        <f t="shared" si="35"/>
        <v>0</v>
      </c>
      <c r="BG194" s="153">
        <f t="shared" si="36"/>
        <v>0</v>
      </c>
      <c r="BH194" s="153">
        <f t="shared" si="37"/>
        <v>0</v>
      </c>
      <c r="BI194" s="153">
        <f t="shared" si="38"/>
        <v>0</v>
      </c>
      <c r="BJ194" s="13" t="s">
        <v>95</v>
      </c>
      <c r="BK194" s="153">
        <f t="shared" si="39"/>
        <v>0</v>
      </c>
      <c r="BL194" s="13" t="s">
        <v>160</v>
      </c>
      <c r="BM194" s="152" t="s">
        <v>360</v>
      </c>
    </row>
    <row r="195" spans="2:65" s="1" customFormat="1" ht="24.2" customHeight="1">
      <c r="B195" s="139"/>
      <c r="C195" s="140" t="s">
        <v>361</v>
      </c>
      <c r="D195" s="140" t="s">
        <v>156</v>
      </c>
      <c r="E195" s="141" t="s">
        <v>362</v>
      </c>
      <c r="F195" s="142" t="s">
        <v>363</v>
      </c>
      <c r="G195" s="143" t="s">
        <v>187</v>
      </c>
      <c r="H195" s="144">
        <v>4.2750000000000004</v>
      </c>
      <c r="I195" s="145">
        <v>0</v>
      </c>
      <c r="J195" s="146">
        <f t="shared" si="30"/>
        <v>0</v>
      </c>
      <c r="K195" s="147"/>
      <c r="L195" s="28"/>
      <c r="M195" s="148" t="s">
        <v>1</v>
      </c>
      <c r="N195" s="149" t="s">
        <v>41</v>
      </c>
      <c r="P195" s="150">
        <f t="shared" si="31"/>
        <v>0</v>
      </c>
      <c r="Q195" s="150">
        <v>5.7099999999999998E-3</v>
      </c>
      <c r="R195" s="150">
        <f t="shared" si="32"/>
        <v>2.4410250000000001E-2</v>
      </c>
      <c r="S195" s="150">
        <v>0</v>
      </c>
      <c r="T195" s="151">
        <f t="shared" si="33"/>
        <v>0</v>
      </c>
      <c r="AR195" s="152" t="s">
        <v>160</v>
      </c>
      <c r="AT195" s="152" t="s">
        <v>156</v>
      </c>
      <c r="AU195" s="152" t="s">
        <v>95</v>
      </c>
      <c r="AY195" s="13" t="s">
        <v>154</v>
      </c>
      <c r="BE195" s="153">
        <f t="shared" si="34"/>
        <v>0</v>
      </c>
      <c r="BF195" s="153">
        <f t="shared" si="35"/>
        <v>0</v>
      </c>
      <c r="BG195" s="153">
        <f t="shared" si="36"/>
        <v>0</v>
      </c>
      <c r="BH195" s="153">
        <f t="shared" si="37"/>
        <v>0</v>
      </c>
      <c r="BI195" s="153">
        <f t="shared" si="38"/>
        <v>0</v>
      </c>
      <c r="BJ195" s="13" t="s">
        <v>95</v>
      </c>
      <c r="BK195" s="153">
        <f t="shared" si="39"/>
        <v>0</v>
      </c>
      <c r="BL195" s="13" t="s">
        <v>160</v>
      </c>
      <c r="BM195" s="152" t="s">
        <v>364</v>
      </c>
    </row>
    <row r="196" spans="2:65" s="1" customFormat="1" ht="24.2" customHeight="1">
      <c r="B196" s="139"/>
      <c r="C196" s="140" t="s">
        <v>365</v>
      </c>
      <c r="D196" s="140" t="s">
        <v>156</v>
      </c>
      <c r="E196" s="141" t="s">
        <v>366</v>
      </c>
      <c r="F196" s="142" t="s">
        <v>367</v>
      </c>
      <c r="G196" s="143" t="s">
        <v>187</v>
      </c>
      <c r="H196" s="144">
        <v>4.2750000000000004</v>
      </c>
      <c r="I196" s="145">
        <v>0</v>
      </c>
      <c r="J196" s="146">
        <f t="shared" si="30"/>
        <v>0</v>
      </c>
      <c r="K196" s="147"/>
      <c r="L196" s="28"/>
      <c r="M196" s="148" t="s">
        <v>1</v>
      </c>
      <c r="N196" s="149" t="s">
        <v>41</v>
      </c>
      <c r="P196" s="150">
        <f t="shared" si="31"/>
        <v>0</v>
      </c>
      <c r="Q196" s="150">
        <v>0</v>
      </c>
      <c r="R196" s="150">
        <f t="shared" si="32"/>
        <v>0</v>
      </c>
      <c r="S196" s="150">
        <v>0</v>
      </c>
      <c r="T196" s="151">
        <f t="shared" si="33"/>
        <v>0</v>
      </c>
      <c r="AR196" s="152" t="s">
        <v>160</v>
      </c>
      <c r="AT196" s="152" t="s">
        <v>156</v>
      </c>
      <c r="AU196" s="152" t="s">
        <v>95</v>
      </c>
      <c r="AY196" s="13" t="s">
        <v>154</v>
      </c>
      <c r="BE196" s="153">
        <f t="shared" si="34"/>
        <v>0</v>
      </c>
      <c r="BF196" s="153">
        <f t="shared" si="35"/>
        <v>0</v>
      </c>
      <c r="BG196" s="153">
        <f t="shared" si="36"/>
        <v>0</v>
      </c>
      <c r="BH196" s="153">
        <f t="shared" si="37"/>
        <v>0</v>
      </c>
      <c r="BI196" s="153">
        <f t="shared" si="38"/>
        <v>0</v>
      </c>
      <c r="BJ196" s="13" t="s">
        <v>95</v>
      </c>
      <c r="BK196" s="153">
        <f t="shared" si="39"/>
        <v>0</v>
      </c>
      <c r="BL196" s="13" t="s">
        <v>160</v>
      </c>
      <c r="BM196" s="152" t="s">
        <v>368</v>
      </c>
    </row>
    <row r="197" spans="2:65" s="11" customFormat="1" ht="22.9" customHeight="1">
      <c r="B197" s="127"/>
      <c r="D197" s="128" t="s">
        <v>74</v>
      </c>
      <c r="E197" s="137" t="s">
        <v>172</v>
      </c>
      <c r="F197" s="137" t="s">
        <v>369</v>
      </c>
      <c r="I197" s="130"/>
      <c r="J197" s="138">
        <f>BK197</f>
        <v>0</v>
      </c>
      <c r="L197" s="127"/>
      <c r="M197" s="132"/>
      <c r="P197" s="133">
        <f>SUM(P198:P199)</f>
        <v>0</v>
      </c>
      <c r="R197" s="133">
        <f>SUM(R198:R199)</f>
        <v>6.7421600000000002</v>
      </c>
      <c r="T197" s="134">
        <f>SUM(T198:T199)</f>
        <v>0</v>
      </c>
      <c r="AR197" s="128" t="s">
        <v>83</v>
      </c>
      <c r="AT197" s="135" t="s">
        <v>74</v>
      </c>
      <c r="AU197" s="135" t="s">
        <v>83</v>
      </c>
      <c r="AY197" s="128" t="s">
        <v>154</v>
      </c>
      <c r="BK197" s="136">
        <f>SUM(BK198:BK199)</f>
        <v>0</v>
      </c>
    </row>
    <row r="198" spans="2:65" s="1" customFormat="1" ht="24.2" customHeight="1">
      <c r="B198" s="139"/>
      <c r="C198" s="140" t="s">
        <v>370</v>
      </c>
      <c r="D198" s="140" t="s">
        <v>156</v>
      </c>
      <c r="E198" s="141" t="s">
        <v>371</v>
      </c>
      <c r="F198" s="142" t="s">
        <v>372</v>
      </c>
      <c r="G198" s="143" t="s">
        <v>159</v>
      </c>
      <c r="H198" s="144">
        <v>1.6</v>
      </c>
      <c r="I198" s="145">
        <v>0</v>
      </c>
      <c r="J198" s="146">
        <f>ROUND(I198*H198,2)</f>
        <v>0</v>
      </c>
      <c r="K198" s="147"/>
      <c r="L198" s="28"/>
      <c r="M198" s="148" t="s">
        <v>1</v>
      </c>
      <c r="N198" s="149" t="s">
        <v>41</v>
      </c>
      <c r="P198" s="150">
        <f>O198*H198</f>
        <v>0</v>
      </c>
      <c r="Q198" s="150">
        <v>1.9312499999999999</v>
      </c>
      <c r="R198" s="150">
        <f>Q198*H198</f>
        <v>3.09</v>
      </c>
      <c r="S198" s="150">
        <v>0</v>
      </c>
      <c r="T198" s="151">
        <f>S198*H198</f>
        <v>0</v>
      </c>
      <c r="AR198" s="152" t="s">
        <v>160</v>
      </c>
      <c r="AT198" s="152" t="s">
        <v>156</v>
      </c>
      <c r="AU198" s="152" t="s">
        <v>95</v>
      </c>
      <c r="AY198" s="13" t="s">
        <v>154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3" t="s">
        <v>95</v>
      </c>
      <c r="BK198" s="153">
        <f>ROUND(I198*H198,2)</f>
        <v>0</v>
      </c>
      <c r="BL198" s="13" t="s">
        <v>160</v>
      </c>
      <c r="BM198" s="152" t="s">
        <v>373</v>
      </c>
    </row>
    <row r="199" spans="2:65" s="1" customFormat="1" ht="24.2" customHeight="1">
      <c r="B199" s="139"/>
      <c r="C199" s="140" t="s">
        <v>374</v>
      </c>
      <c r="D199" s="140" t="s">
        <v>156</v>
      </c>
      <c r="E199" s="141" t="s">
        <v>375</v>
      </c>
      <c r="F199" s="142" t="s">
        <v>376</v>
      </c>
      <c r="G199" s="143" t="s">
        <v>187</v>
      </c>
      <c r="H199" s="144">
        <v>8</v>
      </c>
      <c r="I199" s="145">
        <v>0</v>
      </c>
      <c r="J199" s="146">
        <f>ROUND(I199*H199,2)</f>
        <v>0</v>
      </c>
      <c r="K199" s="147"/>
      <c r="L199" s="28"/>
      <c r="M199" s="148" t="s">
        <v>1</v>
      </c>
      <c r="N199" s="149" t="s">
        <v>41</v>
      </c>
      <c r="P199" s="150">
        <f>O199*H199</f>
        <v>0</v>
      </c>
      <c r="Q199" s="150">
        <v>0.45651999999999998</v>
      </c>
      <c r="R199" s="150">
        <f>Q199*H199</f>
        <v>3.6521599999999999</v>
      </c>
      <c r="S199" s="150">
        <v>0</v>
      </c>
      <c r="T199" s="151">
        <f>S199*H199</f>
        <v>0</v>
      </c>
      <c r="AR199" s="152" t="s">
        <v>160</v>
      </c>
      <c r="AT199" s="152" t="s">
        <v>156</v>
      </c>
      <c r="AU199" s="152" t="s">
        <v>95</v>
      </c>
      <c r="AY199" s="13" t="s">
        <v>154</v>
      </c>
      <c r="BE199" s="153">
        <f>IF(N199="základná",J199,0)</f>
        <v>0</v>
      </c>
      <c r="BF199" s="153">
        <f>IF(N199="znížená",J199,0)</f>
        <v>0</v>
      </c>
      <c r="BG199" s="153">
        <f>IF(N199="zákl. prenesená",J199,0)</f>
        <v>0</v>
      </c>
      <c r="BH199" s="153">
        <f>IF(N199="zníž. prenesená",J199,0)</f>
        <v>0</v>
      </c>
      <c r="BI199" s="153">
        <f>IF(N199="nulová",J199,0)</f>
        <v>0</v>
      </c>
      <c r="BJ199" s="13" t="s">
        <v>95</v>
      </c>
      <c r="BK199" s="153">
        <f>ROUND(I199*H199,2)</f>
        <v>0</v>
      </c>
      <c r="BL199" s="13" t="s">
        <v>160</v>
      </c>
      <c r="BM199" s="152" t="s">
        <v>377</v>
      </c>
    </row>
    <row r="200" spans="2:65" s="11" customFormat="1" ht="22.9" customHeight="1">
      <c r="B200" s="127"/>
      <c r="D200" s="128" t="s">
        <v>74</v>
      </c>
      <c r="E200" s="137" t="s">
        <v>176</v>
      </c>
      <c r="F200" s="137" t="s">
        <v>378</v>
      </c>
      <c r="I200" s="130"/>
      <c r="J200" s="138">
        <f>BK200</f>
        <v>0</v>
      </c>
      <c r="L200" s="127"/>
      <c r="M200" s="132"/>
      <c r="P200" s="133">
        <f>SUM(P201:P235)</f>
        <v>0</v>
      </c>
      <c r="R200" s="133">
        <f>SUM(R201:R235)</f>
        <v>70.958898710000014</v>
      </c>
      <c r="T200" s="134">
        <f>SUM(T201:T235)</f>
        <v>0</v>
      </c>
      <c r="AR200" s="128" t="s">
        <v>83</v>
      </c>
      <c r="AT200" s="135" t="s">
        <v>74</v>
      </c>
      <c r="AU200" s="135" t="s">
        <v>83</v>
      </c>
      <c r="AY200" s="128" t="s">
        <v>154</v>
      </c>
      <c r="BK200" s="136">
        <f>SUM(BK201:BK235)</f>
        <v>0</v>
      </c>
    </row>
    <row r="201" spans="2:65" s="1" customFormat="1" ht="24.2" customHeight="1">
      <c r="B201" s="139"/>
      <c r="C201" s="140" t="s">
        <v>379</v>
      </c>
      <c r="D201" s="140" t="s">
        <v>156</v>
      </c>
      <c r="E201" s="141" t="s">
        <v>380</v>
      </c>
      <c r="F201" s="142" t="s">
        <v>381</v>
      </c>
      <c r="G201" s="143" t="s">
        <v>187</v>
      </c>
      <c r="H201" s="144">
        <v>180.45500000000001</v>
      </c>
      <c r="I201" s="145">
        <v>0</v>
      </c>
      <c r="J201" s="146">
        <f t="shared" ref="J201:J235" si="40">ROUND(I201*H201,2)</f>
        <v>0</v>
      </c>
      <c r="K201" s="147"/>
      <c r="L201" s="28"/>
      <c r="M201" s="148" t="s">
        <v>1</v>
      </c>
      <c r="N201" s="149" t="s">
        <v>41</v>
      </c>
      <c r="P201" s="150">
        <f t="shared" ref="P201:P235" si="41">O201*H201</f>
        <v>0</v>
      </c>
      <c r="Q201" s="150">
        <v>4.2000000000000002E-4</v>
      </c>
      <c r="R201" s="150">
        <f t="shared" ref="R201:R235" si="42">Q201*H201</f>
        <v>7.5791100000000014E-2</v>
      </c>
      <c r="S201" s="150">
        <v>0</v>
      </c>
      <c r="T201" s="151">
        <f t="shared" ref="T201:T235" si="43">S201*H201</f>
        <v>0</v>
      </c>
      <c r="AR201" s="152" t="s">
        <v>160</v>
      </c>
      <c r="AT201" s="152" t="s">
        <v>156</v>
      </c>
      <c r="AU201" s="152" t="s">
        <v>95</v>
      </c>
      <c r="AY201" s="13" t="s">
        <v>154</v>
      </c>
      <c r="BE201" s="153">
        <f t="shared" ref="BE201:BE235" si="44">IF(N201="základná",J201,0)</f>
        <v>0</v>
      </c>
      <c r="BF201" s="153">
        <f t="shared" ref="BF201:BF235" si="45">IF(N201="znížená",J201,0)</f>
        <v>0</v>
      </c>
      <c r="BG201" s="153">
        <f t="shared" ref="BG201:BG235" si="46">IF(N201="zákl. prenesená",J201,0)</f>
        <v>0</v>
      </c>
      <c r="BH201" s="153">
        <f t="shared" ref="BH201:BH235" si="47">IF(N201="zníž. prenesená",J201,0)</f>
        <v>0</v>
      </c>
      <c r="BI201" s="153">
        <f t="shared" ref="BI201:BI235" si="48">IF(N201="nulová",J201,0)</f>
        <v>0</v>
      </c>
      <c r="BJ201" s="13" t="s">
        <v>95</v>
      </c>
      <c r="BK201" s="153">
        <f t="shared" ref="BK201:BK235" si="49">ROUND(I201*H201,2)</f>
        <v>0</v>
      </c>
      <c r="BL201" s="13" t="s">
        <v>160</v>
      </c>
      <c r="BM201" s="152" t="s">
        <v>382</v>
      </c>
    </row>
    <row r="202" spans="2:65" s="1" customFormat="1" ht="16.5" customHeight="1">
      <c r="B202" s="139"/>
      <c r="C202" s="140" t="s">
        <v>383</v>
      </c>
      <c r="D202" s="140" t="s">
        <v>156</v>
      </c>
      <c r="E202" s="141" t="s">
        <v>384</v>
      </c>
      <c r="F202" s="142" t="s">
        <v>385</v>
      </c>
      <c r="G202" s="143" t="s">
        <v>187</v>
      </c>
      <c r="H202" s="144">
        <v>173.28</v>
      </c>
      <c r="I202" s="145">
        <v>0</v>
      </c>
      <c r="J202" s="146">
        <f t="shared" si="40"/>
        <v>0</v>
      </c>
      <c r="K202" s="147"/>
      <c r="L202" s="28"/>
      <c r="M202" s="148" t="s">
        <v>1</v>
      </c>
      <c r="N202" s="149" t="s">
        <v>41</v>
      </c>
      <c r="P202" s="150">
        <f t="shared" si="41"/>
        <v>0</v>
      </c>
      <c r="Q202" s="150">
        <v>2.97E-3</v>
      </c>
      <c r="R202" s="150">
        <f t="shared" si="42"/>
        <v>0.51464160000000003</v>
      </c>
      <c r="S202" s="150">
        <v>0</v>
      </c>
      <c r="T202" s="151">
        <f t="shared" si="43"/>
        <v>0</v>
      </c>
      <c r="AR202" s="152" t="s">
        <v>160</v>
      </c>
      <c r="AT202" s="152" t="s">
        <v>156</v>
      </c>
      <c r="AU202" s="152" t="s">
        <v>95</v>
      </c>
      <c r="AY202" s="13" t="s">
        <v>154</v>
      </c>
      <c r="BE202" s="153">
        <f t="shared" si="44"/>
        <v>0</v>
      </c>
      <c r="BF202" s="153">
        <f t="shared" si="45"/>
        <v>0</v>
      </c>
      <c r="BG202" s="153">
        <f t="shared" si="46"/>
        <v>0</v>
      </c>
      <c r="BH202" s="153">
        <f t="shared" si="47"/>
        <v>0</v>
      </c>
      <c r="BI202" s="153">
        <f t="shared" si="48"/>
        <v>0</v>
      </c>
      <c r="BJ202" s="13" t="s">
        <v>95</v>
      </c>
      <c r="BK202" s="153">
        <f t="shared" si="49"/>
        <v>0</v>
      </c>
      <c r="BL202" s="13" t="s">
        <v>160</v>
      </c>
      <c r="BM202" s="152" t="s">
        <v>386</v>
      </c>
    </row>
    <row r="203" spans="2:65" s="1" customFormat="1" ht="24.2" customHeight="1">
      <c r="B203" s="139"/>
      <c r="C203" s="140" t="s">
        <v>387</v>
      </c>
      <c r="D203" s="140" t="s">
        <v>156</v>
      </c>
      <c r="E203" s="141" t="s">
        <v>388</v>
      </c>
      <c r="F203" s="142" t="s">
        <v>389</v>
      </c>
      <c r="G203" s="143" t="s">
        <v>187</v>
      </c>
      <c r="H203" s="144">
        <v>404.36</v>
      </c>
      <c r="I203" s="145">
        <v>0</v>
      </c>
      <c r="J203" s="146">
        <f t="shared" si="40"/>
        <v>0</v>
      </c>
      <c r="K203" s="147"/>
      <c r="L203" s="28"/>
      <c r="M203" s="148" t="s">
        <v>1</v>
      </c>
      <c r="N203" s="149" t="s">
        <v>41</v>
      </c>
      <c r="P203" s="150">
        <f t="shared" si="41"/>
        <v>0</v>
      </c>
      <c r="Q203" s="150">
        <v>2.3000000000000001E-4</v>
      </c>
      <c r="R203" s="150">
        <f t="shared" si="42"/>
        <v>9.300280000000001E-2</v>
      </c>
      <c r="S203" s="150">
        <v>0</v>
      </c>
      <c r="T203" s="151">
        <f t="shared" si="43"/>
        <v>0</v>
      </c>
      <c r="AR203" s="152" t="s">
        <v>160</v>
      </c>
      <c r="AT203" s="152" t="s">
        <v>156</v>
      </c>
      <c r="AU203" s="152" t="s">
        <v>95</v>
      </c>
      <c r="AY203" s="13" t="s">
        <v>154</v>
      </c>
      <c r="BE203" s="153">
        <f t="shared" si="44"/>
        <v>0</v>
      </c>
      <c r="BF203" s="153">
        <f t="shared" si="45"/>
        <v>0</v>
      </c>
      <c r="BG203" s="153">
        <f t="shared" si="46"/>
        <v>0</v>
      </c>
      <c r="BH203" s="153">
        <f t="shared" si="47"/>
        <v>0</v>
      </c>
      <c r="BI203" s="153">
        <f t="shared" si="48"/>
        <v>0</v>
      </c>
      <c r="BJ203" s="13" t="s">
        <v>95</v>
      </c>
      <c r="BK203" s="153">
        <f t="shared" si="49"/>
        <v>0</v>
      </c>
      <c r="BL203" s="13" t="s">
        <v>160</v>
      </c>
      <c r="BM203" s="152" t="s">
        <v>390</v>
      </c>
    </row>
    <row r="204" spans="2:65" s="1" customFormat="1" ht="24.2" customHeight="1">
      <c r="B204" s="139"/>
      <c r="C204" s="140" t="s">
        <v>391</v>
      </c>
      <c r="D204" s="140" t="s">
        <v>156</v>
      </c>
      <c r="E204" s="141" t="s">
        <v>392</v>
      </c>
      <c r="F204" s="142" t="s">
        <v>393</v>
      </c>
      <c r="G204" s="143" t="s">
        <v>187</v>
      </c>
      <c r="H204" s="144">
        <v>388.76</v>
      </c>
      <c r="I204" s="145">
        <v>0</v>
      </c>
      <c r="J204" s="146">
        <f t="shared" si="40"/>
        <v>0</v>
      </c>
      <c r="K204" s="147"/>
      <c r="L204" s="28"/>
      <c r="M204" s="148" t="s">
        <v>1</v>
      </c>
      <c r="N204" s="149" t="s">
        <v>41</v>
      </c>
      <c r="P204" s="150">
        <f t="shared" si="41"/>
        <v>0</v>
      </c>
      <c r="Q204" s="150">
        <v>4.0000000000000002E-4</v>
      </c>
      <c r="R204" s="150">
        <f t="shared" si="42"/>
        <v>0.155504</v>
      </c>
      <c r="S204" s="150">
        <v>0</v>
      </c>
      <c r="T204" s="151">
        <f t="shared" si="43"/>
        <v>0</v>
      </c>
      <c r="AR204" s="152" t="s">
        <v>160</v>
      </c>
      <c r="AT204" s="152" t="s">
        <v>156</v>
      </c>
      <c r="AU204" s="152" t="s">
        <v>95</v>
      </c>
      <c r="AY204" s="13" t="s">
        <v>154</v>
      </c>
      <c r="BE204" s="153">
        <f t="shared" si="44"/>
        <v>0</v>
      </c>
      <c r="BF204" s="153">
        <f t="shared" si="45"/>
        <v>0</v>
      </c>
      <c r="BG204" s="153">
        <f t="shared" si="46"/>
        <v>0</v>
      </c>
      <c r="BH204" s="153">
        <f t="shared" si="47"/>
        <v>0</v>
      </c>
      <c r="BI204" s="153">
        <f t="shared" si="48"/>
        <v>0</v>
      </c>
      <c r="BJ204" s="13" t="s">
        <v>95</v>
      </c>
      <c r="BK204" s="153">
        <f t="shared" si="49"/>
        <v>0</v>
      </c>
      <c r="BL204" s="13" t="s">
        <v>160</v>
      </c>
      <c r="BM204" s="152" t="s">
        <v>394</v>
      </c>
    </row>
    <row r="205" spans="2:65" s="1" customFormat="1" ht="24.2" customHeight="1">
      <c r="B205" s="139"/>
      <c r="C205" s="140" t="s">
        <v>395</v>
      </c>
      <c r="D205" s="140" t="s">
        <v>156</v>
      </c>
      <c r="E205" s="141" t="s">
        <v>396</v>
      </c>
      <c r="F205" s="142" t="s">
        <v>397</v>
      </c>
      <c r="G205" s="143" t="s">
        <v>187</v>
      </c>
      <c r="H205" s="144">
        <v>388.76</v>
      </c>
      <c r="I205" s="145">
        <v>0</v>
      </c>
      <c r="J205" s="146">
        <f t="shared" si="40"/>
        <v>0</v>
      </c>
      <c r="K205" s="147"/>
      <c r="L205" s="28"/>
      <c r="M205" s="148" t="s">
        <v>1</v>
      </c>
      <c r="N205" s="149" t="s">
        <v>41</v>
      </c>
      <c r="P205" s="150">
        <f t="shared" si="41"/>
        <v>0</v>
      </c>
      <c r="Q205" s="150">
        <v>4.7200000000000002E-3</v>
      </c>
      <c r="R205" s="150">
        <f t="shared" si="42"/>
        <v>1.8349472</v>
      </c>
      <c r="S205" s="150">
        <v>0</v>
      </c>
      <c r="T205" s="151">
        <f t="shared" si="43"/>
        <v>0</v>
      </c>
      <c r="AR205" s="152" t="s">
        <v>160</v>
      </c>
      <c r="AT205" s="152" t="s">
        <v>156</v>
      </c>
      <c r="AU205" s="152" t="s">
        <v>95</v>
      </c>
      <c r="AY205" s="13" t="s">
        <v>154</v>
      </c>
      <c r="BE205" s="153">
        <f t="shared" si="44"/>
        <v>0</v>
      </c>
      <c r="BF205" s="153">
        <f t="shared" si="45"/>
        <v>0</v>
      </c>
      <c r="BG205" s="153">
        <f t="shared" si="46"/>
        <v>0</v>
      </c>
      <c r="BH205" s="153">
        <f t="shared" si="47"/>
        <v>0</v>
      </c>
      <c r="BI205" s="153">
        <f t="shared" si="48"/>
        <v>0</v>
      </c>
      <c r="BJ205" s="13" t="s">
        <v>95</v>
      </c>
      <c r="BK205" s="153">
        <f t="shared" si="49"/>
        <v>0</v>
      </c>
      <c r="BL205" s="13" t="s">
        <v>160</v>
      </c>
      <c r="BM205" s="152" t="s">
        <v>398</v>
      </c>
    </row>
    <row r="206" spans="2:65" s="1" customFormat="1" ht="24.2" customHeight="1">
      <c r="B206" s="139"/>
      <c r="C206" s="140" t="s">
        <v>399</v>
      </c>
      <c r="D206" s="140" t="s">
        <v>156</v>
      </c>
      <c r="E206" s="141" t="s">
        <v>400</v>
      </c>
      <c r="F206" s="142" t="s">
        <v>401</v>
      </c>
      <c r="G206" s="143" t="s">
        <v>187</v>
      </c>
      <c r="H206" s="144">
        <v>404.36</v>
      </c>
      <c r="I206" s="145">
        <v>0</v>
      </c>
      <c r="J206" s="146">
        <f t="shared" si="40"/>
        <v>0</v>
      </c>
      <c r="K206" s="147"/>
      <c r="L206" s="28"/>
      <c r="M206" s="148" t="s">
        <v>1</v>
      </c>
      <c r="N206" s="149" t="s">
        <v>41</v>
      </c>
      <c r="P206" s="150">
        <f t="shared" si="41"/>
        <v>0</v>
      </c>
      <c r="Q206" s="150">
        <v>5.1500000000000001E-3</v>
      </c>
      <c r="R206" s="150">
        <f t="shared" si="42"/>
        <v>2.0824540000000002</v>
      </c>
      <c r="S206" s="150">
        <v>0</v>
      </c>
      <c r="T206" s="151">
        <f t="shared" si="43"/>
        <v>0</v>
      </c>
      <c r="AR206" s="152" t="s">
        <v>160</v>
      </c>
      <c r="AT206" s="152" t="s">
        <v>156</v>
      </c>
      <c r="AU206" s="152" t="s">
        <v>95</v>
      </c>
      <c r="AY206" s="13" t="s">
        <v>154</v>
      </c>
      <c r="BE206" s="153">
        <f t="shared" si="44"/>
        <v>0</v>
      </c>
      <c r="BF206" s="153">
        <f t="shared" si="45"/>
        <v>0</v>
      </c>
      <c r="BG206" s="153">
        <f t="shared" si="46"/>
        <v>0</v>
      </c>
      <c r="BH206" s="153">
        <f t="shared" si="47"/>
        <v>0</v>
      </c>
      <c r="BI206" s="153">
        <f t="shared" si="48"/>
        <v>0</v>
      </c>
      <c r="BJ206" s="13" t="s">
        <v>95</v>
      </c>
      <c r="BK206" s="153">
        <f t="shared" si="49"/>
        <v>0</v>
      </c>
      <c r="BL206" s="13" t="s">
        <v>160</v>
      </c>
      <c r="BM206" s="152" t="s">
        <v>402</v>
      </c>
    </row>
    <row r="207" spans="2:65" s="1" customFormat="1" ht="37.9" customHeight="1">
      <c r="B207" s="139"/>
      <c r="C207" s="140" t="s">
        <v>403</v>
      </c>
      <c r="D207" s="140" t="s">
        <v>156</v>
      </c>
      <c r="E207" s="141" t="s">
        <v>404</v>
      </c>
      <c r="F207" s="142" t="s">
        <v>405</v>
      </c>
      <c r="G207" s="143" t="s">
        <v>187</v>
      </c>
      <c r="H207" s="144">
        <v>45.323</v>
      </c>
      <c r="I207" s="145">
        <v>0</v>
      </c>
      <c r="J207" s="146">
        <f t="shared" si="40"/>
        <v>0</v>
      </c>
      <c r="K207" s="147"/>
      <c r="L207" s="28"/>
      <c r="M207" s="148" t="s">
        <v>1</v>
      </c>
      <c r="N207" s="149" t="s">
        <v>41</v>
      </c>
      <c r="P207" s="150">
        <f t="shared" si="41"/>
        <v>0</v>
      </c>
      <c r="Q207" s="150">
        <v>1.9000000000000001E-4</v>
      </c>
      <c r="R207" s="150">
        <f t="shared" si="42"/>
        <v>8.6113700000000001E-3</v>
      </c>
      <c r="S207" s="150">
        <v>0</v>
      </c>
      <c r="T207" s="151">
        <f t="shared" si="43"/>
        <v>0</v>
      </c>
      <c r="AR207" s="152" t="s">
        <v>160</v>
      </c>
      <c r="AT207" s="152" t="s">
        <v>156</v>
      </c>
      <c r="AU207" s="152" t="s">
        <v>95</v>
      </c>
      <c r="AY207" s="13" t="s">
        <v>154</v>
      </c>
      <c r="BE207" s="153">
        <f t="shared" si="44"/>
        <v>0</v>
      </c>
      <c r="BF207" s="153">
        <f t="shared" si="45"/>
        <v>0</v>
      </c>
      <c r="BG207" s="153">
        <f t="shared" si="46"/>
        <v>0</v>
      </c>
      <c r="BH207" s="153">
        <f t="shared" si="47"/>
        <v>0</v>
      </c>
      <c r="BI207" s="153">
        <f t="shared" si="48"/>
        <v>0</v>
      </c>
      <c r="BJ207" s="13" t="s">
        <v>95</v>
      </c>
      <c r="BK207" s="153">
        <f t="shared" si="49"/>
        <v>0</v>
      </c>
      <c r="BL207" s="13" t="s">
        <v>160</v>
      </c>
      <c r="BM207" s="152" t="s">
        <v>406</v>
      </c>
    </row>
    <row r="208" spans="2:65" s="1" customFormat="1" ht="24.2" customHeight="1">
      <c r="B208" s="139"/>
      <c r="C208" s="140" t="s">
        <v>407</v>
      </c>
      <c r="D208" s="140" t="s">
        <v>156</v>
      </c>
      <c r="E208" s="141" t="s">
        <v>408</v>
      </c>
      <c r="F208" s="142" t="s">
        <v>409</v>
      </c>
      <c r="G208" s="143" t="s">
        <v>187</v>
      </c>
      <c r="H208" s="144">
        <v>10.675000000000001</v>
      </c>
      <c r="I208" s="145">
        <v>0</v>
      </c>
      <c r="J208" s="146">
        <f t="shared" si="40"/>
        <v>0</v>
      </c>
      <c r="K208" s="147"/>
      <c r="L208" s="28"/>
      <c r="M208" s="148" t="s">
        <v>1</v>
      </c>
      <c r="N208" s="149" t="s">
        <v>41</v>
      </c>
      <c r="P208" s="150">
        <f t="shared" si="41"/>
        <v>0</v>
      </c>
      <c r="Q208" s="150">
        <v>4.0000000000000002E-4</v>
      </c>
      <c r="R208" s="150">
        <f t="shared" si="42"/>
        <v>4.2700000000000004E-3</v>
      </c>
      <c r="S208" s="150">
        <v>0</v>
      </c>
      <c r="T208" s="151">
        <f t="shared" si="43"/>
        <v>0</v>
      </c>
      <c r="AR208" s="152" t="s">
        <v>160</v>
      </c>
      <c r="AT208" s="152" t="s">
        <v>156</v>
      </c>
      <c r="AU208" s="152" t="s">
        <v>95</v>
      </c>
      <c r="AY208" s="13" t="s">
        <v>154</v>
      </c>
      <c r="BE208" s="153">
        <f t="shared" si="44"/>
        <v>0</v>
      </c>
      <c r="BF208" s="153">
        <f t="shared" si="45"/>
        <v>0</v>
      </c>
      <c r="BG208" s="153">
        <f t="shared" si="46"/>
        <v>0</v>
      </c>
      <c r="BH208" s="153">
        <f t="shared" si="47"/>
        <v>0</v>
      </c>
      <c r="BI208" s="153">
        <f t="shared" si="48"/>
        <v>0</v>
      </c>
      <c r="BJ208" s="13" t="s">
        <v>95</v>
      </c>
      <c r="BK208" s="153">
        <f t="shared" si="49"/>
        <v>0</v>
      </c>
      <c r="BL208" s="13" t="s">
        <v>160</v>
      </c>
      <c r="BM208" s="152" t="s">
        <v>410</v>
      </c>
    </row>
    <row r="209" spans="2:65" s="1" customFormat="1" ht="24.2" customHeight="1">
      <c r="B209" s="139"/>
      <c r="C209" s="140" t="s">
        <v>411</v>
      </c>
      <c r="D209" s="140" t="s">
        <v>156</v>
      </c>
      <c r="E209" s="141" t="s">
        <v>412</v>
      </c>
      <c r="F209" s="142" t="s">
        <v>413</v>
      </c>
      <c r="G209" s="143" t="s">
        <v>187</v>
      </c>
      <c r="H209" s="144">
        <v>10.675000000000001</v>
      </c>
      <c r="I209" s="145">
        <v>0</v>
      </c>
      <c r="J209" s="146">
        <f t="shared" si="40"/>
        <v>0</v>
      </c>
      <c r="K209" s="147"/>
      <c r="L209" s="28"/>
      <c r="M209" s="148" t="s">
        <v>1</v>
      </c>
      <c r="N209" s="149" t="s">
        <v>41</v>
      </c>
      <c r="P209" s="150">
        <f t="shared" si="41"/>
        <v>0</v>
      </c>
      <c r="Q209" s="150">
        <v>3.2200000000000002E-3</v>
      </c>
      <c r="R209" s="150">
        <f t="shared" si="42"/>
        <v>3.4373500000000001E-2</v>
      </c>
      <c r="S209" s="150">
        <v>0</v>
      </c>
      <c r="T209" s="151">
        <f t="shared" si="43"/>
        <v>0</v>
      </c>
      <c r="AR209" s="152" t="s">
        <v>160</v>
      </c>
      <c r="AT209" s="152" t="s">
        <v>156</v>
      </c>
      <c r="AU209" s="152" t="s">
        <v>95</v>
      </c>
      <c r="AY209" s="13" t="s">
        <v>154</v>
      </c>
      <c r="BE209" s="153">
        <f t="shared" si="44"/>
        <v>0</v>
      </c>
      <c r="BF209" s="153">
        <f t="shared" si="45"/>
        <v>0</v>
      </c>
      <c r="BG209" s="153">
        <f t="shared" si="46"/>
        <v>0</v>
      </c>
      <c r="BH209" s="153">
        <f t="shared" si="47"/>
        <v>0</v>
      </c>
      <c r="BI209" s="153">
        <f t="shared" si="48"/>
        <v>0</v>
      </c>
      <c r="BJ209" s="13" t="s">
        <v>95</v>
      </c>
      <c r="BK209" s="153">
        <f t="shared" si="49"/>
        <v>0</v>
      </c>
      <c r="BL209" s="13" t="s">
        <v>160</v>
      </c>
      <c r="BM209" s="152" t="s">
        <v>414</v>
      </c>
    </row>
    <row r="210" spans="2:65" s="1" customFormat="1" ht="24.2" customHeight="1">
      <c r="B210" s="139"/>
      <c r="C210" s="140" t="s">
        <v>415</v>
      </c>
      <c r="D210" s="140" t="s">
        <v>156</v>
      </c>
      <c r="E210" s="141" t="s">
        <v>416</v>
      </c>
      <c r="F210" s="142" t="s">
        <v>417</v>
      </c>
      <c r="G210" s="143" t="s">
        <v>187</v>
      </c>
      <c r="H210" s="144">
        <v>10.675000000000001</v>
      </c>
      <c r="I210" s="145">
        <v>0</v>
      </c>
      <c r="J210" s="146">
        <f t="shared" si="40"/>
        <v>0</v>
      </c>
      <c r="K210" s="147"/>
      <c r="L210" s="28"/>
      <c r="M210" s="148" t="s">
        <v>1</v>
      </c>
      <c r="N210" s="149" t="s">
        <v>41</v>
      </c>
      <c r="P210" s="150">
        <f t="shared" si="41"/>
        <v>0</v>
      </c>
      <c r="Q210" s="150">
        <v>5.1500000000000001E-3</v>
      </c>
      <c r="R210" s="150">
        <f t="shared" si="42"/>
        <v>5.4976250000000004E-2</v>
      </c>
      <c r="S210" s="150">
        <v>0</v>
      </c>
      <c r="T210" s="151">
        <f t="shared" si="43"/>
        <v>0</v>
      </c>
      <c r="AR210" s="152" t="s">
        <v>160</v>
      </c>
      <c r="AT210" s="152" t="s">
        <v>156</v>
      </c>
      <c r="AU210" s="152" t="s">
        <v>95</v>
      </c>
      <c r="AY210" s="13" t="s">
        <v>154</v>
      </c>
      <c r="BE210" s="153">
        <f t="shared" si="44"/>
        <v>0</v>
      </c>
      <c r="BF210" s="153">
        <f t="shared" si="45"/>
        <v>0</v>
      </c>
      <c r="BG210" s="153">
        <f t="shared" si="46"/>
        <v>0</v>
      </c>
      <c r="BH210" s="153">
        <f t="shared" si="47"/>
        <v>0</v>
      </c>
      <c r="BI210" s="153">
        <f t="shared" si="48"/>
        <v>0</v>
      </c>
      <c r="BJ210" s="13" t="s">
        <v>95</v>
      </c>
      <c r="BK210" s="153">
        <f t="shared" si="49"/>
        <v>0</v>
      </c>
      <c r="BL210" s="13" t="s">
        <v>160</v>
      </c>
      <c r="BM210" s="152" t="s">
        <v>418</v>
      </c>
    </row>
    <row r="211" spans="2:65" s="1" customFormat="1" ht="24.2" customHeight="1">
      <c r="B211" s="139"/>
      <c r="C211" s="140" t="s">
        <v>419</v>
      </c>
      <c r="D211" s="140" t="s">
        <v>156</v>
      </c>
      <c r="E211" s="141" t="s">
        <v>420</v>
      </c>
      <c r="F211" s="142" t="s">
        <v>421</v>
      </c>
      <c r="G211" s="143" t="s">
        <v>187</v>
      </c>
      <c r="H211" s="144">
        <v>25.94</v>
      </c>
      <c r="I211" s="145">
        <v>0</v>
      </c>
      <c r="J211" s="146">
        <f t="shared" si="40"/>
        <v>0</v>
      </c>
      <c r="K211" s="147"/>
      <c r="L211" s="28"/>
      <c r="M211" s="148" t="s">
        <v>1</v>
      </c>
      <c r="N211" s="149" t="s">
        <v>41</v>
      </c>
      <c r="P211" s="150">
        <f t="shared" si="41"/>
        <v>0</v>
      </c>
      <c r="Q211" s="150">
        <v>3.5E-4</v>
      </c>
      <c r="R211" s="150">
        <f t="shared" si="42"/>
        <v>9.0790000000000003E-3</v>
      </c>
      <c r="S211" s="150">
        <v>0</v>
      </c>
      <c r="T211" s="151">
        <f t="shared" si="43"/>
        <v>0</v>
      </c>
      <c r="AR211" s="152" t="s">
        <v>160</v>
      </c>
      <c r="AT211" s="152" t="s">
        <v>156</v>
      </c>
      <c r="AU211" s="152" t="s">
        <v>95</v>
      </c>
      <c r="AY211" s="13" t="s">
        <v>154</v>
      </c>
      <c r="BE211" s="153">
        <f t="shared" si="44"/>
        <v>0</v>
      </c>
      <c r="BF211" s="153">
        <f t="shared" si="45"/>
        <v>0</v>
      </c>
      <c r="BG211" s="153">
        <f t="shared" si="46"/>
        <v>0</v>
      </c>
      <c r="BH211" s="153">
        <f t="shared" si="47"/>
        <v>0</v>
      </c>
      <c r="BI211" s="153">
        <f t="shared" si="48"/>
        <v>0</v>
      </c>
      <c r="BJ211" s="13" t="s">
        <v>95</v>
      </c>
      <c r="BK211" s="153">
        <f t="shared" si="49"/>
        <v>0</v>
      </c>
      <c r="BL211" s="13" t="s">
        <v>160</v>
      </c>
      <c r="BM211" s="152" t="s">
        <v>422</v>
      </c>
    </row>
    <row r="212" spans="2:65" s="1" customFormat="1" ht="24.2" customHeight="1">
      <c r="B212" s="139"/>
      <c r="C212" s="140" t="s">
        <v>423</v>
      </c>
      <c r="D212" s="140" t="s">
        <v>156</v>
      </c>
      <c r="E212" s="141" t="s">
        <v>424</v>
      </c>
      <c r="F212" s="142" t="s">
        <v>425</v>
      </c>
      <c r="G212" s="143" t="s">
        <v>187</v>
      </c>
      <c r="H212" s="144">
        <v>239.93700000000001</v>
      </c>
      <c r="I212" s="145">
        <v>0</v>
      </c>
      <c r="J212" s="146">
        <f t="shared" si="40"/>
        <v>0</v>
      </c>
      <c r="K212" s="147"/>
      <c r="L212" s="28"/>
      <c r="M212" s="148" t="s">
        <v>1</v>
      </c>
      <c r="N212" s="149" t="s">
        <v>41</v>
      </c>
      <c r="P212" s="150">
        <f t="shared" si="41"/>
        <v>0</v>
      </c>
      <c r="Q212" s="150">
        <v>4.0000000000000002E-4</v>
      </c>
      <c r="R212" s="150">
        <f t="shared" si="42"/>
        <v>9.5974800000000013E-2</v>
      </c>
      <c r="S212" s="150">
        <v>0</v>
      </c>
      <c r="T212" s="151">
        <f t="shared" si="43"/>
        <v>0</v>
      </c>
      <c r="AR212" s="152" t="s">
        <v>160</v>
      </c>
      <c r="AT212" s="152" t="s">
        <v>156</v>
      </c>
      <c r="AU212" s="152" t="s">
        <v>95</v>
      </c>
      <c r="AY212" s="13" t="s">
        <v>154</v>
      </c>
      <c r="BE212" s="153">
        <f t="shared" si="44"/>
        <v>0</v>
      </c>
      <c r="BF212" s="153">
        <f t="shared" si="45"/>
        <v>0</v>
      </c>
      <c r="BG212" s="153">
        <f t="shared" si="46"/>
        <v>0</v>
      </c>
      <c r="BH212" s="153">
        <f t="shared" si="47"/>
        <v>0</v>
      </c>
      <c r="BI212" s="153">
        <f t="shared" si="48"/>
        <v>0</v>
      </c>
      <c r="BJ212" s="13" t="s">
        <v>95</v>
      </c>
      <c r="BK212" s="153">
        <f t="shared" si="49"/>
        <v>0</v>
      </c>
      <c r="BL212" s="13" t="s">
        <v>160</v>
      </c>
      <c r="BM212" s="152" t="s">
        <v>426</v>
      </c>
    </row>
    <row r="213" spans="2:65" s="1" customFormat="1" ht="24.2" customHeight="1">
      <c r="B213" s="139"/>
      <c r="C213" s="140" t="s">
        <v>427</v>
      </c>
      <c r="D213" s="140" t="s">
        <v>156</v>
      </c>
      <c r="E213" s="141" t="s">
        <v>428</v>
      </c>
      <c r="F213" s="142" t="s">
        <v>429</v>
      </c>
      <c r="G213" s="143" t="s">
        <v>187</v>
      </c>
      <c r="H213" s="144">
        <v>227.90700000000001</v>
      </c>
      <c r="I213" s="145">
        <v>0</v>
      </c>
      <c r="J213" s="146">
        <f t="shared" si="40"/>
        <v>0</v>
      </c>
      <c r="K213" s="147"/>
      <c r="L213" s="28"/>
      <c r="M213" s="148" t="s">
        <v>1</v>
      </c>
      <c r="N213" s="149" t="s">
        <v>41</v>
      </c>
      <c r="P213" s="150">
        <f t="shared" si="41"/>
        <v>0</v>
      </c>
      <c r="Q213" s="150">
        <v>3.2200000000000002E-3</v>
      </c>
      <c r="R213" s="150">
        <f t="shared" si="42"/>
        <v>0.73386054000000012</v>
      </c>
      <c r="S213" s="150">
        <v>0</v>
      </c>
      <c r="T213" s="151">
        <f t="shared" si="43"/>
        <v>0</v>
      </c>
      <c r="AR213" s="152" t="s">
        <v>160</v>
      </c>
      <c r="AT213" s="152" t="s">
        <v>156</v>
      </c>
      <c r="AU213" s="152" t="s">
        <v>95</v>
      </c>
      <c r="AY213" s="13" t="s">
        <v>154</v>
      </c>
      <c r="BE213" s="153">
        <f t="shared" si="44"/>
        <v>0</v>
      </c>
      <c r="BF213" s="153">
        <f t="shared" si="45"/>
        <v>0</v>
      </c>
      <c r="BG213" s="153">
        <f t="shared" si="46"/>
        <v>0</v>
      </c>
      <c r="BH213" s="153">
        <f t="shared" si="47"/>
        <v>0</v>
      </c>
      <c r="BI213" s="153">
        <f t="shared" si="48"/>
        <v>0</v>
      </c>
      <c r="BJ213" s="13" t="s">
        <v>95</v>
      </c>
      <c r="BK213" s="153">
        <f t="shared" si="49"/>
        <v>0</v>
      </c>
      <c r="BL213" s="13" t="s">
        <v>160</v>
      </c>
      <c r="BM213" s="152" t="s">
        <v>430</v>
      </c>
    </row>
    <row r="214" spans="2:65" s="1" customFormat="1" ht="24.2" customHeight="1">
      <c r="B214" s="139"/>
      <c r="C214" s="140" t="s">
        <v>431</v>
      </c>
      <c r="D214" s="140" t="s">
        <v>156</v>
      </c>
      <c r="E214" s="141" t="s">
        <v>432</v>
      </c>
      <c r="F214" s="142" t="s">
        <v>433</v>
      </c>
      <c r="G214" s="143" t="s">
        <v>187</v>
      </c>
      <c r="H214" s="144">
        <v>12.03</v>
      </c>
      <c r="I214" s="145">
        <v>0</v>
      </c>
      <c r="J214" s="146">
        <f t="shared" si="40"/>
        <v>0</v>
      </c>
      <c r="K214" s="147"/>
      <c r="L214" s="28"/>
      <c r="M214" s="148" t="s">
        <v>1</v>
      </c>
      <c r="N214" s="149" t="s">
        <v>41</v>
      </c>
      <c r="P214" s="150">
        <f t="shared" si="41"/>
        <v>0</v>
      </c>
      <c r="Q214" s="150">
        <v>6.1799999999999997E-3</v>
      </c>
      <c r="R214" s="150">
        <f t="shared" si="42"/>
        <v>7.4345399999999992E-2</v>
      </c>
      <c r="S214" s="150">
        <v>0</v>
      </c>
      <c r="T214" s="151">
        <f t="shared" si="43"/>
        <v>0</v>
      </c>
      <c r="AR214" s="152" t="s">
        <v>160</v>
      </c>
      <c r="AT214" s="152" t="s">
        <v>156</v>
      </c>
      <c r="AU214" s="152" t="s">
        <v>95</v>
      </c>
      <c r="AY214" s="13" t="s">
        <v>154</v>
      </c>
      <c r="BE214" s="153">
        <f t="shared" si="44"/>
        <v>0</v>
      </c>
      <c r="BF214" s="153">
        <f t="shared" si="45"/>
        <v>0</v>
      </c>
      <c r="BG214" s="153">
        <f t="shared" si="46"/>
        <v>0</v>
      </c>
      <c r="BH214" s="153">
        <f t="shared" si="47"/>
        <v>0</v>
      </c>
      <c r="BI214" s="153">
        <f t="shared" si="48"/>
        <v>0</v>
      </c>
      <c r="BJ214" s="13" t="s">
        <v>95</v>
      </c>
      <c r="BK214" s="153">
        <f t="shared" si="49"/>
        <v>0</v>
      </c>
      <c r="BL214" s="13" t="s">
        <v>160</v>
      </c>
      <c r="BM214" s="152" t="s">
        <v>434</v>
      </c>
    </row>
    <row r="215" spans="2:65" s="1" customFormat="1" ht="24.2" customHeight="1">
      <c r="B215" s="139"/>
      <c r="C215" s="140" t="s">
        <v>435</v>
      </c>
      <c r="D215" s="140" t="s">
        <v>156</v>
      </c>
      <c r="E215" s="141" t="s">
        <v>436</v>
      </c>
      <c r="F215" s="142" t="s">
        <v>437</v>
      </c>
      <c r="G215" s="143" t="s">
        <v>187</v>
      </c>
      <c r="H215" s="144">
        <v>270.012</v>
      </c>
      <c r="I215" s="145">
        <v>0</v>
      </c>
      <c r="J215" s="146">
        <f t="shared" si="40"/>
        <v>0</v>
      </c>
      <c r="K215" s="147"/>
      <c r="L215" s="28"/>
      <c r="M215" s="148" t="s">
        <v>1</v>
      </c>
      <c r="N215" s="149" t="s">
        <v>41</v>
      </c>
      <c r="P215" s="150">
        <f t="shared" si="41"/>
        <v>0</v>
      </c>
      <c r="Q215" s="150">
        <v>5.1500000000000001E-3</v>
      </c>
      <c r="R215" s="150">
        <f t="shared" si="42"/>
        <v>1.3905618</v>
      </c>
      <c r="S215" s="150">
        <v>0</v>
      </c>
      <c r="T215" s="151">
        <f t="shared" si="43"/>
        <v>0</v>
      </c>
      <c r="AR215" s="152" t="s">
        <v>160</v>
      </c>
      <c r="AT215" s="152" t="s">
        <v>156</v>
      </c>
      <c r="AU215" s="152" t="s">
        <v>95</v>
      </c>
      <c r="AY215" s="13" t="s">
        <v>154</v>
      </c>
      <c r="BE215" s="153">
        <f t="shared" si="44"/>
        <v>0</v>
      </c>
      <c r="BF215" s="153">
        <f t="shared" si="45"/>
        <v>0</v>
      </c>
      <c r="BG215" s="153">
        <f t="shared" si="46"/>
        <v>0</v>
      </c>
      <c r="BH215" s="153">
        <f t="shared" si="47"/>
        <v>0</v>
      </c>
      <c r="BI215" s="153">
        <f t="shared" si="48"/>
        <v>0</v>
      </c>
      <c r="BJ215" s="13" t="s">
        <v>95</v>
      </c>
      <c r="BK215" s="153">
        <f t="shared" si="49"/>
        <v>0</v>
      </c>
      <c r="BL215" s="13" t="s">
        <v>160</v>
      </c>
      <c r="BM215" s="152" t="s">
        <v>438</v>
      </c>
    </row>
    <row r="216" spans="2:65" s="1" customFormat="1" ht="24.2" customHeight="1">
      <c r="B216" s="139"/>
      <c r="C216" s="140" t="s">
        <v>439</v>
      </c>
      <c r="D216" s="140" t="s">
        <v>156</v>
      </c>
      <c r="E216" s="141" t="s">
        <v>440</v>
      </c>
      <c r="F216" s="142" t="s">
        <v>441</v>
      </c>
      <c r="G216" s="143" t="s">
        <v>187</v>
      </c>
      <c r="H216" s="144">
        <v>196.06700000000001</v>
      </c>
      <c r="I216" s="145">
        <v>0</v>
      </c>
      <c r="J216" s="146">
        <f t="shared" si="40"/>
        <v>0</v>
      </c>
      <c r="K216" s="147"/>
      <c r="L216" s="28"/>
      <c r="M216" s="148" t="s">
        <v>1</v>
      </c>
      <c r="N216" s="149" t="s">
        <v>41</v>
      </c>
      <c r="P216" s="150">
        <f t="shared" si="41"/>
        <v>0</v>
      </c>
      <c r="Q216" s="150">
        <v>1.355E-2</v>
      </c>
      <c r="R216" s="150">
        <f t="shared" si="42"/>
        <v>2.6567078500000001</v>
      </c>
      <c r="S216" s="150">
        <v>0</v>
      </c>
      <c r="T216" s="151">
        <f t="shared" si="43"/>
        <v>0</v>
      </c>
      <c r="AR216" s="152" t="s">
        <v>160</v>
      </c>
      <c r="AT216" s="152" t="s">
        <v>156</v>
      </c>
      <c r="AU216" s="152" t="s">
        <v>95</v>
      </c>
      <c r="AY216" s="13" t="s">
        <v>154</v>
      </c>
      <c r="BE216" s="153">
        <f t="shared" si="44"/>
        <v>0</v>
      </c>
      <c r="BF216" s="153">
        <f t="shared" si="45"/>
        <v>0</v>
      </c>
      <c r="BG216" s="153">
        <f t="shared" si="46"/>
        <v>0</v>
      </c>
      <c r="BH216" s="153">
        <f t="shared" si="47"/>
        <v>0</v>
      </c>
      <c r="BI216" s="153">
        <f t="shared" si="48"/>
        <v>0</v>
      </c>
      <c r="BJ216" s="13" t="s">
        <v>95</v>
      </c>
      <c r="BK216" s="153">
        <f t="shared" si="49"/>
        <v>0</v>
      </c>
      <c r="BL216" s="13" t="s">
        <v>160</v>
      </c>
      <c r="BM216" s="152" t="s">
        <v>442</v>
      </c>
    </row>
    <row r="217" spans="2:65" s="1" customFormat="1" ht="24.2" customHeight="1">
      <c r="B217" s="139"/>
      <c r="C217" s="140" t="s">
        <v>443</v>
      </c>
      <c r="D217" s="140" t="s">
        <v>156</v>
      </c>
      <c r="E217" s="141" t="s">
        <v>444</v>
      </c>
      <c r="F217" s="142" t="s">
        <v>445</v>
      </c>
      <c r="G217" s="143" t="s">
        <v>187</v>
      </c>
      <c r="H217" s="144">
        <v>19.34</v>
      </c>
      <c r="I217" s="145">
        <v>0</v>
      </c>
      <c r="J217" s="146">
        <f t="shared" si="40"/>
        <v>0</v>
      </c>
      <c r="K217" s="147"/>
      <c r="L217" s="28"/>
      <c r="M217" s="148" t="s">
        <v>1</v>
      </c>
      <c r="N217" s="149" t="s">
        <v>41</v>
      </c>
      <c r="P217" s="150">
        <f t="shared" si="41"/>
        <v>0</v>
      </c>
      <c r="Q217" s="150">
        <v>1.149E-2</v>
      </c>
      <c r="R217" s="150">
        <f t="shared" si="42"/>
        <v>0.22221660000000001</v>
      </c>
      <c r="S217" s="150">
        <v>0</v>
      </c>
      <c r="T217" s="151">
        <f t="shared" si="43"/>
        <v>0</v>
      </c>
      <c r="AR217" s="152" t="s">
        <v>160</v>
      </c>
      <c r="AT217" s="152" t="s">
        <v>156</v>
      </c>
      <c r="AU217" s="152" t="s">
        <v>95</v>
      </c>
      <c r="AY217" s="13" t="s">
        <v>154</v>
      </c>
      <c r="BE217" s="153">
        <f t="shared" si="44"/>
        <v>0</v>
      </c>
      <c r="BF217" s="153">
        <f t="shared" si="45"/>
        <v>0</v>
      </c>
      <c r="BG217" s="153">
        <f t="shared" si="46"/>
        <v>0</v>
      </c>
      <c r="BH217" s="153">
        <f t="shared" si="47"/>
        <v>0</v>
      </c>
      <c r="BI217" s="153">
        <f t="shared" si="48"/>
        <v>0</v>
      </c>
      <c r="BJ217" s="13" t="s">
        <v>95</v>
      </c>
      <c r="BK217" s="153">
        <f t="shared" si="49"/>
        <v>0</v>
      </c>
      <c r="BL217" s="13" t="s">
        <v>160</v>
      </c>
      <c r="BM217" s="152" t="s">
        <v>446</v>
      </c>
    </row>
    <row r="218" spans="2:65" s="1" customFormat="1" ht="33" customHeight="1">
      <c r="B218" s="139"/>
      <c r="C218" s="140" t="s">
        <v>447</v>
      </c>
      <c r="D218" s="140" t="s">
        <v>156</v>
      </c>
      <c r="E218" s="141" t="s">
        <v>448</v>
      </c>
      <c r="F218" s="142" t="s">
        <v>449</v>
      </c>
      <c r="G218" s="143" t="s">
        <v>187</v>
      </c>
      <c r="H218" s="144">
        <v>42.104999999999997</v>
      </c>
      <c r="I218" s="145">
        <v>0</v>
      </c>
      <c r="J218" s="146">
        <f t="shared" si="40"/>
        <v>0</v>
      </c>
      <c r="K218" s="147"/>
      <c r="L218" s="28"/>
      <c r="M218" s="148" t="s">
        <v>1</v>
      </c>
      <c r="N218" s="149" t="s">
        <v>41</v>
      </c>
      <c r="P218" s="150">
        <f t="shared" si="41"/>
        <v>0</v>
      </c>
      <c r="Q218" s="150">
        <v>1.299E-2</v>
      </c>
      <c r="R218" s="150">
        <f t="shared" si="42"/>
        <v>0.54694394999999996</v>
      </c>
      <c r="S218" s="150">
        <v>0</v>
      </c>
      <c r="T218" s="151">
        <f t="shared" si="43"/>
        <v>0</v>
      </c>
      <c r="AR218" s="152" t="s">
        <v>160</v>
      </c>
      <c r="AT218" s="152" t="s">
        <v>156</v>
      </c>
      <c r="AU218" s="152" t="s">
        <v>95</v>
      </c>
      <c r="AY218" s="13" t="s">
        <v>154</v>
      </c>
      <c r="BE218" s="153">
        <f t="shared" si="44"/>
        <v>0</v>
      </c>
      <c r="BF218" s="153">
        <f t="shared" si="45"/>
        <v>0</v>
      </c>
      <c r="BG218" s="153">
        <f t="shared" si="46"/>
        <v>0</v>
      </c>
      <c r="BH218" s="153">
        <f t="shared" si="47"/>
        <v>0</v>
      </c>
      <c r="BI218" s="153">
        <f t="shared" si="48"/>
        <v>0</v>
      </c>
      <c r="BJ218" s="13" t="s">
        <v>95</v>
      </c>
      <c r="BK218" s="153">
        <f t="shared" si="49"/>
        <v>0</v>
      </c>
      <c r="BL218" s="13" t="s">
        <v>160</v>
      </c>
      <c r="BM218" s="152" t="s">
        <v>450</v>
      </c>
    </row>
    <row r="219" spans="2:65" s="1" customFormat="1" ht="24.2" customHeight="1">
      <c r="B219" s="139"/>
      <c r="C219" s="140" t="s">
        <v>451</v>
      </c>
      <c r="D219" s="140" t="s">
        <v>156</v>
      </c>
      <c r="E219" s="141" t="s">
        <v>452</v>
      </c>
      <c r="F219" s="142" t="s">
        <v>453</v>
      </c>
      <c r="G219" s="143" t="s">
        <v>187</v>
      </c>
      <c r="H219" s="144">
        <v>12.5</v>
      </c>
      <c r="I219" s="145">
        <v>0</v>
      </c>
      <c r="J219" s="146">
        <f t="shared" si="40"/>
        <v>0</v>
      </c>
      <c r="K219" s="147"/>
      <c r="L219" s="28"/>
      <c r="M219" s="148" t="s">
        <v>1</v>
      </c>
      <c r="N219" s="149" t="s">
        <v>41</v>
      </c>
      <c r="P219" s="150">
        <f t="shared" si="41"/>
        <v>0</v>
      </c>
      <c r="Q219" s="150">
        <v>3.3689999999999998E-2</v>
      </c>
      <c r="R219" s="150">
        <f t="shared" si="42"/>
        <v>0.42112499999999997</v>
      </c>
      <c r="S219" s="150">
        <v>0</v>
      </c>
      <c r="T219" s="151">
        <f t="shared" si="43"/>
        <v>0</v>
      </c>
      <c r="AR219" s="152" t="s">
        <v>160</v>
      </c>
      <c r="AT219" s="152" t="s">
        <v>156</v>
      </c>
      <c r="AU219" s="152" t="s">
        <v>95</v>
      </c>
      <c r="AY219" s="13" t="s">
        <v>154</v>
      </c>
      <c r="BE219" s="153">
        <f t="shared" si="44"/>
        <v>0</v>
      </c>
      <c r="BF219" s="153">
        <f t="shared" si="45"/>
        <v>0</v>
      </c>
      <c r="BG219" s="153">
        <f t="shared" si="46"/>
        <v>0</v>
      </c>
      <c r="BH219" s="153">
        <f t="shared" si="47"/>
        <v>0</v>
      </c>
      <c r="BI219" s="153">
        <f t="shared" si="48"/>
        <v>0</v>
      </c>
      <c r="BJ219" s="13" t="s">
        <v>95</v>
      </c>
      <c r="BK219" s="153">
        <f t="shared" si="49"/>
        <v>0</v>
      </c>
      <c r="BL219" s="13" t="s">
        <v>160</v>
      </c>
      <c r="BM219" s="152" t="s">
        <v>454</v>
      </c>
    </row>
    <row r="220" spans="2:65" s="1" customFormat="1" ht="24.2" customHeight="1">
      <c r="B220" s="139"/>
      <c r="C220" s="140" t="s">
        <v>455</v>
      </c>
      <c r="D220" s="140" t="s">
        <v>156</v>
      </c>
      <c r="E220" s="141" t="s">
        <v>456</v>
      </c>
      <c r="F220" s="142" t="s">
        <v>457</v>
      </c>
      <c r="G220" s="143" t="s">
        <v>159</v>
      </c>
      <c r="H220" s="144">
        <v>25.46</v>
      </c>
      <c r="I220" s="145">
        <v>0</v>
      </c>
      <c r="J220" s="146">
        <f t="shared" si="40"/>
        <v>0</v>
      </c>
      <c r="K220" s="147"/>
      <c r="L220" s="28"/>
      <c r="M220" s="148" t="s">
        <v>1</v>
      </c>
      <c r="N220" s="149" t="s">
        <v>41</v>
      </c>
      <c r="P220" s="150">
        <f t="shared" si="41"/>
        <v>0</v>
      </c>
      <c r="Q220" s="150">
        <v>2.2404799999999998</v>
      </c>
      <c r="R220" s="150">
        <f t="shared" si="42"/>
        <v>57.042620799999995</v>
      </c>
      <c r="S220" s="150">
        <v>0</v>
      </c>
      <c r="T220" s="151">
        <f t="shared" si="43"/>
        <v>0</v>
      </c>
      <c r="AR220" s="152" t="s">
        <v>160</v>
      </c>
      <c r="AT220" s="152" t="s">
        <v>156</v>
      </c>
      <c r="AU220" s="152" t="s">
        <v>95</v>
      </c>
      <c r="AY220" s="13" t="s">
        <v>154</v>
      </c>
      <c r="BE220" s="153">
        <f t="shared" si="44"/>
        <v>0</v>
      </c>
      <c r="BF220" s="153">
        <f t="shared" si="45"/>
        <v>0</v>
      </c>
      <c r="BG220" s="153">
        <f t="shared" si="46"/>
        <v>0</v>
      </c>
      <c r="BH220" s="153">
        <f t="shared" si="47"/>
        <v>0</v>
      </c>
      <c r="BI220" s="153">
        <f t="shared" si="48"/>
        <v>0</v>
      </c>
      <c r="BJ220" s="13" t="s">
        <v>95</v>
      </c>
      <c r="BK220" s="153">
        <f t="shared" si="49"/>
        <v>0</v>
      </c>
      <c r="BL220" s="13" t="s">
        <v>160</v>
      </c>
      <c r="BM220" s="152" t="s">
        <v>458</v>
      </c>
    </row>
    <row r="221" spans="2:65" s="1" customFormat="1" ht="37.9" customHeight="1">
      <c r="B221" s="139"/>
      <c r="C221" s="140" t="s">
        <v>459</v>
      </c>
      <c r="D221" s="140" t="s">
        <v>156</v>
      </c>
      <c r="E221" s="141" t="s">
        <v>460</v>
      </c>
      <c r="F221" s="142" t="s">
        <v>461</v>
      </c>
      <c r="G221" s="143" t="s">
        <v>187</v>
      </c>
      <c r="H221" s="144">
        <v>139.97999999999999</v>
      </c>
      <c r="I221" s="145">
        <v>0</v>
      </c>
      <c r="J221" s="146">
        <f t="shared" si="40"/>
        <v>0</v>
      </c>
      <c r="K221" s="147"/>
      <c r="L221" s="28"/>
      <c r="M221" s="148" t="s">
        <v>1</v>
      </c>
      <c r="N221" s="149" t="s">
        <v>41</v>
      </c>
      <c r="P221" s="150">
        <f t="shared" si="41"/>
        <v>0</v>
      </c>
      <c r="Q221" s="150">
        <v>5.0099999999999997E-3</v>
      </c>
      <c r="R221" s="150">
        <f t="shared" si="42"/>
        <v>0.70129979999999992</v>
      </c>
      <c r="S221" s="150">
        <v>0</v>
      </c>
      <c r="T221" s="151">
        <f t="shared" si="43"/>
        <v>0</v>
      </c>
      <c r="AR221" s="152" t="s">
        <v>160</v>
      </c>
      <c r="AT221" s="152" t="s">
        <v>156</v>
      </c>
      <c r="AU221" s="152" t="s">
        <v>95</v>
      </c>
      <c r="AY221" s="13" t="s">
        <v>154</v>
      </c>
      <c r="BE221" s="153">
        <f t="shared" si="44"/>
        <v>0</v>
      </c>
      <c r="BF221" s="153">
        <f t="shared" si="45"/>
        <v>0</v>
      </c>
      <c r="BG221" s="153">
        <f t="shared" si="46"/>
        <v>0</v>
      </c>
      <c r="BH221" s="153">
        <f t="shared" si="47"/>
        <v>0</v>
      </c>
      <c r="BI221" s="153">
        <f t="shared" si="48"/>
        <v>0</v>
      </c>
      <c r="BJ221" s="13" t="s">
        <v>95</v>
      </c>
      <c r="BK221" s="153">
        <f t="shared" si="49"/>
        <v>0</v>
      </c>
      <c r="BL221" s="13" t="s">
        <v>160</v>
      </c>
      <c r="BM221" s="152" t="s">
        <v>462</v>
      </c>
    </row>
    <row r="222" spans="2:65" s="1" customFormat="1" ht="33" customHeight="1">
      <c r="B222" s="139"/>
      <c r="C222" s="140" t="s">
        <v>463</v>
      </c>
      <c r="D222" s="140" t="s">
        <v>156</v>
      </c>
      <c r="E222" s="141" t="s">
        <v>464</v>
      </c>
      <c r="F222" s="142" t="s">
        <v>465</v>
      </c>
      <c r="G222" s="143" t="s">
        <v>187</v>
      </c>
      <c r="H222" s="144">
        <v>139.97999999999999</v>
      </c>
      <c r="I222" s="145">
        <v>0</v>
      </c>
      <c r="J222" s="146">
        <f t="shared" si="40"/>
        <v>0</v>
      </c>
      <c r="K222" s="147"/>
      <c r="L222" s="28"/>
      <c r="M222" s="148" t="s">
        <v>1</v>
      </c>
      <c r="N222" s="149" t="s">
        <v>41</v>
      </c>
      <c r="P222" s="150">
        <f t="shared" si="41"/>
        <v>0</v>
      </c>
      <c r="Q222" s="150">
        <v>2.0000000000000001E-4</v>
      </c>
      <c r="R222" s="150">
        <f t="shared" si="42"/>
        <v>2.7996E-2</v>
      </c>
      <c r="S222" s="150">
        <v>0</v>
      </c>
      <c r="T222" s="151">
        <f t="shared" si="43"/>
        <v>0</v>
      </c>
      <c r="AR222" s="152" t="s">
        <v>160</v>
      </c>
      <c r="AT222" s="152" t="s">
        <v>156</v>
      </c>
      <c r="AU222" s="152" t="s">
        <v>95</v>
      </c>
      <c r="AY222" s="13" t="s">
        <v>154</v>
      </c>
      <c r="BE222" s="153">
        <f t="shared" si="44"/>
        <v>0</v>
      </c>
      <c r="BF222" s="153">
        <f t="shared" si="45"/>
        <v>0</v>
      </c>
      <c r="BG222" s="153">
        <f t="shared" si="46"/>
        <v>0</v>
      </c>
      <c r="BH222" s="153">
        <f t="shared" si="47"/>
        <v>0</v>
      </c>
      <c r="BI222" s="153">
        <f t="shared" si="48"/>
        <v>0</v>
      </c>
      <c r="BJ222" s="13" t="s">
        <v>95</v>
      </c>
      <c r="BK222" s="153">
        <f t="shared" si="49"/>
        <v>0</v>
      </c>
      <c r="BL222" s="13" t="s">
        <v>160</v>
      </c>
      <c r="BM222" s="152" t="s">
        <v>466</v>
      </c>
    </row>
    <row r="223" spans="2:65" s="1" customFormat="1" ht="24.2" customHeight="1">
      <c r="B223" s="139"/>
      <c r="C223" s="140" t="s">
        <v>467</v>
      </c>
      <c r="D223" s="140" t="s">
        <v>156</v>
      </c>
      <c r="E223" s="141" t="s">
        <v>468</v>
      </c>
      <c r="F223" s="142" t="s">
        <v>469</v>
      </c>
      <c r="G223" s="143" t="s">
        <v>159</v>
      </c>
      <c r="H223" s="144">
        <v>25.46</v>
      </c>
      <c r="I223" s="145">
        <v>0</v>
      </c>
      <c r="J223" s="146">
        <f t="shared" si="40"/>
        <v>0</v>
      </c>
      <c r="K223" s="147"/>
      <c r="L223" s="28"/>
      <c r="M223" s="148" t="s">
        <v>1</v>
      </c>
      <c r="N223" s="149" t="s">
        <v>41</v>
      </c>
      <c r="P223" s="150">
        <f t="shared" si="41"/>
        <v>0</v>
      </c>
      <c r="Q223" s="150">
        <v>0</v>
      </c>
      <c r="R223" s="150">
        <f t="shared" si="42"/>
        <v>0</v>
      </c>
      <c r="S223" s="150">
        <v>0</v>
      </c>
      <c r="T223" s="151">
        <f t="shared" si="43"/>
        <v>0</v>
      </c>
      <c r="AR223" s="152" t="s">
        <v>160</v>
      </c>
      <c r="AT223" s="152" t="s">
        <v>156</v>
      </c>
      <c r="AU223" s="152" t="s">
        <v>95</v>
      </c>
      <c r="AY223" s="13" t="s">
        <v>154</v>
      </c>
      <c r="BE223" s="153">
        <f t="shared" si="44"/>
        <v>0</v>
      </c>
      <c r="BF223" s="153">
        <f t="shared" si="45"/>
        <v>0</v>
      </c>
      <c r="BG223" s="153">
        <f t="shared" si="46"/>
        <v>0</v>
      </c>
      <c r="BH223" s="153">
        <f t="shared" si="47"/>
        <v>0</v>
      </c>
      <c r="BI223" s="153">
        <f t="shared" si="48"/>
        <v>0</v>
      </c>
      <c r="BJ223" s="13" t="s">
        <v>95</v>
      </c>
      <c r="BK223" s="153">
        <f t="shared" si="49"/>
        <v>0</v>
      </c>
      <c r="BL223" s="13" t="s">
        <v>160</v>
      </c>
      <c r="BM223" s="152" t="s">
        <v>470</v>
      </c>
    </row>
    <row r="224" spans="2:65" s="1" customFormat="1" ht="24.2" customHeight="1">
      <c r="B224" s="139"/>
      <c r="C224" s="140" t="s">
        <v>471</v>
      </c>
      <c r="D224" s="140" t="s">
        <v>156</v>
      </c>
      <c r="E224" s="141" t="s">
        <v>472</v>
      </c>
      <c r="F224" s="142" t="s">
        <v>473</v>
      </c>
      <c r="G224" s="143" t="s">
        <v>159</v>
      </c>
      <c r="H224" s="144">
        <v>25.46</v>
      </c>
      <c r="I224" s="145">
        <v>0</v>
      </c>
      <c r="J224" s="146">
        <f t="shared" si="40"/>
        <v>0</v>
      </c>
      <c r="K224" s="147"/>
      <c r="L224" s="28"/>
      <c r="M224" s="148" t="s">
        <v>1</v>
      </c>
      <c r="N224" s="149" t="s">
        <v>41</v>
      </c>
      <c r="P224" s="150">
        <f t="shared" si="41"/>
        <v>0</v>
      </c>
      <c r="Q224" s="150">
        <v>0.01</v>
      </c>
      <c r="R224" s="150">
        <f t="shared" si="42"/>
        <v>0.25459999999999999</v>
      </c>
      <c r="S224" s="150">
        <v>0</v>
      </c>
      <c r="T224" s="151">
        <f t="shared" si="43"/>
        <v>0</v>
      </c>
      <c r="AR224" s="152" t="s">
        <v>160</v>
      </c>
      <c r="AT224" s="152" t="s">
        <v>156</v>
      </c>
      <c r="AU224" s="152" t="s">
        <v>95</v>
      </c>
      <c r="AY224" s="13" t="s">
        <v>154</v>
      </c>
      <c r="BE224" s="153">
        <f t="shared" si="44"/>
        <v>0</v>
      </c>
      <c r="BF224" s="153">
        <f t="shared" si="45"/>
        <v>0</v>
      </c>
      <c r="BG224" s="153">
        <f t="shared" si="46"/>
        <v>0</v>
      </c>
      <c r="BH224" s="153">
        <f t="shared" si="47"/>
        <v>0</v>
      </c>
      <c r="BI224" s="153">
        <f t="shared" si="48"/>
        <v>0</v>
      </c>
      <c r="BJ224" s="13" t="s">
        <v>95</v>
      </c>
      <c r="BK224" s="153">
        <f t="shared" si="49"/>
        <v>0</v>
      </c>
      <c r="BL224" s="13" t="s">
        <v>160</v>
      </c>
      <c r="BM224" s="152" t="s">
        <v>474</v>
      </c>
    </row>
    <row r="225" spans="2:65" s="1" customFormat="1" ht="37.9" customHeight="1">
      <c r="B225" s="139"/>
      <c r="C225" s="140" t="s">
        <v>475</v>
      </c>
      <c r="D225" s="140" t="s">
        <v>156</v>
      </c>
      <c r="E225" s="141" t="s">
        <v>476</v>
      </c>
      <c r="F225" s="142" t="s">
        <v>477</v>
      </c>
      <c r="G225" s="143" t="s">
        <v>187</v>
      </c>
      <c r="H225" s="144">
        <v>169.73</v>
      </c>
      <c r="I225" s="145">
        <v>0</v>
      </c>
      <c r="J225" s="146">
        <f t="shared" si="40"/>
        <v>0</v>
      </c>
      <c r="K225" s="147"/>
      <c r="L225" s="28"/>
      <c r="M225" s="148" t="s">
        <v>1</v>
      </c>
      <c r="N225" s="149" t="s">
        <v>41</v>
      </c>
      <c r="P225" s="150">
        <f t="shared" si="41"/>
        <v>0</v>
      </c>
      <c r="Q225" s="150">
        <v>8.7799999999999996E-3</v>
      </c>
      <c r="R225" s="150">
        <f t="shared" si="42"/>
        <v>1.4902293999999998</v>
      </c>
      <c r="S225" s="150">
        <v>0</v>
      </c>
      <c r="T225" s="151">
        <f t="shared" si="43"/>
        <v>0</v>
      </c>
      <c r="AR225" s="152" t="s">
        <v>160</v>
      </c>
      <c r="AT225" s="152" t="s">
        <v>156</v>
      </c>
      <c r="AU225" s="152" t="s">
        <v>95</v>
      </c>
      <c r="AY225" s="13" t="s">
        <v>154</v>
      </c>
      <c r="BE225" s="153">
        <f t="shared" si="44"/>
        <v>0</v>
      </c>
      <c r="BF225" s="153">
        <f t="shared" si="45"/>
        <v>0</v>
      </c>
      <c r="BG225" s="153">
        <f t="shared" si="46"/>
        <v>0</v>
      </c>
      <c r="BH225" s="153">
        <f t="shared" si="47"/>
        <v>0</v>
      </c>
      <c r="BI225" s="153">
        <f t="shared" si="48"/>
        <v>0</v>
      </c>
      <c r="BJ225" s="13" t="s">
        <v>95</v>
      </c>
      <c r="BK225" s="153">
        <f t="shared" si="49"/>
        <v>0</v>
      </c>
      <c r="BL225" s="13" t="s">
        <v>160</v>
      </c>
      <c r="BM225" s="152" t="s">
        <v>478</v>
      </c>
    </row>
    <row r="226" spans="2:65" s="1" customFormat="1" ht="24.2" customHeight="1">
      <c r="B226" s="139"/>
      <c r="C226" s="140" t="s">
        <v>479</v>
      </c>
      <c r="D226" s="140" t="s">
        <v>156</v>
      </c>
      <c r="E226" s="141" t="s">
        <v>480</v>
      </c>
      <c r="F226" s="142" t="s">
        <v>481</v>
      </c>
      <c r="G226" s="143" t="s">
        <v>187</v>
      </c>
      <c r="H226" s="144">
        <v>169.73</v>
      </c>
      <c r="I226" s="145">
        <v>0</v>
      </c>
      <c r="J226" s="146">
        <f t="shared" si="40"/>
        <v>0</v>
      </c>
      <c r="K226" s="147"/>
      <c r="L226" s="28"/>
      <c r="M226" s="148" t="s">
        <v>1</v>
      </c>
      <c r="N226" s="149" t="s">
        <v>41</v>
      </c>
      <c r="P226" s="150">
        <f t="shared" si="41"/>
        <v>0</v>
      </c>
      <c r="Q226" s="150">
        <v>0</v>
      </c>
      <c r="R226" s="150">
        <f t="shared" si="42"/>
        <v>0</v>
      </c>
      <c r="S226" s="150">
        <v>0</v>
      </c>
      <c r="T226" s="151">
        <f t="shared" si="43"/>
        <v>0</v>
      </c>
      <c r="AR226" s="152" t="s">
        <v>160</v>
      </c>
      <c r="AT226" s="152" t="s">
        <v>156</v>
      </c>
      <c r="AU226" s="152" t="s">
        <v>95</v>
      </c>
      <c r="AY226" s="13" t="s">
        <v>154</v>
      </c>
      <c r="BE226" s="153">
        <f t="shared" si="44"/>
        <v>0</v>
      </c>
      <c r="BF226" s="153">
        <f t="shared" si="45"/>
        <v>0</v>
      </c>
      <c r="BG226" s="153">
        <f t="shared" si="46"/>
        <v>0</v>
      </c>
      <c r="BH226" s="153">
        <f t="shared" si="47"/>
        <v>0</v>
      </c>
      <c r="BI226" s="153">
        <f t="shared" si="48"/>
        <v>0</v>
      </c>
      <c r="BJ226" s="13" t="s">
        <v>95</v>
      </c>
      <c r="BK226" s="153">
        <f t="shared" si="49"/>
        <v>0</v>
      </c>
      <c r="BL226" s="13" t="s">
        <v>160</v>
      </c>
      <c r="BM226" s="152" t="s">
        <v>482</v>
      </c>
    </row>
    <row r="227" spans="2:65" s="1" customFormat="1" ht="16.5" customHeight="1">
      <c r="B227" s="139"/>
      <c r="C227" s="154" t="s">
        <v>483</v>
      </c>
      <c r="D227" s="154" t="s">
        <v>484</v>
      </c>
      <c r="E227" s="155" t="s">
        <v>485</v>
      </c>
      <c r="F227" s="156" t="s">
        <v>486</v>
      </c>
      <c r="G227" s="157" t="s">
        <v>187</v>
      </c>
      <c r="H227" s="158">
        <v>195.19</v>
      </c>
      <c r="I227" s="145">
        <v>0</v>
      </c>
      <c r="J227" s="159">
        <f t="shared" si="40"/>
        <v>0</v>
      </c>
      <c r="K227" s="160"/>
      <c r="L227" s="161"/>
      <c r="M227" s="162" t="s">
        <v>1</v>
      </c>
      <c r="N227" s="163" t="s">
        <v>41</v>
      </c>
      <c r="P227" s="150">
        <f t="shared" si="41"/>
        <v>0</v>
      </c>
      <c r="Q227" s="150">
        <v>1E-4</v>
      </c>
      <c r="R227" s="150">
        <f t="shared" si="42"/>
        <v>1.9519000000000002E-2</v>
      </c>
      <c r="S227" s="150">
        <v>0</v>
      </c>
      <c r="T227" s="151">
        <f t="shared" si="43"/>
        <v>0</v>
      </c>
      <c r="AR227" s="152" t="s">
        <v>184</v>
      </c>
      <c r="AT227" s="152" t="s">
        <v>484</v>
      </c>
      <c r="AU227" s="152" t="s">
        <v>95</v>
      </c>
      <c r="AY227" s="13" t="s">
        <v>154</v>
      </c>
      <c r="BE227" s="153">
        <f t="shared" si="44"/>
        <v>0</v>
      </c>
      <c r="BF227" s="153">
        <f t="shared" si="45"/>
        <v>0</v>
      </c>
      <c r="BG227" s="153">
        <f t="shared" si="46"/>
        <v>0</v>
      </c>
      <c r="BH227" s="153">
        <f t="shared" si="47"/>
        <v>0</v>
      </c>
      <c r="BI227" s="153">
        <f t="shared" si="48"/>
        <v>0</v>
      </c>
      <c r="BJ227" s="13" t="s">
        <v>95</v>
      </c>
      <c r="BK227" s="153">
        <f t="shared" si="49"/>
        <v>0</v>
      </c>
      <c r="BL227" s="13" t="s">
        <v>160</v>
      </c>
      <c r="BM227" s="152" t="s">
        <v>487</v>
      </c>
    </row>
    <row r="228" spans="2:65" s="1" customFormat="1" ht="16.5" customHeight="1">
      <c r="B228" s="139"/>
      <c r="C228" s="140" t="s">
        <v>488</v>
      </c>
      <c r="D228" s="140" t="s">
        <v>156</v>
      </c>
      <c r="E228" s="141" t="s">
        <v>489</v>
      </c>
      <c r="F228" s="142" t="s">
        <v>490</v>
      </c>
      <c r="G228" s="143" t="s">
        <v>491</v>
      </c>
      <c r="H228" s="144">
        <v>85.3</v>
      </c>
      <c r="I228" s="145">
        <v>0</v>
      </c>
      <c r="J228" s="146">
        <f t="shared" si="40"/>
        <v>0</v>
      </c>
      <c r="K228" s="147"/>
      <c r="L228" s="28"/>
      <c r="M228" s="148" t="s">
        <v>1</v>
      </c>
      <c r="N228" s="149" t="s">
        <v>41</v>
      </c>
      <c r="P228" s="150">
        <f t="shared" si="41"/>
        <v>0</v>
      </c>
      <c r="Q228" s="150">
        <v>0</v>
      </c>
      <c r="R228" s="150">
        <f t="shared" si="42"/>
        <v>0</v>
      </c>
      <c r="S228" s="150">
        <v>0</v>
      </c>
      <c r="T228" s="151">
        <f t="shared" si="43"/>
        <v>0</v>
      </c>
      <c r="AR228" s="152" t="s">
        <v>160</v>
      </c>
      <c r="AT228" s="152" t="s">
        <v>156</v>
      </c>
      <c r="AU228" s="152" t="s">
        <v>95</v>
      </c>
      <c r="AY228" s="13" t="s">
        <v>154</v>
      </c>
      <c r="BE228" s="153">
        <f t="shared" si="44"/>
        <v>0</v>
      </c>
      <c r="BF228" s="153">
        <f t="shared" si="45"/>
        <v>0</v>
      </c>
      <c r="BG228" s="153">
        <f t="shared" si="46"/>
        <v>0</v>
      </c>
      <c r="BH228" s="153">
        <f t="shared" si="47"/>
        <v>0</v>
      </c>
      <c r="BI228" s="153">
        <f t="shared" si="48"/>
        <v>0</v>
      </c>
      <c r="BJ228" s="13" t="s">
        <v>95</v>
      </c>
      <c r="BK228" s="153">
        <f t="shared" si="49"/>
        <v>0</v>
      </c>
      <c r="BL228" s="13" t="s">
        <v>160</v>
      </c>
      <c r="BM228" s="152" t="s">
        <v>492</v>
      </c>
    </row>
    <row r="229" spans="2:65" s="1" customFormat="1" ht="33" customHeight="1">
      <c r="B229" s="139"/>
      <c r="C229" s="154" t="s">
        <v>493</v>
      </c>
      <c r="D229" s="154" t="s">
        <v>484</v>
      </c>
      <c r="E229" s="155" t="s">
        <v>494</v>
      </c>
      <c r="F229" s="156" t="s">
        <v>495</v>
      </c>
      <c r="G229" s="157" t="s">
        <v>491</v>
      </c>
      <c r="H229" s="158">
        <v>86.153000000000006</v>
      </c>
      <c r="I229" s="145">
        <v>0</v>
      </c>
      <c r="J229" s="159">
        <f t="shared" si="40"/>
        <v>0</v>
      </c>
      <c r="K229" s="160"/>
      <c r="L229" s="161"/>
      <c r="M229" s="162" t="s">
        <v>1</v>
      </c>
      <c r="N229" s="163" t="s">
        <v>41</v>
      </c>
      <c r="P229" s="150">
        <f t="shared" si="41"/>
        <v>0</v>
      </c>
      <c r="Q229" s="150">
        <v>1.4999999999999999E-4</v>
      </c>
      <c r="R229" s="150">
        <f t="shared" si="42"/>
        <v>1.2922949999999999E-2</v>
      </c>
      <c r="S229" s="150">
        <v>0</v>
      </c>
      <c r="T229" s="151">
        <f t="shared" si="43"/>
        <v>0</v>
      </c>
      <c r="AR229" s="152" t="s">
        <v>184</v>
      </c>
      <c r="AT229" s="152" t="s">
        <v>484</v>
      </c>
      <c r="AU229" s="152" t="s">
        <v>95</v>
      </c>
      <c r="AY229" s="13" t="s">
        <v>154</v>
      </c>
      <c r="BE229" s="153">
        <f t="shared" si="44"/>
        <v>0</v>
      </c>
      <c r="BF229" s="153">
        <f t="shared" si="45"/>
        <v>0</v>
      </c>
      <c r="BG229" s="153">
        <f t="shared" si="46"/>
        <v>0</v>
      </c>
      <c r="BH229" s="153">
        <f t="shared" si="47"/>
        <v>0</v>
      </c>
      <c r="BI229" s="153">
        <f t="shared" si="48"/>
        <v>0</v>
      </c>
      <c r="BJ229" s="13" t="s">
        <v>95</v>
      </c>
      <c r="BK229" s="153">
        <f t="shared" si="49"/>
        <v>0</v>
      </c>
      <c r="BL229" s="13" t="s">
        <v>160</v>
      </c>
      <c r="BM229" s="152" t="s">
        <v>496</v>
      </c>
    </row>
    <row r="230" spans="2:65" s="1" customFormat="1" ht="24.2" customHeight="1">
      <c r="B230" s="139"/>
      <c r="C230" s="140" t="s">
        <v>497</v>
      </c>
      <c r="D230" s="140" t="s">
        <v>156</v>
      </c>
      <c r="E230" s="141" t="s">
        <v>498</v>
      </c>
      <c r="F230" s="142" t="s">
        <v>499</v>
      </c>
      <c r="G230" s="143" t="s">
        <v>246</v>
      </c>
      <c r="H230" s="144">
        <v>3</v>
      </c>
      <c r="I230" s="145">
        <v>0</v>
      </c>
      <c r="J230" s="146">
        <f t="shared" si="40"/>
        <v>0</v>
      </c>
      <c r="K230" s="147"/>
      <c r="L230" s="28"/>
      <c r="M230" s="148" t="s">
        <v>1</v>
      </c>
      <c r="N230" s="149" t="s">
        <v>41</v>
      </c>
      <c r="P230" s="150">
        <f t="shared" si="41"/>
        <v>0</v>
      </c>
      <c r="Q230" s="150">
        <v>3.9640000000000002E-2</v>
      </c>
      <c r="R230" s="150">
        <f t="shared" si="42"/>
        <v>0.11892</v>
      </c>
      <c r="S230" s="150">
        <v>0</v>
      </c>
      <c r="T230" s="151">
        <f t="shared" si="43"/>
        <v>0</v>
      </c>
      <c r="AR230" s="152" t="s">
        <v>160</v>
      </c>
      <c r="AT230" s="152" t="s">
        <v>156</v>
      </c>
      <c r="AU230" s="152" t="s">
        <v>95</v>
      </c>
      <c r="AY230" s="13" t="s">
        <v>154</v>
      </c>
      <c r="BE230" s="153">
        <f t="shared" si="44"/>
        <v>0</v>
      </c>
      <c r="BF230" s="153">
        <f t="shared" si="45"/>
        <v>0</v>
      </c>
      <c r="BG230" s="153">
        <f t="shared" si="46"/>
        <v>0</v>
      </c>
      <c r="BH230" s="153">
        <f t="shared" si="47"/>
        <v>0</v>
      </c>
      <c r="BI230" s="153">
        <f t="shared" si="48"/>
        <v>0</v>
      </c>
      <c r="BJ230" s="13" t="s">
        <v>95</v>
      </c>
      <c r="BK230" s="153">
        <f t="shared" si="49"/>
        <v>0</v>
      </c>
      <c r="BL230" s="13" t="s">
        <v>160</v>
      </c>
      <c r="BM230" s="152" t="s">
        <v>500</v>
      </c>
    </row>
    <row r="231" spans="2:65" s="1" customFormat="1" ht="21.75" customHeight="1">
      <c r="B231" s="139"/>
      <c r="C231" s="154" t="s">
        <v>501</v>
      </c>
      <c r="D231" s="154" t="s">
        <v>484</v>
      </c>
      <c r="E231" s="155" t="s">
        <v>502</v>
      </c>
      <c r="F231" s="156" t="s">
        <v>503</v>
      </c>
      <c r="G231" s="157" t="s">
        <v>246</v>
      </c>
      <c r="H231" s="158">
        <v>1</v>
      </c>
      <c r="I231" s="145">
        <v>0</v>
      </c>
      <c r="J231" s="159">
        <f t="shared" si="40"/>
        <v>0</v>
      </c>
      <c r="K231" s="160"/>
      <c r="L231" s="161"/>
      <c r="M231" s="162" t="s">
        <v>1</v>
      </c>
      <c r="N231" s="163" t="s">
        <v>41</v>
      </c>
      <c r="P231" s="150">
        <f t="shared" si="41"/>
        <v>0</v>
      </c>
      <c r="Q231" s="150">
        <v>1.43E-2</v>
      </c>
      <c r="R231" s="150">
        <f t="shared" si="42"/>
        <v>1.43E-2</v>
      </c>
      <c r="S231" s="150">
        <v>0</v>
      </c>
      <c r="T231" s="151">
        <f t="shared" si="43"/>
        <v>0</v>
      </c>
      <c r="AR231" s="152" t="s">
        <v>184</v>
      </c>
      <c r="AT231" s="152" t="s">
        <v>484</v>
      </c>
      <c r="AU231" s="152" t="s">
        <v>95</v>
      </c>
      <c r="AY231" s="13" t="s">
        <v>154</v>
      </c>
      <c r="BE231" s="153">
        <f t="shared" si="44"/>
        <v>0</v>
      </c>
      <c r="BF231" s="153">
        <f t="shared" si="45"/>
        <v>0</v>
      </c>
      <c r="BG231" s="153">
        <f t="shared" si="46"/>
        <v>0</v>
      </c>
      <c r="BH231" s="153">
        <f t="shared" si="47"/>
        <v>0</v>
      </c>
      <c r="BI231" s="153">
        <f t="shared" si="48"/>
        <v>0</v>
      </c>
      <c r="BJ231" s="13" t="s">
        <v>95</v>
      </c>
      <c r="BK231" s="153">
        <f t="shared" si="49"/>
        <v>0</v>
      </c>
      <c r="BL231" s="13" t="s">
        <v>160</v>
      </c>
      <c r="BM231" s="152" t="s">
        <v>504</v>
      </c>
    </row>
    <row r="232" spans="2:65" s="1" customFormat="1" ht="21.75" customHeight="1">
      <c r="B232" s="139"/>
      <c r="C232" s="154" t="s">
        <v>505</v>
      </c>
      <c r="D232" s="154" t="s">
        <v>484</v>
      </c>
      <c r="E232" s="155" t="s">
        <v>506</v>
      </c>
      <c r="F232" s="156" t="s">
        <v>507</v>
      </c>
      <c r="G232" s="157" t="s">
        <v>246</v>
      </c>
      <c r="H232" s="158">
        <v>1</v>
      </c>
      <c r="I232" s="145">
        <v>0</v>
      </c>
      <c r="J232" s="159">
        <f t="shared" si="40"/>
        <v>0</v>
      </c>
      <c r="K232" s="160"/>
      <c r="L232" s="161"/>
      <c r="M232" s="162" t="s">
        <v>1</v>
      </c>
      <c r="N232" s="163" t="s">
        <v>41</v>
      </c>
      <c r="P232" s="150">
        <f t="shared" si="41"/>
        <v>0</v>
      </c>
      <c r="Q232" s="150">
        <v>1.46E-2</v>
      </c>
      <c r="R232" s="150">
        <f t="shared" si="42"/>
        <v>1.46E-2</v>
      </c>
      <c r="S232" s="150">
        <v>0</v>
      </c>
      <c r="T232" s="151">
        <f t="shared" si="43"/>
        <v>0</v>
      </c>
      <c r="AR232" s="152" t="s">
        <v>184</v>
      </c>
      <c r="AT232" s="152" t="s">
        <v>484</v>
      </c>
      <c r="AU232" s="152" t="s">
        <v>95</v>
      </c>
      <c r="AY232" s="13" t="s">
        <v>154</v>
      </c>
      <c r="BE232" s="153">
        <f t="shared" si="44"/>
        <v>0</v>
      </c>
      <c r="BF232" s="153">
        <f t="shared" si="45"/>
        <v>0</v>
      </c>
      <c r="BG232" s="153">
        <f t="shared" si="46"/>
        <v>0</v>
      </c>
      <c r="BH232" s="153">
        <f t="shared" si="47"/>
        <v>0</v>
      </c>
      <c r="BI232" s="153">
        <f t="shared" si="48"/>
        <v>0</v>
      </c>
      <c r="BJ232" s="13" t="s">
        <v>95</v>
      </c>
      <c r="BK232" s="153">
        <f t="shared" si="49"/>
        <v>0</v>
      </c>
      <c r="BL232" s="13" t="s">
        <v>160</v>
      </c>
      <c r="BM232" s="152" t="s">
        <v>508</v>
      </c>
    </row>
    <row r="233" spans="2:65" s="1" customFormat="1" ht="21.75" customHeight="1">
      <c r="B233" s="139"/>
      <c r="C233" s="154" t="s">
        <v>509</v>
      </c>
      <c r="D233" s="154" t="s">
        <v>484</v>
      </c>
      <c r="E233" s="155" t="s">
        <v>510</v>
      </c>
      <c r="F233" s="156" t="s">
        <v>511</v>
      </c>
      <c r="G233" s="157" t="s">
        <v>246</v>
      </c>
      <c r="H233" s="158">
        <v>1</v>
      </c>
      <c r="I233" s="145">
        <v>0</v>
      </c>
      <c r="J233" s="159">
        <f t="shared" si="40"/>
        <v>0</v>
      </c>
      <c r="K233" s="160"/>
      <c r="L233" s="161"/>
      <c r="M233" s="162" t="s">
        <v>1</v>
      </c>
      <c r="N233" s="163" t="s">
        <v>41</v>
      </c>
      <c r="P233" s="150">
        <f t="shared" si="41"/>
        <v>0</v>
      </c>
      <c r="Q233" s="150">
        <v>1.37E-2</v>
      </c>
      <c r="R233" s="150">
        <f t="shared" si="42"/>
        <v>1.37E-2</v>
      </c>
      <c r="S233" s="150">
        <v>0</v>
      </c>
      <c r="T233" s="151">
        <f t="shared" si="43"/>
        <v>0</v>
      </c>
      <c r="AR233" s="152" t="s">
        <v>184</v>
      </c>
      <c r="AT233" s="152" t="s">
        <v>484</v>
      </c>
      <c r="AU233" s="152" t="s">
        <v>95</v>
      </c>
      <c r="AY233" s="13" t="s">
        <v>154</v>
      </c>
      <c r="BE233" s="153">
        <f t="shared" si="44"/>
        <v>0</v>
      </c>
      <c r="BF233" s="153">
        <f t="shared" si="45"/>
        <v>0</v>
      </c>
      <c r="BG233" s="153">
        <f t="shared" si="46"/>
        <v>0</v>
      </c>
      <c r="BH233" s="153">
        <f t="shared" si="47"/>
        <v>0</v>
      </c>
      <c r="BI233" s="153">
        <f t="shared" si="48"/>
        <v>0</v>
      </c>
      <c r="BJ233" s="13" t="s">
        <v>95</v>
      </c>
      <c r="BK233" s="153">
        <f t="shared" si="49"/>
        <v>0</v>
      </c>
      <c r="BL233" s="13" t="s">
        <v>160</v>
      </c>
      <c r="BM233" s="152" t="s">
        <v>512</v>
      </c>
    </row>
    <row r="234" spans="2:65" s="1" customFormat="1" ht="24.2" customHeight="1">
      <c r="B234" s="139"/>
      <c r="C234" s="140" t="s">
        <v>513</v>
      </c>
      <c r="D234" s="140" t="s">
        <v>156</v>
      </c>
      <c r="E234" s="141" t="s">
        <v>514</v>
      </c>
      <c r="F234" s="142" t="s">
        <v>515</v>
      </c>
      <c r="G234" s="143" t="s">
        <v>491</v>
      </c>
      <c r="H234" s="144">
        <v>26.3</v>
      </c>
      <c r="I234" s="145">
        <v>0</v>
      </c>
      <c r="J234" s="146">
        <f t="shared" si="40"/>
        <v>0</v>
      </c>
      <c r="K234" s="147"/>
      <c r="L234" s="28"/>
      <c r="M234" s="148" t="s">
        <v>1</v>
      </c>
      <c r="N234" s="149" t="s">
        <v>41</v>
      </c>
      <c r="P234" s="150">
        <f t="shared" si="41"/>
        <v>0</v>
      </c>
      <c r="Q234" s="150">
        <v>7.9399999999999991E-3</v>
      </c>
      <c r="R234" s="150">
        <f t="shared" si="42"/>
        <v>0.20882199999999998</v>
      </c>
      <c r="S234" s="150">
        <v>0</v>
      </c>
      <c r="T234" s="151">
        <f t="shared" si="43"/>
        <v>0</v>
      </c>
      <c r="AR234" s="152" t="s">
        <v>160</v>
      </c>
      <c r="AT234" s="152" t="s">
        <v>156</v>
      </c>
      <c r="AU234" s="152" t="s">
        <v>95</v>
      </c>
      <c r="AY234" s="13" t="s">
        <v>154</v>
      </c>
      <c r="BE234" s="153">
        <f t="shared" si="44"/>
        <v>0</v>
      </c>
      <c r="BF234" s="153">
        <f t="shared" si="45"/>
        <v>0</v>
      </c>
      <c r="BG234" s="153">
        <f t="shared" si="46"/>
        <v>0</v>
      </c>
      <c r="BH234" s="153">
        <f t="shared" si="47"/>
        <v>0</v>
      </c>
      <c r="BI234" s="153">
        <f t="shared" si="48"/>
        <v>0</v>
      </c>
      <c r="BJ234" s="13" t="s">
        <v>95</v>
      </c>
      <c r="BK234" s="153">
        <f t="shared" si="49"/>
        <v>0</v>
      </c>
      <c r="BL234" s="13" t="s">
        <v>160</v>
      </c>
      <c r="BM234" s="152" t="s">
        <v>516</v>
      </c>
    </row>
    <row r="235" spans="2:65" s="1" customFormat="1" ht="37.9" customHeight="1">
      <c r="B235" s="139"/>
      <c r="C235" s="154" t="s">
        <v>517</v>
      </c>
      <c r="D235" s="154" t="s">
        <v>484</v>
      </c>
      <c r="E235" s="155" t="s">
        <v>518</v>
      </c>
      <c r="F235" s="156" t="s">
        <v>519</v>
      </c>
      <c r="G235" s="157" t="s">
        <v>491</v>
      </c>
      <c r="H235" s="158">
        <v>26.3</v>
      </c>
      <c r="I235" s="145">
        <v>0</v>
      </c>
      <c r="J235" s="159">
        <f t="shared" si="40"/>
        <v>0</v>
      </c>
      <c r="K235" s="160"/>
      <c r="L235" s="161"/>
      <c r="M235" s="162" t="s">
        <v>1</v>
      </c>
      <c r="N235" s="163" t="s">
        <v>41</v>
      </c>
      <c r="P235" s="150">
        <f t="shared" si="41"/>
        <v>0</v>
      </c>
      <c r="Q235" s="150">
        <v>1.14E-3</v>
      </c>
      <c r="R235" s="150">
        <f t="shared" si="42"/>
        <v>2.9981999999999998E-2</v>
      </c>
      <c r="S235" s="150">
        <v>0</v>
      </c>
      <c r="T235" s="151">
        <f t="shared" si="43"/>
        <v>0</v>
      </c>
      <c r="AR235" s="152" t="s">
        <v>184</v>
      </c>
      <c r="AT235" s="152" t="s">
        <v>484</v>
      </c>
      <c r="AU235" s="152" t="s">
        <v>95</v>
      </c>
      <c r="AY235" s="13" t="s">
        <v>154</v>
      </c>
      <c r="BE235" s="153">
        <f t="shared" si="44"/>
        <v>0</v>
      </c>
      <c r="BF235" s="153">
        <f t="shared" si="45"/>
        <v>0</v>
      </c>
      <c r="BG235" s="153">
        <f t="shared" si="46"/>
        <v>0</v>
      </c>
      <c r="BH235" s="153">
        <f t="shared" si="47"/>
        <v>0</v>
      </c>
      <c r="BI235" s="153">
        <f t="shared" si="48"/>
        <v>0</v>
      </c>
      <c r="BJ235" s="13" t="s">
        <v>95</v>
      </c>
      <c r="BK235" s="153">
        <f t="shared" si="49"/>
        <v>0</v>
      </c>
      <c r="BL235" s="13" t="s">
        <v>160</v>
      </c>
      <c r="BM235" s="152" t="s">
        <v>520</v>
      </c>
    </row>
    <row r="236" spans="2:65" s="11" customFormat="1" ht="22.9" customHeight="1">
      <c r="B236" s="127"/>
      <c r="D236" s="128" t="s">
        <v>74</v>
      </c>
      <c r="E236" s="137" t="s">
        <v>190</v>
      </c>
      <c r="F236" s="137" t="s">
        <v>521</v>
      </c>
      <c r="I236" s="130"/>
      <c r="J236" s="138">
        <f>BK236</f>
        <v>0</v>
      </c>
      <c r="L236" s="127"/>
      <c r="M236" s="132"/>
      <c r="P236" s="133">
        <f>SUM(P237:P246)</f>
        <v>0</v>
      </c>
      <c r="R236" s="133">
        <f>SUM(R237:R246)</f>
        <v>15.300604450000002</v>
      </c>
      <c r="T236" s="134">
        <f>SUM(T237:T246)</f>
        <v>0</v>
      </c>
      <c r="AR236" s="128" t="s">
        <v>83</v>
      </c>
      <c r="AT236" s="135" t="s">
        <v>74</v>
      </c>
      <c r="AU236" s="135" t="s">
        <v>83</v>
      </c>
      <c r="AY236" s="128" t="s">
        <v>154</v>
      </c>
      <c r="BK236" s="136">
        <f>SUM(BK237:BK246)</f>
        <v>0</v>
      </c>
    </row>
    <row r="237" spans="2:65" s="1" customFormat="1" ht="24.2" customHeight="1">
      <c r="B237" s="139"/>
      <c r="C237" s="140" t="s">
        <v>522</v>
      </c>
      <c r="D237" s="140" t="s">
        <v>156</v>
      </c>
      <c r="E237" s="141" t="s">
        <v>523</v>
      </c>
      <c r="F237" s="142" t="s">
        <v>524</v>
      </c>
      <c r="G237" s="143" t="s">
        <v>187</v>
      </c>
      <c r="H237" s="144">
        <v>43.244999999999997</v>
      </c>
      <c r="I237" s="145">
        <v>0</v>
      </c>
      <c r="J237" s="146">
        <f t="shared" ref="J237:J246" si="50">ROUND(I237*H237,2)</f>
        <v>0</v>
      </c>
      <c r="K237" s="147"/>
      <c r="L237" s="28"/>
      <c r="M237" s="148" t="s">
        <v>1</v>
      </c>
      <c r="N237" s="149" t="s">
        <v>41</v>
      </c>
      <c r="P237" s="150">
        <f t="shared" ref="P237:P246" si="51">O237*H237</f>
        <v>0</v>
      </c>
      <c r="Q237" s="150">
        <v>4.2000000000000002E-4</v>
      </c>
      <c r="R237" s="150">
        <f t="shared" ref="R237:R246" si="52">Q237*H237</f>
        <v>1.8162899999999999E-2</v>
      </c>
      <c r="S237" s="150">
        <v>0</v>
      </c>
      <c r="T237" s="151">
        <f t="shared" ref="T237:T246" si="53">S237*H237</f>
        <v>0</v>
      </c>
      <c r="AR237" s="152" t="s">
        <v>160</v>
      </c>
      <c r="AT237" s="152" t="s">
        <v>156</v>
      </c>
      <c r="AU237" s="152" t="s">
        <v>95</v>
      </c>
      <c r="AY237" s="13" t="s">
        <v>154</v>
      </c>
      <c r="BE237" s="153">
        <f t="shared" ref="BE237:BE246" si="54">IF(N237="základná",J237,0)</f>
        <v>0</v>
      </c>
      <c r="BF237" s="153">
        <f t="shared" ref="BF237:BF246" si="55">IF(N237="znížená",J237,0)</f>
        <v>0</v>
      </c>
      <c r="BG237" s="153">
        <f t="shared" ref="BG237:BG246" si="56">IF(N237="zákl. prenesená",J237,0)</f>
        <v>0</v>
      </c>
      <c r="BH237" s="153">
        <f t="shared" ref="BH237:BH246" si="57">IF(N237="zníž. prenesená",J237,0)</f>
        <v>0</v>
      </c>
      <c r="BI237" s="153">
        <f t="shared" ref="BI237:BI246" si="58">IF(N237="nulová",J237,0)</f>
        <v>0</v>
      </c>
      <c r="BJ237" s="13" t="s">
        <v>95</v>
      </c>
      <c r="BK237" s="153">
        <f t="shared" ref="BK237:BK246" si="59">ROUND(I237*H237,2)</f>
        <v>0</v>
      </c>
      <c r="BL237" s="13" t="s">
        <v>160</v>
      </c>
      <c r="BM237" s="152" t="s">
        <v>525</v>
      </c>
    </row>
    <row r="238" spans="2:65" s="1" customFormat="1" ht="33" customHeight="1">
      <c r="B238" s="139"/>
      <c r="C238" s="140" t="s">
        <v>526</v>
      </c>
      <c r="D238" s="140" t="s">
        <v>156</v>
      </c>
      <c r="E238" s="141" t="s">
        <v>527</v>
      </c>
      <c r="F238" s="142" t="s">
        <v>528</v>
      </c>
      <c r="G238" s="143" t="s">
        <v>187</v>
      </c>
      <c r="H238" s="144">
        <v>283.495</v>
      </c>
      <c r="I238" s="145">
        <v>0</v>
      </c>
      <c r="J238" s="146">
        <f t="shared" si="50"/>
        <v>0</v>
      </c>
      <c r="K238" s="147"/>
      <c r="L238" s="28"/>
      <c r="M238" s="148" t="s">
        <v>1</v>
      </c>
      <c r="N238" s="149" t="s">
        <v>41</v>
      </c>
      <c r="P238" s="150">
        <f t="shared" si="51"/>
        <v>0</v>
      </c>
      <c r="Q238" s="150">
        <v>2.572E-2</v>
      </c>
      <c r="R238" s="150">
        <f t="shared" si="52"/>
        <v>7.2914914</v>
      </c>
      <c r="S238" s="150">
        <v>0</v>
      </c>
      <c r="T238" s="151">
        <f t="shared" si="53"/>
        <v>0</v>
      </c>
      <c r="AR238" s="152" t="s">
        <v>160</v>
      </c>
      <c r="AT238" s="152" t="s">
        <v>156</v>
      </c>
      <c r="AU238" s="152" t="s">
        <v>95</v>
      </c>
      <c r="AY238" s="13" t="s">
        <v>154</v>
      </c>
      <c r="BE238" s="153">
        <f t="shared" si="54"/>
        <v>0</v>
      </c>
      <c r="BF238" s="153">
        <f t="shared" si="55"/>
        <v>0</v>
      </c>
      <c r="BG238" s="153">
        <f t="shared" si="56"/>
        <v>0</v>
      </c>
      <c r="BH238" s="153">
        <f t="shared" si="57"/>
        <v>0</v>
      </c>
      <c r="BI238" s="153">
        <f t="shared" si="58"/>
        <v>0</v>
      </c>
      <c r="BJ238" s="13" t="s">
        <v>95</v>
      </c>
      <c r="BK238" s="153">
        <f t="shared" si="59"/>
        <v>0</v>
      </c>
      <c r="BL238" s="13" t="s">
        <v>160</v>
      </c>
      <c r="BM238" s="152" t="s">
        <v>529</v>
      </c>
    </row>
    <row r="239" spans="2:65" s="1" customFormat="1" ht="44.25" customHeight="1">
      <c r="B239" s="139"/>
      <c r="C239" s="140" t="s">
        <v>530</v>
      </c>
      <c r="D239" s="140" t="s">
        <v>156</v>
      </c>
      <c r="E239" s="141" t="s">
        <v>531</v>
      </c>
      <c r="F239" s="142" t="s">
        <v>532</v>
      </c>
      <c r="G239" s="143" t="s">
        <v>187</v>
      </c>
      <c r="H239" s="144">
        <v>850.48500000000001</v>
      </c>
      <c r="I239" s="145">
        <v>0</v>
      </c>
      <c r="J239" s="146">
        <f t="shared" si="50"/>
        <v>0</v>
      </c>
      <c r="K239" s="147"/>
      <c r="L239" s="28"/>
      <c r="M239" s="148" t="s">
        <v>1</v>
      </c>
      <c r="N239" s="149" t="s">
        <v>41</v>
      </c>
      <c r="P239" s="150">
        <f t="shared" si="51"/>
        <v>0</v>
      </c>
      <c r="Q239" s="150">
        <v>0</v>
      </c>
      <c r="R239" s="150">
        <f t="shared" si="52"/>
        <v>0</v>
      </c>
      <c r="S239" s="150">
        <v>0</v>
      </c>
      <c r="T239" s="151">
        <f t="shared" si="53"/>
        <v>0</v>
      </c>
      <c r="AR239" s="152" t="s">
        <v>160</v>
      </c>
      <c r="AT239" s="152" t="s">
        <v>156</v>
      </c>
      <c r="AU239" s="152" t="s">
        <v>95</v>
      </c>
      <c r="AY239" s="13" t="s">
        <v>154</v>
      </c>
      <c r="BE239" s="153">
        <f t="shared" si="54"/>
        <v>0</v>
      </c>
      <c r="BF239" s="153">
        <f t="shared" si="55"/>
        <v>0</v>
      </c>
      <c r="BG239" s="153">
        <f t="shared" si="56"/>
        <v>0</v>
      </c>
      <c r="BH239" s="153">
        <f t="shared" si="57"/>
        <v>0</v>
      </c>
      <c r="BI239" s="153">
        <f t="shared" si="58"/>
        <v>0</v>
      </c>
      <c r="BJ239" s="13" t="s">
        <v>95</v>
      </c>
      <c r="BK239" s="153">
        <f t="shared" si="59"/>
        <v>0</v>
      </c>
      <c r="BL239" s="13" t="s">
        <v>160</v>
      </c>
      <c r="BM239" s="152" t="s">
        <v>533</v>
      </c>
    </row>
    <row r="240" spans="2:65" s="1" customFormat="1" ht="33" customHeight="1">
      <c r="B240" s="139"/>
      <c r="C240" s="140" t="s">
        <v>534</v>
      </c>
      <c r="D240" s="140" t="s">
        <v>156</v>
      </c>
      <c r="E240" s="141" t="s">
        <v>535</v>
      </c>
      <c r="F240" s="142" t="s">
        <v>536</v>
      </c>
      <c r="G240" s="143" t="s">
        <v>187</v>
      </c>
      <c r="H240" s="144">
        <v>283.495</v>
      </c>
      <c r="I240" s="145">
        <v>0</v>
      </c>
      <c r="J240" s="146">
        <f t="shared" si="50"/>
        <v>0</v>
      </c>
      <c r="K240" s="147"/>
      <c r="L240" s="28"/>
      <c r="M240" s="148" t="s">
        <v>1</v>
      </c>
      <c r="N240" s="149" t="s">
        <v>41</v>
      </c>
      <c r="P240" s="150">
        <f t="shared" si="51"/>
        <v>0</v>
      </c>
      <c r="Q240" s="150">
        <v>2.572E-2</v>
      </c>
      <c r="R240" s="150">
        <f t="shared" si="52"/>
        <v>7.2914914</v>
      </c>
      <c r="S240" s="150">
        <v>0</v>
      </c>
      <c r="T240" s="151">
        <f t="shared" si="53"/>
        <v>0</v>
      </c>
      <c r="AR240" s="152" t="s">
        <v>160</v>
      </c>
      <c r="AT240" s="152" t="s">
        <v>156</v>
      </c>
      <c r="AU240" s="152" t="s">
        <v>95</v>
      </c>
      <c r="AY240" s="13" t="s">
        <v>154</v>
      </c>
      <c r="BE240" s="153">
        <f t="shared" si="54"/>
        <v>0</v>
      </c>
      <c r="BF240" s="153">
        <f t="shared" si="55"/>
        <v>0</v>
      </c>
      <c r="BG240" s="153">
        <f t="shared" si="56"/>
        <v>0</v>
      </c>
      <c r="BH240" s="153">
        <f t="shared" si="57"/>
        <v>0</v>
      </c>
      <c r="BI240" s="153">
        <f t="shared" si="58"/>
        <v>0</v>
      </c>
      <c r="BJ240" s="13" t="s">
        <v>95</v>
      </c>
      <c r="BK240" s="153">
        <f t="shared" si="59"/>
        <v>0</v>
      </c>
      <c r="BL240" s="13" t="s">
        <v>160</v>
      </c>
      <c r="BM240" s="152" t="s">
        <v>537</v>
      </c>
    </row>
    <row r="241" spans="2:65" s="1" customFormat="1" ht="24.2" customHeight="1">
      <c r="B241" s="139"/>
      <c r="C241" s="140" t="s">
        <v>538</v>
      </c>
      <c r="D241" s="140" t="s">
        <v>156</v>
      </c>
      <c r="E241" s="141" t="s">
        <v>539</v>
      </c>
      <c r="F241" s="142" t="s">
        <v>540</v>
      </c>
      <c r="G241" s="143" t="s">
        <v>187</v>
      </c>
      <c r="H241" s="144">
        <v>343.01</v>
      </c>
      <c r="I241" s="145">
        <v>0</v>
      </c>
      <c r="J241" s="146">
        <f t="shared" si="50"/>
        <v>0</v>
      </c>
      <c r="K241" s="147"/>
      <c r="L241" s="28"/>
      <c r="M241" s="148" t="s">
        <v>1</v>
      </c>
      <c r="N241" s="149" t="s">
        <v>41</v>
      </c>
      <c r="P241" s="150">
        <f t="shared" si="51"/>
        <v>0</v>
      </c>
      <c r="Q241" s="150">
        <v>1.92E-3</v>
      </c>
      <c r="R241" s="150">
        <f t="shared" si="52"/>
        <v>0.65857920000000003</v>
      </c>
      <c r="S241" s="150">
        <v>0</v>
      </c>
      <c r="T241" s="151">
        <f t="shared" si="53"/>
        <v>0</v>
      </c>
      <c r="AR241" s="152" t="s">
        <v>160</v>
      </c>
      <c r="AT241" s="152" t="s">
        <v>156</v>
      </c>
      <c r="AU241" s="152" t="s">
        <v>95</v>
      </c>
      <c r="AY241" s="13" t="s">
        <v>154</v>
      </c>
      <c r="BE241" s="153">
        <f t="shared" si="54"/>
        <v>0</v>
      </c>
      <c r="BF241" s="153">
        <f t="shared" si="55"/>
        <v>0</v>
      </c>
      <c r="BG241" s="153">
        <f t="shared" si="56"/>
        <v>0</v>
      </c>
      <c r="BH241" s="153">
        <f t="shared" si="57"/>
        <v>0</v>
      </c>
      <c r="BI241" s="153">
        <f t="shared" si="58"/>
        <v>0</v>
      </c>
      <c r="BJ241" s="13" t="s">
        <v>95</v>
      </c>
      <c r="BK241" s="153">
        <f t="shared" si="59"/>
        <v>0</v>
      </c>
      <c r="BL241" s="13" t="s">
        <v>160</v>
      </c>
      <c r="BM241" s="152" t="s">
        <v>541</v>
      </c>
    </row>
    <row r="242" spans="2:65" s="1" customFormat="1" ht="16.5" customHeight="1">
      <c r="B242" s="139"/>
      <c r="C242" s="140" t="s">
        <v>542</v>
      </c>
      <c r="D242" s="140" t="s">
        <v>156</v>
      </c>
      <c r="E242" s="141" t="s">
        <v>543</v>
      </c>
      <c r="F242" s="142" t="s">
        <v>544</v>
      </c>
      <c r="G242" s="143" t="s">
        <v>187</v>
      </c>
      <c r="H242" s="144">
        <v>283.495</v>
      </c>
      <c r="I242" s="145">
        <v>0</v>
      </c>
      <c r="J242" s="146">
        <f t="shared" si="50"/>
        <v>0</v>
      </c>
      <c r="K242" s="147"/>
      <c r="L242" s="28"/>
      <c r="M242" s="148" t="s">
        <v>1</v>
      </c>
      <c r="N242" s="149" t="s">
        <v>41</v>
      </c>
      <c r="P242" s="150">
        <f t="shared" si="51"/>
        <v>0</v>
      </c>
      <c r="Q242" s="150">
        <v>5.0000000000000002E-5</v>
      </c>
      <c r="R242" s="150">
        <f t="shared" si="52"/>
        <v>1.4174750000000002E-2</v>
      </c>
      <c r="S242" s="150">
        <v>0</v>
      </c>
      <c r="T242" s="151">
        <f t="shared" si="53"/>
        <v>0</v>
      </c>
      <c r="AR242" s="152" t="s">
        <v>160</v>
      </c>
      <c r="AT242" s="152" t="s">
        <v>156</v>
      </c>
      <c r="AU242" s="152" t="s">
        <v>95</v>
      </c>
      <c r="AY242" s="13" t="s">
        <v>154</v>
      </c>
      <c r="BE242" s="153">
        <f t="shared" si="54"/>
        <v>0</v>
      </c>
      <c r="BF242" s="153">
        <f t="shared" si="55"/>
        <v>0</v>
      </c>
      <c r="BG242" s="153">
        <f t="shared" si="56"/>
        <v>0</v>
      </c>
      <c r="BH242" s="153">
        <f t="shared" si="57"/>
        <v>0</v>
      </c>
      <c r="BI242" s="153">
        <f t="shared" si="58"/>
        <v>0</v>
      </c>
      <c r="BJ242" s="13" t="s">
        <v>95</v>
      </c>
      <c r="BK242" s="153">
        <f t="shared" si="59"/>
        <v>0</v>
      </c>
      <c r="BL242" s="13" t="s">
        <v>160</v>
      </c>
      <c r="BM242" s="152" t="s">
        <v>545</v>
      </c>
    </row>
    <row r="243" spans="2:65" s="1" customFormat="1" ht="16.5" customHeight="1">
      <c r="B243" s="139"/>
      <c r="C243" s="140" t="s">
        <v>546</v>
      </c>
      <c r="D243" s="140" t="s">
        <v>156</v>
      </c>
      <c r="E243" s="141" t="s">
        <v>547</v>
      </c>
      <c r="F243" s="142" t="s">
        <v>548</v>
      </c>
      <c r="G243" s="143" t="s">
        <v>187</v>
      </c>
      <c r="H243" s="144">
        <v>283.495</v>
      </c>
      <c r="I243" s="145">
        <v>0</v>
      </c>
      <c r="J243" s="146">
        <f t="shared" si="50"/>
        <v>0</v>
      </c>
      <c r="K243" s="147"/>
      <c r="L243" s="28"/>
      <c r="M243" s="148" t="s">
        <v>1</v>
      </c>
      <c r="N243" s="149" t="s">
        <v>41</v>
      </c>
      <c r="P243" s="150">
        <f t="shared" si="51"/>
        <v>0</v>
      </c>
      <c r="Q243" s="150">
        <v>0</v>
      </c>
      <c r="R243" s="150">
        <f t="shared" si="52"/>
        <v>0</v>
      </c>
      <c r="S243" s="150">
        <v>0</v>
      </c>
      <c r="T243" s="151">
        <f t="shared" si="53"/>
        <v>0</v>
      </c>
      <c r="AR243" s="152" t="s">
        <v>160</v>
      </c>
      <c r="AT243" s="152" t="s">
        <v>156</v>
      </c>
      <c r="AU243" s="152" t="s">
        <v>95</v>
      </c>
      <c r="AY243" s="13" t="s">
        <v>154</v>
      </c>
      <c r="BE243" s="153">
        <f t="shared" si="54"/>
        <v>0</v>
      </c>
      <c r="BF243" s="153">
        <f t="shared" si="55"/>
        <v>0</v>
      </c>
      <c r="BG243" s="153">
        <f t="shared" si="56"/>
        <v>0</v>
      </c>
      <c r="BH243" s="153">
        <f t="shared" si="57"/>
        <v>0</v>
      </c>
      <c r="BI243" s="153">
        <f t="shared" si="58"/>
        <v>0</v>
      </c>
      <c r="BJ243" s="13" t="s">
        <v>95</v>
      </c>
      <c r="BK243" s="153">
        <f t="shared" si="59"/>
        <v>0</v>
      </c>
      <c r="BL243" s="13" t="s">
        <v>160</v>
      </c>
      <c r="BM243" s="152" t="s">
        <v>549</v>
      </c>
    </row>
    <row r="244" spans="2:65" s="1" customFormat="1" ht="16.5" customHeight="1">
      <c r="B244" s="139"/>
      <c r="C244" s="140" t="s">
        <v>550</v>
      </c>
      <c r="D244" s="140" t="s">
        <v>156</v>
      </c>
      <c r="E244" s="141" t="s">
        <v>551</v>
      </c>
      <c r="F244" s="142" t="s">
        <v>552</v>
      </c>
      <c r="G244" s="143" t="s">
        <v>491</v>
      </c>
      <c r="H244" s="144">
        <v>35.5</v>
      </c>
      <c r="I244" s="145">
        <v>0</v>
      </c>
      <c r="J244" s="146">
        <f t="shared" si="50"/>
        <v>0</v>
      </c>
      <c r="K244" s="147"/>
      <c r="L244" s="28"/>
      <c r="M244" s="148" t="s">
        <v>1</v>
      </c>
      <c r="N244" s="149" t="s">
        <v>41</v>
      </c>
      <c r="P244" s="150">
        <f t="shared" si="51"/>
        <v>0</v>
      </c>
      <c r="Q244" s="150">
        <v>4.0000000000000002E-4</v>
      </c>
      <c r="R244" s="150">
        <f t="shared" si="52"/>
        <v>1.4200000000000001E-2</v>
      </c>
      <c r="S244" s="150">
        <v>0</v>
      </c>
      <c r="T244" s="151">
        <f t="shared" si="53"/>
        <v>0</v>
      </c>
      <c r="AR244" s="152" t="s">
        <v>160</v>
      </c>
      <c r="AT244" s="152" t="s">
        <v>156</v>
      </c>
      <c r="AU244" s="152" t="s">
        <v>95</v>
      </c>
      <c r="AY244" s="13" t="s">
        <v>154</v>
      </c>
      <c r="BE244" s="153">
        <f t="shared" si="54"/>
        <v>0</v>
      </c>
      <c r="BF244" s="153">
        <f t="shared" si="55"/>
        <v>0</v>
      </c>
      <c r="BG244" s="153">
        <f t="shared" si="56"/>
        <v>0</v>
      </c>
      <c r="BH244" s="153">
        <f t="shared" si="57"/>
        <v>0</v>
      </c>
      <c r="BI244" s="153">
        <f t="shared" si="58"/>
        <v>0</v>
      </c>
      <c r="BJ244" s="13" t="s">
        <v>95</v>
      </c>
      <c r="BK244" s="153">
        <f t="shared" si="59"/>
        <v>0</v>
      </c>
      <c r="BL244" s="13" t="s">
        <v>160</v>
      </c>
      <c r="BM244" s="152" t="s">
        <v>553</v>
      </c>
    </row>
    <row r="245" spans="2:65" s="1" customFormat="1" ht="24.2" customHeight="1">
      <c r="B245" s="139"/>
      <c r="C245" s="140" t="s">
        <v>554</v>
      </c>
      <c r="D245" s="140" t="s">
        <v>156</v>
      </c>
      <c r="E245" s="141" t="s">
        <v>555</v>
      </c>
      <c r="F245" s="142" t="s">
        <v>556</v>
      </c>
      <c r="G245" s="143" t="s">
        <v>491</v>
      </c>
      <c r="H245" s="144">
        <v>236.32</v>
      </c>
      <c r="I245" s="145">
        <v>0</v>
      </c>
      <c r="J245" s="146">
        <f t="shared" si="50"/>
        <v>0</v>
      </c>
      <c r="K245" s="147"/>
      <c r="L245" s="28"/>
      <c r="M245" s="148" t="s">
        <v>1</v>
      </c>
      <c r="N245" s="149" t="s">
        <v>41</v>
      </c>
      <c r="P245" s="150">
        <f t="shared" si="51"/>
        <v>0</v>
      </c>
      <c r="Q245" s="150">
        <v>3.0000000000000001E-5</v>
      </c>
      <c r="R245" s="150">
        <f t="shared" si="52"/>
        <v>7.0895999999999997E-3</v>
      </c>
      <c r="S245" s="150">
        <v>0</v>
      </c>
      <c r="T245" s="151">
        <f t="shared" si="53"/>
        <v>0</v>
      </c>
      <c r="AR245" s="152" t="s">
        <v>160</v>
      </c>
      <c r="AT245" s="152" t="s">
        <v>156</v>
      </c>
      <c r="AU245" s="152" t="s">
        <v>95</v>
      </c>
      <c r="AY245" s="13" t="s">
        <v>154</v>
      </c>
      <c r="BE245" s="153">
        <f t="shared" si="54"/>
        <v>0</v>
      </c>
      <c r="BF245" s="153">
        <f t="shared" si="55"/>
        <v>0</v>
      </c>
      <c r="BG245" s="153">
        <f t="shared" si="56"/>
        <v>0</v>
      </c>
      <c r="BH245" s="153">
        <f t="shared" si="57"/>
        <v>0</v>
      </c>
      <c r="BI245" s="153">
        <f t="shared" si="58"/>
        <v>0</v>
      </c>
      <c r="BJ245" s="13" t="s">
        <v>95</v>
      </c>
      <c r="BK245" s="153">
        <f t="shared" si="59"/>
        <v>0</v>
      </c>
      <c r="BL245" s="13" t="s">
        <v>160</v>
      </c>
      <c r="BM245" s="152" t="s">
        <v>557</v>
      </c>
    </row>
    <row r="246" spans="2:65" s="1" customFormat="1" ht="16.5" customHeight="1">
      <c r="B246" s="139"/>
      <c r="C246" s="140" t="s">
        <v>558</v>
      </c>
      <c r="D246" s="140" t="s">
        <v>156</v>
      </c>
      <c r="E246" s="141" t="s">
        <v>559</v>
      </c>
      <c r="F246" s="142" t="s">
        <v>560</v>
      </c>
      <c r="G246" s="143" t="s">
        <v>491</v>
      </c>
      <c r="H246" s="144">
        <v>77.36</v>
      </c>
      <c r="I246" s="145">
        <v>0</v>
      </c>
      <c r="J246" s="146">
        <f t="shared" si="50"/>
        <v>0</v>
      </c>
      <c r="K246" s="147"/>
      <c r="L246" s="28"/>
      <c r="M246" s="148" t="s">
        <v>1</v>
      </c>
      <c r="N246" s="149" t="s">
        <v>41</v>
      </c>
      <c r="P246" s="150">
        <f t="shared" si="51"/>
        <v>0</v>
      </c>
      <c r="Q246" s="150">
        <v>6.9999999999999994E-5</v>
      </c>
      <c r="R246" s="150">
        <f t="shared" si="52"/>
        <v>5.4151999999999994E-3</v>
      </c>
      <c r="S246" s="150">
        <v>0</v>
      </c>
      <c r="T246" s="151">
        <f t="shared" si="53"/>
        <v>0</v>
      </c>
      <c r="AR246" s="152" t="s">
        <v>160</v>
      </c>
      <c r="AT246" s="152" t="s">
        <v>156</v>
      </c>
      <c r="AU246" s="152" t="s">
        <v>95</v>
      </c>
      <c r="AY246" s="13" t="s">
        <v>154</v>
      </c>
      <c r="BE246" s="153">
        <f t="shared" si="54"/>
        <v>0</v>
      </c>
      <c r="BF246" s="153">
        <f t="shared" si="55"/>
        <v>0</v>
      </c>
      <c r="BG246" s="153">
        <f t="shared" si="56"/>
        <v>0</v>
      </c>
      <c r="BH246" s="153">
        <f t="shared" si="57"/>
        <v>0</v>
      </c>
      <c r="BI246" s="153">
        <f t="shared" si="58"/>
        <v>0</v>
      </c>
      <c r="BJ246" s="13" t="s">
        <v>95</v>
      </c>
      <c r="BK246" s="153">
        <f t="shared" si="59"/>
        <v>0</v>
      </c>
      <c r="BL246" s="13" t="s">
        <v>160</v>
      </c>
      <c r="BM246" s="152" t="s">
        <v>561</v>
      </c>
    </row>
    <row r="247" spans="2:65" s="11" customFormat="1" ht="22.9" customHeight="1">
      <c r="B247" s="127"/>
      <c r="D247" s="128" t="s">
        <v>74</v>
      </c>
      <c r="E247" s="137" t="s">
        <v>558</v>
      </c>
      <c r="F247" s="137" t="s">
        <v>562</v>
      </c>
      <c r="I247" s="130"/>
      <c r="J247" s="138">
        <f>BK247</f>
        <v>0</v>
      </c>
      <c r="L247" s="127"/>
      <c r="M247" s="132"/>
      <c r="P247" s="133">
        <f>P248</f>
        <v>0</v>
      </c>
      <c r="R247" s="133">
        <f>R248</f>
        <v>0</v>
      </c>
      <c r="T247" s="134">
        <f>T248</f>
        <v>0</v>
      </c>
      <c r="AR247" s="128" t="s">
        <v>83</v>
      </c>
      <c r="AT247" s="135" t="s">
        <v>74</v>
      </c>
      <c r="AU247" s="135" t="s">
        <v>83</v>
      </c>
      <c r="AY247" s="128" t="s">
        <v>154</v>
      </c>
      <c r="BK247" s="136">
        <f>BK248</f>
        <v>0</v>
      </c>
    </row>
    <row r="248" spans="2:65" s="1" customFormat="1" ht="24.2" customHeight="1">
      <c r="B248" s="139"/>
      <c r="C248" s="140" t="s">
        <v>563</v>
      </c>
      <c r="D248" s="140" t="s">
        <v>156</v>
      </c>
      <c r="E248" s="141" t="s">
        <v>564</v>
      </c>
      <c r="F248" s="142" t="s">
        <v>565</v>
      </c>
      <c r="G248" s="143" t="s">
        <v>229</v>
      </c>
      <c r="H248" s="144">
        <v>492.27800000000002</v>
      </c>
      <c r="I248" s="145">
        <v>0</v>
      </c>
      <c r="J248" s="146">
        <f>ROUND(I248*H248,2)</f>
        <v>0</v>
      </c>
      <c r="K248" s="147"/>
      <c r="L248" s="28"/>
      <c r="M248" s="148" t="s">
        <v>1</v>
      </c>
      <c r="N248" s="149" t="s">
        <v>41</v>
      </c>
      <c r="P248" s="150">
        <f>O248*H248</f>
        <v>0</v>
      </c>
      <c r="Q248" s="150">
        <v>0</v>
      </c>
      <c r="R248" s="150">
        <f>Q248*H248</f>
        <v>0</v>
      </c>
      <c r="S248" s="150">
        <v>0</v>
      </c>
      <c r="T248" s="151">
        <f>S248*H248</f>
        <v>0</v>
      </c>
      <c r="AR248" s="152" t="s">
        <v>160</v>
      </c>
      <c r="AT248" s="152" t="s">
        <v>156</v>
      </c>
      <c r="AU248" s="152" t="s">
        <v>95</v>
      </c>
      <c r="AY248" s="13" t="s">
        <v>154</v>
      </c>
      <c r="BE248" s="153">
        <f>IF(N248="základná",J248,0)</f>
        <v>0</v>
      </c>
      <c r="BF248" s="153">
        <f>IF(N248="znížená",J248,0)</f>
        <v>0</v>
      </c>
      <c r="BG248" s="153">
        <f>IF(N248="zákl. prenesená",J248,0)</f>
        <v>0</v>
      </c>
      <c r="BH248" s="153">
        <f>IF(N248="zníž. prenesená",J248,0)</f>
        <v>0</v>
      </c>
      <c r="BI248" s="153">
        <f>IF(N248="nulová",J248,0)</f>
        <v>0</v>
      </c>
      <c r="BJ248" s="13" t="s">
        <v>95</v>
      </c>
      <c r="BK248" s="153">
        <f>ROUND(I248*H248,2)</f>
        <v>0</v>
      </c>
      <c r="BL248" s="13" t="s">
        <v>160</v>
      </c>
      <c r="BM248" s="152" t="s">
        <v>566</v>
      </c>
    </row>
    <row r="249" spans="2:65" s="11" customFormat="1" ht="25.9" customHeight="1">
      <c r="B249" s="127"/>
      <c r="D249" s="128" t="s">
        <v>74</v>
      </c>
      <c r="E249" s="129" t="s">
        <v>567</v>
      </c>
      <c r="F249" s="129" t="s">
        <v>568</v>
      </c>
      <c r="I249" s="130"/>
      <c r="J249" s="131">
        <f>BK249</f>
        <v>0</v>
      </c>
      <c r="L249" s="127"/>
      <c r="M249" s="132"/>
      <c r="P249" s="133">
        <f>P250+P262+P273+P277+P285+P290+P302+P323+P329+P336+P339+P345+P347</f>
        <v>0</v>
      </c>
      <c r="R249" s="133">
        <f>R250+R262+R273+R277+R285+R290+R302+R323+R329+R336+R339+R345+R347</f>
        <v>22.92030102</v>
      </c>
      <c r="T249" s="134">
        <f>T250+T262+T273+T277+T285+T290+T302+T323+T329+T336+T339+T345+T347</f>
        <v>0</v>
      </c>
      <c r="AR249" s="128" t="s">
        <v>95</v>
      </c>
      <c r="AT249" s="135" t="s">
        <v>74</v>
      </c>
      <c r="AU249" s="135" t="s">
        <v>75</v>
      </c>
      <c r="AY249" s="128" t="s">
        <v>154</v>
      </c>
      <c r="BK249" s="136">
        <f>BK250+BK262+BK273+BK277+BK285+BK290+BK302+BK323+BK329+BK336+BK339+BK345+BK347</f>
        <v>0</v>
      </c>
    </row>
    <row r="250" spans="2:65" s="11" customFormat="1" ht="22.9" customHeight="1">
      <c r="B250" s="127"/>
      <c r="D250" s="128" t="s">
        <v>74</v>
      </c>
      <c r="E250" s="137" t="s">
        <v>569</v>
      </c>
      <c r="F250" s="137" t="s">
        <v>570</v>
      </c>
      <c r="I250" s="130"/>
      <c r="J250" s="138">
        <f>BK250</f>
        <v>0</v>
      </c>
      <c r="L250" s="127"/>
      <c r="M250" s="132"/>
      <c r="P250" s="133">
        <f>SUM(P251:P261)</f>
        <v>0</v>
      </c>
      <c r="R250" s="133">
        <f>SUM(R251:R261)</f>
        <v>2.3376647499999996</v>
      </c>
      <c r="T250" s="134">
        <f>SUM(T251:T261)</f>
        <v>0</v>
      </c>
      <c r="AR250" s="128" t="s">
        <v>95</v>
      </c>
      <c r="AT250" s="135" t="s">
        <v>74</v>
      </c>
      <c r="AU250" s="135" t="s">
        <v>83</v>
      </c>
      <c r="AY250" s="128" t="s">
        <v>154</v>
      </c>
      <c r="BK250" s="136">
        <f>SUM(BK251:BK261)</f>
        <v>0</v>
      </c>
    </row>
    <row r="251" spans="2:65" s="1" customFormat="1" ht="24.2" customHeight="1">
      <c r="B251" s="139"/>
      <c r="C251" s="140" t="s">
        <v>571</v>
      </c>
      <c r="D251" s="140" t="s">
        <v>156</v>
      </c>
      <c r="E251" s="141" t="s">
        <v>572</v>
      </c>
      <c r="F251" s="142" t="s">
        <v>573</v>
      </c>
      <c r="G251" s="143" t="s">
        <v>187</v>
      </c>
      <c r="H251" s="144">
        <v>184.01499999999999</v>
      </c>
      <c r="I251" s="145">
        <v>0</v>
      </c>
      <c r="J251" s="146">
        <f t="shared" ref="J251:J261" si="60">ROUND(I251*H251,2)</f>
        <v>0</v>
      </c>
      <c r="K251" s="147"/>
      <c r="L251" s="28"/>
      <c r="M251" s="148" t="s">
        <v>1</v>
      </c>
      <c r="N251" s="149" t="s">
        <v>41</v>
      </c>
      <c r="P251" s="150">
        <f t="shared" ref="P251:P261" si="61">O251*H251</f>
        <v>0</v>
      </c>
      <c r="Q251" s="150">
        <v>0</v>
      </c>
      <c r="R251" s="150">
        <f t="shared" ref="R251:R261" si="62">Q251*H251</f>
        <v>0</v>
      </c>
      <c r="S251" s="150">
        <v>0</v>
      </c>
      <c r="T251" s="151">
        <f t="shared" ref="T251:T261" si="63">S251*H251</f>
        <v>0</v>
      </c>
      <c r="AR251" s="152" t="s">
        <v>218</v>
      </c>
      <c r="AT251" s="152" t="s">
        <v>156</v>
      </c>
      <c r="AU251" s="152" t="s">
        <v>95</v>
      </c>
      <c r="AY251" s="13" t="s">
        <v>154</v>
      </c>
      <c r="BE251" s="153">
        <f t="shared" ref="BE251:BE261" si="64">IF(N251="základná",J251,0)</f>
        <v>0</v>
      </c>
      <c r="BF251" s="153">
        <f t="shared" ref="BF251:BF261" si="65">IF(N251="znížená",J251,0)</f>
        <v>0</v>
      </c>
      <c r="BG251" s="153">
        <f t="shared" ref="BG251:BG261" si="66">IF(N251="zákl. prenesená",J251,0)</f>
        <v>0</v>
      </c>
      <c r="BH251" s="153">
        <f t="shared" ref="BH251:BH261" si="67">IF(N251="zníž. prenesená",J251,0)</f>
        <v>0</v>
      </c>
      <c r="BI251" s="153">
        <f t="shared" ref="BI251:BI261" si="68">IF(N251="nulová",J251,0)</f>
        <v>0</v>
      </c>
      <c r="BJ251" s="13" t="s">
        <v>95</v>
      </c>
      <c r="BK251" s="153">
        <f t="shared" ref="BK251:BK261" si="69">ROUND(I251*H251,2)</f>
        <v>0</v>
      </c>
      <c r="BL251" s="13" t="s">
        <v>218</v>
      </c>
      <c r="BM251" s="152" t="s">
        <v>574</v>
      </c>
    </row>
    <row r="252" spans="2:65" s="1" customFormat="1" ht="16.5" customHeight="1">
      <c r="B252" s="139"/>
      <c r="C252" s="154" t="s">
        <v>575</v>
      </c>
      <c r="D252" s="154" t="s">
        <v>484</v>
      </c>
      <c r="E252" s="155" t="s">
        <v>576</v>
      </c>
      <c r="F252" s="156" t="s">
        <v>577</v>
      </c>
      <c r="G252" s="157" t="s">
        <v>229</v>
      </c>
      <c r="H252" s="158">
        <v>5.5E-2</v>
      </c>
      <c r="I252" s="145">
        <v>0</v>
      </c>
      <c r="J252" s="159">
        <f t="shared" si="60"/>
        <v>0</v>
      </c>
      <c r="K252" s="160"/>
      <c r="L252" s="161"/>
      <c r="M252" s="162" t="s">
        <v>1</v>
      </c>
      <c r="N252" s="163" t="s">
        <v>41</v>
      </c>
      <c r="P252" s="150">
        <f t="shared" si="61"/>
        <v>0</v>
      </c>
      <c r="Q252" s="150">
        <v>1</v>
      </c>
      <c r="R252" s="150">
        <f t="shared" si="62"/>
        <v>5.5E-2</v>
      </c>
      <c r="S252" s="150">
        <v>0</v>
      </c>
      <c r="T252" s="151">
        <f t="shared" si="63"/>
        <v>0</v>
      </c>
      <c r="AR252" s="152" t="s">
        <v>284</v>
      </c>
      <c r="AT252" s="152" t="s">
        <v>484</v>
      </c>
      <c r="AU252" s="152" t="s">
        <v>95</v>
      </c>
      <c r="AY252" s="13" t="s">
        <v>154</v>
      </c>
      <c r="BE252" s="153">
        <f t="shared" si="64"/>
        <v>0</v>
      </c>
      <c r="BF252" s="153">
        <f t="shared" si="65"/>
        <v>0</v>
      </c>
      <c r="BG252" s="153">
        <f t="shared" si="66"/>
        <v>0</v>
      </c>
      <c r="BH252" s="153">
        <f t="shared" si="67"/>
        <v>0</v>
      </c>
      <c r="BI252" s="153">
        <f t="shared" si="68"/>
        <v>0</v>
      </c>
      <c r="BJ252" s="13" t="s">
        <v>95</v>
      </c>
      <c r="BK252" s="153">
        <f t="shared" si="69"/>
        <v>0</v>
      </c>
      <c r="BL252" s="13" t="s">
        <v>218</v>
      </c>
      <c r="BM252" s="152" t="s">
        <v>578</v>
      </c>
    </row>
    <row r="253" spans="2:65" s="1" customFormat="1" ht="24.2" customHeight="1">
      <c r="B253" s="139"/>
      <c r="C253" s="140" t="s">
        <v>579</v>
      </c>
      <c r="D253" s="140" t="s">
        <v>156</v>
      </c>
      <c r="E253" s="141" t="s">
        <v>580</v>
      </c>
      <c r="F253" s="142" t="s">
        <v>581</v>
      </c>
      <c r="G253" s="143" t="s">
        <v>187</v>
      </c>
      <c r="H253" s="144">
        <v>42.104999999999997</v>
      </c>
      <c r="I253" s="145">
        <v>0</v>
      </c>
      <c r="J253" s="146">
        <f t="shared" si="60"/>
        <v>0</v>
      </c>
      <c r="K253" s="147"/>
      <c r="L253" s="28"/>
      <c r="M253" s="148" t="s">
        <v>1</v>
      </c>
      <c r="N253" s="149" t="s">
        <v>41</v>
      </c>
      <c r="P253" s="150">
        <f t="shared" si="61"/>
        <v>0</v>
      </c>
      <c r="Q253" s="150">
        <v>0</v>
      </c>
      <c r="R253" s="150">
        <f t="shared" si="62"/>
        <v>0</v>
      </c>
      <c r="S253" s="150">
        <v>0</v>
      </c>
      <c r="T253" s="151">
        <f t="shared" si="63"/>
        <v>0</v>
      </c>
      <c r="AR253" s="152" t="s">
        <v>218</v>
      </c>
      <c r="AT253" s="152" t="s">
        <v>156</v>
      </c>
      <c r="AU253" s="152" t="s">
        <v>95</v>
      </c>
      <c r="AY253" s="13" t="s">
        <v>154</v>
      </c>
      <c r="BE253" s="153">
        <f t="shared" si="64"/>
        <v>0</v>
      </c>
      <c r="BF253" s="153">
        <f t="shared" si="65"/>
        <v>0</v>
      </c>
      <c r="BG253" s="153">
        <f t="shared" si="66"/>
        <v>0</v>
      </c>
      <c r="BH253" s="153">
        <f t="shared" si="67"/>
        <v>0</v>
      </c>
      <c r="BI253" s="153">
        <f t="shared" si="68"/>
        <v>0</v>
      </c>
      <c r="BJ253" s="13" t="s">
        <v>95</v>
      </c>
      <c r="BK253" s="153">
        <f t="shared" si="69"/>
        <v>0</v>
      </c>
      <c r="BL253" s="13" t="s">
        <v>218</v>
      </c>
      <c r="BM253" s="152" t="s">
        <v>582</v>
      </c>
    </row>
    <row r="254" spans="2:65" s="1" customFormat="1" ht="16.5" customHeight="1">
      <c r="B254" s="139"/>
      <c r="C254" s="154" t="s">
        <v>583</v>
      </c>
      <c r="D254" s="154" t="s">
        <v>484</v>
      </c>
      <c r="E254" s="155" t="s">
        <v>576</v>
      </c>
      <c r="F254" s="156" t="s">
        <v>577</v>
      </c>
      <c r="G254" s="157" t="s">
        <v>229</v>
      </c>
      <c r="H254" s="158">
        <v>1.4999999999999999E-2</v>
      </c>
      <c r="I254" s="145">
        <v>0</v>
      </c>
      <c r="J254" s="159">
        <f t="shared" si="60"/>
        <v>0</v>
      </c>
      <c r="K254" s="160"/>
      <c r="L254" s="161"/>
      <c r="M254" s="162" t="s">
        <v>1</v>
      </c>
      <c r="N254" s="163" t="s">
        <v>41</v>
      </c>
      <c r="P254" s="150">
        <f t="shared" si="61"/>
        <v>0</v>
      </c>
      <c r="Q254" s="150">
        <v>1</v>
      </c>
      <c r="R254" s="150">
        <f t="shared" si="62"/>
        <v>1.4999999999999999E-2</v>
      </c>
      <c r="S254" s="150">
        <v>0</v>
      </c>
      <c r="T254" s="151">
        <f t="shared" si="63"/>
        <v>0</v>
      </c>
      <c r="AR254" s="152" t="s">
        <v>284</v>
      </c>
      <c r="AT254" s="152" t="s">
        <v>484</v>
      </c>
      <c r="AU254" s="152" t="s">
        <v>95</v>
      </c>
      <c r="AY254" s="13" t="s">
        <v>154</v>
      </c>
      <c r="BE254" s="153">
        <f t="shared" si="64"/>
        <v>0</v>
      </c>
      <c r="BF254" s="153">
        <f t="shared" si="65"/>
        <v>0</v>
      </c>
      <c r="BG254" s="153">
        <f t="shared" si="66"/>
        <v>0</v>
      </c>
      <c r="BH254" s="153">
        <f t="shared" si="67"/>
        <v>0</v>
      </c>
      <c r="BI254" s="153">
        <f t="shared" si="68"/>
        <v>0</v>
      </c>
      <c r="BJ254" s="13" t="s">
        <v>95</v>
      </c>
      <c r="BK254" s="153">
        <f t="shared" si="69"/>
        <v>0</v>
      </c>
      <c r="BL254" s="13" t="s">
        <v>218</v>
      </c>
      <c r="BM254" s="152" t="s">
        <v>584</v>
      </c>
    </row>
    <row r="255" spans="2:65" s="1" customFormat="1" ht="24.2" customHeight="1">
      <c r="B255" s="139"/>
      <c r="C255" s="140" t="s">
        <v>585</v>
      </c>
      <c r="D255" s="140" t="s">
        <v>156</v>
      </c>
      <c r="E255" s="141" t="s">
        <v>586</v>
      </c>
      <c r="F255" s="142" t="s">
        <v>587</v>
      </c>
      <c r="G255" s="143" t="s">
        <v>187</v>
      </c>
      <c r="H255" s="144">
        <v>368.03</v>
      </c>
      <c r="I255" s="145">
        <v>0</v>
      </c>
      <c r="J255" s="146">
        <f t="shared" si="60"/>
        <v>0</v>
      </c>
      <c r="K255" s="147"/>
      <c r="L255" s="28"/>
      <c r="M255" s="148" t="s">
        <v>1</v>
      </c>
      <c r="N255" s="149" t="s">
        <v>41</v>
      </c>
      <c r="P255" s="150">
        <f t="shared" si="61"/>
        <v>0</v>
      </c>
      <c r="Q255" s="150">
        <v>5.4000000000000001E-4</v>
      </c>
      <c r="R255" s="150">
        <f t="shared" si="62"/>
        <v>0.19873619999999997</v>
      </c>
      <c r="S255" s="150">
        <v>0</v>
      </c>
      <c r="T255" s="151">
        <f t="shared" si="63"/>
        <v>0</v>
      </c>
      <c r="AR255" s="152" t="s">
        <v>218</v>
      </c>
      <c r="AT255" s="152" t="s">
        <v>156</v>
      </c>
      <c r="AU255" s="152" t="s">
        <v>95</v>
      </c>
      <c r="AY255" s="13" t="s">
        <v>154</v>
      </c>
      <c r="BE255" s="153">
        <f t="shared" si="64"/>
        <v>0</v>
      </c>
      <c r="BF255" s="153">
        <f t="shared" si="65"/>
        <v>0</v>
      </c>
      <c r="BG255" s="153">
        <f t="shared" si="66"/>
        <v>0</v>
      </c>
      <c r="BH255" s="153">
        <f t="shared" si="67"/>
        <v>0</v>
      </c>
      <c r="BI255" s="153">
        <f t="shared" si="68"/>
        <v>0</v>
      </c>
      <c r="BJ255" s="13" t="s">
        <v>95</v>
      </c>
      <c r="BK255" s="153">
        <f t="shared" si="69"/>
        <v>0</v>
      </c>
      <c r="BL255" s="13" t="s">
        <v>218</v>
      </c>
      <c r="BM255" s="152" t="s">
        <v>588</v>
      </c>
    </row>
    <row r="256" spans="2:65" s="1" customFormat="1" ht="24.2" customHeight="1">
      <c r="B256" s="139"/>
      <c r="C256" s="154" t="s">
        <v>589</v>
      </c>
      <c r="D256" s="154" t="s">
        <v>484</v>
      </c>
      <c r="E256" s="155" t="s">
        <v>590</v>
      </c>
      <c r="F256" s="156" t="s">
        <v>591</v>
      </c>
      <c r="G256" s="157" t="s">
        <v>187</v>
      </c>
      <c r="H256" s="158">
        <v>423.23500000000001</v>
      </c>
      <c r="I256" s="145">
        <v>0</v>
      </c>
      <c r="J256" s="159">
        <f t="shared" si="60"/>
        <v>0</v>
      </c>
      <c r="K256" s="160"/>
      <c r="L256" s="161"/>
      <c r="M256" s="162" t="s">
        <v>1</v>
      </c>
      <c r="N256" s="163" t="s">
        <v>41</v>
      </c>
      <c r="P256" s="150">
        <f t="shared" si="61"/>
        <v>0</v>
      </c>
      <c r="Q256" s="150">
        <v>4.2500000000000003E-3</v>
      </c>
      <c r="R256" s="150">
        <f t="shared" si="62"/>
        <v>1.7987487500000001</v>
      </c>
      <c r="S256" s="150">
        <v>0</v>
      </c>
      <c r="T256" s="151">
        <f t="shared" si="63"/>
        <v>0</v>
      </c>
      <c r="AR256" s="152" t="s">
        <v>284</v>
      </c>
      <c r="AT256" s="152" t="s">
        <v>484</v>
      </c>
      <c r="AU256" s="152" t="s">
        <v>95</v>
      </c>
      <c r="AY256" s="13" t="s">
        <v>154</v>
      </c>
      <c r="BE256" s="153">
        <f t="shared" si="64"/>
        <v>0</v>
      </c>
      <c r="BF256" s="153">
        <f t="shared" si="65"/>
        <v>0</v>
      </c>
      <c r="BG256" s="153">
        <f t="shared" si="66"/>
        <v>0</v>
      </c>
      <c r="BH256" s="153">
        <f t="shared" si="67"/>
        <v>0</v>
      </c>
      <c r="BI256" s="153">
        <f t="shared" si="68"/>
        <v>0</v>
      </c>
      <c r="BJ256" s="13" t="s">
        <v>95</v>
      </c>
      <c r="BK256" s="153">
        <f t="shared" si="69"/>
        <v>0</v>
      </c>
      <c r="BL256" s="13" t="s">
        <v>218</v>
      </c>
      <c r="BM256" s="152" t="s">
        <v>592</v>
      </c>
    </row>
    <row r="257" spans="2:65" s="1" customFormat="1" ht="24.2" customHeight="1">
      <c r="B257" s="139"/>
      <c r="C257" s="140" t="s">
        <v>593</v>
      </c>
      <c r="D257" s="140" t="s">
        <v>156</v>
      </c>
      <c r="E257" s="141" t="s">
        <v>594</v>
      </c>
      <c r="F257" s="142" t="s">
        <v>595</v>
      </c>
      <c r="G257" s="143" t="s">
        <v>187</v>
      </c>
      <c r="H257" s="144">
        <v>42.104999999999997</v>
      </c>
      <c r="I257" s="145">
        <v>0</v>
      </c>
      <c r="J257" s="146">
        <f t="shared" si="60"/>
        <v>0</v>
      </c>
      <c r="K257" s="147"/>
      <c r="L257" s="28"/>
      <c r="M257" s="148" t="s">
        <v>1</v>
      </c>
      <c r="N257" s="149" t="s">
        <v>41</v>
      </c>
      <c r="P257" s="150">
        <f t="shared" si="61"/>
        <v>0</v>
      </c>
      <c r="Q257" s="150">
        <v>5.4000000000000001E-4</v>
      </c>
      <c r="R257" s="150">
        <f t="shared" si="62"/>
        <v>2.2736699999999999E-2</v>
      </c>
      <c r="S257" s="150">
        <v>0</v>
      </c>
      <c r="T257" s="151">
        <f t="shared" si="63"/>
        <v>0</v>
      </c>
      <c r="AR257" s="152" t="s">
        <v>218</v>
      </c>
      <c r="AT257" s="152" t="s">
        <v>156</v>
      </c>
      <c r="AU257" s="152" t="s">
        <v>95</v>
      </c>
      <c r="AY257" s="13" t="s">
        <v>154</v>
      </c>
      <c r="BE257" s="153">
        <f t="shared" si="64"/>
        <v>0</v>
      </c>
      <c r="BF257" s="153">
        <f t="shared" si="65"/>
        <v>0</v>
      </c>
      <c r="BG257" s="153">
        <f t="shared" si="66"/>
        <v>0</v>
      </c>
      <c r="BH257" s="153">
        <f t="shared" si="67"/>
        <v>0</v>
      </c>
      <c r="BI257" s="153">
        <f t="shared" si="68"/>
        <v>0</v>
      </c>
      <c r="BJ257" s="13" t="s">
        <v>95</v>
      </c>
      <c r="BK257" s="153">
        <f t="shared" si="69"/>
        <v>0</v>
      </c>
      <c r="BL257" s="13" t="s">
        <v>218</v>
      </c>
      <c r="BM257" s="152" t="s">
        <v>596</v>
      </c>
    </row>
    <row r="258" spans="2:65" s="1" customFormat="1" ht="24.2" customHeight="1">
      <c r="B258" s="139"/>
      <c r="C258" s="154" t="s">
        <v>597</v>
      </c>
      <c r="D258" s="154" t="s">
        <v>484</v>
      </c>
      <c r="E258" s="155" t="s">
        <v>590</v>
      </c>
      <c r="F258" s="156" t="s">
        <v>591</v>
      </c>
      <c r="G258" s="157" t="s">
        <v>187</v>
      </c>
      <c r="H258" s="158">
        <v>50.526000000000003</v>
      </c>
      <c r="I258" s="145">
        <v>0</v>
      </c>
      <c r="J258" s="159">
        <f t="shared" si="60"/>
        <v>0</v>
      </c>
      <c r="K258" s="160"/>
      <c r="L258" s="161"/>
      <c r="M258" s="162" t="s">
        <v>1</v>
      </c>
      <c r="N258" s="163" t="s">
        <v>41</v>
      </c>
      <c r="P258" s="150">
        <f t="shared" si="61"/>
        <v>0</v>
      </c>
      <c r="Q258" s="150">
        <v>4.2500000000000003E-3</v>
      </c>
      <c r="R258" s="150">
        <f t="shared" si="62"/>
        <v>0.21473550000000002</v>
      </c>
      <c r="S258" s="150">
        <v>0</v>
      </c>
      <c r="T258" s="151">
        <f t="shared" si="63"/>
        <v>0</v>
      </c>
      <c r="AR258" s="152" t="s">
        <v>284</v>
      </c>
      <c r="AT258" s="152" t="s">
        <v>484</v>
      </c>
      <c r="AU258" s="152" t="s">
        <v>95</v>
      </c>
      <c r="AY258" s="13" t="s">
        <v>154</v>
      </c>
      <c r="BE258" s="153">
        <f t="shared" si="64"/>
        <v>0</v>
      </c>
      <c r="BF258" s="153">
        <f t="shared" si="65"/>
        <v>0</v>
      </c>
      <c r="BG258" s="153">
        <f t="shared" si="66"/>
        <v>0</v>
      </c>
      <c r="BH258" s="153">
        <f t="shared" si="67"/>
        <v>0</v>
      </c>
      <c r="BI258" s="153">
        <f t="shared" si="68"/>
        <v>0</v>
      </c>
      <c r="BJ258" s="13" t="s">
        <v>95</v>
      </c>
      <c r="BK258" s="153">
        <f t="shared" si="69"/>
        <v>0</v>
      </c>
      <c r="BL258" s="13" t="s">
        <v>218</v>
      </c>
      <c r="BM258" s="152" t="s">
        <v>598</v>
      </c>
    </row>
    <row r="259" spans="2:65" s="1" customFormat="1" ht="24.2" customHeight="1">
      <c r="B259" s="139"/>
      <c r="C259" s="140" t="s">
        <v>599</v>
      </c>
      <c r="D259" s="140" t="s">
        <v>156</v>
      </c>
      <c r="E259" s="141" t="s">
        <v>600</v>
      </c>
      <c r="F259" s="142" t="s">
        <v>601</v>
      </c>
      <c r="G259" s="143" t="s">
        <v>187</v>
      </c>
      <c r="H259" s="144">
        <v>3.62</v>
      </c>
      <c r="I259" s="145">
        <v>0</v>
      </c>
      <c r="J259" s="146">
        <f t="shared" si="60"/>
        <v>0</v>
      </c>
      <c r="K259" s="147"/>
      <c r="L259" s="28"/>
      <c r="M259" s="148" t="s">
        <v>1</v>
      </c>
      <c r="N259" s="149" t="s">
        <v>41</v>
      </c>
      <c r="P259" s="150">
        <f t="shared" si="61"/>
        <v>0</v>
      </c>
      <c r="Q259" s="150">
        <v>1.58E-3</v>
      </c>
      <c r="R259" s="150">
        <f t="shared" si="62"/>
        <v>5.7196E-3</v>
      </c>
      <c r="S259" s="150">
        <v>0</v>
      </c>
      <c r="T259" s="151">
        <f t="shared" si="63"/>
        <v>0</v>
      </c>
      <c r="AR259" s="152" t="s">
        <v>218</v>
      </c>
      <c r="AT259" s="152" t="s">
        <v>156</v>
      </c>
      <c r="AU259" s="152" t="s">
        <v>95</v>
      </c>
      <c r="AY259" s="13" t="s">
        <v>154</v>
      </c>
      <c r="BE259" s="153">
        <f t="shared" si="64"/>
        <v>0</v>
      </c>
      <c r="BF259" s="153">
        <f t="shared" si="65"/>
        <v>0</v>
      </c>
      <c r="BG259" s="153">
        <f t="shared" si="66"/>
        <v>0</v>
      </c>
      <c r="BH259" s="153">
        <f t="shared" si="67"/>
        <v>0</v>
      </c>
      <c r="BI259" s="153">
        <f t="shared" si="68"/>
        <v>0</v>
      </c>
      <c r="BJ259" s="13" t="s">
        <v>95</v>
      </c>
      <c r="BK259" s="153">
        <f t="shared" si="69"/>
        <v>0</v>
      </c>
      <c r="BL259" s="13" t="s">
        <v>218</v>
      </c>
      <c r="BM259" s="152" t="s">
        <v>602</v>
      </c>
    </row>
    <row r="260" spans="2:65" s="1" customFormat="1" ht="24.2" customHeight="1">
      <c r="B260" s="139"/>
      <c r="C260" s="140" t="s">
        <v>603</v>
      </c>
      <c r="D260" s="140" t="s">
        <v>156</v>
      </c>
      <c r="E260" s="141" t="s">
        <v>604</v>
      </c>
      <c r="F260" s="142" t="s">
        <v>605</v>
      </c>
      <c r="G260" s="143" t="s">
        <v>187</v>
      </c>
      <c r="H260" s="144">
        <v>15.6</v>
      </c>
      <c r="I260" s="145">
        <v>0</v>
      </c>
      <c r="J260" s="146">
        <f t="shared" si="60"/>
        <v>0</v>
      </c>
      <c r="K260" s="147"/>
      <c r="L260" s="28"/>
      <c r="M260" s="148" t="s">
        <v>1</v>
      </c>
      <c r="N260" s="149" t="s">
        <v>41</v>
      </c>
      <c r="P260" s="150">
        <f t="shared" si="61"/>
        <v>0</v>
      </c>
      <c r="Q260" s="150">
        <v>1.73E-3</v>
      </c>
      <c r="R260" s="150">
        <f t="shared" si="62"/>
        <v>2.6987999999999998E-2</v>
      </c>
      <c r="S260" s="150">
        <v>0</v>
      </c>
      <c r="T260" s="151">
        <f t="shared" si="63"/>
        <v>0</v>
      </c>
      <c r="AR260" s="152" t="s">
        <v>218</v>
      </c>
      <c r="AT260" s="152" t="s">
        <v>156</v>
      </c>
      <c r="AU260" s="152" t="s">
        <v>95</v>
      </c>
      <c r="AY260" s="13" t="s">
        <v>154</v>
      </c>
      <c r="BE260" s="153">
        <f t="shared" si="64"/>
        <v>0</v>
      </c>
      <c r="BF260" s="153">
        <f t="shared" si="65"/>
        <v>0</v>
      </c>
      <c r="BG260" s="153">
        <f t="shared" si="66"/>
        <v>0</v>
      </c>
      <c r="BH260" s="153">
        <f t="shared" si="67"/>
        <v>0</v>
      </c>
      <c r="BI260" s="153">
        <f t="shared" si="68"/>
        <v>0</v>
      </c>
      <c r="BJ260" s="13" t="s">
        <v>95</v>
      </c>
      <c r="BK260" s="153">
        <f t="shared" si="69"/>
        <v>0</v>
      </c>
      <c r="BL260" s="13" t="s">
        <v>218</v>
      </c>
      <c r="BM260" s="152" t="s">
        <v>606</v>
      </c>
    </row>
    <row r="261" spans="2:65" s="1" customFormat="1" ht="24.2" customHeight="1">
      <c r="B261" s="139"/>
      <c r="C261" s="140" t="s">
        <v>607</v>
      </c>
      <c r="D261" s="140" t="s">
        <v>156</v>
      </c>
      <c r="E261" s="141" t="s">
        <v>608</v>
      </c>
      <c r="F261" s="142" t="s">
        <v>609</v>
      </c>
      <c r="G261" s="143" t="s">
        <v>610</v>
      </c>
      <c r="H261" s="164">
        <v>0</v>
      </c>
      <c r="I261" s="145">
        <v>0</v>
      </c>
      <c r="J261" s="146">
        <f t="shared" si="60"/>
        <v>0</v>
      </c>
      <c r="K261" s="147"/>
      <c r="L261" s="28"/>
      <c r="M261" s="148" t="s">
        <v>1</v>
      </c>
      <c r="N261" s="149" t="s">
        <v>41</v>
      </c>
      <c r="P261" s="150">
        <f t="shared" si="61"/>
        <v>0</v>
      </c>
      <c r="Q261" s="150">
        <v>0</v>
      </c>
      <c r="R261" s="150">
        <f t="shared" si="62"/>
        <v>0</v>
      </c>
      <c r="S261" s="150">
        <v>0</v>
      </c>
      <c r="T261" s="151">
        <f t="shared" si="63"/>
        <v>0</v>
      </c>
      <c r="AR261" s="152" t="s">
        <v>218</v>
      </c>
      <c r="AT261" s="152" t="s">
        <v>156</v>
      </c>
      <c r="AU261" s="152" t="s">
        <v>95</v>
      </c>
      <c r="AY261" s="13" t="s">
        <v>154</v>
      </c>
      <c r="BE261" s="153">
        <f t="shared" si="64"/>
        <v>0</v>
      </c>
      <c r="BF261" s="153">
        <f t="shared" si="65"/>
        <v>0</v>
      </c>
      <c r="BG261" s="153">
        <f t="shared" si="66"/>
        <v>0</v>
      </c>
      <c r="BH261" s="153">
        <f t="shared" si="67"/>
        <v>0</v>
      </c>
      <c r="BI261" s="153">
        <f t="shared" si="68"/>
        <v>0</v>
      </c>
      <c r="BJ261" s="13" t="s">
        <v>95</v>
      </c>
      <c r="BK261" s="153">
        <f t="shared" si="69"/>
        <v>0</v>
      </c>
      <c r="BL261" s="13" t="s">
        <v>218</v>
      </c>
      <c r="BM261" s="152" t="s">
        <v>611</v>
      </c>
    </row>
    <row r="262" spans="2:65" s="11" customFormat="1" ht="22.9" customHeight="1">
      <c r="B262" s="127"/>
      <c r="D262" s="128" t="s">
        <v>74</v>
      </c>
      <c r="E262" s="137" t="s">
        <v>612</v>
      </c>
      <c r="F262" s="137" t="s">
        <v>613</v>
      </c>
      <c r="I262" s="130"/>
      <c r="J262" s="138">
        <f>BK262</f>
        <v>0</v>
      </c>
      <c r="L262" s="127"/>
      <c r="M262" s="132"/>
      <c r="P262" s="133">
        <f>SUM(P263:P272)</f>
        <v>0</v>
      </c>
      <c r="R262" s="133">
        <f>SUM(R263:R272)</f>
        <v>1.94612473</v>
      </c>
      <c r="T262" s="134">
        <f>SUM(T263:T272)</f>
        <v>0</v>
      </c>
      <c r="AR262" s="128" t="s">
        <v>95</v>
      </c>
      <c r="AT262" s="135" t="s">
        <v>74</v>
      </c>
      <c r="AU262" s="135" t="s">
        <v>83</v>
      </c>
      <c r="AY262" s="128" t="s">
        <v>154</v>
      </c>
      <c r="BK262" s="136">
        <f>SUM(BK263:BK272)</f>
        <v>0</v>
      </c>
    </row>
    <row r="263" spans="2:65" s="1" customFormat="1" ht="33" customHeight="1">
      <c r="B263" s="139"/>
      <c r="C263" s="140" t="s">
        <v>614</v>
      </c>
      <c r="D263" s="140" t="s">
        <v>156</v>
      </c>
      <c r="E263" s="141" t="s">
        <v>615</v>
      </c>
      <c r="F263" s="142" t="s">
        <v>616</v>
      </c>
      <c r="G263" s="143" t="s">
        <v>187</v>
      </c>
      <c r="H263" s="144">
        <v>376.5</v>
      </c>
      <c r="I263" s="145">
        <v>0</v>
      </c>
      <c r="J263" s="146">
        <f t="shared" ref="J263:J272" si="70">ROUND(I263*H263,2)</f>
        <v>0</v>
      </c>
      <c r="K263" s="147"/>
      <c r="L263" s="28"/>
      <c r="M263" s="148" t="s">
        <v>1</v>
      </c>
      <c r="N263" s="149" t="s">
        <v>41</v>
      </c>
      <c r="P263" s="150">
        <f t="shared" ref="P263:P272" si="71">O263*H263</f>
        <v>0</v>
      </c>
      <c r="Q263" s="150">
        <v>2.9999999999999997E-4</v>
      </c>
      <c r="R263" s="150">
        <f t="shared" ref="R263:R272" si="72">Q263*H263</f>
        <v>0.11294999999999999</v>
      </c>
      <c r="S263" s="150">
        <v>0</v>
      </c>
      <c r="T263" s="151">
        <f t="shared" ref="T263:T272" si="73">S263*H263</f>
        <v>0</v>
      </c>
      <c r="AR263" s="152" t="s">
        <v>218</v>
      </c>
      <c r="AT263" s="152" t="s">
        <v>156</v>
      </c>
      <c r="AU263" s="152" t="s">
        <v>95</v>
      </c>
      <c r="AY263" s="13" t="s">
        <v>154</v>
      </c>
      <c r="BE263" s="153">
        <f t="shared" ref="BE263:BE272" si="74">IF(N263="základná",J263,0)</f>
        <v>0</v>
      </c>
      <c r="BF263" s="153">
        <f t="shared" ref="BF263:BF272" si="75">IF(N263="znížená",J263,0)</f>
        <v>0</v>
      </c>
      <c r="BG263" s="153">
        <f t="shared" ref="BG263:BG272" si="76">IF(N263="zákl. prenesená",J263,0)</f>
        <v>0</v>
      </c>
      <c r="BH263" s="153">
        <f t="shared" ref="BH263:BH272" si="77">IF(N263="zníž. prenesená",J263,0)</f>
        <v>0</v>
      </c>
      <c r="BI263" s="153">
        <f t="shared" ref="BI263:BI272" si="78">IF(N263="nulová",J263,0)</f>
        <v>0</v>
      </c>
      <c r="BJ263" s="13" t="s">
        <v>95</v>
      </c>
      <c r="BK263" s="153">
        <f t="shared" ref="BK263:BK272" si="79">ROUND(I263*H263,2)</f>
        <v>0</v>
      </c>
      <c r="BL263" s="13" t="s">
        <v>218</v>
      </c>
      <c r="BM263" s="152" t="s">
        <v>617</v>
      </c>
    </row>
    <row r="264" spans="2:65" s="1" customFormat="1" ht="24.2" customHeight="1">
      <c r="B264" s="139"/>
      <c r="C264" s="154" t="s">
        <v>618</v>
      </c>
      <c r="D264" s="154" t="s">
        <v>484</v>
      </c>
      <c r="E264" s="155" t="s">
        <v>619</v>
      </c>
      <c r="F264" s="156" t="s">
        <v>620</v>
      </c>
      <c r="G264" s="157" t="s">
        <v>187</v>
      </c>
      <c r="H264" s="158">
        <v>192.01499999999999</v>
      </c>
      <c r="I264" s="145">
        <v>0</v>
      </c>
      <c r="J264" s="159">
        <f t="shared" si="70"/>
        <v>0</v>
      </c>
      <c r="K264" s="160"/>
      <c r="L264" s="161"/>
      <c r="M264" s="162" t="s">
        <v>1</v>
      </c>
      <c r="N264" s="163" t="s">
        <v>41</v>
      </c>
      <c r="P264" s="150">
        <f t="shared" si="71"/>
        <v>0</v>
      </c>
      <c r="Q264" s="150">
        <v>3.5999999999999999E-3</v>
      </c>
      <c r="R264" s="150">
        <f t="shared" si="72"/>
        <v>0.69125399999999992</v>
      </c>
      <c r="S264" s="150">
        <v>0</v>
      </c>
      <c r="T264" s="151">
        <f t="shared" si="73"/>
        <v>0</v>
      </c>
      <c r="AR264" s="152" t="s">
        <v>284</v>
      </c>
      <c r="AT264" s="152" t="s">
        <v>484</v>
      </c>
      <c r="AU264" s="152" t="s">
        <v>95</v>
      </c>
      <c r="AY264" s="13" t="s">
        <v>154</v>
      </c>
      <c r="BE264" s="153">
        <f t="shared" si="74"/>
        <v>0</v>
      </c>
      <c r="BF264" s="153">
        <f t="shared" si="75"/>
        <v>0</v>
      </c>
      <c r="BG264" s="153">
        <f t="shared" si="76"/>
        <v>0</v>
      </c>
      <c r="BH264" s="153">
        <f t="shared" si="77"/>
        <v>0</v>
      </c>
      <c r="BI264" s="153">
        <f t="shared" si="78"/>
        <v>0</v>
      </c>
      <c r="BJ264" s="13" t="s">
        <v>95</v>
      </c>
      <c r="BK264" s="153">
        <f t="shared" si="79"/>
        <v>0</v>
      </c>
      <c r="BL264" s="13" t="s">
        <v>218</v>
      </c>
      <c r="BM264" s="152" t="s">
        <v>621</v>
      </c>
    </row>
    <row r="265" spans="2:65" s="1" customFormat="1" ht="24.2" customHeight="1">
      <c r="B265" s="139"/>
      <c r="C265" s="154" t="s">
        <v>622</v>
      </c>
      <c r="D265" s="154" t="s">
        <v>484</v>
      </c>
      <c r="E265" s="155" t="s">
        <v>623</v>
      </c>
      <c r="F265" s="156" t="s">
        <v>624</v>
      </c>
      <c r="G265" s="157" t="s">
        <v>187</v>
      </c>
      <c r="H265" s="158">
        <v>192.01499999999999</v>
      </c>
      <c r="I265" s="145">
        <v>0</v>
      </c>
      <c r="J265" s="159">
        <f t="shared" si="70"/>
        <v>0</v>
      </c>
      <c r="K265" s="160"/>
      <c r="L265" s="161"/>
      <c r="M265" s="162" t="s">
        <v>1</v>
      </c>
      <c r="N265" s="163" t="s">
        <v>41</v>
      </c>
      <c r="P265" s="150">
        <f t="shared" si="71"/>
        <v>0</v>
      </c>
      <c r="Q265" s="150">
        <v>4.3200000000000001E-3</v>
      </c>
      <c r="R265" s="150">
        <f t="shared" si="72"/>
        <v>0.82950479999999993</v>
      </c>
      <c r="S265" s="150">
        <v>0</v>
      </c>
      <c r="T265" s="151">
        <f t="shared" si="73"/>
        <v>0</v>
      </c>
      <c r="AR265" s="152" t="s">
        <v>284</v>
      </c>
      <c r="AT265" s="152" t="s">
        <v>484</v>
      </c>
      <c r="AU265" s="152" t="s">
        <v>95</v>
      </c>
      <c r="AY265" s="13" t="s">
        <v>154</v>
      </c>
      <c r="BE265" s="153">
        <f t="shared" si="74"/>
        <v>0</v>
      </c>
      <c r="BF265" s="153">
        <f t="shared" si="75"/>
        <v>0</v>
      </c>
      <c r="BG265" s="153">
        <f t="shared" si="76"/>
        <v>0</v>
      </c>
      <c r="BH265" s="153">
        <f t="shared" si="77"/>
        <v>0</v>
      </c>
      <c r="BI265" s="153">
        <f t="shared" si="78"/>
        <v>0</v>
      </c>
      <c r="BJ265" s="13" t="s">
        <v>95</v>
      </c>
      <c r="BK265" s="153">
        <f t="shared" si="79"/>
        <v>0</v>
      </c>
      <c r="BL265" s="13" t="s">
        <v>218</v>
      </c>
      <c r="BM265" s="152" t="s">
        <v>625</v>
      </c>
    </row>
    <row r="266" spans="2:65" s="1" customFormat="1" ht="24.2" customHeight="1">
      <c r="B266" s="139"/>
      <c r="C266" s="140" t="s">
        <v>626</v>
      </c>
      <c r="D266" s="140" t="s">
        <v>156</v>
      </c>
      <c r="E266" s="141" t="s">
        <v>627</v>
      </c>
      <c r="F266" s="142" t="s">
        <v>628</v>
      </c>
      <c r="G266" s="143" t="s">
        <v>187</v>
      </c>
      <c r="H266" s="144">
        <v>10.675000000000001</v>
      </c>
      <c r="I266" s="145">
        <v>0</v>
      </c>
      <c r="J266" s="146">
        <f t="shared" si="70"/>
        <v>0</v>
      </c>
      <c r="K266" s="147"/>
      <c r="L266" s="28"/>
      <c r="M266" s="148" t="s">
        <v>1</v>
      </c>
      <c r="N266" s="149" t="s">
        <v>41</v>
      </c>
      <c r="P266" s="150">
        <f t="shared" si="71"/>
        <v>0</v>
      </c>
      <c r="Q266" s="150">
        <v>2.9E-4</v>
      </c>
      <c r="R266" s="150">
        <f t="shared" si="72"/>
        <v>3.0957500000000004E-3</v>
      </c>
      <c r="S266" s="150">
        <v>0</v>
      </c>
      <c r="T266" s="151">
        <f t="shared" si="73"/>
        <v>0</v>
      </c>
      <c r="AR266" s="152" t="s">
        <v>218</v>
      </c>
      <c r="AT266" s="152" t="s">
        <v>156</v>
      </c>
      <c r="AU266" s="152" t="s">
        <v>95</v>
      </c>
      <c r="AY266" s="13" t="s">
        <v>154</v>
      </c>
      <c r="BE266" s="153">
        <f t="shared" si="74"/>
        <v>0</v>
      </c>
      <c r="BF266" s="153">
        <f t="shared" si="75"/>
        <v>0</v>
      </c>
      <c r="BG266" s="153">
        <f t="shared" si="76"/>
        <v>0</v>
      </c>
      <c r="BH266" s="153">
        <f t="shared" si="77"/>
        <v>0</v>
      </c>
      <c r="BI266" s="153">
        <f t="shared" si="78"/>
        <v>0</v>
      </c>
      <c r="BJ266" s="13" t="s">
        <v>95</v>
      </c>
      <c r="BK266" s="153">
        <f t="shared" si="79"/>
        <v>0</v>
      </c>
      <c r="BL266" s="13" t="s">
        <v>218</v>
      </c>
      <c r="BM266" s="152" t="s">
        <v>629</v>
      </c>
    </row>
    <row r="267" spans="2:65" s="1" customFormat="1" ht="16.5" customHeight="1">
      <c r="B267" s="139"/>
      <c r="C267" s="154" t="s">
        <v>630</v>
      </c>
      <c r="D267" s="154" t="s">
        <v>484</v>
      </c>
      <c r="E267" s="155" t="s">
        <v>631</v>
      </c>
      <c r="F267" s="156" t="s">
        <v>632</v>
      </c>
      <c r="G267" s="157" t="s">
        <v>187</v>
      </c>
      <c r="H267" s="158">
        <v>10.888999999999999</v>
      </c>
      <c r="I267" s="145">
        <v>0</v>
      </c>
      <c r="J267" s="159">
        <f t="shared" si="70"/>
        <v>0</v>
      </c>
      <c r="K267" s="160"/>
      <c r="L267" s="161"/>
      <c r="M267" s="162" t="s">
        <v>1</v>
      </c>
      <c r="N267" s="163" t="s">
        <v>41</v>
      </c>
      <c r="P267" s="150">
        <f t="shared" si="71"/>
        <v>0</v>
      </c>
      <c r="Q267" s="150">
        <v>4.0000000000000002E-4</v>
      </c>
      <c r="R267" s="150">
        <f t="shared" si="72"/>
        <v>4.3556000000000003E-3</v>
      </c>
      <c r="S267" s="150">
        <v>0</v>
      </c>
      <c r="T267" s="151">
        <f t="shared" si="73"/>
        <v>0</v>
      </c>
      <c r="AR267" s="152" t="s">
        <v>284</v>
      </c>
      <c r="AT267" s="152" t="s">
        <v>484</v>
      </c>
      <c r="AU267" s="152" t="s">
        <v>95</v>
      </c>
      <c r="AY267" s="13" t="s">
        <v>154</v>
      </c>
      <c r="BE267" s="153">
        <f t="shared" si="74"/>
        <v>0</v>
      </c>
      <c r="BF267" s="153">
        <f t="shared" si="75"/>
        <v>0</v>
      </c>
      <c r="BG267" s="153">
        <f t="shared" si="76"/>
        <v>0</v>
      </c>
      <c r="BH267" s="153">
        <f t="shared" si="77"/>
        <v>0</v>
      </c>
      <c r="BI267" s="153">
        <f t="shared" si="78"/>
        <v>0</v>
      </c>
      <c r="BJ267" s="13" t="s">
        <v>95</v>
      </c>
      <c r="BK267" s="153">
        <f t="shared" si="79"/>
        <v>0</v>
      </c>
      <c r="BL267" s="13" t="s">
        <v>218</v>
      </c>
      <c r="BM267" s="152" t="s">
        <v>633</v>
      </c>
    </row>
    <row r="268" spans="2:65" s="1" customFormat="1" ht="24.2" customHeight="1">
      <c r="B268" s="139"/>
      <c r="C268" s="140" t="s">
        <v>634</v>
      </c>
      <c r="D268" s="140" t="s">
        <v>156</v>
      </c>
      <c r="E268" s="141" t="s">
        <v>635</v>
      </c>
      <c r="F268" s="142" t="s">
        <v>636</v>
      </c>
      <c r="G268" s="143" t="s">
        <v>187</v>
      </c>
      <c r="H268" s="144">
        <v>169.73</v>
      </c>
      <c r="I268" s="145">
        <v>0</v>
      </c>
      <c r="J268" s="146">
        <f t="shared" si="70"/>
        <v>0</v>
      </c>
      <c r="K268" s="147"/>
      <c r="L268" s="28"/>
      <c r="M268" s="148" t="s">
        <v>1</v>
      </c>
      <c r="N268" s="149" t="s">
        <v>41</v>
      </c>
      <c r="P268" s="150">
        <f t="shared" si="71"/>
        <v>0</v>
      </c>
      <c r="Q268" s="150">
        <v>0</v>
      </c>
      <c r="R268" s="150">
        <f t="shared" si="72"/>
        <v>0</v>
      </c>
      <c r="S268" s="150">
        <v>0</v>
      </c>
      <c r="T268" s="151">
        <f t="shared" si="73"/>
        <v>0</v>
      </c>
      <c r="AR268" s="152" t="s">
        <v>218</v>
      </c>
      <c r="AT268" s="152" t="s">
        <v>156</v>
      </c>
      <c r="AU268" s="152" t="s">
        <v>95</v>
      </c>
      <c r="AY268" s="13" t="s">
        <v>154</v>
      </c>
      <c r="BE268" s="153">
        <f t="shared" si="74"/>
        <v>0</v>
      </c>
      <c r="BF268" s="153">
        <f t="shared" si="75"/>
        <v>0</v>
      </c>
      <c r="BG268" s="153">
        <f t="shared" si="76"/>
        <v>0</v>
      </c>
      <c r="BH268" s="153">
        <f t="shared" si="77"/>
        <v>0</v>
      </c>
      <c r="BI268" s="153">
        <f t="shared" si="78"/>
        <v>0</v>
      </c>
      <c r="BJ268" s="13" t="s">
        <v>95</v>
      </c>
      <c r="BK268" s="153">
        <f t="shared" si="79"/>
        <v>0</v>
      </c>
      <c r="BL268" s="13" t="s">
        <v>218</v>
      </c>
      <c r="BM268" s="152" t="s">
        <v>637</v>
      </c>
    </row>
    <row r="269" spans="2:65" s="1" customFormat="1" ht="24.2" customHeight="1">
      <c r="B269" s="139"/>
      <c r="C269" s="154" t="s">
        <v>638</v>
      </c>
      <c r="D269" s="154" t="s">
        <v>484</v>
      </c>
      <c r="E269" s="155" t="s">
        <v>639</v>
      </c>
      <c r="F269" s="156" t="s">
        <v>640</v>
      </c>
      <c r="G269" s="157" t="s">
        <v>187</v>
      </c>
      <c r="H269" s="158">
        <v>173.125</v>
      </c>
      <c r="I269" s="145">
        <v>0</v>
      </c>
      <c r="J269" s="159">
        <f t="shared" si="70"/>
        <v>0</v>
      </c>
      <c r="K269" s="160"/>
      <c r="L269" s="161"/>
      <c r="M269" s="162" t="s">
        <v>1</v>
      </c>
      <c r="N269" s="163" t="s">
        <v>41</v>
      </c>
      <c r="P269" s="150">
        <f t="shared" si="71"/>
        <v>0</v>
      </c>
      <c r="Q269" s="150">
        <v>1.74E-3</v>
      </c>
      <c r="R269" s="150">
        <f t="shared" si="72"/>
        <v>0.30123749999999999</v>
      </c>
      <c r="S269" s="150">
        <v>0</v>
      </c>
      <c r="T269" s="151">
        <f t="shared" si="73"/>
        <v>0</v>
      </c>
      <c r="AR269" s="152" t="s">
        <v>284</v>
      </c>
      <c r="AT269" s="152" t="s">
        <v>484</v>
      </c>
      <c r="AU269" s="152" t="s">
        <v>95</v>
      </c>
      <c r="AY269" s="13" t="s">
        <v>154</v>
      </c>
      <c r="BE269" s="153">
        <f t="shared" si="74"/>
        <v>0</v>
      </c>
      <c r="BF269" s="153">
        <f t="shared" si="75"/>
        <v>0</v>
      </c>
      <c r="BG269" s="153">
        <f t="shared" si="76"/>
        <v>0</v>
      </c>
      <c r="BH269" s="153">
        <f t="shared" si="77"/>
        <v>0</v>
      </c>
      <c r="BI269" s="153">
        <f t="shared" si="78"/>
        <v>0</v>
      </c>
      <c r="BJ269" s="13" t="s">
        <v>95</v>
      </c>
      <c r="BK269" s="153">
        <f t="shared" si="79"/>
        <v>0</v>
      </c>
      <c r="BL269" s="13" t="s">
        <v>218</v>
      </c>
      <c r="BM269" s="152" t="s">
        <v>641</v>
      </c>
    </row>
    <row r="270" spans="2:65" s="1" customFormat="1" ht="24.2" customHeight="1">
      <c r="B270" s="139"/>
      <c r="C270" s="140" t="s">
        <v>642</v>
      </c>
      <c r="D270" s="140" t="s">
        <v>156</v>
      </c>
      <c r="E270" s="141" t="s">
        <v>643</v>
      </c>
      <c r="F270" s="142" t="s">
        <v>644</v>
      </c>
      <c r="G270" s="143" t="s">
        <v>187</v>
      </c>
      <c r="H270" s="144">
        <v>2.1</v>
      </c>
      <c r="I270" s="145">
        <v>0</v>
      </c>
      <c r="J270" s="146">
        <f t="shared" si="70"/>
        <v>0</v>
      </c>
      <c r="K270" s="147"/>
      <c r="L270" s="28"/>
      <c r="M270" s="148" t="s">
        <v>1</v>
      </c>
      <c r="N270" s="149" t="s">
        <v>41</v>
      </c>
      <c r="P270" s="150">
        <f t="shared" si="71"/>
        <v>0</v>
      </c>
      <c r="Q270" s="150">
        <v>0</v>
      </c>
      <c r="R270" s="150">
        <f t="shared" si="72"/>
        <v>0</v>
      </c>
      <c r="S270" s="150">
        <v>0</v>
      </c>
      <c r="T270" s="151">
        <f t="shared" si="73"/>
        <v>0</v>
      </c>
      <c r="AR270" s="152" t="s">
        <v>218</v>
      </c>
      <c r="AT270" s="152" t="s">
        <v>156</v>
      </c>
      <c r="AU270" s="152" t="s">
        <v>95</v>
      </c>
      <c r="AY270" s="13" t="s">
        <v>154</v>
      </c>
      <c r="BE270" s="153">
        <f t="shared" si="74"/>
        <v>0</v>
      </c>
      <c r="BF270" s="153">
        <f t="shared" si="75"/>
        <v>0</v>
      </c>
      <c r="BG270" s="153">
        <f t="shared" si="76"/>
        <v>0</v>
      </c>
      <c r="BH270" s="153">
        <f t="shared" si="77"/>
        <v>0</v>
      </c>
      <c r="BI270" s="153">
        <f t="shared" si="78"/>
        <v>0</v>
      </c>
      <c r="BJ270" s="13" t="s">
        <v>95</v>
      </c>
      <c r="BK270" s="153">
        <f t="shared" si="79"/>
        <v>0</v>
      </c>
      <c r="BL270" s="13" t="s">
        <v>218</v>
      </c>
      <c r="BM270" s="152" t="s">
        <v>645</v>
      </c>
    </row>
    <row r="271" spans="2:65" s="1" customFormat="1" ht="24.2" customHeight="1">
      <c r="B271" s="139"/>
      <c r="C271" s="154" t="s">
        <v>646</v>
      </c>
      <c r="D271" s="154" t="s">
        <v>484</v>
      </c>
      <c r="E271" s="155" t="s">
        <v>639</v>
      </c>
      <c r="F271" s="156" t="s">
        <v>640</v>
      </c>
      <c r="G271" s="157" t="s">
        <v>187</v>
      </c>
      <c r="H271" s="158">
        <v>2.1419999999999999</v>
      </c>
      <c r="I271" s="145">
        <v>0</v>
      </c>
      <c r="J271" s="159">
        <f t="shared" si="70"/>
        <v>0</v>
      </c>
      <c r="K271" s="160"/>
      <c r="L271" s="161"/>
      <c r="M271" s="162" t="s">
        <v>1</v>
      </c>
      <c r="N271" s="163" t="s">
        <v>41</v>
      </c>
      <c r="P271" s="150">
        <f t="shared" si="71"/>
        <v>0</v>
      </c>
      <c r="Q271" s="150">
        <v>1.74E-3</v>
      </c>
      <c r="R271" s="150">
        <f t="shared" si="72"/>
        <v>3.7270799999999998E-3</v>
      </c>
      <c r="S271" s="150">
        <v>0</v>
      </c>
      <c r="T271" s="151">
        <f t="shared" si="73"/>
        <v>0</v>
      </c>
      <c r="AR271" s="152" t="s">
        <v>284</v>
      </c>
      <c r="AT271" s="152" t="s">
        <v>484</v>
      </c>
      <c r="AU271" s="152" t="s">
        <v>95</v>
      </c>
      <c r="AY271" s="13" t="s">
        <v>154</v>
      </c>
      <c r="BE271" s="153">
        <f t="shared" si="74"/>
        <v>0</v>
      </c>
      <c r="BF271" s="153">
        <f t="shared" si="75"/>
        <v>0</v>
      </c>
      <c r="BG271" s="153">
        <f t="shared" si="76"/>
        <v>0</v>
      </c>
      <c r="BH271" s="153">
        <f t="shared" si="77"/>
        <v>0</v>
      </c>
      <c r="BI271" s="153">
        <f t="shared" si="78"/>
        <v>0</v>
      </c>
      <c r="BJ271" s="13" t="s">
        <v>95</v>
      </c>
      <c r="BK271" s="153">
        <f t="shared" si="79"/>
        <v>0</v>
      </c>
      <c r="BL271" s="13" t="s">
        <v>218</v>
      </c>
      <c r="BM271" s="152" t="s">
        <v>647</v>
      </c>
    </row>
    <row r="272" spans="2:65" s="1" customFormat="1" ht="24.2" customHeight="1">
      <c r="B272" s="139"/>
      <c r="C272" s="140" t="s">
        <v>648</v>
      </c>
      <c r="D272" s="140" t="s">
        <v>156</v>
      </c>
      <c r="E272" s="141" t="s">
        <v>649</v>
      </c>
      <c r="F272" s="142" t="s">
        <v>650</v>
      </c>
      <c r="G272" s="143" t="s">
        <v>610</v>
      </c>
      <c r="H272" s="164">
        <v>0</v>
      </c>
      <c r="I272" s="145">
        <v>0</v>
      </c>
      <c r="J272" s="146">
        <f t="shared" si="70"/>
        <v>0</v>
      </c>
      <c r="K272" s="147"/>
      <c r="L272" s="28"/>
      <c r="M272" s="148" t="s">
        <v>1</v>
      </c>
      <c r="N272" s="149" t="s">
        <v>41</v>
      </c>
      <c r="P272" s="150">
        <f t="shared" si="71"/>
        <v>0</v>
      </c>
      <c r="Q272" s="150">
        <v>0</v>
      </c>
      <c r="R272" s="150">
        <f t="shared" si="72"/>
        <v>0</v>
      </c>
      <c r="S272" s="150">
        <v>0</v>
      </c>
      <c r="T272" s="151">
        <f t="shared" si="73"/>
        <v>0</v>
      </c>
      <c r="AR272" s="152" t="s">
        <v>218</v>
      </c>
      <c r="AT272" s="152" t="s">
        <v>156</v>
      </c>
      <c r="AU272" s="152" t="s">
        <v>95</v>
      </c>
      <c r="AY272" s="13" t="s">
        <v>154</v>
      </c>
      <c r="BE272" s="153">
        <f t="shared" si="74"/>
        <v>0</v>
      </c>
      <c r="BF272" s="153">
        <f t="shared" si="75"/>
        <v>0</v>
      </c>
      <c r="BG272" s="153">
        <f t="shared" si="76"/>
        <v>0</v>
      </c>
      <c r="BH272" s="153">
        <f t="shared" si="77"/>
        <v>0</v>
      </c>
      <c r="BI272" s="153">
        <f t="shared" si="78"/>
        <v>0</v>
      </c>
      <c r="BJ272" s="13" t="s">
        <v>95</v>
      </c>
      <c r="BK272" s="153">
        <f t="shared" si="79"/>
        <v>0</v>
      </c>
      <c r="BL272" s="13" t="s">
        <v>218</v>
      </c>
      <c r="BM272" s="152" t="s">
        <v>651</v>
      </c>
    </row>
    <row r="273" spans="2:65" s="11" customFormat="1" ht="22.9" customHeight="1">
      <c r="B273" s="127"/>
      <c r="D273" s="128" t="s">
        <v>74</v>
      </c>
      <c r="E273" s="137" t="s">
        <v>652</v>
      </c>
      <c r="F273" s="137" t="s">
        <v>653</v>
      </c>
      <c r="I273" s="130"/>
      <c r="J273" s="138">
        <f>BK273</f>
        <v>0</v>
      </c>
      <c r="L273" s="127"/>
      <c r="M273" s="132"/>
      <c r="P273" s="133">
        <f>SUM(P274:P276)</f>
        <v>0</v>
      </c>
      <c r="R273" s="133">
        <f>SUM(R274:R276)</f>
        <v>2.8600000000000001E-3</v>
      </c>
      <c r="T273" s="134">
        <f>SUM(T274:T276)</f>
        <v>0</v>
      </c>
      <c r="AR273" s="128" t="s">
        <v>95</v>
      </c>
      <c r="AT273" s="135" t="s">
        <v>74</v>
      </c>
      <c r="AU273" s="135" t="s">
        <v>83</v>
      </c>
      <c r="AY273" s="128" t="s">
        <v>154</v>
      </c>
      <c r="BK273" s="136">
        <f>SUM(BK274:BK276)</f>
        <v>0</v>
      </c>
    </row>
    <row r="274" spans="2:65" s="1" customFormat="1" ht="24.2" customHeight="1">
      <c r="B274" s="139"/>
      <c r="C274" s="140" t="s">
        <v>654</v>
      </c>
      <c r="D274" s="140" t="s">
        <v>156</v>
      </c>
      <c r="E274" s="141" t="s">
        <v>655</v>
      </c>
      <c r="F274" s="142" t="s">
        <v>656</v>
      </c>
      <c r="G274" s="143" t="s">
        <v>246</v>
      </c>
      <c r="H274" s="144">
        <v>2</v>
      </c>
      <c r="I274" s="145">
        <v>0</v>
      </c>
      <c r="J274" s="146">
        <f>ROUND(I274*H274,2)</f>
        <v>0</v>
      </c>
      <c r="K274" s="147"/>
      <c r="L274" s="28"/>
      <c r="M274" s="148" t="s">
        <v>1</v>
      </c>
      <c r="N274" s="149" t="s">
        <v>41</v>
      </c>
      <c r="P274" s="150">
        <f>O274*H274</f>
        <v>0</v>
      </c>
      <c r="Q274" s="150">
        <v>1.1100000000000001E-3</v>
      </c>
      <c r="R274" s="150">
        <f>Q274*H274</f>
        <v>2.2200000000000002E-3</v>
      </c>
      <c r="S274" s="150">
        <v>0</v>
      </c>
      <c r="T274" s="151">
        <f>S274*H274</f>
        <v>0</v>
      </c>
      <c r="AR274" s="152" t="s">
        <v>218</v>
      </c>
      <c r="AT274" s="152" t="s">
        <v>156</v>
      </c>
      <c r="AU274" s="152" t="s">
        <v>95</v>
      </c>
      <c r="AY274" s="13" t="s">
        <v>154</v>
      </c>
      <c r="BE274" s="153">
        <f>IF(N274="základná",J274,0)</f>
        <v>0</v>
      </c>
      <c r="BF274" s="153">
        <f>IF(N274="znížená",J274,0)</f>
        <v>0</v>
      </c>
      <c r="BG274" s="153">
        <f>IF(N274="zákl. prenesená",J274,0)</f>
        <v>0</v>
      </c>
      <c r="BH274" s="153">
        <f>IF(N274="zníž. prenesená",J274,0)</f>
        <v>0</v>
      </c>
      <c r="BI274" s="153">
        <f>IF(N274="nulová",J274,0)</f>
        <v>0</v>
      </c>
      <c r="BJ274" s="13" t="s">
        <v>95</v>
      </c>
      <c r="BK274" s="153">
        <f>ROUND(I274*H274,2)</f>
        <v>0</v>
      </c>
      <c r="BL274" s="13" t="s">
        <v>218</v>
      </c>
      <c r="BM274" s="152" t="s">
        <v>657</v>
      </c>
    </row>
    <row r="275" spans="2:65" s="1" customFormat="1" ht="16.5" customHeight="1">
      <c r="B275" s="139"/>
      <c r="C275" s="140" t="s">
        <v>658</v>
      </c>
      <c r="D275" s="140" t="s">
        <v>156</v>
      </c>
      <c r="E275" s="141" t="s">
        <v>659</v>
      </c>
      <c r="F275" s="142" t="s">
        <v>660</v>
      </c>
      <c r="G275" s="143" t="s">
        <v>246</v>
      </c>
      <c r="H275" s="144">
        <v>1</v>
      </c>
      <c r="I275" s="145">
        <v>0</v>
      </c>
      <c r="J275" s="146">
        <f>ROUND(I275*H275,2)</f>
        <v>0</v>
      </c>
      <c r="K275" s="147"/>
      <c r="L275" s="28"/>
      <c r="M275" s="148" t="s">
        <v>1</v>
      </c>
      <c r="N275" s="149" t="s">
        <v>41</v>
      </c>
      <c r="P275" s="150">
        <f>O275*H275</f>
        <v>0</v>
      </c>
      <c r="Q275" s="150">
        <v>6.4000000000000005E-4</v>
      </c>
      <c r="R275" s="150">
        <f>Q275*H275</f>
        <v>6.4000000000000005E-4</v>
      </c>
      <c r="S275" s="150">
        <v>0</v>
      </c>
      <c r="T275" s="151">
        <f>S275*H275</f>
        <v>0</v>
      </c>
      <c r="AR275" s="152" t="s">
        <v>218</v>
      </c>
      <c r="AT275" s="152" t="s">
        <v>156</v>
      </c>
      <c r="AU275" s="152" t="s">
        <v>95</v>
      </c>
      <c r="AY275" s="13" t="s">
        <v>154</v>
      </c>
      <c r="BE275" s="153">
        <f>IF(N275="základná",J275,0)</f>
        <v>0</v>
      </c>
      <c r="BF275" s="153">
        <f>IF(N275="znížená",J275,0)</f>
        <v>0</v>
      </c>
      <c r="BG275" s="153">
        <f>IF(N275="zákl. prenesená",J275,0)</f>
        <v>0</v>
      </c>
      <c r="BH275" s="153">
        <f>IF(N275="zníž. prenesená",J275,0)</f>
        <v>0</v>
      </c>
      <c r="BI275" s="153">
        <f>IF(N275="nulová",J275,0)</f>
        <v>0</v>
      </c>
      <c r="BJ275" s="13" t="s">
        <v>95</v>
      </c>
      <c r="BK275" s="153">
        <f>ROUND(I275*H275,2)</f>
        <v>0</v>
      </c>
      <c r="BL275" s="13" t="s">
        <v>218</v>
      </c>
      <c r="BM275" s="152" t="s">
        <v>661</v>
      </c>
    </row>
    <row r="276" spans="2:65" s="1" customFormat="1" ht="24.2" customHeight="1">
      <c r="B276" s="139"/>
      <c r="C276" s="140" t="s">
        <v>662</v>
      </c>
      <c r="D276" s="140" t="s">
        <v>156</v>
      </c>
      <c r="E276" s="141" t="s">
        <v>663</v>
      </c>
      <c r="F276" s="142" t="s">
        <v>664</v>
      </c>
      <c r="G276" s="143" t="s">
        <v>610</v>
      </c>
      <c r="H276" s="164">
        <v>0</v>
      </c>
      <c r="I276" s="145">
        <v>0</v>
      </c>
      <c r="J276" s="146">
        <f>ROUND(I276*H276,2)</f>
        <v>0</v>
      </c>
      <c r="K276" s="147"/>
      <c r="L276" s="28"/>
      <c r="M276" s="148" t="s">
        <v>1</v>
      </c>
      <c r="N276" s="149" t="s">
        <v>41</v>
      </c>
      <c r="P276" s="150">
        <f>O276*H276</f>
        <v>0</v>
      </c>
      <c r="Q276" s="150">
        <v>0</v>
      </c>
      <c r="R276" s="150">
        <f>Q276*H276</f>
        <v>0</v>
      </c>
      <c r="S276" s="150">
        <v>0</v>
      </c>
      <c r="T276" s="151">
        <f>S276*H276</f>
        <v>0</v>
      </c>
      <c r="AR276" s="152" t="s">
        <v>218</v>
      </c>
      <c r="AT276" s="152" t="s">
        <v>156</v>
      </c>
      <c r="AU276" s="152" t="s">
        <v>95</v>
      </c>
      <c r="AY276" s="13" t="s">
        <v>154</v>
      </c>
      <c r="BE276" s="153">
        <f>IF(N276="základná",J276,0)</f>
        <v>0</v>
      </c>
      <c r="BF276" s="153">
        <f>IF(N276="znížená",J276,0)</f>
        <v>0</v>
      </c>
      <c r="BG276" s="153">
        <f>IF(N276="zákl. prenesená",J276,0)</f>
        <v>0</v>
      </c>
      <c r="BH276" s="153">
        <f>IF(N276="zníž. prenesená",J276,0)</f>
        <v>0</v>
      </c>
      <c r="BI276" s="153">
        <f>IF(N276="nulová",J276,0)</f>
        <v>0</v>
      </c>
      <c r="BJ276" s="13" t="s">
        <v>95</v>
      </c>
      <c r="BK276" s="153">
        <f>ROUND(I276*H276,2)</f>
        <v>0</v>
      </c>
      <c r="BL276" s="13" t="s">
        <v>218</v>
      </c>
      <c r="BM276" s="152" t="s">
        <v>665</v>
      </c>
    </row>
    <row r="277" spans="2:65" s="11" customFormat="1" ht="22.9" customHeight="1">
      <c r="B277" s="127"/>
      <c r="D277" s="128" t="s">
        <v>74</v>
      </c>
      <c r="E277" s="137" t="s">
        <v>666</v>
      </c>
      <c r="F277" s="137" t="s">
        <v>667</v>
      </c>
      <c r="I277" s="130"/>
      <c r="J277" s="138">
        <f>BK277</f>
        <v>0</v>
      </c>
      <c r="L277" s="127"/>
      <c r="M277" s="132"/>
      <c r="P277" s="133">
        <f>SUM(P278:P284)</f>
        <v>0</v>
      </c>
      <c r="R277" s="133">
        <f>SUM(R278:R284)</f>
        <v>1.6752007400000002</v>
      </c>
      <c r="T277" s="134">
        <f>SUM(T278:T284)</f>
        <v>0</v>
      </c>
      <c r="AR277" s="128" t="s">
        <v>95</v>
      </c>
      <c r="AT277" s="135" t="s">
        <v>74</v>
      </c>
      <c r="AU277" s="135" t="s">
        <v>83</v>
      </c>
      <c r="AY277" s="128" t="s">
        <v>154</v>
      </c>
      <c r="BK277" s="136">
        <f>SUM(BK278:BK284)</f>
        <v>0</v>
      </c>
    </row>
    <row r="278" spans="2:65" s="1" customFormat="1" ht="16.5" customHeight="1">
      <c r="B278" s="139"/>
      <c r="C278" s="140" t="s">
        <v>668</v>
      </c>
      <c r="D278" s="140" t="s">
        <v>156</v>
      </c>
      <c r="E278" s="141" t="s">
        <v>669</v>
      </c>
      <c r="F278" s="142" t="s">
        <v>670</v>
      </c>
      <c r="G278" s="143" t="s">
        <v>491</v>
      </c>
      <c r="H278" s="144">
        <v>1076.3499999999999</v>
      </c>
      <c r="I278" s="145">
        <v>0</v>
      </c>
      <c r="J278" s="146">
        <f t="shared" ref="J278:J284" si="80">ROUND(I278*H278,2)</f>
        <v>0</v>
      </c>
      <c r="K278" s="147"/>
      <c r="L278" s="28"/>
      <c r="M278" s="148" t="s">
        <v>1</v>
      </c>
      <c r="N278" s="149" t="s">
        <v>41</v>
      </c>
      <c r="P278" s="150">
        <f t="shared" ref="P278:P284" si="81">O278*H278</f>
        <v>0</v>
      </c>
      <c r="Q278" s="150">
        <v>0</v>
      </c>
      <c r="R278" s="150">
        <f t="shared" ref="R278:R284" si="82">Q278*H278</f>
        <v>0</v>
      </c>
      <c r="S278" s="150">
        <v>0</v>
      </c>
      <c r="T278" s="151">
        <f t="shared" ref="T278:T284" si="83">S278*H278</f>
        <v>0</v>
      </c>
      <c r="AR278" s="152" t="s">
        <v>218</v>
      </c>
      <c r="AT278" s="152" t="s">
        <v>156</v>
      </c>
      <c r="AU278" s="152" t="s">
        <v>95</v>
      </c>
      <c r="AY278" s="13" t="s">
        <v>154</v>
      </c>
      <c r="BE278" s="153">
        <f t="shared" ref="BE278:BE284" si="84">IF(N278="základná",J278,0)</f>
        <v>0</v>
      </c>
      <c r="BF278" s="153">
        <f t="shared" ref="BF278:BF284" si="85">IF(N278="znížená",J278,0)</f>
        <v>0</v>
      </c>
      <c r="BG278" s="153">
        <f t="shared" ref="BG278:BG284" si="86">IF(N278="zákl. prenesená",J278,0)</f>
        <v>0</v>
      </c>
      <c r="BH278" s="153">
        <f t="shared" ref="BH278:BH284" si="87">IF(N278="zníž. prenesená",J278,0)</f>
        <v>0</v>
      </c>
      <c r="BI278" s="153">
        <f t="shared" ref="BI278:BI284" si="88">IF(N278="nulová",J278,0)</f>
        <v>0</v>
      </c>
      <c r="BJ278" s="13" t="s">
        <v>95</v>
      </c>
      <c r="BK278" s="153">
        <f t="shared" ref="BK278:BK284" si="89">ROUND(I278*H278,2)</f>
        <v>0</v>
      </c>
      <c r="BL278" s="13" t="s">
        <v>218</v>
      </c>
      <c r="BM278" s="152" t="s">
        <v>671</v>
      </c>
    </row>
    <row r="279" spans="2:65" s="1" customFormat="1" ht="24.2" customHeight="1">
      <c r="B279" s="139"/>
      <c r="C279" s="154" t="s">
        <v>672</v>
      </c>
      <c r="D279" s="154" t="s">
        <v>484</v>
      </c>
      <c r="E279" s="155" t="s">
        <v>673</v>
      </c>
      <c r="F279" s="156" t="s">
        <v>674</v>
      </c>
      <c r="G279" s="157" t="s">
        <v>159</v>
      </c>
      <c r="H279" s="158">
        <v>2.3679999999999999</v>
      </c>
      <c r="I279" s="145">
        <v>0</v>
      </c>
      <c r="J279" s="159">
        <f t="shared" si="80"/>
        <v>0</v>
      </c>
      <c r="K279" s="160"/>
      <c r="L279" s="161"/>
      <c r="M279" s="162" t="s">
        <v>1</v>
      </c>
      <c r="N279" s="163" t="s">
        <v>41</v>
      </c>
      <c r="P279" s="150">
        <f t="shared" si="81"/>
        <v>0</v>
      </c>
      <c r="Q279" s="150">
        <v>0.55000000000000004</v>
      </c>
      <c r="R279" s="150">
        <f t="shared" si="82"/>
        <v>1.3024</v>
      </c>
      <c r="S279" s="150">
        <v>0</v>
      </c>
      <c r="T279" s="151">
        <f t="shared" si="83"/>
        <v>0</v>
      </c>
      <c r="AR279" s="152" t="s">
        <v>284</v>
      </c>
      <c r="AT279" s="152" t="s">
        <v>484</v>
      </c>
      <c r="AU279" s="152" t="s">
        <v>95</v>
      </c>
      <c r="AY279" s="13" t="s">
        <v>154</v>
      </c>
      <c r="BE279" s="153">
        <f t="shared" si="84"/>
        <v>0</v>
      </c>
      <c r="BF279" s="153">
        <f t="shared" si="85"/>
        <v>0</v>
      </c>
      <c r="BG279" s="153">
        <f t="shared" si="86"/>
        <v>0</v>
      </c>
      <c r="BH279" s="153">
        <f t="shared" si="87"/>
        <v>0</v>
      </c>
      <c r="BI279" s="153">
        <f t="shared" si="88"/>
        <v>0</v>
      </c>
      <c r="BJ279" s="13" t="s">
        <v>95</v>
      </c>
      <c r="BK279" s="153">
        <f t="shared" si="89"/>
        <v>0</v>
      </c>
      <c r="BL279" s="13" t="s">
        <v>218</v>
      </c>
      <c r="BM279" s="152" t="s">
        <v>675</v>
      </c>
    </row>
    <row r="280" spans="2:65" s="1" customFormat="1" ht="44.25" customHeight="1">
      <c r="B280" s="139"/>
      <c r="C280" s="140" t="s">
        <v>676</v>
      </c>
      <c r="D280" s="140" t="s">
        <v>156</v>
      </c>
      <c r="E280" s="141" t="s">
        <v>677</v>
      </c>
      <c r="F280" s="142" t="s">
        <v>678</v>
      </c>
      <c r="G280" s="143" t="s">
        <v>159</v>
      </c>
      <c r="H280" s="144">
        <v>2.3679999999999999</v>
      </c>
      <c r="I280" s="145">
        <v>0</v>
      </c>
      <c r="J280" s="146">
        <f t="shared" si="80"/>
        <v>0</v>
      </c>
      <c r="K280" s="147"/>
      <c r="L280" s="28"/>
      <c r="M280" s="148" t="s">
        <v>1</v>
      </c>
      <c r="N280" s="149" t="s">
        <v>41</v>
      </c>
      <c r="P280" s="150">
        <f t="shared" si="81"/>
        <v>0</v>
      </c>
      <c r="Q280" s="150">
        <v>2.2329999999999999E-2</v>
      </c>
      <c r="R280" s="150">
        <f t="shared" si="82"/>
        <v>5.2877439999999998E-2</v>
      </c>
      <c r="S280" s="150">
        <v>0</v>
      </c>
      <c r="T280" s="151">
        <f t="shared" si="83"/>
        <v>0</v>
      </c>
      <c r="AR280" s="152" t="s">
        <v>218</v>
      </c>
      <c r="AT280" s="152" t="s">
        <v>156</v>
      </c>
      <c r="AU280" s="152" t="s">
        <v>95</v>
      </c>
      <c r="AY280" s="13" t="s">
        <v>154</v>
      </c>
      <c r="BE280" s="153">
        <f t="shared" si="84"/>
        <v>0</v>
      </c>
      <c r="BF280" s="153">
        <f t="shared" si="85"/>
        <v>0</v>
      </c>
      <c r="BG280" s="153">
        <f t="shared" si="86"/>
        <v>0</v>
      </c>
      <c r="BH280" s="153">
        <f t="shared" si="87"/>
        <v>0</v>
      </c>
      <c r="BI280" s="153">
        <f t="shared" si="88"/>
        <v>0</v>
      </c>
      <c r="BJ280" s="13" t="s">
        <v>95</v>
      </c>
      <c r="BK280" s="153">
        <f t="shared" si="89"/>
        <v>0</v>
      </c>
      <c r="BL280" s="13" t="s">
        <v>218</v>
      </c>
      <c r="BM280" s="152" t="s">
        <v>679</v>
      </c>
    </row>
    <row r="281" spans="2:65" s="1" customFormat="1" ht="33" customHeight="1">
      <c r="B281" s="139"/>
      <c r="C281" s="140" t="s">
        <v>680</v>
      </c>
      <c r="D281" s="140" t="s">
        <v>156</v>
      </c>
      <c r="E281" s="141" t="s">
        <v>681</v>
      </c>
      <c r="F281" s="142" t="s">
        <v>682</v>
      </c>
      <c r="G281" s="143" t="s">
        <v>187</v>
      </c>
      <c r="H281" s="144">
        <v>10.675000000000001</v>
      </c>
      <c r="I281" s="145">
        <v>0</v>
      </c>
      <c r="J281" s="146">
        <f t="shared" si="80"/>
        <v>0</v>
      </c>
      <c r="K281" s="147"/>
      <c r="L281" s="28"/>
      <c r="M281" s="148" t="s">
        <v>1</v>
      </c>
      <c r="N281" s="149" t="s">
        <v>41</v>
      </c>
      <c r="P281" s="150">
        <f t="shared" si="81"/>
        <v>0</v>
      </c>
      <c r="Q281" s="150">
        <v>8.5400000000000007E-3</v>
      </c>
      <c r="R281" s="150">
        <f t="shared" si="82"/>
        <v>9.1164500000000009E-2</v>
      </c>
      <c r="S281" s="150">
        <v>0</v>
      </c>
      <c r="T281" s="151">
        <f t="shared" si="83"/>
        <v>0</v>
      </c>
      <c r="AR281" s="152" t="s">
        <v>218</v>
      </c>
      <c r="AT281" s="152" t="s">
        <v>156</v>
      </c>
      <c r="AU281" s="152" t="s">
        <v>95</v>
      </c>
      <c r="AY281" s="13" t="s">
        <v>154</v>
      </c>
      <c r="BE281" s="153">
        <f t="shared" si="84"/>
        <v>0</v>
      </c>
      <c r="BF281" s="153">
        <f t="shared" si="85"/>
        <v>0</v>
      </c>
      <c r="BG281" s="153">
        <f t="shared" si="86"/>
        <v>0</v>
      </c>
      <c r="BH281" s="153">
        <f t="shared" si="87"/>
        <v>0</v>
      </c>
      <c r="BI281" s="153">
        <f t="shared" si="88"/>
        <v>0</v>
      </c>
      <c r="BJ281" s="13" t="s">
        <v>95</v>
      </c>
      <c r="BK281" s="153">
        <f t="shared" si="89"/>
        <v>0</v>
      </c>
      <c r="BL281" s="13" t="s">
        <v>218</v>
      </c>
      <c r="BM281" s="152" t="s">
        <v>683</v>
      </c>
    </row>
    <row r="282" spans="2:65" s="1" customFormat="1" ht="24.2" customHeight="1">
      <c r="B282" s="139"/>
      <c r="C282" s="140" t="s">
        <v>684</v>
      </c>
      <c r="D282" s="140" t="s">
        <v>156</v>
      </c>
      <c r="E282" s="141" t="s">
        <v>685</v>
      </c>
      <c r="F282" s="142" t="s">
        <v>686</v>
      </c>
      <c r="G282" s="143" t="s">
        <v>187</v>
      </c>
      <c r="H282" s="144">
        <v>25.94</v>
      </c>
      <c r="I282" s="145">
        <v>0</v>
      </c>
      <c r="J282" s="146">
        <f t="shared" si="80"/>
        <v>0</v>
      </c>
      <c r="K282" s="147"/>
      <c r="L282" s="28"/>
      <c r="M282" s="148" t="s">
        <v>1</v>
      </c>
      <c r="N282" s="149" t="s">
        <v>41</v>
      </c>
      <c r="P282" s="150">
        <f t="shared" si="81"/>
        <v>0</v>
      </c>
      <c r="Q282" s="150">
        <v>8.4799999999999997E-3</v>
      </c>
      <c r="R282" s="150">
        <f t="shared" si="82"/>
        <v>0.21997120000000001</v>
      </c>
      <c r="S282" s="150">
        <v>0</v>
      </c>
      <c r="T282" s="151">
        <f t="shared" si="83"/>
        <v>0</v>
      </c>
      <c r="AR282" s="152" t="s">
        <v>160</v>
      </c>
      <c r="AT282" s="152" t="s">
        <v>156</v>
      </c>
      <c r="AU282" s="152" t="s">
        <v>95</v>
      </c>
      <c r="AY282" s="13" t="s">
        <v>154</v>
      </c>
      <c r="BE282" s="153">
        <f t="shared" si="84"/>
        <v>0</v>
      </c>
      <c r="BF282" s="153">
        <f t="shared" si="85"/>
        <v>0</v>
      </c>
      <c r="BG282" s="153">
        <f t="shared" si="86"/>
        <v>0</v>
      </c>
      <c r="BH282" s="153">
        <f t="shared" si="87"/>
        <v>0</v>
      </c>
      <c r="BI282" s="153">
        <f t="shared" si="88"/>
        <v>0</v>
      </c>
      <c r="BJ282" s="13" t="s">
        <v>95</v>
      </c>
      <c r="BK282" s="153">
        <f t="shared" si="89"/>
        <v>0</v>
      </c>
      <c r="BL282" s="13" t="s">
        <v>160</v>
      </c>
      <c r="BM282" s="152" t="s">
        <v>687</v>
      </c>
    </row>
    <row r="283" spans="2:65" s="1" customFormat="1" ht="33" customHeight="1">
      <c r="B283" s="139"/>
      <c r="C283" s="140" t="s">
        <v>688</v>
      </c>
      <c r="D283" s="140" t="s">
        <v>156</v>
      </c>
      <c r="E283" s="141" t="s">
        <v>689</v>
      </c>
      <c r="F283" s="142" t="s">
        <v>690</v>
      </c>
      <c r="G283" s="143" t="s">
        <v>187</v>
      </c>
      <c r="H283" s="144">
        <v>36.615000000000002</v>
      </c>
      <c r="I283" s="145">
        <v>0</v>
      </c>
      <c r="J283" s="146">
        <f t="shared" si="80"/>
        <v>0</v>
      </c>
      <c r="K283" s="147"/>
      <c r="L283" s="28"/>
      <c r="M283" s="148" t="s">
        <v>1</v>
      </c>
      <c r="N283" s="149" t="s">
        <v>41</v>
      </c>
      <c r="P283" s="150">
        <f t="shared" si="81"/>
        <v>0</v>
      </c>
      <c r="Q283" s="150">
        <v>2.4000000000000001E-4</v>
      </c>
      <c r="R283" s="150">
        <f t="shared" si="82"/>
        <v>8.7876000000000013E-3</v>
      </c>
      <c r="S283" s="150">
        <v>0</v>
      </c>
      <c r="T283" s="151">
        <f t="shared" si="83"/>
        <v>0</v>
      </c>
      <c r="AR283" s="152" t="s">
        <v>218</v>
      </c>
      <c r="AT283" s="152" t="s">
        <v>156</v>
      </c>
      <c r="AU283" s="152" t="s">
        <v>95</v>
      </c>
      <c r="AY283" s="13" t="s">
        <v>154</v>
      </c>
      <c r="BE283" s="153">
        <f t="shared" si="84"/>
        <v>0</v>
      </c>
      <c r="BF283" s="153">
        <f t="shared" si="85"/>
        <v>0</v>
      </c>
      <c r="BG283" s="153">
        <f t="shared" si="86"/>
        <v>0</v>
      </c>
      <c r="BH283" s="153">
        <f t="shared" si="87"/>
        <v>0</v>
      </c>
      <c r="BI283" s="153">
        <f t="shared" si="88"/>
        <v>0</v>
      </c>
      <c r="BJ283" s="13" t="s">
        <v>95</v>
      </c>
      <c r="BK283" s="153">
        <f t="shared" si="89"/>
        <v>0</v>
      </c>
      <c r="BL283" s="13" t="s">
        <v>218</v>
      </c>
      <c r="BM283" s="152" t="s">
        <v>691</v>
      </c>
    </row>
    <row r="284" spans="2:65" s="1" customFormat="1" ht="24.2" customHeight="1">
      <c r="B284" s="139"/>
      <c r="C284" s="140" t="s">
        <v>692</v>
      </c>
      <c r="D284" s="140" t="s">
        <v>156</v>
      </c>
      <c r="E284" s="141" t="s">
        <v>693</v>
      </c>
      <c r="F284" s="142" t="s">
        <v>694</v>
      </c>
      <c r="G284" s="143" t="s">
        <v>610</v>
      </c>
      <c r="H284" s="164">
        <v>0</v>
      </c>
      <c r="I284" s="145">
        <v>0</v>
      </c>
      <c r="J284" s="146">
        <f t="shared" si="80"/>
        <v>0</v>
      </c>
      <c r="K284" s="147"/>
      <c r="L284" s="28"/>
      <c r="M284" s="148" t="s">
        <v>1</v>
      </c>
      <c r="N284" s="149" t="s">
        <v>41</v>
      </c>
      <c r="P284" s="150">
        <f t="shared" si="81"/>
        <v>0</v>
      </c>
      <c r="Q284" s="150">
        <v>0</v>
      </c>
      <c r="R284" s="150">
        <f t="shared" si="82"/>
        <v>0</v>
      </c>
      <c r="S284" s="150">
        <v>0</v>
      </c>
      <c r="T284" s="151">
        <f t="shared" si="83"/>
        <v>0</v>
      </c>
      <c r="AR284" s="152" t="s">
        <v>218</v>
      </c>
      <c r="AT284" s="152" t="s">
        <v>156</v>
      </c>
      <c r="AU284" s="152" t="s">
        <v>95</v>
      </c>
      <c r="AY284" s="13" t="s">
        <v>154</v>
      </c>
      <c r="BE284" s="153">
        <f t="shared" si="84"/>
        <v>0</v>
      </c>
      <c r="BF284" s="153">
        <f t="shared" si="85"/>
        <v>0</v>
      </c>
      <c r="BG284" s="153">
        <f t="shared" si="86"/>
        <v>0</v>
      </c>
      <c r="BH284" s="153">
        <f t="shared" si="87"/>
        <v>0</v>
      </c>
      <c r="BI284" s="153">
        <f t="shared" si="88"/>
        <v>0</v>
      </c>
      <c r="BJ284" s="13" t="s">
        <v>95</v>
      </c>
      <c r="BK284" s="153">
        <f t="shared" si="89"/>
        <v>0</v>
      </c>
      <c r="BL284" s="13" t="s">
        <v>218</v>
      </c>
      <c r="BM284" s="152" t="s">
        <v>695</v>
      </c>
    </row>
    <row r="285" spans="2:65" s="11" customFormat="1" ht="22.9" customHeight="1">
      <c r="B285" s="127"/>
      <c r="D285" s="128" t="s">
        <v>74</v>
      </c>
      <c r="E285" s="137" t="s">
        <v>696</v>
      </c>
      <c r="F285" s="137" t="s">
        <v>697</v>
      </c>
      <c r="I285" s="130"/>
      <c r="J285" s="138">
        <f>BK285</f>
        <v>0</v>
      </c>
      <c r="L285" s="127"/>
      <c r="M285" s="132"/>
      <c r="P285" s="133">
        <f>SUM(P286:P289)</f>
        <v>0</v>
      </c>
      <c r="R285" s="133">
        <f>SUM(R286:R289)</f>
        <v>11.9628288</v>
      </c>
      <c r="T285" s="134">
        <f>SUM(T286:T289)</f>
        <v>0</v>
      </c>
      <c r="AR285" s="128" t="s">
        <v>95</v>
      </c>
      <c r="AT285" s="135" t="s">
        <v>74</v>
      </c>
      <c r="AU285" s="135" t="s">
        <v>83</v>
      </c>
      <c r="AY285" s="128" t="s">
        <v>154</v>
      </c>
      <c r="BK285" s="136">
        <f>SUM(BK286:BK289)</f>
        <v>0</v>
      </c>
    </row>
    <row r="286" spans="2:65" s="1" customFormat="1" ht="37.9" customHeight="1">
      <c r="B286" s="139"/>
      <c r="C286" s="140" t="s">
        <v>698</v>
      </c>
      <c r="D286" s="140" t="s">
        <v>156</v>
      </c>
      <c r="E286" s="141" t="s">
        <v>699</v>
      </c>
      <c r="F286" s="142" t="s">
        <v>700</v>
      </c>
      <c r="G286" s="143" t="s">
        <v>187</v>
      </c>
      <c r="H286" s="144">
        <v>173.28</v>
      </c>
      <c r="I286" s="145">
        <v>0</v>
      </c>
      <c r="J286" s="146">
        <f>ROUND(I286*H286,2)</f>
        <v>0</v>
      </c>
      <c r="K286" s="147"/>
      <c r="L286" s="28"/>
      <c r="M286" s="148" t="s">
        <v>1</v>
      </c>
      <c r="N286" s="149" t="s">
        <v>41</v>
      </c>
      <c r="P286" s="150">
        <f>O286*H286</f>
        <v>0</v>
      </c>
      <c r="Q286" s="150">
        <v>2.946E-2</v>
      </c>
      <c r="R286" s="150">
        <f>Q286*H286</f>
        <v>5.1048287999999999</v>
      </c>
      <c r="S286" s="150">
        <v>0</v>
      </c>
      <c r="T286" s="151">
        <f>S286*H286</f>
        <v>0</v>
      </c>
      <c r="AR286" s="152" t="s">
        <v>218</v>
      </c>
      <c r="AT286" s="152" t="s">
        <v>156</v>
      </c>
      <c r="AU286" s="152" t="s">
        <v>95</v>
      </c>
      <c r="AY286" s="13" t="s">
        <v>154</v>
      </c>
      <c r="BE286" s="153">
        <f>IF(N286="základná",J286,0)</f>
        <v>0</v>
      </c>
      <c r="BF286" s="153">
        <f>IF(N286="znížená",J286,0)</f>
        <v>0</v>
      </c>
      <c r="BG286" s="153">
        <f>IF(N286="zákl. prenesená",J286,0)</f>
        <v>0</v>
      </c>
      <c r="BH286" s="153">
        <f>IF(N286="zníž. prenesená",J286,0)</f>
        <v>0</v>
      </c>
      <c r="BI286" s="153">
        <f>IF(N286="nulová",J286,0)</f>
        <v>0</v>
      </c>
      <c r="BJ286" s="13" t="s">
        <v>95</v>
      </c>
      <c r="BK286" s="153">
        <f>ROUND(I286*H286,2)</f>
        <v>0</v>
      </c>
      <c r="BL286" s="13" t="s">
        <v>218</v>
      </c>
      <c r="BM286" s="152" t="s">
        <v>701</v>
      </c>
    </row>
    <row r="287" spans="2:65" s="1" customFormat="1" ht="24.2" customHeight="1">
      <c r="B287" s="139"/>
      <c r="C287" s="140" t="s">
        <v>702</v>
      </c>
      <c r="D287" s="140" t="s">
        <v>156</v>
      </c>
      <c r="E287" s="141" t="s">
        <v>703</v>
      </c>
      <c r="F287" s="142" t="s">
        <v>704</v>
      </c>
      <c r="G287" s="143" t="s">
        <v>491</v>
      </c>
      <c r="H287" s="144">
        <v>228.6</v>
      </c>
      <c r="I287" s="145">
        <v>0</v>
      </c>
      <c r="J287" s="146">
        <f>ROUND(I287*H287,2)</f>
        <v>0</v>
      </c>
      <c r="K287" s="147"/>
      <c r="L287" s="28"/>
      <c r="M287" s="148" t="s">
        <v>1</v>
      </c>
      <c r="N287" s="149" t="s">
        <v>41</v>
      </c>
      <c r="P287" s="150">
        <f>O287*H287</f>
        <v>0</v>
      </c>
      <c r="Q287" s="150">
        <v>0</v>
      </c>
      <c r="R287" s="150">
        <f>Q287*H287</f>
        <v>0</v>
      </c>
      <c r="S287" s="150">
        <v>0</v>
      </c>
      <c r="T287" s="151">
        <f>S287*H287</f>
        <v>0</v>
      </c>
      <c r="AR287" s="152" t="s">
        <v>218</v>
      </c>
      <c r="AT287" s="152" t="s">
        <v>156</v>
      </c>
      <c r="AU287" s="152" t="s">
        <v>95</v>
      </c>
      <c r="AY287" s="13" t="s">
        <v>154</v>
      </c>
      <c r="BE287" s="153">
        <f>IF(N287="základná",J287,0)</f>
        <v>0</v>
      </c>
      <c r="BF287" s="153">
        <f>IF(N287="znížená",J287,0)</f>
        <v>0</v>
      </c>
      <c r="BG287" s="153">
        <f>IF(N287="zákl. prenesená",J287,0)</f>
        <v>0</v>
      </c>
      <c r="BH287" s="153">
        <f>IF(N287="zníž. prenesená",J287,0)</f>
        <v>0</v>
      </c>
      <c r="BI287" s="153">
        <f>IF(N287="nulová",J287,0)</f>
        <v>0</v>
      </c>
      <c r="BJ287" s="13" t="s">
        <v>95</v>
      </c>
      <c r="BK287" s="153">
        <f>ROUND(I287*H287,2)</f>
        <v>0</v>
      </c>
      <c r="BL287" s="13" t="s">
        <v>218</v>
      </c>
      <c r="BM287" s="152" t="s">
        <v>705</v>
      </c>
    </row>
    <row r="288" spans="2:65" s="1" customFormat="1" ht="24.2" customHeight="1">
      <c r="B288" s="139"/>
      <c r="C288" s="154" t="s">
        <v>706</v>
      </c>
      <c r="D288" s="154" t="s">
        <v>484</v>
      </c>
      <c r="E288" s="155" t="s">
        <v>707</v>
      </c>
      <c r="F288" s="156" t="s">
        <v>708</v>
      </c>
      <c r="G288" s="157" t="s">
        <v>187</v>
      </c>
      <c r="H288" s="158">
        <v>342.9</v>
      </c>
      <c r="I288" s="145">
        <v>0</v>
      </c>
      <c r="J288" s="159">
        <f>ROUND(I288*H288,2)</f>
        <v>0</v>
      </c>
      <c r="K288" s="160"/>
      <c r="L288" s="161"/>
      <c r="M288" s="162" t="s">
        <v>1</v>
      </c>
      <c r="N288" s="163" t="s">
        <v>41</v>
      </c>
      <c r="P288" s="150">
        <f>O288*H288</f>
        <v>0</v>
      </c>
      <c r="Q288" s="150">
        <v>0.02</v>
      </c>
      <c r="R288" s="150">
        <f>Q288*H288</f>
        <v>6.8579999999999997</v>
      </c>
      <c r="S288" s="150">
        <v>0</v>
      </c>
      <c r="T288" s="151">
        <f>S288*H288</f>
        <v>0</v>
      </c>
      <c r="AR288" s="152" t="s">
        <v>284</v>
      </c>
      <c r="AT288" s="152" t="s">
        <v>484</v>
      </c>
      <c r="AU288" s="152" t="s">
        <v>95</v>
      </c>
      <c r="AY288" s="13" t="s">
        <v>154</v>
      </c>
      <c r="BE288" s="153">
        <f>IF(N288="základná",J288,0)</f>
        <v>0</v>
      </c>
      <c r="BF288" s="153">
        <f>IF(N288="znížená",J288,0)</f>
        <v>0</v>
      </c>
      <c r="BG288" s="153">
        <f>IF(N288="zákl. prenesená",J288,0)</f>
        <v>0</v>
      </c>
      <c r="BH288" s="153">
        <f>IF(N288="zníž. prenesená",J288,0)</f>
        <v>0</v>
      </c>
      <c r="BI288" s="153">
        <f>IF(N288="nulová",J288,0)</f>
        <v>0</v>
      </c>
      <c r="BJ288" s="13" t="s">
        <v>95</v>
      </c>
      <c r="BK288" s="153">
        <f>ROUND(I288*H288,2)</f>
        <v>0</v>
      </c>
      <c r="BL288" s="13" t="s">
        <v>218</v>
      </c>
      <c r="BM288" s="152" t="s">
        <v>709</v>
      </c>
    </row>
    <row r="289" spans="2:65" s="1" customFormat="1" ht="21.75" customHeight="1">
      <c r="B289" s="139"/>
      <c r="C289" s="140" t="s">
        <v>710</v>
      </c>
      <c r="D289" s="140" t="s">
        <v>156</v>
      </c>
      <c r="E289" s="141" t="s">
        <v>711</v>
      </c>
      <c r="F289" s="142" t="s">
        <v>712</v>
      </c>
      <c r="G289" s="143" t="s">
        <v>610</v>
      </c>
      <c r="H289" s="164">
        <v>0</v>
      </c>
      <c r="I289" s="145">
        <v>0</v>
      </c>
      <c r="J289" s="146">
        <f>ROUND(I289*H289,2)</f>
        <v>0</v>
      </c>
      <c r="K289" s="147"/>
      <c r="L289" s="28"/>
      <c r="M289" s="148" t="s">
        <v>1</v>
      </c>
      <c r="N289" s="149" t="s">
        <v>41</v>
      </c>
      <c r="P289" s="150">
        <f>O289*H289</f>
        <v>0</v>
      </c>
      <c r="Q289" s="150">
        <v>0</v>
      </c>
      <c r="R289" s="150">
        <f>Q289*H289</f>
        <v>0</v>
      </c>
      <c r="S289" s="150">
        <v>0</v>
      </c>
      <c r="T289" s="151">
        <f>S289*H289</f>
        <v>0</v>
      </c>
      <c r="AR289" s="152" t="s">
        <v>218</v>
      </c>
      <c r="AT289" s="152" t="s">
        <v>156</v>
      </c>
      <c r="AU289" s="152" t="s">
        <v>95</v>
      </c>
      <c r="AY289" s="13" t="s">
        <v>154</v>
      </c>
      <c r="BE289" s="153">
        <f>IF(N289="základná",J289,0)</f>
        <v>0</v>
      </c>
      <c r="BF289" s="153">
        <f>IF(N289="znížená",J289,0)</f>
        <v>0</v>
      </c>
      <c r="BG289" s="153">
        <f>IF(N289="zákl. prenesená",J289,0)</f>
        <v>0</v>
      </c>
      <c r="BH289" s="153">
        <f>IF(N289="zníž. prenesená",J289,0)</f>
        <v>0</v>
      </c>
      <c r="BI289" s="153">
        <f>IF(N289="nulová",J289,0)</f>
        <v>0</v>
      </c>
      <c r="BJ289" s="13" t="s">
        <v>95</v>
      </c>
      <c r="BK289" s="153">
        <f>ROUND(I289*H289,2)</f>
        <v>0</v>
      </c>
      <c r="BL289" s="13" t="s">
        <v>218</v>
      </c>
      <c r="BM289" s="152" t="s">
        <v>713</v>
      </c>
    </row>
    <row r="290" spans="2:65" s="11" customFormat="1" ht="22.9" customHeight="1">
      <c r="B290" s="127"/>
      <c r="D290" s="128" t="s">
        <v>74</v>
      </c>
      <c r="E290" s="137" t="s">
        <v>714</v>
      </c>
      <c r="F290" s="137" t="s">
        <v>715</v>
      </c>
      <c r="I290" s="130"/>
      <c r="J290" s="138">
        <f>BK290</f>
        <v>0</v>
      </c>
      <c r="L290" s="127"/>
      <c r="M290" s="132"/>
      <c r="P290" s="133">
        <f>SUM(P291:P301)</f>
        <v>0</v>
      </c>
      <c r="R290" s="133">
        <f>SUM(R291:R301)</f>
        <v>1.4767060000000001</v>
      </c>
      <c r="T290" s="134">
        <f>SUM(T291:T301)</f>
        <v>0</v>
      </c>
      <c r="AR290" s="128" t="s">
        <v>95</v>
      </c>
      <c r="AT290" s="135" t="s">
        <v>74</v>
      </c>
      <c r="AU290" s="135" t="s">
        <v>83</v>
      </c>
      <c r="AY290" s="128" t="s">
        <v>154</v>
      </c>
      <c r="BK290" s="136">
        <f>SUM(BK291:BK301)</f>
        <v>0</v>
      </c>
    </row>
    <row r="291" spans="2:65" s="1" customFormat="1" ht="24.2" customHeight="1">
      <c r="B291" s="139"/>
      <c r="C291" s="140" t="s">
        <v>716</v>
      </c>
      <c r="D291" s="140" t="s">
        <v>156</v>
      </c>
      <c r="E291" s="141" t="s">
        <v>717</v>
      </c>
      <c r="F291" s="142" t="s">
        <v>718</v>
      </c>
      <c r="G291" s="143" t="s">
        <v>491</v>
      </c>
      <c r="H291" s="144">
        <v>15.3</v>
      </c>
      <c r="I291" s="145">
        <v>0</v>
      </c>
      <c r="J291" s="146">
        <f t="shared" ref="J291:J301" si="90">ROUND(I291*H291,2)</f>
        <v>0</v>
      </c>
      <c r="K291" s="147"/>
      <c r="L291" s="28"/>
      <c r="M291" s="148" t="s">
        <v>1</v>
      </c>
      <c r="N291" s="149" t="s">
        <v>41</v>
      </c>
      <c r="P291" s="150">
        <f t="shared" ref="P291:P301" si="91">O291*H291</f>
        <v>0</v>
      </c>
      <c r="Q291" s="150">
        <v>3.2000000000000003E-4</v>
      </c>
      <c r="R291" s="150">
        <f t="shared" ref="R291:R301" si="92">Q291*H291</f>
        <v>4.896000000000001E-3</v>
      </c>
      <c r="S291" s="150">
        <v>0</v>
      </c>
      <c r="T291" s="151">
        <f t="shared" ref="T291:T301" si="93">S291*H291</f>
        <v>0</v>
      </c>
      <c r="AR291" s="152" t="s">
        <v>218</v>
      </c>
      <c r="AT291" s="152" t="s">
        <v>156</v>
      </c>
      <c r="AU291" s="152" t="s">
        <v>95</v>
      </c>
      <c r="AY291" s="13" t="s">
        <v>154</v>
      </c>
      <c r="BE291" s="153">
        <f t="shared" ref="BE291:BE301" si="94">IF(N291="základná",J291,0)</f>
        <v>0</v>
      </c>
      <c r="BF291" s="153">
        <f t="shared" ref="BF291:BF301" si="95">IF(N291="znížená",J291,0)</f>
        <v>0</v>
      </c>
      <c r="BG291" s="153">
        <f t="shared" ref="BG291:BG301" si="96">IF(N291="zákl. prenesená",J291,0)</f>
        <v>0</v>
      </c>
      <c r="BH291" s="153">
        <f t="shared" ref="BH291:BH301" si="97">IF(N291="zníž. prenesená",J291,0)</f>
        <v>0</v>
      </c>
      <c r="BI291" s="153">
        <f t="shared" ref="BI291:BI301" si="98">IF(N291="nulová",J291,0)</f>
        <v>0</v>
      </c>
      <c r="BJ291" s="13" t="s">
        <v>95</v>
      </c>
      <c r="BK291" s="153">
        <f t="shared" ref="BK291:BK301" si="99">ROUND(I291*H291,2)</f>
        <v>0</v>
      </c>
      <c r="BL291" s="13" t="s">
        <v>218</v>
      </c>
      <c r="BM291" s="152" t="s">
        <v>719</v>
      </c>
    </row>
    <row r="292" spans="2:65" s="1" customFormat="1" ht="24.2" customHeight="1">
      <c r="B292" s="139"/>
      <c r="C292" s="140" t="s">
        <v>720</v>
      </c>
      <c r="D292" s="140" t="s">
        <v>156</v>
      </c>
      <c r="E292" s="141" t="s">
        <v>721</v>
      </c>
      <c r="F292" s="142" t="s">
        <v>722</v>
      </c>
      <c r="G292" s="143" t="s">
        <v>187</v>
      </c>
      <c r="H292" s="144">
        <v>195.7</v>
      </c>
      <c r="I292" s="145">
        <v>0</v>
      </c>
      <c r="J292" s="146">
        <f t="shared" si="90"/>
        <v>0</v>
      </c>
      <c r="K292" s="147"/>
      <c r="L292" s="28"/>
      <c r="M292" s="148" t="s">
        <v>1</v>
      </c>
      <c r="N292" s="149" t="s">
        <v>41</v>
      </c>
      <c r="P292" s="150">
        <f t="shared" si="91"/>
        <v>0</v>
      </c>
      <c r="Q292" s="150">
        <v>6.3499999999999997E-3</v>
      </c>
      <c r="R292" s="150">
        <f t="shared" si="92"/>
        <v>1.2426949999999999</v>
      </c>
      <c r="S292" s="150">
        <v>0</v>
      </c>
      <c r="T292" s="151">
        <f t="shared" si="93"/>
        <v>0</v>
      </c>
      <c r="AR292" s="152" t="s">
        <v>218</v>
      </c>
      <c r="AT292" s="152" t="s">
        <v>156</v>
      </c>
      <c r="AU292" s="152" t="s">
        <v>95</v>
      </c>
      <c r="AY292" s="13" t="s">
        <v>154</v>
      </c>
      <c r="BE292" s="153">
        <f t="shared" si="94"/>
        <v>0</v>
      </c>
      <c r="BF292" s="153">
        <f t="shared" si="95"/>
        <v>0</v>
      </c>
      <c r="BG292" s="153">
        <f t="shared" si="96"/>
        <v>0</v>
      </c>
      <c r="BH292" s="153">
        <f t="shared" si="97"/>
        <v>0</v>
      </c>
      <c r="BI292" s="153">
        <f t="shared" si="98"/>
        <v>0</v>
      </c>
      <c r="BJ292" s="13" t="s">
        <v>95</v>
      </c>
      <c r="BK292" s="153">
        <f t="shared" si="99"/>
        <v>0</v>
      </c>
      <c r="BL292" s="13" t="s">
        <v>218</v>
      </c>
      <c r="BM292" s="152" t="s">
        <v>723</v>
      </c>
    </row>
    <row r="293" spans="2:65" s="1" customFormat="1" ht="24.2" customHeight="1">
      <c r="B293" s="139"/>
      <c r="C293" s="140" t="s">
        <v>724</v>
      </c>
      <c r="D293" s="140" t="s">
        <v>156</v>
      </c>
      <c r="E293" s="141" t="s">
        <v>725</v>
      </c>
      <c r="F293" s="142" t="s">
        <v>726</v>
      </c>
      <c r="G293" s="143" t="s">
        <v>491</v>
      </c>
      <c r="H293" s="144">
        <v>26</v>
      </c>
      <c r="I293" s="145">
        <v>0</v>
      </c>
      <c r="J293" s="146">
        <f t="shared" si="90"/>
        <v>0</v>
      </c>
      <c r="K293" s="147"/>
      <c r="L293" s="28"/>
      <c r="M293" s="148" t="s">
        <v>1</v>
      </c>
      <c r="N293" s="149" t="s">
        <v>41</v>
      </c>
      <c r="P293" s="150">
        <f t="shared" si="91"/>
        <v>0</v>
      </c>
      <c r="Q293" s="150">
        <v>1.42E-3</v>
      </c>
      <c r="R293" s="150">
        <f t="shared" si="92"/>
        <v>3.6920000000000001E-2</v>
      </c>
      <c r="S293" s="150">
        <v>0</v>
      </c>
      <c r="T293" s="151">
        <f t="shared" si="93"/>
        <v>0</v>
      </c>
      <c r="AR293" s="152" t="s">
        <v>218</v>
      </c>
      <c r="AT293" s="152" t="s">
        <v>156</v>
      </c>
      <c r="AU293" s="152" t="s">
        <v>95</v>
      </c>
      <c r="AY293" s="13" t="s">
        <v>154</v>
      </c>
      <c r="BE293" s="153">
        <f t="shared" si="94"/>
        <v>0</v>
      </c>
      <c r="BF293" s="153">
        <f t="shared" si="95"/>
        <v>0</v>
      </c>
      <c r="BG293" s="153">
        <f t="shared" si="96"/>
        <v>0</v>
      </c>
      <c r="BH293" s="153">
        <f t="shared" si="97"/>
        <v>0</v>
      </c>
      <c r="BI293" s="153">
        <f t="shared" si="98"/>
        <v>0</v>
      </c>
      <c r="BJ293" s="13" t="s">
        <v>95</v>
      </c>
      <c r="BK293" s="153">
        <f t="shared" si="99"/>
        <v>0</v>
      </c>
      <c r="BL293" s="13" t="s">
        <v>218</v>
      </c>
      <c r="BM293" s="152" t="s">
        <v>727</v>
      </c>
    </row>
    <row r="294" spans="2:65" s="1" customFormat="1" ht="24.2" customHeight="1">
      <c r="B294" s="139"/>
      <c r="C294" s="140" t="s">
        <v>728</v>
      </c>
      <c r="D294" s="140" t="s">
        <v>156</v>
      </c>
      <c r="E294" s="141" t="s">
        <v>729</v>
      </c>
      <c r="F294" s="142" t="s">
        <v>730</v>
      </c>
      <c r="G294" s="143" t="s">
        <v>491</v>
      </c>
      <c r="H294" s="144">
        <v>15</v>
      </c>
      <c r="I294" s="145">
        <v>0</v>
      </c>
      <c r="J294" s="146">
        <f t="shared" si="90"/>
        <v>0</v>
      </c>
      <c r="K294" s="147"/>
      <c r="L294" s="28"/>
      <c r="M294" s="148" t="s">
        <v>1</v>
      </c>
      <c r="N294" s="149" t="s">
        <v>41</v>
      </c>
      <c r="P294" s="150">
        <f t="shared" si="91"/>
        <v>0</v>
      </c>
      <c r="Q294" s="150">
        <v>2.5999999999999998E-4</v>
      </c>
      <c r="R294" s="150">
        <f t="shared" si="92"/>
        <v>3.8999999999999998E-3</v>
      </c>
      <c r="S294" s="150">
        <v>0</v>
      </c>
      <c r="T294" s="151">
        <f t="shared" si="93"/>
        <v>0</v>
      </c>
      <c r="AR294" s="152" t="s">
        <v>218</v>
      </c>
      <c r="AT294" s="152" t="s">
        <v>156</v>
      </c>
      <c r="AU294" s="152" t="s">
        <v>95</v>
      </c>
      <c r="AY294" s="13" t="s">
        <v>154</v>
      </c>
      <c r="BE294" s="153">
        <f t="shared" si="94"/>
        <v>0</v>
      </c>
      <c r="BF294" s="153">
        <f t="shared" si="95"/>
        <v>0</v>
      </c>
      <c r="BG294" s="153">
        <f t="shared" si="96"/>
        <v>0</v>
      </c>
      <c r="BH294" s="153">
        <f t="shared" si="97"/>
        <v>0</v>
      </c>
      <c r="BI294" s="153">
        <f t="shared" si="98"/>
        <v>0</v>
      </c>
      <c r="BJ294" s="13" t="s">
        <v>95</v>
      </c>
      <c r="BK294" s="153">
        <f t="shared" si="99"/>
        <v>0</v>
      </c>
      <c r="BL294" s="13" t="s">
        <v>218</v>
      </c>
      <c r="BM294" s="152" t="s">
        <v>731</v>
      </c>
    </row>
    <row r="295" spans="2:65" s="1" customFormat="1" ht="24.2" customHeight="1">
      <c r="B295" s="139"/>
      <c r="C295" s="140" t="s">
        <v>732</v>
      </c>
      <c r="D295" s="140" t="s">
        <v>156</v>
      </c>
      <c r="E295" s="141" t="s">
        <v>733</v>
      </c>
      <c r="F295" s="142" t="s">
        <v>734</v>
      </c>
      <c r="G295" s="143" t="s">
        <v>491</v>
      </c>
      <c r="H295" s="144">
        <v>15.3</v>
      </c>
      <c r="I295" s="145">
        <v>0</v>
      </c>
      <c r="J295" s="146">
        <f t="shared" si="90"/>
        <v>0</v>
      </c>
      <c r="K295" s="147"/>
      <c r="L295" s="28"/>
      <c r="M295" s="148" t="s">
        <v>1</v>
      </c>
      <c r="N295" s="149" t="s">
        <v>41</v>
      </c>
      <c r="P295" s="150">
        <f t="shared" si="91"/>
        <v>0</v>
      </c>
      <c r="Q295" s="150">
        <v>2.15E-3</v>
      </c>
      <c r="R295" s="150">
        <f t="shared" si="92"/>
        <v>3.2895000000000001E-2</v>
      </c>
      <c r="S295" s="150">
        <v>0</v>
      </c>
      <c r="T295" s="151">
        <f t="shared" si="93"/>
        <v>0</v>
      </c>
      <c r="AR295" s="152" t="s">
        <v>218</v>
      </c>
      <c r="AT295" s="152" t="s">
        <v>156</v>
      </c>
      <c r="AU295" s="152" t="s">
        <v>95</v>
      </c>
      <c r="AY295" s="13" t="s">
        <v>154</v>
      </c>
      <c r="BE295" s="153">
        <f t="shared" si="94"/>
        <v>0</v>
      </c>
      <c r="BF295" s="153">
        <f t="shared" si="95"/>
        <v>0</v>
      </c>
      <c r="BG295" s="153">
        <f t="shared" si="96"/>
        <v>0</v>
      </c>
      <c r="BH295" s="153">
        <f t="shared" si="97"/>
        <v>0</v>
      </c>
      <c r="BI295" s="153">
        <f t="shared" si="98"/>
        <v>0</v>
      </c>
      <c r="BJ295" s="13" t="s">
        <v>95</v>
      </c>
      <c r="BK295" s="153">
        <f t="shared" si="99"/>
        <v>0</v>
      </c>
      <c r="BL295" s="13" t="s">
        <v>218</v>
      </c>
      <c r="BM295" s="152" t="s">
        <v>735</v>
      </c>
    </row>
    <row r="296" spans="2:65" s="1" customFormat="1" ht="24.2" customHeight="1">
      <c r="B296" s="139"/>
      <c r="C296" s="140" t="s">
        <v>736</v>
      </c>
      <c r="D296" s="140" t="s">
        <v>156</v>
      </c>
      <c r="E296" s="141" t="s">
        <v>737</v>
      </c>
      <c r="F296" s="142" t="s">
        <v>738</v>
      </c>
      <c r="G296" s="143" t="s">
        <v>246</v>
      </c>
      <c r="H296" s="144">
        <v>2</v>
      </c>
      <c r="I296" s="145">
        <v>0</v>
      </c>
      <c r="J296" s="146">
        <f t="shared" si="90"/>
        <v>0</v>
      </c>
      <c r="K296" s="147"/>
      <c r="L296" s="28"/>
      <c r="M296" s="148" t="s">
        <v>1</v>
      </c>
      <c r="N296" s="149" t="s">
        <v>41</v>
      </c>
      <c r="P296" s="150">
        <f t="shared" si="91"/>
        <v>0</v>
      </c>
      <c r="Q296" s="150">
        <v>1.58E-3</v>
      </c>
      <c r="R296" s="150">
        <f t="shared" si="92"/>
        <v>3.16E-3</v>
      </c>
      <c r="S296" s="150">
        <v>0</v>
      </c>
      <c r="T296" s="151">
        <f t="shared" si="93"/>
        <v>0</v>
      </c>
      <c r="AR296" s="152" t="s">
        <v>218</v>
      </c>
      <c r="AT296" s="152" t="s">
        <v>156</v>
      </c>
      <c r="AU296" s="152" t="s">
        <v>95</v>
      </c>
      <c r="AY296" s="13" t="s">
        <v>154</v>
      </c>
      <c r="BE296" s="153">
        <f t="shared" si="94"/>
        <v>0</v>
      </c>
      <c r="BF296" s="153">
        <f t="shared" si="95"/>
        <v>0</v>
      </c>
      <c r="BG296" s="153">
        <f t="shared" si="96"/>
        <v>0</v>
      </c>
      <c r="BH296" s="153">
        <f t="shared" si="97"/>
        <v>0</v>
      </c>
      <c r="BI296" s="153">
        <f t="shared" si="98"/>
        <v>0</v>
      </c>
      <c r="BJ296" s="13" t="s">
        <v>95</v>
      </c>
      <c r="BK296" s="153">
        <f t="shared" si="99"/>
        <v>0</v>
      </c>
      <c r="BL296" s="13" t="s">
        <v>218</v>
      </c>
      <c r="BM296" s="152" t="s">
        <v>739</v>
      </c>
    </row>
    <row r="297" spans="2:65" s="1" customFormat="1" ht="24.2" customHeight="1">
      <c r="B297" s="139"/>
      <c r="C297" s="140" t="s">
        <v>740</v>
      </c>
      <c r="D297" s="140" t="s">
        <v>156</v>
      </c>
      <c r="E297" s="141" t="s">
        <v>741</v>
      </c>
      <c r="F297" s="142" t="s">
        <v>742</v>
      </c>
      <c r="G297" s="143" t="s">
        <v>491</v>
      </c>
      <c r="H297" s="144">
        <v>15.3</v>
      </c>
      <c r="I297" s="145">
        <v>0</v>
      </c>
      <c r="J297" s="146">
        <f t="shared" si="90"/>
        <v>0</v>
      </c>
      <c r="K297" s="147"/>
      <c r="L297" s="28"/>
      <c r="M297" s="148" t="s">
        <v>1</v>
      </c>
      <c r="N297" s="149" t="s">
        <v>41</v>
      </c>
      <c r="P297" s="150">
        <f t="shared" si="91"/>
        <v>0</v>
      </c>
      <c r="Q297" s="150">
        <v>3.4099999999999998E-3</v>
      </c>
      <c r="R297" s="150">
        <f t="shared" si="92"/>
        <v>5.2172999999999997E-2</v>
      </c>
      <c r="S297" s="150">
        <v>0</v>
      </c>
      <c r="T297" s="151">
        <f t="shared" si="93"/>
        <v>0</v>
      </c>
      <c r="AR297" s="152" t="s">
        <v>218</v>
      </c>
      <c r="AT297" s="152" t="s">
        <v>156</v>
      </c>
      <c r="AU297" s="152" t="s">
        <v>95</v>
      </c>
      <c r="AY297" s="13" t="s">
        <v>154</v>
      </c>
      <c r="BE297" s="153">
        <f t="shared" si="94"/>
        <v>0</v>
      </c>
      <c r="BF297" s="153">
        <f t="shared" si="95"/>
        <v>0</v>
      </c>
      <c r="BG297" s="153">
        <f t="shared" si="96"/>
        <v>0</v>
      </c>
      <c r="BH297" s="153">
        <f t="shared" si="97"/>
        <v>0</v>
      </c>
      <c r="BI297" s="153">
        <f t="shared" si="98"/>
        <v>0</v>
      </c>
      <c r="BJ297" s="13" t="s">
        <v>95</v>
      </c>
      <c r="BK297" s="153">
        <f t="shared" si="99"/>
        <v>0</v>
      </c>
      <c r="BL297" s="13" t="s">
        <v>218</v>
      </c>
      <c r="BM297" s="152" t="s">
        <v>743</v>
      </c>
    </row>
    <row r="298" spans="2:65" s="1" customFormat="1" ht="33" customHeight="1">
      <c r="B298" s="139"/>
      <c r="C298" s="140" t="s">
        <v>744</v>
      </c>
      <c r="D298" s="140" t="s">
        <v>156</v>
      </c>
      <c r="E298" s="141" t="s">
        <v>745</v>
      </c>
      <c r="F298" s="142" t="s">
        <v>746</v>
      </c>
      <c r="G298" s="143" t="s">
        <v>491</v>
      </c>
      <c r="H298" s="144">
        <v>26.3</v>
      </c>
      <c r="I298" s="145">
        <v>0</v>
      </c>
      <c r="J298" s="146">
        <f t="shared" si="90"/>
        <v>0</v>
      </c>
      <c r="K298" s="147"/>
      <c r="L298" s="28"/>
      <c r="M298" s="148" t="s">
        <v>1</v>
      </c>
      <c r="N298" s="149" t="s">
        <v>41</v>
      </c>
      <c r="P298" s="150">
        <f t="shared" si="91"/>
        <v>0</v>
      </c>
      <c r="Q298" s="150">
        <v>1.81E-3</v>
      </c>
      <c r="R298" s="150">
        <f t="shared" si="92"/>
        <v>4.7602999999999999E-2</v>
      </c>
      <c r="S298" s="150">
        <v>0</v>
      </c>
      <c r="T298" s="151">
        <f t="shared" si="93"/>
        <v>0</v>
      </c>
      <c r="AR298" s="152" t="s">
        <v>218</v>
      </c>
      <c r="AT298" s="152" t="s">
        <v>156</v>
      </c>
      <c r="AU298" s="152" t="s">
        <v>95</v>
      </c>
      <c r="AY298" s="13" t="s">
        <v>154</v>
      </c>
      <c r="BE298" s="153">
        <f t="shared" si="94"/>
        <v>0</v>
      </c>
      <c r="BF298" s="153">
        <f t="shared" si="95"/>
        <v>0</v>
      </c>
      <c r="BG298" s="153">
        <f t="shared" si="96"/>
        <v>0</v>
      </c>
      <c r="BH298" s="153">
        <f t="shared" si="97"/>
        <v>0</v>
      </c>
      <c r="BI298" s="153">
        <f t="shared" si="98"/>
        <v>0</v>
      </c>
      <c r="BJ298" s="13" t="s">
        <v>95</v>
      </c>
      <c r="BK298" s="153">
        <f t="shared" si="99"/>
        <v>0</v>
      </c>
      <c r="BL298" s="13" t="s">
        <v>218</v>
      </c>
      <c r="BM298" s="152" t="s">
        <v>747</v>
      </c>
    </row>
    <row r="299" spans="2:65" s="1" customFormat="1" ht="24.2" customHeight="1">
      <c r="B299" s="139"/>
      <c r="C299" s="140" t="s">
        <v>748</v>
      </c>
      <c r="D299" s="140" t="s">
        <v>156</v>
      </c>
      <c r="E299" s="141" t="s">
        <v>749</v>
      </c>
      <c r="F299" s="142" t="s">
        <v>750</v>
      </c>
      <c r="G299" s="143" t="s">
        <v>491</v>
      </c>
      <c r="H299" s="144">
        <v>14</v>
      </c>
      <c r="I299" s="145">
        <v>0</v>
      </c>
      <c r="J299" s="146">
        <f t="shared" si="90"/>
        <v>0</v>
      </c>
      <c r="K299" s="147"/>
      <c r="L299" s="28"/>
      <c r="M299" s="148" t="s">
        <v>1</v>
      </c>
      <c r="N299" s="149" t="s">
        <v>41</v>
      </c>
      <c r="P299" s="150">
        <f t="shared" si="91"/>
        <v>0</v>
      </c>
      <c r="Q299" s="150">
        <v>2.0699999999999998E-3</v>
      </c>
      <c r="R299" s="150">
        <f t="shared" si="92"/>
        <v>2.8979999999999999E-2</v>
      </c>
      <c r="S299" s="150">
        <v>0</v>
      </c>
      <c r="T299" s="151">
        <f t="shared" si="93"/>
        <v>0</v>
      </c>
      <c r="AR299" s="152" t="s">
        <v>218</v>
      </c>
      <c r="AT299" s="152" t="s">
        <v>156</v>
      </c>
      <c r="AU299" s="152" t="s">
        <v>95</v>
      </c>
      <c r="AY299" s="13" t="s">
        <v>154</v>
      </c>
      <c r="BE299" s="153">
        <f t="shared" si="94"/>
        <v>0</v>
      </c>
      <c r="BF299" s="153">
        <f t="shared" si="95"/>
        <v>0</v>
      </c>
      <c r="BG299" s="153">
        <f t="shared" si="96"/>
        <v>0</v>
      </c>
      <c r="BH299" s="153">
        <f t="shared" si="97"/>
        <v>0</v>
      </c>
      <c r="BI299" s="153">
        <f t="shared" si="98"/>
        <v>0</v>
      </c>
      <c r="BJ299" s="13" t="s">
        <v>95</v>
      </c>
      <c r="BK299" s="153">
        <f t="shared" si="99"/>
        <v>0</v>
      </c>
      <c r="BL299" s="13" t="s">
        <v>218</v>
      </c>
      <c r="BM299" s="152" t="s">
        <v>751</v>
      </c>
    </row>
    <row r="300" spans="2:65" s="1" customFormat="1" ht="24.2" customHeight="1">
      <c r="B300" s="139"/>
      <c r="C300" s="140" t="s">
        <v>752</v>
      </c>
      <c r="D300" s="140" t="s">
        <v>156</v>
      </c>
      <c r="E300" s="141" t="s">
        <v>753</v>
      </c>
      <c r="F300" s="142" t="s">
        <v>754</v>
      </c>
      <c r="G300" s="143" t="s">
        <v>187</v>
      </c>
      <c r="H300" s="144">
        <v>195.7</v>
      </c>
      <c r="I300" s="145">
        <v>0</v>
      </c>
      <c r="J300" s="146">
        <f t="shared" si="90"/>
        <v>0</v>
      </c>
      <c r="K300" s="147"/>
      <c r="L300" s="28"/>
      <c r="M300" s="148" t="s">
        <v>1</v>
      </c>
      <c r="N300" s="149" t="s">
        <v>41</v>
      </c>
      <c r="P300" s="150">
        <f t="shared" si="91"/>
        <v>0</v>
      </c>
      <c r="Q300" s="150">
        <v>1.2E-4</v>
      </c>
      <c r="R300" s="150">
        <f t="shared" si="92"/>
        <v>2.3483999999999998E-2</v>
      </c>
      <c r="S300" s="150">
        <v>0</v>
      </c>
      <c r="T300" s="151">
        <f t="shared" si="93"/>
        <v>0</v>
      </c>
      <c r="AR300" s="152" t="s">
        <v>218</v>
      </c>
      <c r="AT300" s="152" t="s">
        <v>156</v>
      </c>
      <c r="AU300" s="152" t="s">
        <v>95</v>
      </c>
      <c r="AY300" s="13" t="s">
        <v>154</v>
      </c>
      <c r="BE300" s="153">
        <f t="shared" si="94"/>
        <v>0</v>
      </c>
      <c r="BF300" s="153">
        <f t="shared" si="95"/>
        <v>0</v>
      </c>
      <c r="BG300" s="153">
        <f t="shared" si="96"/>
        <v>0</v>
      </c>
      <c r="BH300" s="153">
        <f t="shared" si="97"/>
        <v>0</v>
      </c>
      <c r="BI300" s="153">
        <f t="shared" si="98"/>
        <v>0</v>
      </c>
      <c r="BJ300" s="13" t="s">
        <v>95</v>
      </c>
      <c r="BK300" s="153">
        <f t="shared" si="99"/>
        <v>0</v>
      </c>
      <c r="BL300" s="13" t="s">
        <v>218</v>
      </c>
      <c r="BM300" s="152" t="s">
        <v>755</v>
      </c>
    </row>
    <row r="301" spans="2:65" s="1" customFormat="1" ht="24.2" customHeight="1">
      <c r="B301" s="139"/>
      <c r="C301" s="140" t="s">
        <v>756</v>
      </c>
      <c r="D301" s="140" t="s">
        <v>156</v>
      </c>
      <c r="E301" s="141" t="s">
        <v>757</v>
      </c>
      <c r="F301" s="142" t="s">
        <v>758</v>
      </c>
      <c r="G301" s="143" t="s">
        <v>610</v>
      </c>
      <c r="H301" s="164">
        <v>0</v>
      </c>
      <c r="I301" s="145">
        <v>0</v>
      </c>
      <c r="J301" s="146">
        <f t="shared" si="90"/>
        <v>0</v>
      </c>
      <c r="K301" s="147"/>
      <c r="L301" s="28"/>
      <c r="M301" s="148" t="s">
        <v>1</v>
      </c>
      <c r="N301" s="149" t="s">
        <v>41</v>
      </c>
      <c r="P301" s="150">
        <f t="shared" si="91"/>
        <v>0</v>
      </c>
      <c r="Q301" s="150">
        <v>0</v>
      </c>
      <c r="R301" s="150">
        <f t="shared" si="92"/>
        <v>0</v>
      </c>
      <c r="S301" s="150">
        <v>0</v>
      </c>
      <c r="T301" s="151">
        <f t="shared" si="93"/>
        <v>0</v>
      </c>
      <c r="AR301" s="152" t="s">
        <v>218</v>
      </c>
      <c r="AT301" s="152" t="s">
        <v>156</v>
      </c>
      <c r="AU301" s="152" t="s">
        <v>95</v>
      </c>
      <c r="AY301" s="13" t="s">
        <v>154</v>
      </c>
      <c r="BE301" s="153">
        <f t="shared" si="94"/>
        <v>0</v>
      </c>
      <c r="BF301" s="153">
        <f t="shared" si="95"/>
        <v>0</v>
      </c>
      <c r="BG301" s="153">
        <f t="shared" si="96"/>
        <v>0</v>
      </c>
      <c r="BH301" s="153">
        <f t="shared" si="97"/>
        <v>0</v>
      </c>
      <c r="BI301" s="153">
        <f t="shared" si="98"/>
        <v>0</v>
      </c>
      <c r="BJ301" s="13" t="s">
        <v>95</v>
      </c>
      <c r="BK301" s="153">
        <f t="shared" si="99"/>
        <v>0</v>
      </c>
      <c r="BL301" s="13" t="s">
        <v>218</v>
      </c>
      <c r="BM301" s="152" t="s">
        <v>759</v>
      </c>
    </row>
    <row r="302" spans="2:65" s="11" customFormat="1" ht="22.9" customHeight="1">
      <c r="B302" s="127"/>
      <c r="D302" s="128" t="s">
        <v>74</v>
      </c>
      <c r="E302" s="137" t="s">
        <v>760</v>
      </c>
      <c r="F302" s="137" t="s">
        <v>761</v>
      </c>
      <c r="I302" s="130"/>
      <c r="J302" s="138">
        <f>BK302</f>
        <v>0</v>
      </c>
      <c r="L302" s="127"/>
      <c r="M302" s="132"/>
      <c r="P302" s="133">
        <f>SUM(P303:P322)</f>
        <v>0</v>
      </c>
      <c r="R302" s="133">
        <f>SUM(R303:R322)</f>
        <v>0.14574909999999999</v>
      </c>
      <c r="T302" s="134">
        <f>SUM(T303:T322)</f>
        <v>0</v>
      </c>
      <c r="AR302" s="128" t="s">
        <v>95</v>
      </c>
      <c r="AT302" s="135" t="s">
        <v>74</v>
      </c>
      <c r="AU302" s="135" t="s">
        <v>83</v>
      </c>
      <c r="AY302" s="128" t="s">
        <v>154</v>
      </c>
      <c r="BK302" s="136">
        <f>SUM(BK303:BK322)</f>
        <v>0</v>
      </c>
    </row>
    <row r="303" spans="2:65" s="1" customFormat="1" ht="24.2" customHeight="1">
      <c r="B303" s="139"/>
      <c r="C303" s="140" t="s">
        <v>762</v>
      </c>
      <c r="D303" s="140" t="s">
        <v>156</v>
      </c>
      <c r="E303" s="141" t="s">
        <v>763</v>
      </c>
      <c r="F303" s="142" t="s">
        <v>764</v>
      </c>
      <c r="G303" s="143" t="s">
        <v>491</v>
      </c>
      <c r="H303" s="144">
        <v>80.849999999999994</v>
      </c>
      <c r="I303" s="145">
        <v>0</v>
      </c>
      <c r="J303" s="146">
        <f t="shared" ref="J303:J322" si="100">ROUND(I303*H303,2)</f>
        <v>0</v>
      </c>
      <c r="K303" s="147"/>
      <c r="L303" s="28"/>
      <c r="M303" s="148" t="s">
        <v>1</v>
      </c>
      <c r="N303" s="149" t="s">
        <v>41</v>
      </c>
      <c r="P303" s="150">
        <f t="shared" ref="P303:P322" si="101">O303*H303</f>
        <v>0</v>
      </c>
      <c r="Q303" s="150">
        <v>2.1000000000000001E-4</v>
      </c>
      <c r="R303" s="150">
        <f t="shared" ref="R303:R322" si="102">Q303*H303</f>
        <v>1.6978500000000001E-2</v>
      </c>
      <c r="S303" s="150">
        <v>0</v>
      </c>
      <c r="T303" s="151">
        <f t="shared" ref="T303:T322" si="103">S303*H303</f>
        <v>0</v>
      </c>
      <c r="AR303" s="152" t="s">
        <v>218</v>
      </c>
      <c r="AT303" s="152" t="s">
        <v>156</v>
      </c>
      <c r="AU303" s="152" t="s">
        <v>95</v>
      </c>
      <c r="AY303" s="13" t="s">
        <v>154</v>
      </c>
      <c r="BE303" s="153">
        <f t="shared" ref="BE303:BE322" si="104">IF(N303="základná",J303,0)</f>
        <v>0</v>
      </c>
      <c r="BF303" s="153">
        <f t="shared" ref="BF303:BF322" si="105">IF(N303="znížená",J303,0)</f>
        <v>0</v>
      </c>
      <c r="BG303" s="153">
        <f t="shared" ref="BG303:BG322" si="106">IF(N303="zákl. prenesená",J303,0)</f>
        <v>0</v>
      </c>
      <c r="BH303" s="153">
        <f t="shared" ref="BH303:BH322" si="107">IF(N303="zníž. prenesená",J303,0)</f>
        <v>0</v>
      </c>
      <c r="BI303" s="153">
        <f t="shared" ref="BI303:BI322" si="108">IF(N303="nulová",J303,0)</f>
        <v>0</v>
      </c>
      <c r="BJ303" s="13" t="s">
        <v>95</v>
      </c>
      <c r="BK303" s="153">
        <f t="shared" ref="BK303:BK322" si="109">ROUND(I303*H303,2)</f>
        <v>0</v>
      </c>
      <c r="BL303" s="13" t="s">
        <v>218</v>
      </c>
      <c r="BM303" s="152" t="s">
        <v>765</v>
      </c>
    </row>
    <row r="304" spans="2:65" s="1" customFormat="1" ht="37.9" customHeight="1">
      <c r="B304" s="139"/>
      <c r="C304" s="154" t="s">
        <v>766</v>
      </c>
      <c r="D304" s="154" t="s">
        <v>484</v>
      </c>
      <c r="E304" s="155" t="s">
        <v>767</v>
      </c>
      <c r="F304" s="156" t="s">
        <v>768</v>
      </c>
      <c r="G304" s="157" t="s">
        <v>491</v>
      </c>
      <c r="H304" s="158">
        <v>84.893000000000001</v>
      </c>
      <c r="I304" s="145">
        <v>0</v>
      </c>
      <c r="J304" s="159">
        <f t="shared" si="100"/>
        <v>0</v>
      </c>
      <c r="K304" s="160"/>
      <c r="L304" s="161"/>
      <c r="M304" s="162" t="s">
        <v>1</v>
      </c>
      <c r="N304" s="163" t="s">
        <v>41</v>
      </c>
      <c r="P304" s="150">
        <f t="shared" si="101"/>
        <v>0</v>
      </c>
      <c r="Q304" s="150">
        <v>1E-4</v>
      </c>
      <c r="R304" s="150">
        <f t="shared" si="102"/>
        <v>8.4893E-3</v>
      </c>
      <c r="S304" s="150">
        <v>0</v>
      </c>
      <c r="T304" s="151">
        <f t="shared" si="103"/>
        <v>0</v>
      </c>
      <c r="AR304" s="152" t="s">
        <v>284</v>
      </c>
      <c r="AT304" s="152" t="s">
        <v>484</v>
      </c>
      <c r="AU304" s="152" t="s">
        <v>95</v>
      </c>
      <c r="AY304" s="13" t="s">
        <v>154</v>
      </c>
      <c r="BE304" s="153">
        <f t="shared" si="104"/>
        <v>0</v>
      </c>
      <c r="BF304" s="153">
        <f t="shared" si="105"/>
        <v>0</v>
      </c>
      <c r="BG304" s="153">
        <f t="shared" si="106"/>
        <v>0</v>
      </c>
      <c r="BH304" s="153">
        <f t="shared" si="107"/>
        <v>0</v>
      </c>
      <c r="BI304" s="153">
        <f t="shared" si="108"/>
        <v>0</v>
      </c>
      <c r="BJ304" s="13" t="s">
        <v>95</v>
      </c>
      <c r="BK304" s="153">
        <f t="shared" si="109"/>
        <v>0</v>
      </c>
      <c r="BL304" s="13" t="s">
        <v>218</v>
      </c>
      <c r="BM304" s="152" t="s">
        <v>769</v>
      </c>
    </row>
    <row r="305" spans="2:65" s="1" customFormat="1" ht="37.9" customHeight="1">
      <c r="B305" s="139"/>
      <c r="C305" s="154" t="s">
        <v>770</v>
      </c>
      <c r="D305" s="154" t="s">
        <v>484</v>
      </c>
      <c r="E305" s="155" t="s">
        <v>771</v>
      </c>
      <c r="F305" s="156" t="s">
        <v>772</v>
      </c>
      <c r="G305" s="157" t="s">
        <v>491</v>
      </c>
      <c r="H305" s="158">
        <v>84.893000000000001</v>
      </c>
      <c r="I305" s="145">
        <v>0</v>
      </c>
      <c r="J305" s="159">
        <f t="shared" si="100"/>
        <v>0</v>
      </c>
      <c r="K305" s="160"/>
      <c r="L305" s="161"/>
      <c r="M305" s="162" t="s">
        <v>1</v>
      </c>
      <c r="N305" s="163" t="s">
        <v>41</v>
      </c>
      <c r="P305" s="150">
        <f t="shared" si="101"/>
        <v>0</v>
      </c>
      <c r="Q305" s="150">
        <v>1E-4</v>
      </c>
      <c r="R305" s="150">
        <f t="shared" si="102"/>
        <v>8.4893E-3</v>
      </c>
      <c r="S305" s="150">
        <v>0</v>
      </c>
      <c r="T305" s="151">
        <f t="shared" si="103"/>
        <v>0</v>
      </c>
      <c r="AR305" s="152" t="s">
        <v>284</v>
      </c>
      <c r="AT305" s="152" t="s">
        <v>484</v>
      </c>
      <c r="AU305" s="152" t="s">
        <v>95</v>
      </c>
      <c r="AY305" s="13" t="s">
        <v>154</v>
      </c>
      <c r="BE305" s="153">
        <f t="shared" si="104"/>
        <v>0</v>
      </c>
      <c r="BF305" s="153">
        <f t="shared" si="105"/>
        <v>0</v>
      </c>
      <c r="BG305" s="153">
        <f t="shared" si="106"/>
        <v>0</v>
      </c>
      <c r="BH305" s="153">
        <f t="shared" si="107"/>
        <v>0</v>
      </c>
      <c r="BI305" s="153">
        <f t="shared" si="108"/>
        <v>0</v>
      </c>
      <c r="BJ305" s="13" t="s">
        <v>95</v>
      </c>
      <c r="BK305" s="153">
        <f t="shared" si="109"/>
        <v>0</v>
      </c>
      <c r="BL305" s="13" t="s">
        <v>218</v>
      </c>
      <c r="BM305" s="152" t="s">
        <v>773</v>
      </c>
    </row>
    <row r="306" spans="2:65" s="1" customFormat="1" ht="16.5" customHeight="1">
      <c r="B306" s="139"/>
      <c r="C306" s="154" t="s">
        <v>774</v>
      </c>
      <c r="D306" s="154" t="s">
        <v>484</v>
      </c>
      <c r="E306" s="155" t="s">
        <v>775</v>
      </c>
      <c r="F306" s="156" t="s">
        <v>776</v>
      </c>
      <c r="G306" s="157" t="s">
        <v>246</v>
      </c>
      <c r="H306" s="158">
        <v>7</v>
      </c>
      <c r="I306" s="145">
        <v>0</v>
      </c>
      <c r="J306" s="159">
        <f t="shared" si="100"/>
        <v>0</v>
      </c>
      <c r="K306" s="160"/>
      <c r="L306" s="161"/>
      <c r="M306" s="162" t="s">
        <v>1</v>
      </c>
      <c r="N306" s="163" t="s">
        <v>41</v>
      </c>
      <c r="P306" s="150">
        <f t="shared" si="101"/>
        <v>0</v>
      </c>
      <c r="Q306" s="150">
        <v>0</v>
      </c>
      <c r="R306" s="150">
        <f t="shared" si="102"/>
        <v>0</v>
      </c>
      <c r="S306" s="150">
        <v>0</v>
      </c>
      <c r="T306" s="151">
        <f t="shared" si="103"/>
        <v>0</v>
      </c>
      <c r="AR306" s="152" t="s">
        <v>284</v>
      </c>
      <c r="AT306" s="152" t="s">
        <v>484</v>
      </c>
      <c r="AU306" s="152" t="s">
        <v>95</v>
      </c>
      <c r="AY306" s="13" t="s">
        <v>154</v>
      </c>
      <c r="BE306" s="153">
        <f t="shared" si="104"/>
        <v>0</v>
      </c>
      <c r="BF306" s="153">
        <f t="shared" si="105"/>
        <v>0</v>
      </c>
      <c r="BG306" s="153">
        <f t="shared" si="106"/>
        <v>0</v>
      </c>
      <c r="BH306" s="153">
        <f t="shared" si="107"/>
        <v>0</v>
      </c>
      <c r="BI306" s="153">
        <f t="shared" si="108"/>
        <v>0</v>
      </c>
      <c r="BJ306" s="13" t="s">
        <v>95</v>
      </c>
      <c r="BK306" s="153">
        <f t="shared" si="109"/>
        <v>0</v>
      </c>
      <c r="BL306" s="13" t="s">
        <v>218</v>
      </c>
      <c r="BM306" s="152" t="s">
        <v>777</v>
      </c>
    </row>
    <row r="307" spans="2:65" s="1" customFormat="1" ht="16.5" customHeight="1">
      <c r="B307" s="139"/>
      <c r="C307" s="154" t="s">
        <v>778</v>
      </c>
      <c r="D307" s="154" t="s">
        <v>484</v>
      </c>
      <c r="E307" s="155" t="s">
        <v>779</v>
      </c>
      <c r="F307" s="156" t="s">
        <v>780</v>
      </c>
      <c r="G307" s="157" t="s">
        <v>246</v>
      </c>
      <c r="H307" s="158">
        <v>2</v>
      </c>
      <c r="I307" s="145">
        <v>0</v>
      </c>
      <c r="J307" s="159">
        <f t="shared" si="100"/>
        <v>0</v>
      </c>
      <c r="K307" s="160"/>
      <c r="L307" s="161"/>
      <c r="M307" s="162" t="s">
        <v>1</v>
      </c>
      <c r="N307" s="163" t="s">
        <v>41</v>
      </c>
      <c r="P307" s="150">
        <f t="shared" si="101"/>
        <v>0</v>
      </c>
      <c r="Q307" s="150">
        <v>0</v>
      </c>
      <c r="R307" s="150">
        <f t="shared" si="102"/>
        <v>0</v>
      </c>
      <c r="S307" s="150">
        <v>0</v>
      </c>
      <c r="T307" s="151">
        <f t="shared" si="103"/>
        <v>0</v>
      </c>
      <c r="AR307" s="152" t="s">
        <v>284</v>
      </c>
      <c r="AT307" s="152" t="s">
        <v>484</v>
      </c>
      <c r="AU307" s="152" t="s">
        <v>95</v>
      </c>
      <c r="AY307" s="13" t="s">
        <v>154</v>
      </c>
      <c r="BE307" s="153">
        <f t="shared" si="104"/>
        <v>0</v>
      </c>
      <c r="BF307" s="153">
        <f t="shared" si="105"/>
        <v>0</v>
      </c>
      <c r="BG307" s="153">
        <f t="shared" si="106"/>
        <v>0</v>
      </c>
      <c r="BH307" s="153">
        <f t="shared" si="107"/>
        <v>0</v>
      </c>
      <c r="BI307" s="153">
        <f t="shared" si="108"/>
        <v>0</v>
      </c>
      <c r="BJ307" s="13" t="s">
        <v>95</v>
      </c>
      <c r="BK307" s="153">
        <f t="shared" si="109"/>
        <v>0</v>
      </c>
      <c r="BL307" s="13" t="s">
        <v>218</v>
      </c>
      <c r="BM307" s="152" t="s">
        <v>781</v>
      </c>
    </row>
    <row r="308" spans="2:65" s="1" customFormat="1" ht="16.5" customHeight="1">
      <c r="B308" s="139"/>
      <c r="C308" s="154" t="s">
        <v>782</v>
      </c>
      <c r="D308" s="154" t="s">
        <v>484</v>
      </c>
      <c r="E308" s="155" t="s">
        <v>783</v>
      </c>
      <c r="F308" s="156" t="s">
        <v>784</v>
      </c>
      <c r="G308" s="157" t="s">
        <v>246</v>
      </c>
      <c r="H308" s="158">
        <v>2</v>
      </c>
      <c r="I308" s="145">
        <v>0</v>
      </c>
      <c r="J308" s="159">
        <f t="shared" si="100"/>
        <v>0</v>
      </c>
      <c r="K308" s="160"/>
      <c r="L308" s="161"/>
      <c r="M308" s="162" t="s">
        <v>1</v>
      </c>
      <c r="N308" s="163" t="s">
        <v>41</v>
      </c>
      <c r="P308" s="150">
        <f t="shared" si="101"/>
        <v>0</v>
      </c>
      <c r="Q308" s="150">
        <v>0</v>
      </c>
      <c r="R308" s="150">
        <f t="shared" si="102"/>
        <v>0</v>
      </c>
      <c r="S308" s="150">
        <v>0</v>
      </c>
      <c r="T308" s="151">
        <f t="shared" si="103"/>
        <v>0</v>
      </c>
      <c r="AR308" s="152" t="s">
        <v>284</v>
      </c>
      <c r="AT308" s="152" t="s">
        <v>484</v>
      </c>
      <c r="AU308" s="152" t="s">
        <v>95</v>
      </c>
      <c r="AY308" s="13" t="s">
        <v>154</v>
      </c>
      <c r="BE308" s="153">
        <f t="shared" si="104"/>
        <v>0</v>
      </c>
      <c r="BF308" s="153">
        <f t="shared" si="105"/>
        <v>0</v>
      </c>
      <c r="BG308" s="153">
        <f t="shared" si="106"/>
        <v>0</v>
      </c>
      <c r="BH308" s="153">
        <f t="shared" si="107"/>
        <v>0</v>
      </c>
      <c r="BI308" s="153">
        <f t="shared" si="108"/>
        <v>0</v>
      </c>
      <c r="BJ308" s="13" t="s">
        <v>95</v>
      </c>
      <c r="BK308" s="153">
        <f t="shared" si="109"/>
        <v>0</v>
      </c>
      <c r="BL308" s="13" t="s">
        <v>218</v>
      </c>
      <c r="BM308" s="152" t="s">
        <v>785</v>
      </c>
    </row>
    <row r="309" spans="2:65" s="1" customFormat="1" ht="16.5" customHeight="1">
      <c r="B309" s="139"/>
      <c r="C309" s="154" t="s">
        <v>786</v>
      </c>
      <c r="D309" s="154" t="s">
        <v>484</v>
      </c>
      <c r="E309" s="155" t="s">
        <v>787</v>
      </c>
      <c r="F309" s="156" t="s">
        <v>788</v>
      </c>
      <c r="G309" s="157" t="s">
        <v>246</v>
      </c>
      <c r="H309" s="158">
        <v>1</v>
      </c>
      <c r="I309" s="145">
        <v>0</v>
      </c>
      <c r="J309" s="159">
        <f t="shared" si="100"/>
        <v>0</v>
      </c>
      <c r="K309" s="160"/>
      <c r="L309" s="161"/>
      <c r="M309" s="162" t="s">
        <v>1</v>
      </c>
      <c r="N309" s="163" t="s">
        <v>41</v>
      </c>
      <c r="P309" s="150">
        <f t="shared" si="101"/>
        <v>0</v>
      </c>
      <c r="Q309" s="150">
        <v>0</v>
      </c>
      <c r="R309" s="150">
        <f t="shared" si="102"/>
        <v>0</v>
      </c>
      <c r="S309" s="150">
        <v>0</v>
      </c>
      <c r="T309" s="151">
        <f t="shared" si="103"/>
        <v>0</v>
      </c>
      <c r="AR309" s="152" t="s">
        <v>284</v>
      </c>
      <c r="AT309" s="152" t="s">
        <v>484</v>
      </c>
      <c r="AU309" s="152" t="s">
        <v>95</v>
      </c>
      <c r="AY309" s="13" t="s">
        <v>154</v>
      </c>
      <c r="BE309" s="153">
        <f t="shared" si="104"/>
        <v>0</v>
      </c>
      <c r="BF309" s="153">
        <f t="shared" si="105"/>
        <v>0</v>
      </c>
      <c r="BG309" s="153">
        <f t="shared" si="106"/>
        <v>0</v>
      </c>
      <c r="BH309" s="153">
        <f t="shared" si="107"/>
        <v>0</v>
      </c>
      <c r="BI309" s="153">
        <f t="shared" si="108"/>
        <v>0</v>
      </c>
      <c r="BJ309" s="13" t="s">
        <v>95</v>
      </c>
      <c r="BK309" s="153">
        <f t="shared" si="109"/>
        <v>0</v>
      </c>
      <c r="BL309" s="13" t="s">
        <v>218</v>
      </c>
      <c r="BM309" s="152" t="s">
        <v>789</v>
      </c>
    </row>
    <row r="310" spans="2:65" s="1" customFormat="1" ht="16.5" customHeight="1">
      <c r="B310" s="139"/>
      <c r="C310" s="154" t="s">
        <v>790</v>
      </c>
      <c r="D310" s="154" t="s">
        <v>484</v>
      </c>
      <c r="E310" s="155" t="s">
        <v>791</v>
      </c>
      <c r="F310" s="156" t="s">
        <v>792</v>
      </c>
      <c r="G310" s="157" t="s">
        <v>246</v>
      </c>
      <c r="H310" s="158">
        <v>1</v>
      </c>
      <c r="I310" s="145">
        <v>0</v>
      </c>
      <c r="J310" s="159">
        <f t="shared" si="100"/>
        <v>0</v>
      </c>
      <c r="K310" s="160"/>
      <c r="L310" s="161"/>
      <c r="M310" s="162" t="s">
        <v>1</v>
      </c>
      <c r="N310" s="163" t="s">
        <v>41</v>
      </c>
      <c r="P310" s="150">
        <f t="shared" si="101"/>
        <v>0</v>
      </c>
      <c r="Q310" s="150">
        <v>0</v>
      </c>
      <c r="R310" s="150">
        <f t="shared" si="102"/>
        <v>0</v>
      </c>
      <c r="S310" s="150">
        <v>0</v>
      </c>
      <c r="T310" s="151">
        <f t="shared" si="103"/>
        <v>0</v>
      </c>
      <c r="AR310" s="152" t="s">
        <v>284</v>
      </c>
      <c r="AT310" s="152" t="s">
        <v>484</v>
      </c>
      <c r="AU310" s="152" t="s">
        <v>95</v>
      </c>
      <c r="AY310" s="13" t="s">
        <v>154</v>
      </c>
      <c r="BE310" s="153">
        <f t="shared" si="104"/>
        <v>0</v>
      </c>
      <c r="BF310" s="153">
        <f t="shared" si="105"/>
        <v>0</v>
      </c>
      <c r="BG310" s="153">
        <f t="shared" si="106"/>
        <v>0</v>
      </c>
      <c r="BH310" s="153">
        <f t="shared" si="107"/>
        <v>0</v>
      </c>
      <c r="BI310" s="153">
        <f t="shared" si="108"/>
        <v>0</v>
      </c>
      <c r="BJ310" s="13" t="s">
        <v>95</v>
      </c>
      <c r="BK310" s="153">
        <f t="shared" si="109"/>
        <v>0</v>
      </c>
      <c r="BL310" s="13" t="s">
        <v>218</v>
      </c>
      <c r="BM310" s="152" t="s">
        <v>793</v>
      </c>
    </row>
    <row r="311" spans="2:65" s="1" customFormat="1" ht="24.2" customHeight="1">
      <c r="B311" s="139"/>
      <c r="C311" s="140" t="s">
        <v>794</v>
      </c>
      <c r="D311" s="140" t="s">
        <v>156</v>
      </c>
      <c r="E311" s="141" t="s">
        <v>795</v>
      </c>
      <c r="F311" s="142" t="s">
        <v>796</v>
      </c>
      <c r="G311" s="143" t="s">
        <v>491</v>
      </c>
      <c r="H311" s="144">
        <v>17.600000000000001</v>
      </c>
      <c r="I311" s="145">
        <v>0</v>
      </c>
      <c r="J311" s="146">
        <f t="shared" si="100"/>
        <v>0</v>
      </c>
      <c r="K311" s="147"/>
      <c r="L311" s="28"/>
      <c r="M311" s="148" t="s">
        <v>1</v>
      </c>
      <c r="N311" s="149" t="s">
        <v>41</v>
      </c>
      <c r="P311" s="150">
        <f t="shared" si="101"/>
        <v>0</v>
      </c>
      <c r="Q311" s="150">
        <v>2.1000000000000001E-4</v>
      </c>
      <c r="R311" s="150">
        <f t="shared" si="102"/>
        <v>3.6960000000000005E-3</v>
      </c>
      <c r="S311" s="150">
        <v>0</v>
      </c>
      <c r="T311" s="151">
        <f t="shared" si="103"/>
        <v>0</v>
      </c>
      <c r="AR311" s="152" t="s">
        <v>218</v>
      </c>
      <c r="AT311" s="152" t="s">
        <v>156</v>
      </c>
      <c r="AU311" s="152" t="s">
        <v>95</v>
      </c>
      <c r="AY311" s="13" t="s">
        <v>154</v>
      </c>
      <c r="BE311" s="153">
        <f t="shared" si="104"/>
        <v>0</v>
      </c>
      <c r="BF311" s="153">
        <f t="shared" si="105"/>
        <v>0</v>
      </c>
      <c r="BG311" s="153">
        <f t="shared" si="106"/>
        <v>0</v>
      </c>
      <c r="BH311" s="153">
        <f t="shared" si="107"/>
        <v>0</v>
      </c>
      <c r="BI311" s="153">
        <f t="shared" si="108"/>
        <v>0</v>
      </c>
      <c r="BJ311" s="13" t="s">
        <v>95</v>
      </c>
      <c r="BK311" s="153">
        <f t="shared" si="109"/>
        <v>0</v>
      </c>
      <c r="BL311" s="13" t="s">
        <v>218</v>
      </c>
      <c r="BM311" s="152" t="s">
        <v>797</v>
      </c>
    </row>
    <row r="312" spans="2:65" s="1" customFormat="1" ht="37.9" customHeight="1">
      <c r="B312" s="139"/>
      <c r="C312" s="154" t="s">
        <v>798</v>
      </c>
      <c r="D312" s="154" t="s">
        <v>484</v>
      </c>
      <c r="E312" s="155" t="s">
        <v>767</v>
      </c>
      <c r="F312" s="156" t="s">
        <v>768</v>
      </c>
      <c r="G312" s="157" t="s">
        <v>491</v>
      </c>
      <c r="H312" s="158">
        <v>18.48</v>
      </c>
      <c r="I312" s="145">
        <v>0</v>
      </c>
      <c r="J312" s="159">
        <f t="shared" si="100"/>
        <v>0</v>
      </c>
      <c r="K312" s="160"/>
      <c r="L312" s="161"/>
      <c r="M312" s="162" t="s">
        <v>1</v>
      </c>
      <c r="N312" s="163" t="s">
        <v>41</v>
      </c>
      <c r="P312" s="150">
        <f t="shared" si="101"/>
        <v>0</v>
      </c>
      <c r="Q312" s="150">
        <v>1E-4</v>
      </c>
      <c r="R312" s="150">
        <f t="shared" si="102"/>
        <v>1.848E-3</v>
      </c>
      <c r="S312" s="150">
        <v>0</v>
      </c>
      <c r="T312" s="151">
        <f t="shared" si="103"/>
        <v>0</v>
      </c>
      <c r="AR312" s="152" t="s">
        <v>284</v>
      </c>
      <c r="AT312" s="152" t="s">
        <v>484</v>
      </c>
      <c r="AU312" s="152" t="s">
        <v>95</v>
      </c>
      <c r="AY312" s="13" t="s">
        <v>154</v>
      </c>
      <c r="BE312" s="153">
        <f t="shared" si="104"/>
        <v>0</v>
      </c>
      <c r="BF312" s="153">
        <f t="shared" si="105"/>
        <v>0</v>
      </c>
      <c r="BG312" s="153">
        <f t="shared" si="106"/>
        <v>0</v>
      </c>
      <c r="BH312" s="153">
        <f t="shared" si="107"/>
        <v>0</v>
      </c>
      <c r="BI312" s="153">
        <f t="shared" si="108"/>
        <v>0</v>
      </c>
      <c r="BJ312" s="13" t="s">
        <v>95</v>
      </c>
      <c r="BK312" s="153">
        <f t="shared" si="109"/>
        <v>0</v>
      </c>
      <c r="BL312" s="13" t="s">
        <v>218</v>
      </c>
      <c r="BM312" s="152" t="s">
        <v>799</v>
      </c>
    </row>
    <row r="313" spans="2:65" s="1" customFormat="1" ht="37.9" customHeight="1">
      <c r="B313" s="139"/>
      <c r="C313" s="154" t="s">
        <v>800</v>
      </c>
      <c r="D313" s="154" t="s">
        <v>484</v>
      </c>
      <c r="E313" s="155" t="s">
        <v>771</v>
      </c>
      <c r="F313" s="156" t="s">
        <v>772</v>
      </c>
      <c r="G313" s="157" t="s">
        <v>491</v>
      </c>
      <c r="H313" s="158">
        <v>18.48</v>
      </c>
      <c r="I313" s="145">
        <v>0</v>
      </c>
      <c r="J313" s="159">
        <f t="shared" si="100"/>
        <v>0</v>
      </c>
      <c r="K313" s="160"/>
      <c r="L313" s="161"/>
      <c r="M313" s="162" t="s">
        <v>1</v>
      </c>
      <c r="N313" s="163" t="s">
        <v>41</v>
      </c>
      <c r="P313" s="150">
        <f t="shared" si="101"/>
        <v>0</v>
      </c>
      <c r="Q313" s="150">
        <v>1E-4</v>
      </c>
      <c r="R313" s="150">
        <f t="shared" si="102"/>
        <v>1.848E-3</v>
      </c>
      <c r="S313" s="150">
        <v>0</v>
      </c>
      <c r="T313" s="151">
        <f t="shared" si="103"/>
        <v>0</v>
      </c>
      <c r="AR313" s="152" t="s">
        <v>284</v>
      </c>
      <c r="AT313" s="152" t="s">
        <v>484</v>
      </c>
      <c r="AU313" s="152" t="s">
        <v>95</v>
      </c>
      <c r="AY313" s="13" t="s">
        <v>154</v>
      </c>
      <c r="BE313" s="153">
        <f t="shared" si="104"/>
        <v>0</v>
      </c>
      <c r="BF313" s="153">
        <f t="shared" si="105"/>
        <v>0</v>
      </c>
      <c r="BG313" s="153">
        <f t="shared" si="106"/>
        <v>0</v>
      </c>
      <c r="BH313" s="153">
        <f t="shared" si="107"/>
        <v>0</v>
      </c>
      <c r="BI313" s="153">
        <f t="shared" si="108"/>
        <v>0</v>
      </c>
      <c r="BJ313" s="13" t="s">
        <v>95</v>
      </c>
      <c r="BK313" s="153">
        <f t="shared" si="109"/>
        <v>0</v>
      </c>
      <c r="BL313" s="13" t="s">
        <v>218</v>
      </c>
      <c r="BM313" s="152" t="s">
        <v>801</v>
      </c>
    </row>
    <row r="314" spans="2:65" s="1" customFormat="1" ht="16.5" customHeight="1">
      <c r="B314" s="139"/>
      <c r="C314" s="154" t="s">
        <v>802</v>
      </c>
      <c r="D314" s="154" t="s">
        <v>484</v>
      </c>
      <c r="E314" s="155" t="s">
        <v>803</v>
      </c>
      <c r="F314" s="156" t="s">
        <v>804</v>
      </c>
      <c r="G314" s="157" t="s">
        <v>246</v>
      </c>
      <c r="H314" s="158">
        <v>1</v>
      </c>
      <c r="I314" s="145">
        <v>0</v>
      </c>
      <c r="J314" s="159">
        <f t="shared" si="100"/>
        <v>0</v>
      </c>
      <c r="K314" s="160"/>
      <c r="L314" s="161"/>
      <c r="M314" s="162" t="s">
        <v>1</v>
      </c>
      <c r="N314" s="163" t="s">
        <v>41</v>
      </c>
      <c r="P314" s="150">
        <f t="shared" si="101"/>
        <v>0</v>
      </c>
      <c r="Q314" s="150">
        <v>0</v>
      </c>
      <c r="R314" s="150">
        <f t="shared" si="102"/>
        <v>0</v>
      </c>
      <c r="S314" s="150">
        <v>0</v>
      </c>
      <c r="T314" s="151">
        <f t="shared" si="103"/>
        <v>0</v>
      </c>
      <c r="AR314" s="152" t="s">
        <v>284</v>
      </c>
      <c r="AT314" s="152" t="s">
        <v>484</v>
      </c>
      <c r="AU314" s="152" t="s">
        <v>95</v>
      </c>
      <c r="AY314" s="13" t="s">
        <v>154</v>
      </c>
      <c r="BE314" s="153">
        <f t="shared" si="104"/>
        <v>0</v>
      </c>
      <c r="BF314" s="153">
        <f t="shared" si="105"/>
        <v>0</v>
      </c>
      <c r="BG314" s="153">
        <f t="shared" si="106"/>
        <v>0</v>
      </c>
      <c r="BH314" s="153">
        <f t="shared" si="107"/>
        <v>0</v>
      </c>
      <c r="BI314" s="153">
        <f t="shared" si="108"/>
        <v>0</v>
      </c>
      <c r="BJ314" s="13" t="s">
        <v>95</v>
      </c>
      <c r="BK314" s="153">
        <f t="shared" si="109"/>
        <v>0</v>
      </c>
      <c r="BL314" s="13" t="s">
        <v>218</v>
      </c>
      <c r="BM314" s="152" t="s">
        <v>805</v>
      </c>
    </row>
    <row r="315" spans="2:65" s="1" customFormat="1" ht="16.5" customHeight="1">
      <c r="B315" s="139"/>
      <c r="C315" s="154" t="s">
        <v>806</v>
      </c>
      <c r="D315" s="154" t="s">
        <v>484</v>
      </c>
      <c r="E315" s="155" t="s">
        <v>807</v>
      </c>
      <c r="F315" s="156" t="s">
        <v>808</v>
      </c>
      <c r="G315" s="157" t="s">
        <v>246</v>
      </c>
      <c r="H315" s="158">
        <v>1</v>
      </c>
      <c r="I315" s="145">
        <v>0</v>
      </c>
      <c r="J315" s="159">
        <f t="shared" si="100"/>
        <v>0</v>
      </c>
      <c r="K315" s="160"/>
      <c r="L315" s="161"/>
      <c r="M315" s="162" t="s">
        <v>1</v>
      </c>
      <c r="N315" s="163" t="s">
        <v>41</v>
      </c>
      <c r="P315" s="150">
        <f t="shared" si="101"/>
        <v>0</v>
      </c>
      <c r="Q315" s="150">
        <v>0</v>
      </c>
      <c r="R315" s="150">
        <f t="shared" si="102"/>
        <v>0</v>
      </c>
      <c r="S315" s="150">
        <v>0</v>
      </c>
      <c r="T315" s="151">
        <f t="shared" si="103"/>
        <v>0</v>
      </c>
      <c r="AR315" s="152" t="s">
        <v>284</v>
      </c>
      <c r="AT315" s="152" t="s">
        <v>484</v>
      </c>
      <c r="AU315" s="152" t="s">
        <v>95</v>
      </c>
      <c r="AY315" s="13" t="s">
        <v>154</v>
      </c>
      <c r="BE315" s="153">
        <f t="shared" si="104"/>
        <v>0</v>
      </c>
      <c r="BF315" s="153">
        <f t="shared" si="105"/>
        <v>0</v>
      </c>
      <c r="BG315" s="153">
        <f t="shared" si="106"/>
        <v>0</v>
      </c>
      <c r="BH315" s="153">
        <f t="shared" si="107"/>
        <v>0</v>
      </c>
      <c r="BI315" s="153">
        <f t="shared" si="108"/>
        <v>0</v>
      </c>
      <c r="BJ315" s="13" t="s">
        <v>95</v>
      </c>
      <c r="BK315" s="153">
        <f t="shared" si="109"/>
        <v>0</v>
      </c>
      <c r="BL315" s="13" t="s">
        <v>218</v>
      </c>
      <c r="BM315" s="152" t="s">
        <v>809</v>
      </c>
    </row>
    <row r="316" spans="2:65" s="1" customFormat="1" ht="24.2" customHeight="1">
      <c r="B316" s="139"/>
      <c r="C316" s="140" t="s">
        <v>810</v>
      </c>
      <c r="D316" s="140" t="s">
        <v>156</v>
      </c>
      <c r="E316" s="141" t="s">
        <v>811</v>
      </c>
      <c r="F316" s="142" t="s">
        <v>812</v>
      </c>
      <c r="G316" s="143" t="s">
        <v>246</v>
      </c>
      <c r="H316" s="144">
        <v>2</v>
      </c>
      <c r="I316" s="145">
        <v>0</v>
      </c>
      <c r="J316" s="146">
        <f t="shared" si="100"/>
        <v>0</v>
      </c>
      <c r="K316" s="147"/>
      <c r="L316" s="28"/>
      <c r="M316" s="148" t="s">
        <v>1</v>
      </c>
      <c r="N316" s="149" t="s">
        <v>41</v>
      </c>
      <c r="P316" s="150">
        <f t="shared" si="101"/>
        <v>0</v>
      </c>
      <c r="Q316" s="150">
        <v>1.1999999999999999E-3</v>
      </c>
      <c r="R316" s="150">
        <f t="shared" si="102"/>
        <v>2.3999999999999998E-3</v>
      </c>
      <c r="S316" s="150">
        <v>0</v>
      </c>
      <c r="T316" s="151">
        <f t="shared" si="103"/>
        <v>0</v>
      </c>
      <c r="AR316" s="152" t="s">
        <v>218</v>
      </c>
      <c r="AT316" s="152" t="s">
        <v>156</v>
      </c>
      <c r="AU316" s="152" t="s">
        <v>95</v>
      </c>
      <c r="AY316" s="13" t="s">
        <v>154</v>
      </c>
      <c r="BE316" s="153">
        <f t="shared" si="104"/>
        <v>0</v>
      </c>
      <c r="BF316" s="153">
        <f t="shared" si="105"/>
        <v>0</v>
      </c>
      <c r="BG316" s="153">
        <f t="shared" si="106"/>
        <v>0</v>
      </c>
      <c r="BH316" s="153">
        <f t="shared" si="107"/>
        <v>0</v>
      </c>
      <c r="BI316" s="153">
        <f t="shared" si="108"/>
        <v>0</v>
      </c>
      <c r="BJ316" s="13" t="s">
        <v>95</v>
      </c>
      <c r="BK316" s="153">
        <f t="shared" si="109"/>
        <v>0</v>
      </c>
      <c r="BL316" s="13" t="s">
        <v>218</v>
      </c>
      <c r="BM316" s="152" t="s">
        <v>813</v>
      </c>
    </row>
    <row r="317" spans="2:65" s="1" customFormat="1" ht="33" customHeight="1">
      <c r="B317" s="139"/>
      <c r="C317" s="154" t="s">
        <v>814</v>
      </c>
      <c r="D317" s="154" t="s">
        <v>484</v>
      </c>
      <c r="E317" s="155" t="s">
        <v>815</v>
      </c>
      <c r="F317" s="156" t="s">
        <v>816</v>
      </c>
      <c r="G317" s="157" t="s">
        <v>246</v>
      </c>
      <c r="H317" s="158">
        <v>1</v>
      </c>
      <c r="I317" s="145">
        <v>0</v>
      </c>
      <c r="J317" s="159">
        <f t="shared" si="100"/>
        <v>0</v>
      </c>
      <c r="K317" s="160"/>
      <c r="L317" s="161"/>
      <c r="M317" s="162" t="s">
        <v>1</v>
      </c>
      <c r="N317" s="163" t="s">
        <v>41</v>
      </c>
      <c r="P317" s="150">
        <f t="shared" si="101"/>
        <v>0</v>
      </c>
      <c r="Q317" s="150">
        <v>3.7999999999999999E-2</v>
      </c>
      <c r="R317" s="150">
        <f t="shared" si="102"/>
        <v>3.7999999999999999E-2</v>
      </c>
      <c r="S317" s="150">
        <v>0</v>
      </c>
      <c r="T317" s="151">
        <f t="shared" si="103"/>
        <v>0</v>
      </c>
      <c r="AR317" s="152" t="s">
        <v>284</v>
      </c>
      <c r="AT317" s="152" t="s">
        <v>484</v>
      </c>
      <c r="AU317" s="152" t="s">
        <v>95</v>
      </c>
      <c r="AY317" s="13" t="s">
        <v>154</v>
      </c>
      <c r="BE317" s="153">
        <f t="shared" si="104"/>
        <v>0</v>
      </c>
      <c r="BF317" s="153">
        <f t="shared" si="105"/>
        <v>0</v>
      </c>
      <c r="BG317" s="153">
        <f t="shared" si="106"/>
        <v>0</v>
      </c>
      <c r="BH317" s="153">
        <f t="shared" si="107"/>
        <v>0</v>
      </c>
      <c r="BI317" s="153">
        <f t="shared" si="108"/>
        <v>0</v>
      </c>
      <c r="BJ317" s="13" t="s">
        <v>95</v>
      </c>
      <c r="BK317" s="153">
        <f t="shared" si="109"/>
        <v>0</v>
      </c>
      <c r="BL317" s="13" t="s">
        <v>218</v>
      </c>
      <c r="BM317" s="152" t="s">
        <v>817</v>
      </c>
    </row>
    <row r="318" spans="2:65" s="1" customFormat="1" ht="37.9" customHeight="1">
      <c r="B318" s="139"/>
      <c r="C318" s="154" t="s">
        <v>818</v>
      </c>
      <c r="D318" s="154" t="s">
        <v>484</v>
      </c>
      <c r="E318" s="155" t="s">
        <v>819</v>
      </c>
      <c r="F318" s="156" t="s">
        <v>820</v>
      </c>
      <c r="G318" s="157" t="s">
        <v>246</v>
      </c>
      <c r="H318" s="158">
        <v>1</v>
      </c>
      <c r="I318" s="145">
        <v>0</v>
      </c>
      <c r="J318" s="159">
        <f t="shared" si="100"/>
        <v>0</v>
      </c>
      <c r="K318" s="160"/>
      <c r="L318" s="161"/>
      <c r="M318" s="162" t="s">
        <v>1</v>
      </c>
      <c r="N318" s="163" t="s">
        <v>41</v>
      </c>
      <c r="P318" s="150">
        <f t="shared" si="101"/>
        <v>0</v>
      </c>
      <c r="Q318" s="150">
        <v>3.7999999999999999E-2</v>
      </c>
      <c r="R318" s="150">
        <f t="shared" si="102"/>
        <v>3.7999999999999999E-2</v>
      </c>
      <c r="S318" s="150">
        <v>0</v>
      </c>
      <c r="T318" s="151">
        <f t="shared" si="103"/>
        <v>0</v>
      </c>
      <c r="AR318" s="152" t="s">
        <v>284</v>
      </c>
      <c r="AT318" s="152" t="s">
        <v>484</v>
      </c>
      <c r="AU318" s="152" t="s">
        <v>95</v>
      </c>
      <c r="AY318" s="13" t="s">
        <v>154</v>
      </c>
      <c r="BE318" s="153">
        <f t="shared" si="104"/>
        <v>0</v>
      </c>
      <c r="BF318" s="153">
        <f t="shared" si="105"/>
        <v>0</v>
      </c>
      <c r="BG318" s="153">
        <f t="shared" si="106"/>
        <v>0</v>
      </c>
      <c r="BH318" s="153">
        <f t="shared" si="107"/>
        <v>0</v>
      </c>
      <c r="BI318" s="153">
        <f t="shared" si="108"/>
        <v>0</v>
      </c>
      <c r="BJ318" s="13" t="s">
        <v>95</v>
      </c>
      <c r="BK318" s="153">
        <f t="shared" si="109"/>
        <v>0</v>
      </c>
      <c r="BL318" s="13" t="s">
        <v>218</v>
      </c>
      <c r="BM318" s="152" t="s">
        <v>821</v>
      </c>
    </row>
    <row r="319" spans="2:65" s="1" customFormat="1" ht="33" customHeight="1">
      <c r="B319" s="139"/>
      <c r="C319" s="140" t="s">
        <v>822</v>
      </c>
      <c r="D319" s="140" t="s">
        <v>156</v>
      </c>
      <c r="E319" s="141" t="s">
        <v>823</v>
      </c>
      <c r="F319" s="142" t="s">
        <v>824</v>
      </c>
      <c r="G319" s="143" t="s">
        <v>246</v>
      </c>
      <c r="H319" s="144">
        <v>1</v>
      </c>
      <c r="I319" s="145">
        <v>0</v>
      </c>
      <c r="J319" s="146">
        <f t="shared" si="100"/>
        <v>0</v>
      </c>
      <c r="K319" s="147"/>
      <c r="L319" s="28"/>
      <c r="M319" s="148" t="s">
        <v>1</v>
      </c>
      <c r="N319" s="149" t="s">
        <v>41</v>
      </c>
      <c r="P319" s="150">
        <f t="shared" si="101"/>
        <v>0</v>
      </c>
      <c r="Q319" s="150">
        <v>0</v>
      </c>
      <c r="R319" s="150">
        <f t="shared" si="102"/>
        <v>0</v>
      </c>
      <c r="S319" s="150">
        <v>0</v>
      </c>
      <c r="T319" s="151">
        <f t="shared" si="103"/>
        <v>0</v>
      </c>
      <c r="AR319" s="152" t="s">
        <v>218</v>
      </c>
      <c r="AT319" s="152" t="s">
        <v>156</v>
      </c>
      <c r="AU319" s="152" t="s">
        <v>95</v>
      </c>
      <c r="AY319" s="13" t="s">
        <v>154</v>
      </c>
      <c r="BE319" s="153">
        <f t="shared" si="104"/>
        <v>0</v>
      </c>
      <c r="BF319" s="153">
        <f t="shared" si="105"/>
        <v>0</v>
      </c>
      <c r="BG319" s="153">
        <f t="shared" si="106"/>
        <v>0</v>
      </c>
      <c r="BH319" s="153">
        <f t="shared" si="107"/>
        <v>0</v>
      </c>
      <c r="BI319" s="153">
        <f t="shared" si="108"/>
        <v>0</v>
      </c>
      <c r="BJ319" s="13" t="s">
        <v>95</v>
      </c>
      <c r="BK319" s="153">
        <f t="shared" si="109"/>
        <v>0</v>
      </c>
      <c r="BL319" s="13" t="s">
        <v>218</v>
      </c>
      <c r="BM319" s="152" t="s">
        <v>825</v>
      </c>
    </row>
    <row r="320" spans="2:65" s="1" customFormat="1" ht="24.2" customHeight="1">
      <c r="B320" s="139"/>
      <c r="C320" s="154" t="s">
        <v>826</v>
      </c>
      <c r="D320" s="154" t="s">
        <v>484</v>
      </c>
      <c r="E320" s="155" t="s">
        <v>827</v>
      </c>
      <c r="F320" s="156" t="s">
        <v>828</v>
      </c>
      <c r="G320" s="157" t="s">
        <v>246</v>
      </c>
      <c r="H320" s="158">
        <v>1</v>
      </c>
      <c r="I320" s="145">
        <v>0</v>
      </c>
      <c r="J320" s="159">
        <f t="shared" si="100"/>
        <v>0</v>
      </c>
      <c r="K320" s="160"/>
      <c r="L320" s="161"/>
      <c r="M320" s="162" t="s">
        <v>1</v>
      </c>
      <c r="N320" s="163" t="s">
        <v>41</v>
      </c>
      <c r="P320" s="150">
        <f t="shared" si="101"/>
        <v>0</v>
      </c>
      <c r="Q320" s="150">
        <v>1E-3</v>
      </c>
      <c r="R320" s="150">
        <f t="shared" si="102"/>
        <v>1E-3</v>
      </c>
      <c r="S320" s="150">
        <v>0</v>
      </c>
      <c r="T320" s="151">
        <f t="shared" si="103"/>
        <v>0</v>
      </c>
      <c r="AR320" s="152" t="s">
        <v>284</v>
      </c>
      <c r="AT320" s="152" t="s">
        <v>484</v>
      </c>
      <c r="AU320" s="152" t="s">
        <v>95</v>
      </c>
      <c r="AY320" s="13" t="s">
        <v>154</v>
      </c>
      <c r="BE320" s="153">
        <f t="shared" si="104"/>
        <v>0</v>
      </c>
      <c r="BF320" s="153">
        <f t="shared" si="105"/>
        <v>0</v>
      </c>
      <c r="BG320" s="153">
        <f t="shared" si="106"/>
        <v>0</v>
      </c>
      <c r="BH320" s="153">
        <f t="shared" si="107"/>
        <v>0</v>
      </c>
      <c r="BI320" s="153">
        <f t="shared" si="108"/>
        <v>0</v>
      </c>
      <c r="BJ320" s="13" t="s">
        <v>95</v>
      </c>
      <c r="BK320" s="153">
        <f t="shared" si="109"/>
        <v>0</v>
      </c>
      <c r="BL320" s="13" t="s">
        <v>218</v>
      </c>
      <c r="BM320" s="152" t="s">
        <v>829</v>
      </c>
    </row>
    <row r="321" spans="2:65" s="1" customFormat="1" ht="24.2" customHeight="1">
      <c r="B321" s="139"/>
      <c r="C321" s="154" t="s">
        <v>830</v>
      </c>
      <c r="D321" s="154" t="s">
        <v>484</v>
      </c>
      <c r="E321" s="155" t="s">
        <v>831</v>
      </c>
      <c r="F321" s="156" t="s">
        <v>832</v>
      </c>
      <c r="G321" s="157" t="s">
        <v>246</v>
      </c>
      <c r="H321" s="158">
        <v>1</v>
      </c>
      <c r="I321" s="145">
        <v>0</v>
      </c>
      <c r="J321" s="159">
        <f t="shared" si="100"/>
        <v>0</v>
      </c>
      <c r="K321" s="160"/>
      <c r="L321" s="161"/>
      <c r="M321" s="162" t="s">
        <v>1</v>
      </c>
      <c r="N321" s="163" t="s">
        <v>41</v>
      </c>
      <c r="P321" s="150">
        <f t="shared" si="101"/>
        <v>0</v>
      </c>
      <c r="Q321" s="150">
        <v>2.5000000000000001E-2</v>
      </c>
      <c r="R321" s="150">
        <f t="shared" si="102"/>
        <v>2.5000000000000001E-2</v>
      </c>
      <c r="S321" s="150">
        <v>0</v>
      </c>
      <c r="T321" s="151">
        <f t="shared" si="103"/>
        <v>0</v>
      </c>
      <c r="AR321" s="152" t="s">
        <v>284</v>
      </c>
      <c r="AT321" s="152" t="s">
        <v>484</v>
      </c>
      <c r="AU321" s="152" t="s">
        <v>95</v>
      </c>
      <c r="AY321" s="13" t="s">
        <v>154</v>
      </c>
      <c r="BE321" s="153">
        <f t="shared" si="104"/>
        <v>0</v>
      </c>
      <c r="BF321" s="153">
        <f t="shared" si="105"/>
        <v>0</v>
      </c>
      <c r="BG321" s="153">
        <f t="shared" si="106"/>
        <v>0</v>
      </c>
      <c r="BH321" s="153">
        <f t="shared" si="107"/>
        <v>0</v>
      </c>
      <c r="BI321" s="153">
        <f t="shared" si="108"/>
        <v>0</v>
      </c>
      <c r="BJ321" s="13" t="s">
        <v>95</v>
      </c>
      <c r="BK321" s="153">
        <f t="shared" si="109"/>
        <v>0</v>
      </c>
      <c r="BL321" s="13" t="s">
        <v>218</v>
      </c>
      <c r="BM321" s="152" t="s">
        <v>833</v>
      </c>
    </row>
    <row r="322" spans="2:65" s="1" customFormat="1" ht="24.2" customHeight="1">
      <c r="B322" s="139"/>
      <c r="C322" s="140" t="s">
        <v>834</v>
      </c>
      <c r="D322" s="140" t="s">
        <v>156</v>
      </c>
      <c r="E322" s="141" t="s">
        <v>835</v>
      </c>
      <c r="F322" s="142" t="s">
        <v>836</v>
      </c>
      <c r="G322" s="143" t="s">
        <v>610</v>
      </c>
      <c r="H322" s="164">
        <v>0</v>
      </c>
      <c r="I322" s="145">
        <v>0</v>
      </c>
      <c r="J322" s="146">
        <f t="shared" si="100"/>
        <v>0</v>
      </c>
      <c r="K322" s="147"/>
      <c r="L322" s="28"/>
      <c r="M322" s="148" t="s">
        <v>1</v>
      </c>
      <c r="N322" s="149" t="s">
        <v>41</v>
      </c>
      <c r="P322" s="150">
        <f t="shared" si="101"/>
        <v>0</v>
      </c>
      <c r="Q322" s="150">
        <v>0</v>
      </c>
      <c r="R322" s="150">
        <f t="shared" si="102"/>
        <v>0</v>
      </c>
      <c r="S322" s="150">
        <v>0</v>
      </c>
      <c r="T322" s="151">
        <f t="shared" si="103"/>
        <v>0</v>
      </c>
      <c r="AR322" s="152" t="s">
        <v>218</v>
      </c>
      <c r="AT322" s="152" t="s">
        <v>156</v>
      </c>
      <c r="AU322" s="152" t="s">
        <v>95</v>
      </c>
      <c r="AY322" s="13" t="s">
        <v>154</v>
      </c>
      <c r="BE322" s="153">
        <f t="shared" si="104"/>
        <v>0</v>
      </c>
      <c r="BF322" s="153">
        <f t="shared" si="105"/>
        <v>0</v>
      </c>
      <c r="BG322" s="153">
        <f t="shared" si="106"/>
        <v>0</v>
      </c>
      <c r="BH322" s="153">
        <f t="shared" si="107"/>
        <v>0</v>
      </c>
      <c r="BI322" s="153">
        <f t="shared" si="108"/>
        <v>0</v>
      </c>
      <c r="BJ322" s="13" t="s">
        <v>95</v>
      </c>
      <c r="BK322" s="153">
        <f t="shared" si="109"/>
        <v>0</v>
      </c>
      <c r="BL322" s="13" t="s">
        <v>218</v>
      </c>
      <c r="BM322" s="152" t="s">
        <v>837</v>
      </c>
    </row>
    <row r="323" spans="2:65" s="11" customFormat="1" ht="22.9" customHeight="1">
      <c r="B323" s="127"/>
      <c r="D323" s="128" t="s">
        <v>74</v>
      </c>
      <c r="E323" s="137" t="s">
        <v>838</v>
      </c>
      <c r="F323" s="137" t="s">
        <v>839</v>
      </c>
      <c r="I323" s="130"/>
      <c r="J323" s="138">
        <f>BK323</f>
        <v>0</v>
      </c>
      <c r="L323" s="127"/>
      <c r="M323" s="132"/>
      <c r="P323" s="133">
        <f>SUM(P324:P328)</f>
        <v>0</v>
      </c>
      <c r="R323" s="133">
        <f>SUM(R324:R328)</f>
        <v>0.28544959999999997</v>
      </c>
      <c r="T323" s="134">
        <f>SUM(T324:T328)</f>
        <v>0</v>
      </c>
      <c r="AR323" s="128" t="s">
        <v>95</v>
      </c>
      <c r="AT323" s="135" t="s">
        <v>74</v>
      </c>
      <c r="AU323" s="135" t="s">
        <v>83</v>
      </c>
      <c r="AY323" s="128" t="s">
        <v>154</v>
      </c>
      <c r="BK323" s="136">
        <f>SUM(BK324:BK328)</f>
        <v>0</v>
      </c>
    </row>
    <row r="324" spans="2:65" s="1" customFormat="1" ht="16.5" customHeight="1">
      <c r="B324" s="139"/>
      <c r="C324" s="140" t="s">
        <v>840</v>
      </c>
      <c r="D324" s="140" t="s">
        <v>156</v>
      </c>
      <c r="E324" s="141" t="s">
        <v>841</v>
      </c>
      <c r="F324" s="142" t="s">
        <v>842</v>
      </c>
      <c r="G324" s="143" t="s">
        <v>491</v>
      </c>
      <c r="H324" s="144">
        <v>10.93</v>
      </c>
      <c r="I324" s="145">
        <v>0</v>
      </c>
      <c r="J324" s="146">
        <f>ROUND(I324*H324,2)</f>
        <v>0</v>
      </c>
      <c r="K324" s="147"/>
      <c r="L324" s="28"/>
      <c r="M324" s="148" t="s">
        <v>1</v>
      </c>
      <c r="N324" s="149" t="s">
        <v>41</v>
      </c>
      <c r="P324" s="150">
        <f>O324*H324</f>
        <v>0</v>
      </c>
      <c r="Q324" s="150">
        <v>1.72E-3</v>
      </c>
      <c r="R324" s="150">
        <f>Q324*H324</f>
        <v>1.87996E-2</v>
      </c>
      <c r="S324" s="150">
        <v>0</v>
      </c>
      <c r="T324" s="151">
        <f>S324*H324</f>
        <v>0</v>
      </c>
      <c r="AR324" s="152" t="s">
        <v>218</v>
      </c>
      <c r="AT324" s="152" t="s">
        <v>156</v>
      </c>
      <c r="AU324" s="152" t="s">
        <v>95</v>
      </c>
      <c r="AY324" s="13" t="s">
        <v>154</v>
      </c>
      <c r="BE324" s="153">
        <f>IF(N324="základná",J324,0)</f>
        <v>0</v>
      </c>
      <c r="BF324" s="153">
        <f>IF(N324="znížená",J324,0)</f>
        <v>0</v>
      </c>
      <c r="BG324" s="153">
        <f>IF(N324="zákl. prenesená",J324,0)</f>
        <v>0</v>
      </c>
      <c r="BH324" s="153">
        <f>IF(N324="zníž. prenesená",J324,0)</f>
        <v>0</v>
      </c>
      <c r="BI324" s="153">
        <f>IF(N324="nulová",J324,0)</f>
        <v>0</v>
      </c>
      <c r="BJ324" s="13" t="s">
        <v>95</v>
      </c>
      <c r="BK324" s="153">
        <f>ROUND(I324*H324,2)</f>
        <v>0</v>
      </c>
      <c r="BL324" s="13" t="s">
        <v>218</v>
      </c>
      <c r="BM324" s="152" t="s">
        <v>843</v>
      </c>
    </row>
    <row r="325" spans="2:65" s="1" customFormat="1" ht="37.9" customHeight="1">
      <c r="B325" s="139"/>
      <c r="C325" s="154" t="s">
        <v>844</v>
      </c>
      <c r="D325" s="154" t="s">
        <v>484</v>
      </c>
      <c r="E325" s="155" t="s">
        <v>845</v>
      </c>
      <c r="F325" s="156" t="s">
        <v>846</v>
      </c>
      <c r="G325" s="157" t="s">
        <v>491</v>
      </c>
      <c r="H325" s="158">
        <v>10.93</v>
      </c>
      <c r="I325" s="145">
        <v>0</v>
      </c>
      <c r="J325" s="159">
        <f>ROUND(I325*H325,2)</f>
        <v>0</v>
      </c>
      <c r="K325" s="160"/>
      <c r="L325" s="161"/>
      <c r="M325" s="162" t="s">
        <v>1</v>
      </c>
      <c r="N325" s="163" t="s">
        <v>41</v>
      </c>
      <c r="P325" s="150">
        <f>O325*H325</f>
        <v>0</v>
      </c>
      <c r="Q325" s="150">
        <v>5.0000000000000001E-3</v>
      </c>
      <c r="R325" s="150">
        <f>Q325*H325</f>
        <v>5.4649999999999997E-2</v>
      </c>
      <c r="S325" s="150">
        <v>0</v>
      </c>
      <c r="T325" s="151">
        <f>S325*H325</f>
        <v>0</v>
      </c>
      <c r="AR325" s="152" t="s">
        <v>284</v>
      </c>
      <c r="AT325" s="152" t="s">
        <v>484</v>
      </c>
      <c r="AU325" s="152" t="s">
        <v>95</v>
      </c>
      <c r="AY325" s="13" t="s">
        <v>154</v>
      </c>
      <c r="BE325" s="153">
        <f>IF(N325="základná",J325,0)</f>
        <v>0</v>
      </c>
      <c r="BF325" s="153">
        <f>IF(N325="znížená",J325,0)</f>
        <v>0</v>
      </c>
      <c r="BG325" s="153">
        <f>IF(N325="zákl. prenesená",J325,0)</f>
        <v>0</v>
      </c>
      <c r="BH325" s="153">
        <f>IF(N325="zníž. prenesená",J325,0)</f>
        <v>0</v>
      </c>
      <c r="BI325" s="153">
        <f>IF(N325="nulová",J325,0)</f>
        <v>0</v>
      </c>
      <c r="BJ325" s="13" t="s">
        <v>95</v>
      </c>
      <c r="BK325" s="153">
        <f>ROUND(I325*H325,2)</f>
        <v>0</v>
      </c>
      <c r="BL325" s="13" t="s">
        <v>218</v>
      </c>
      <c r="BM325" s="152" t="s">
        <v>847</v>
      </c>
    </row>
    <row r="326" spans="2:65" s="1" customFormat="1" ht="24.2" customHeight="1">
      <c r="B326" s="139"/>
      <c r="C326" s="140" t="s">
        <v>848</v>
      </c>
      <c r="D326" s="140" t="s">
        <v>156</v>
      </c>
      <c r="E326" s="141" t="s">
        <v>849</v>
      </c>
      <c r="F326" s="142" t="s">
        <v>850</v>
      </c>
      <c r="G326" s="143" t="s">
        <v>246</v>
      </c>
      <c r="H326" s="144">
        <v>1</v>
      </c>
      <c r="I326" s="145">
        <v>0</v>
      </c>
      <c r="J326" s="146">
        <f>ROUND(I326*H326,2)</f>
        <v>0</v>
      </c>
      <c r="K326" s="147"/>
      <c r="L326" s="28"/>
      <c r="M326" s="148" t="s">
        <v>1</v>
      </c>
      <c r="N326" s="149" t="s">
        <v>41</v>
      </c>
      <c r="P326" s="150">
        <f>O326*H326</f>
        <v>0</v>
      </c>
      <c r="Q326" s="150">
        <v>0</v>
      </c>
      <c r="R326" s="150">
        <f>Q326*H326</f>
        <v>0</v>
      </c>
      <c r="S326" s="150">
        <v>0</v>
      </c>
      <c r="T326" s="151">
        <f>S326*H326</f>
        <v>0</v>
      </c>
      <c r="AR326" s="152" t="s">
        <v>218</v>
      </c>
      <c r="AT326" s="152" t="s">
        <v>156</v>
      </c>
      <c r="AU326" s="152" t="s">
        <v>95</v>
      </c>
      <c r="AY326" s="13" t="s">
        <v>154</v>
      </c>
      <c r="BE326" s="153">
        <f>IF(N326="základná",J326,0)</f>
        <v>0</v>
      </c>
      <c r="BF326" s="153">
        <f>IF(N326="znížená",J326,0)</f>
        <v>0</v>
      </c>
      <c r="BG326" s="153">
        <f>IF(N326="zákl. prenesená",J326,0)</f>
        <v>0</v>
      </c>
      <c r="BH326" s="153">
        <f>IF(N326="zníž. prenesená",J326,0)</f>
        <v>0</v>
      </c>
      <c r="BI326" s="153">
        <f>IF(N326="nulová",J326,0)</f>
        <v>0</v>
      </c>
      <c r="BJ326" s="13" t="s">
        <v>95</v>
      </c>
      <c r="BK326" s="153">
        <f>ROUND(I326*H326,2)</f>
        <v>0</v>
      </c>
      <c r="BL326" s="13" t="s">
        <v>218</v>
      </c>
      <c r="BM326" s="152" t="s">
        <v>851</v>
      </c>
    </row>
    <row r="327" spans="2:65" s="1" customFormat="1" ht="37.9" customHeight="1">
      <c r="B327" s="139"/>
      <c r="C327" s="154" t="s">
        <v>852</v>
      </c>
      <c r="D327" s="154" t="s">
        <v>484</v>
      </c>
      <c r="E327" s="155" t="s">
        <v>853</v>
      </c>
      <c r="F327" s="156" t="s">
        <v>854</v>
      </c>
      <c r="G327" s="157" t="s">
        <v>246</v>
      </c>
      <c r="H327" s="158">
        <v>1</v>
      </c>
      <c r="I327" s="145">
        <v>0</v>
      </c>
      <c r="J327" s="159">
        <f>ROUND(I327*H327,2)</f>
        <v>0</v>
      </c>
      <c r="K327" s="160"/>
      <c r="L327" s="161"/>
      <c r="M327" s="162" t="s">
        <v>1</v>
      </c>
      <c r="N327" s="163" t="s">
        <v>41</v>
      </c>
      <c r="P327" s="150">
        <f>O327*H327</f>
        <v>0</v>
      </c>
      <c r="Q327" s="150">
        <v>0.21199999999999999</v>
      </c>
      <c r="R327" s="150">
        <f>Q327*H327</f>
        <v>0.21199999999999999</v>
      </c>
      <c r="S327" s="150">
        <v>0</v>
      </c>
      <c r="T327" s="151">
        <f>S327*H327</f>
        <v>0</v>
      </c>
      <c r="AR327" s="152" t="s">
        <v>284</v>
      </c>
      <c r="AT327" s="152" t="s">
        <v>484</v>
      </c>
      <c r="AU327" s="152" t="s">
        <v>95</v>
      </c>
      <c r="AY327" s="13" t="s">
        <v>154</v>
      </c>
      <c r="BE327" s="153">
        <f>IF(N327="základná",J327,0)</f>
        <v>0</v>
      </c>
      <c r="BF327" s="153">
        <f>IF(N327="znížená",J327,0)</f>
        <v>0</v>
      </c>
      <c r="BG327" s="153">
        <f>IF(N327="zákl. prenesená",J327,0)</f>
        <v>0</v>
      </c>
      <c r="BH327" s="153">
        <f>IF(N327="zníž. prenesená",J327,0)</f>
        <v>0</v>
      </c>
      <c r="BI327" s="153">
        <f>IF(N327="nulová",J327,0)</f>
        <v>0</v>
      </c>
      <c r="BJ327" s="13" t="s">
        <v>95</v>
      </c>
      <c r="BK327" s="153">
        <f>ROUND(I327*H327,2)</f>
        <v>0</v>
      </c>
      <c r="BL327" s="13" t="s">
        <v>218</v>
      </c>
      <c r="BM327" s="152" t="s">
        <v>855</v>
      </c>
    </row>
    <row r="328" spans="2:65" s="1" customFormat="1" ht="24.2" customHeight="1">
      <c r="B328" s="139"/>
      <c r="C328" s="140" t="s">
        <v>856</v>
      </c>
      <c r="D328" s="140" t="s">
        <v>156</v>
      </c>
      <c r="E328" s="141" t="s">
        <v>857</v>
      </c>
      <c r="F328" s="142" t="s">
        <v>858</v>
      </c>
      <c r="G328" s="143" t="s">
        <v>610</v>
      </c>
      <c r="H328" s="164">
        <v>0</v>
      </c>
      <c r="I328" s="145">
        <v>0</v>
      </c>
      <c r="J328" s="146">
        <f>ROUND(I328*H328,2)</f>
        <v>0</v>
      </c>
      <c r="K328" s="147"/>
      <c r="L328" s="28"/>
      <c r="M328" s="148" t="s">
        <v>1</v>
      </c>
      <c r="N328" s="149" t="s">
        <v>41</v>
      </c>
      <c r="P328" s="150">
        <f>O328*H328</f>
        <v>0</v>
      </c>
      <c r="Q328" s="150">
        <v>0</v>
      </c>
      <c r="R328" s="150">
        <f>Q328*H328</f>
        <v>0</v>
      </c>
      <c r="S328" s="150">
        <v>0</v>
      </c>
      <c r="T328" s="151">
        <f>S328*H328</f>
        <v>0</v>
      </c>
      <c r="AR328" s="152" t="s">
        <v>218</v>
      </c>
      <c r="AT328" s="152" t="s">
        <v>156</v>
      </c>
      <c r="AU328" s="152" t="s">
        <v>95</v>
      </c>
      <c r="AY328" s="13" t="s">
        <v>154</v>
      </c>
      <c r="BE328" s="153">
        <f>IF(N328="základná",J328,0)</f>
        <v>0</v>
      </c>
      <c r="BF328" s="153">
        <f>IF(N328="znížená",J328,0)</f>
        <v>0</v>
      </c>
      <c r="BG328" s="153">
        <f>IF(N328="zákl. prenesená",J328,0)</f>
        <v>0</v>
      </c>
      <c r="BH328" s="153">
        <f>IF(N328="zníž. prenesená",J328,0)</f>
        <v>0</v>
      </c>
      <c r="BI328" s="153">
        <f>IF(N328="nulová",J328,0)</f>
        <v>0</v>
      </c>
      <c r="BJ328" s="13" t="s">
        <v>95</v>
      </c>
      <c r="BK328" s="153">
        <f>ROUND(I328*H328,2)</f>
        <v>0</v>
      </c>
      <c r="BL328" s="13" t="s">
        <v>218</v>
      </c>
      <c r="BM328" s="152" t="s">
        <v>859</v>
      </c>
    </row>
    <row r="329" spans="2:65" s="11" customFormat="1" ht="22.9" customHeight="1">
      <c r="B329" s="127"/>
      <c r="D329" s="128" t="s">
        <v>74</v>
      </c>
      <c r="E329" s="137" t="s">
        <v>860</v>
      </c>
      <c r="F329" s="137" t="s">
        <v>861</v>
      </c>
      <c r="I329" s="130"/>
      <c r="J329" s="138">
        <f>BK329</f>
        <v>0</v>
      </c>
      <c r="L329" s="127"/>
      <c r="M329" s="132"/>
      <c r="P329" s="133">
        <f>SUM(P330:P335)</f>
        <v>0</v>
      </c>
      <c r="R329" s="133">
        <f>SUM(R330:R335)</f>
        <v>1.4690125000000001</v>
      </c>
      <c r="T329" s="134">
        <f>SUM(T330:T335)</f>
        <v>0</v>
      </c>
      <c r="AR329" s="128" t="s">
        <v>95</v>
      </c>
      <c r="AT329" s="135" t="s">
        <v>74</v>
      </c>
      <c r="AU329" s="135" t="s">
        <v>83</v>
      </c>
      <c r="AY329" s="128" t="s">
        <v>154</v>
      </c>
      <c r="BK329" s="136">
        <f>SUM(BK330:BK335)</f>
        <v>0</v>
      </c>
    </row>
    <row r="330" spans="2:65" s="1" customFormat="1" ht="24.2" customHeight="1">
      <c r="B330" s="139"/>
      <c r="C330" s="140" t="s">
        <v>862</v>
      </c>
      <c r="D330" s="140" t="s">
        <v>156</v>
      </c>
      <c r="E330" s="141" t="s">
        <v>863</v>
      </c>
      <c r="F330" s="142" t="s">
        <v>864</v>
      </c>
      <c r="G330" s="143" t="s">
        <v>187</v>
      </c>
      <c r="H330" s="144">
        <v>13.688000000000001</v>
      </c>
      <c r="I330" s="145">
        <v>0</v>
      </c>
      <c r="J330" s="146">
        <f t="shared" ref="J330:J335" si="110">ROUND(I330*H330,2)</f>
        <v>0</v>
      </c>
      <c r="K330" s="147"/>
      <c r="L330" s="28"/>
      <c r="M330" s="148" t="s">
        <v>1</v>
      </c>
      <c r="N330" s="149" t="s">
        <v>41</v>
      </c>
      <c r="P330" s="150">
        <f t="shared" ref="P330:P335" si="111">O330*H330</f>
        <v>0</v>
      </c>
      <c r="Q330" s="150">
        <v>3.7499999999999999E-3</v>
      </c>
      <c r="R330" s="150">
        <f t="shared" ref="R330:R335" si="112">Q330*H330</f>
        <v>5.1330000000000001E-2</v>
      </c>
      <c r="S330" s="150">
        <v>0</v>
      </c>
      <c r="T330" s="151">
        <f t="shared" ref="T330:T335" si="113">S330*H330</f>
        <v>0</v>
      </c>
      <c r="AR330" s="152" t="s">
        <v>218</v>
      </c>
      <c r="AT330" s="152" t="s">
        <v>156</v>
      </c>
      <c r="AU330" s="152" t="s">
        <v>95</v>
      </c>
      <c r="AY330" s="13" t="s">
        <v>154</v>
      </c>
      <c r="BE330" s="153">
        <f t="shared" ref="BE330:BE335" si="114">IF(N330="základná",J330,0)</f>
        <v>0</v>
      </c>
      <c r="BF330" s="153">
        <f t="shared" ref="BF330:BF335" si="115">IF(N330="znížená",J330,0)</f>
        <v>0</v>
      </c>
      <c r="BG330" s="153">
        <f t="shared" ref="BG330:BG335" si="116">IF(N330="zákl. prenesená",J330,0)</f>
        <v>0</v>
      </c>
      <c r="BH330" s="153">
        <f t="shared" ref="BH330:BH335" si="117">IF(N330="zníž. prenesená",J330,0)</f>
        <v>0</v>
      </c>
      <c r="BI330" s="153">
        <f t="shared" ref="BI330:BI335" si="118">IF(N330="nulová",J330,0)</f>
        <v>0</v>
      </c>
      <c r="BJ330" s="13" t="s">
        <v>95</v>
      </c>
      <c r="BK330" s="153">
        <f t="shared" ref="BK330:BK335" si="119">ROUND(I330*H330,2)</f>
        <v>0</v>
      </c>
      <c r="BL330" s="13" t="s">
        <v>218</v>
      </c>
      <c r="BM330" s="152" t="s">
        <v>865</v>
      </c>
    </row>
    <row r="331" spans="2:65" s="1" customFormat="1" ht="24.2" customHeight="1">
      <c r="B331" s="139"/>
      <c r="C331" s="140" t="s">
        <v>866</v>
      </c>
      <c r="D331" s="140" t="s">
        <v>156</v>
      </c>
      <c r="E331" s="141" t="s">
        <v>867</v>
      </c>
      <c r="F331" s="142" t="s">
        <v>868</v>
      </c>
      <c r="G331" s="143" t="s">
        <v>187</v>
      </c>
      <c r="H331" s="144">
        <v>29.75</v>
      </c>
      <c r="I331" s="145">
        <v>0</v>
      </c>
      <c r="J331" s="146">
        <f t="shared" si="110"/>
        <v>0</v>
      </c>
      <c r="K331" s="147"/>
      <c r="L331" s="28"/>
      <c r="M331" s="148" t="s">
        <v>1</v>
      </c>
      <c r="N331" s="149" t="s">
        <v>41</v>
      </c>
      <c r="P331" s="150">
        <f t="shared" si="111"/>
        <v>0</v>
      </c>
      <c r="Q331" s="150">
        <v>3.8500000000000001E-3</v>
      </c>
      <c r="R331" s="150">
        <f t="shared" si="112"/>
        <v>0.1145375</v>
      </c>
      <c r="S331" s="150">
        <v>0</v>
      </c>
      <c r="T331" s="151">
        <f t="shared" si="113"/>
        <v>0</v>
      </c>
      <c r="AR331" s="152" t="s">
        <v>218</v>
      </c>
      <c r="AT331" s="152" t="s">
        <v>156</v>
      </c>
      <c r="AU331" s="152" t="s">
        <v>95</v>
      </c>
      <c r="AY331" s="13" t="s">
        <v>154</v>
      </c>
      <c r="BE331" s="153">
        <f t="shared" si="114"/>
        <v>0</v>
      </c>
      <c r="BF331" s="153">
        <f t="shared" si="115"/>
        <v>0</v>
      </c>
      <c r="BG331" s="153">
        <f t="shared" si="116"/>
        <v>0</v>
      </c>
      <c r="BH331" s="153">
        <f t="shared" si="117"/>
        <v>0</v>
      </c>
      <c r="BI331" s="153">
        <f t="shared" si="118"/>
        <v>0</v>
      </c>
      <c r="BJ331" s="13" t="s">
        <v>95</v>
      </c>
      <c r="BK331" s="153">
        <f t="shared" si="119"/>
        <v>0</v>
      </c>
      <c r="BL331" s="13" t="s">
        <v>218</v>
      </c>
      <c r="BM331" s="152" t="s">
        <v>869</v>
      </c>
    </row>
    <row r="332" spans="2:65" s="1" customFormat="1" ht="24.2" customHeight="1">
      <c r="B332" s="139"/>
      <c r="C332" s="154" t="s">
        <v>870</v>
      </c>
      <c r="D332" s="154" t="s">
        <v>484</v>
      </c>
      <c r="E332" s="155" t="s">
        <v>871</v>
      </c>
      <c r="F332" s="156" t="s">
        <v>872</v>
      </c>
      <c r="G332" s="157" t="s">
        <v>187</v>
      </c>
      <c r="H332" s="158">
        <v>47.781999999999996</v>
      </c>
      <c r="I332" s="145">
        <v>0</v>
      </c>
      <c r="J332" s="159">
        <f t="shared" si="110"/>
        <v>0</v>
      </c>
      <c r="K332" s="160"/>
      <c r="L332" s="161"/>
      <c r="M332" s="162" t="s">
        <v>1</v>
      </c>
      <c r="N332" s="163" t="s">
        <v>41</v>
      </c>
      <c r="P332" s="150">
        <f t="shared" si="111"/>
        <v>0</v>
      </c>
      <c r="Q332" s="150">
        <v>2.4E-2</v>
      </c>
      <c r="R332" s="150">
        <f t="shared" si="112"/>
        <v>1.146768</v>
      </c>
      <c r="S332" s="150">
        <v>0</v>
      </c>
      <c r="T332" s="151">
        <f t="shared" si="113"/>
        <v>0</v>
      </c>
      <c r="AR332" s="152" t="s">
        <v>284</v>
      </c>
      <c r="AT332" s="152" t="s">
        <v>484</v>
      </c>
      <c r="AU332" s="152" t="s">
        <v>95</v>
      </c>
      <c r="AY332" s="13" t="s">
        <v>154</v>
      </c>
      <c r="BE332" s="153">
        <f t="shared" si="114"/>
        <v>0</v>
      </c>
      <c r="BF332" s="153">
        <f t="shared" si="115"/>
        <v>0</v>
      </c>
      <c r="BG332" s="153">
        <f t="shared" si="116"/>
        <v>0</v>
      </c>
      <c r="BH332" s="153">
        <f t="shared" si="117"/>
        <v>0</v>
      </c>
      <c r="BI332" s="153">
        <f t="shared" si="118"/>
        <v>0</v>
      </c>
      <c r="BJ332" s="13" t="s">
        <v>95</v>
      </c>
      <c r="BK332" s="153">
        <f t="shared" si="119"/>
        <v>0</v>
      </c>
      <c r="BL332" s="13" t="s">
        <v>218</v>
      </c>
      <c r="BM332" s="152" t="s">
        <v>873</v>
      </c>
    </row>
    <row r="333" spans="2:65" s="1" customFormat="1" ht="16.5" customHeight="1">
      <c r="B333" s="139"/>
      <c r="C333" s="154" t="s">
        <v>874</v>
      </c>
      <c r="D333" s="154" t="s">
        <v>484</v>
      </c>
      <c r="E333" s="155" t="s">
        <v>875</v>
      </c>
      <c r="F333" s="156" t="s">
        <v>876</v>
      </c>
      <c r="G333" s="157" t="s">
        <v>877</v>
      </c>
      <c r="H333" s="158">
        <v>21.719000000000001</v>
      </c>
      <c r="I333" s="145">
        <v>0</v>
      </c>
      <c r="J333" s="159">
        <f t="shared" si="110"/>
        <v>0</v>
      </c>
      <c r="K333" s="160"/>
      <c r="L333" s="161"/>
      <c r="M333" s="162" t="s">
        <v>1</v>
      </c>
      <c r="N333" s="163" t="s">
        <v>41</v>
      </c>
      <c r="P333" s="150">
        <f t="shared" si="111"/>
        <v>0</v>
      </c>
      <c r="Q333" s="150">
        <v>1E-3</v>
      </c>
      <c r="R333" s="150">
        <f t="shared" si="112"/>
        <v>2.1719000000000002E-2</v>
      </c>
      <c r="S333" s="150">
        <v>0</v>
      </c>
      <c r="T333" s="151">
        <f t="shared" si="113"/>
        <v>0</v>
      </c>
      <c r="AR333" s="152" t="s">
        <v>284</v>
      </c>
      <c r="AT333" s="152" t="s">
        <v>484</v>
      </c>
      <c r="AU333" s="152" t="s">
        <v>95</v>
      </c>
      <c r="AY333" s="13" t="s">
        <v>154</v>
      </c>
      <c r="BE333" s="153">
        <f t="shared" si="114"/>
        <v>0</v>
      </c>
      <c r="BF333" s="153">
        <f t="shared" si="115"/>
        <v>0</v>
      </c>
      <c r="BG333" s="153">
        <f t="shared" si="116"/>
        <v>0</v>
      </c>
      <c r="BH333" s="153">
        <f t="shared" si="117"/>
        <v>0</v>
      </c>
      <c r="BI333" s="153">
        <f t="shared" si="118"/>
        <v>0</v>
      </c>
      <c r="BJ333" s="13" t="s">
        <v>95</v>
      </c>
      <c r="BK333" s="153">
        <f t="shared" si="119"/>
        <v>0</v>
      </c>
      <c r="BL333" s="13" t="s">
        <v>218</v>
      </c>
      <c r="BM333" s="152" t="s">
        <v>878</v>
      </c>
    </row>
    <row r="334" spans="2:65" s="1" customFormat="1" ht="16.5" customHeight="1">
      <c r="B334" s="139"/>
      <c r="C334" s="154" t="s">
        <v>879</v>
      </c>
      <c r="D334" s="154" t="s">
        <v>484</v>
      </c>
      <c r="E334" s="155" t="s">
        <v>880</v>
      </c>
      <c r="F334" s="156" t="s">
        <v>881</v>
      </c>
      <c r="G334" s="157" t="s">
        <v>877</v>
      </c>
      <c r="H334" s="158">
        <v>134.65799999999999</v>
      </c>
      <c r="I334" s="145">
        <v>0</v>
      </c>
      <c r="J334" s="159">
        <f t="shared" si="110"/>
        <v>0</v>
      </c>
      <c r="K334" s="160"/>
      <c r="L334" s="161"/>
      <c r="M334" s="162" t="s">
        <v>1</v>
      </c>
      <c r="N334" s="163" t="s">
        <v>41</v>
      </c>
      <c r="P334" s="150">
        <f t="shared" si="111"/>
        <v>0</v>
      </c>
      <c r="Q334" s="150">
        <v>1E-3</v>
      </c>
      <c r="R334" s="150">
        <f t="shared" si="112"/>
        <v>0.134658</v>
      </c>
      <c r="S334" s="150">
        <v>0</v>
      </c>
      <c r="T334" s="151">
        <f t="shared" si="113"/>
        <v>0</v>
      </c>
      <c r="AR334" s="152" t="s">
        <v>284</v>
      </c>
      <c r="AT334" s="152" t="s">
        <v>484</v>
      </c>
      <c r="AU334" s="152" t="s">
        <v>95</v>
      </c>
      <c r="AY334" s="13" t="s">
        <v>154</v>
      </c>
      <c r="BE334" s="153">
        <f t="shared" si="114"/>
        <v>0</v>
      </c>
      <c r="BF334" s="153">
        <f t="shared" si="115"/>
        <v>0</v>
      </c>
      <c r="BG334" s="153">
        <f t="shared" si="116"/>
        <v>0</v>
      </c>
      <c r="BH334" s="153">
        <f t="shared" si="117"/>
        <v>0</v>
      </c>
      <c r="BI334" s="153">
        <f t="shared" si="118"/>
        <v>0</v>
      </c>
      <c r="BJ334" s="13" t="s">
        <v>95</v>
      </c>
      <c r="BK334" s="153">
        <f t="shared" si="119"/>
        <v>0</v>
      </c>
      <c r="BL334" s="13" t="s">
        <v>218</v>
      </c>
      <c r="BM334" s="152" t="s">
        <v>882</v>
      </c>
    </row>
    <row r="335" spans="2:65" s="1" customFormat="1" ht="24.2" customHeight="1">
      <c r="B335" s="139"/>
      <c r="C335" s="140" t="s">
        <v>883</v>
      </c>
      <c r="D335" s="140" t="s">
        <v>156</v>
      </c>
      <c r="E335" s="141" t="s">
        <v>884</v>
      </c>
      <c r="F335" s="142" t="s">
        <v>885</v>
      </c>
      <c r="G335" s="143" t="s">
        <v>610</v>
      </c>
      <c r="H335" s="164">
        <v>0</v>
      </c>
      <c r="I335" s="145">
        <v>0</v>
      </c>
      <c r="J335" s="146">
        <f t="shared" si="110"/>
        <v>0</v>
      </c>
      <c r="K335" s="147"/>
      <c r="L335" s="28"/>
      <c r="M335" s="148" t="s">
        <v>1</v>
      </c>
      <c r="N335" s="149" t="s">
        <v>41</v>
      </c>
      <c r="P335" s="150">
        <f t="shared" si="111"/>
        <v>0</v>
      </c>
      <c r="Q335" s="150">
        <v>0</v>
      </c>
      <c r="R335" s="150">
        <f t="shared" si="112"/>
        <v>0</v>
      </c>
      <c r="S335" s="150">
        <v>0</v>
      </c>
      <c r="T335" s="151">
        <f t="shared" si="113"/>
        <v>0</v>
      </c>
      <c r="AR335" s="152" t="s">
        <v>218</v>
      </c>
      <c r="AT335" s="152" t="s">
        <v>156</v>
      </c>
      <c r="AU335" s="152" t="s">
        <v>95</v>
      </c>
      <c r="AY335" s="13" t="s">
        <v>154</v>
      </c>
      <c r="BE335" s="153">
        <f t="shared" si="114"/>
        <v>0</v>
      </c>
      <c r="BF335" s="153">
        <f t="shared" si="115"/>
        <v>0</v>
      </c>
      <c r="BG335" s="153">
        <f t="shared" si="116"/>
        <v>0</v>
      </c>
      <c r="BH335" s="153">
        <f t="shared" si="117"/>
        <v>0</v>
      </c>
      <c r="BI335" s="153">
        <f t="shared" si="118"/>
        <v>0</v>
      </c>
      <c r="BJ335" s="13" t="s">
        <v>95</v>
      </c>
      <c r="BK335" s="153">
        <f t="shared" si="119"/>
        <v>0</v>
      </c>
      <c r="BL335" s="13" t="s">
        <v>218</v>
      </c>
      <c r="BM335" s="152" t="s">
        <v>886</v>
      </c>
    </row>
    <row r="336" spans="2:65" s="11" customFormat="1" ht="22.9" customHeight="1">
      <c r="B336" s="127"/>
      <c r="D336" s="128" t="s">
        <v>74</v>
      </c>
      <c r="E336" s="137" t="s">
        <v>887</v>
      </c>
      <c r="F336" s="137" t="s">
        <v>888</v>
      </c>
      <c r="I336" s="130"/>
      <c r="J336" s="138">
        <f>BK336</f>
        <v>0</v>
      </c>
      <c r="L336" s="127"/>
      <c r="M336" s="132"/>
      <c r="P336" s="133">
        <f>SUM(P337:P338)</f>
        <v>0</v>
      </c>
      <c r="R336" s="133">
        <f>SUM(R337:R338)</f>
        <v>4.1057499999999997E-2</v>
      </c>
      <c r="T336" s="134">
        <f>SUM(T337:T338)</f>
        <v>0</v>
      </c>
      <c r="AR336" s="128" t="s">
        <v>95</v>
      </c>
      <c r="AT336" s="135" t="s">
        <v>74</v>
      </c>
      <c r="AU336" s="135" t="s">
        <v>83</v>
      </c>
      <c r="AY336" s="128" t="s">
        <v>154</v>
      </c>
      <c r="BK336" s="136">
        <f>SUM(BK337:BK338)</f>
        <v>0</v>
      </c>
    </row>
    <row r="337" spans="2:65" s="1" customFormat="1" ht="21.75" customHeight="1">
      <c r="B337" s="139"/>
      <c r="C337" s="140" t="s">
        <v>889</v>
      </c>
      <c r="D337" s="140" t="s">
        <v>156</v>
      </c>
      <c r="E337" s="141" t="s">
        <v>890</v>
      </c>
      <c r="F337" s="142" t="s">
        <v>891</v>
      </c>
      <c r="G337" s="143" t="s">
        <v>187</v>
      </c>
      <c r="H337" s="144">
        <v>164.23</v>
      </c>
      <c r="I337" s="145">
        <v>0</v>
      </c>
      <c r="J337" s="146">
        <f>ROUND(I337*H337,2)</f>
        <v>0</v>
      </c>
      <c r="K337" s="147"/>
      <c r="L337" s="28"/>
      <c r="M337" s="148" t="s">
        <v>1</v>
      </c>
      <c r="N337" s="149" t="s">
        <v>41</v>
      </c>
      <c r="P337" s="150">
        <f>O337*H337</f>
        <v>0</v>
      </c>
      <c r="Q337" s="150">
        <v>2.5000000000000001E-4</v>
      </c>
      <c r="R337" s="150">
        <f>Q337*H337</f>
        <v>4.1057499999999997E-2</v>
      </c>
      <c r="S337" s="150">
        <v>0</v>
      </c>
      <c r="T337" s="151">
        <f>S337*H337</f>
        <v>0</v>
      </c>
      <c r="AR337" s="152" t="s">
        <v>218</v>
      </c>
      <c r="AT337" s="152" t="s">
        <v>156</v>
      </c>
      <c r="AU337" s="152" t="s">
        <v>95</v>
      </c>
      <c r="AY337" s="13" t="s">
        <v>154</v>
      </c>
      <c r="BE337" s="153">
        <f>IF(N337="základná",J337,0)</f>
        <v>0</v>
      </c>
      <c r="BF337" s="153">
        <f>IF(N337="znížená",J337,0)</f>
        <v>0</v>
      </c>
      <c r="BG337" s="153">
        <f>IF(N337="zákl. prenesená",J337,0)</f>
        <v>0</v>
      </c>
      <c r="BH337" s="153">
        <f>IF(N337="zníž. prenesená",J337,0)</f>
        <v>0</v>
      </c>
      <c r="BI337" s="153">
        <f>IF(N337="nulová",J337,0)</f>
        <v>0</v>
      </c>
      <c r="BJ337" s="13" t="s">
        <v>95</v>
      </c>
      <c r="BK337" s="153">
        <f>ROUND(I337*H337,2)</f>
        <v>0</v>
      </c>
      <c r="BL337" s="13" t="s">
        <v>218</v>
      </c>
      <c r="BM337" s="152" t="s">
        <v>892</v>
      </c>
    </row>
    <row r="338" spans="2:65" s="1" customFormat="1" ht="24.2" customHeight="1">
      <c r="B338" s="139"/>
      <c r="C338" s="140" t="s">
        <v>893</v>
      </c>
      <c r="D338" s="140" t="s">
        <v>156</v>
      </c>
      <c r="E338" s="141" t="s">
        <v>894</v>
      </c>
      <c r="F338" s="142" t="s">
        <v>895</v>
      </c>
      <c r="G338" s="143" t="s">
        <v>610</v>
      </c>
      <c r="H338" s="164">
        <v>0</v>
      </c>
      <c r="I338" s="145">
        <v>0</v>
      </c>
      <c r="J338" s="146">
        <f>ROUND(I338*H338,2)</f>
        <v>0</v>
      </c>
      <c r="K338" s="147"/>
      <c r="L338" s="28"/>
      <c r="M338" s="148" t="s">
        <v>1</v>
      </c>
      <c r="N338" s="149" t="s">
        <v>41</v>
      </c>
      <c r="P338" s="150">
        <f>O338*H338</f>
        <v>0</v>
      </c>
      <c r="Q338" s="150">
        <v>0</v>
      </c>
      <c r="R338" s="150">
        <f>Q338*H338</f>
        <v>0</v>
      </c>
      <c r="S338" s="150">
        <v>0</v>
      </c>
      <c r="T338" s="151">
        <f>S338*H338</f>
        <v>0</v>
      </c>
      <c r="AR338" s="152" t="s">
        <v>218</v>
      </c>
      <c r="AT338" s="152" t="s">
        <v>156</v>
      </c>
      <c r="AU338" s="152" t="s">
        <v>95</v>
      </c>
      <c r="AY338" s="13" t="s">
        <v>154</v>
      </c>
      <c r="BE338" s="153">
        <f>IF(N338="základná",J338,0)</f>
        <v>0</v>
      </c>
      <c r="BF338" s="153">
        <f>IF(N338="znížená",J338,0)</f>
        <v>0</v>
      </c>
      <c r="BG338" s="153">
        <f>IF(N338="zákl. prenesená",J338,0)</f>
        <v>0</v>
      </c>
      <c r="BH338" s="153">
        <f>IF(N338="zníž. prenesená",J338,0)</f>
        <v>0</v>
      </c>
      <c r="BI338" s="153">
        <f>IF(N338="nulová",J338,0)</f>
        <v>0</v>
      </c>
      <c r="BJ338" s="13" t="s">
        <v>95</v>
      </c>
      <c r="BK338" s="153">
        <f>ROUND(I338*H338,2)</f>
        <v>0</v>
      </c>
      <c r="BL338" s="13" t="s">
        <v>218</v>
      </c>
      <c r="BM338" s="152" t="s">
        <v>896</v>
      </c>
    </row>
    <row r="339" spans="2:65" s="11" customFormat="1" ht="22.9" customHeight="1">
      <c r="B339" s="127"/>
      <c r="D339" s="128" t="s">
        <v>74</v>
      </c>
      <c r="E339" s="137" t="s">
        <v>897</v>
      </c>
      <c r="F339" s="137" t="s">
        <v>898</v>
      </c>
      <c r="I339" s="130"/>
      <c r="J339" s="138">
        <f>BK339</f>
        <v>0</v>
      </c>
      <c r="L339" s="127"/>
      <c r="M339" s="132"/>
      <c r="P339" s="133">
        <f>SUM(P340:P344)</f>
        <v>0</v>
      </c>
      <c r="R339" s="133">
        <f>SUM(R340:R344)</f>
        <v>1.268904</v>
      </c>
      <c r="T339" s="134">
        <f>SUM(T340:T344)</f>
        <v>0</v>
      </c>
      <c r="AR339" s="128" t="s">
        <v>95</v>
      </c>
      <c r="AT339" s="135" t="s">
        <v>74</v>
      </c>
      <c r="AU339" s="135" t="s">
        <v>83</v>
      </c>
      <c r="AY339" s="128" t="s">
        <v>154</v>
      </c>
      <c r="BK339" s="136">
        <f>SUM(BK340:BK344)</f>
        <v>0</v>
      </c>
    </row>
    <row r="340" spans="2:65" s="1" customFormat="1" ht="24.2" customHeight="1">
      <c r="B340" s="139"/>
      <c r="C340" s="140" t="s">
        <v>899</v>
      </c>
      <c r="D340" s="140" t="s">
        <v>156</v>
      </c>
      <c r="E340" s="141" t="s">
        <v>900</v>
      </c>
      <c r="F340" s="142" t="s">
        <v>901</v>
      </c>
      <c r="G340" s="143" t="s">
        <v>187</v>
      </c>
      <c r="H340" s="144">
        <v>15.6</v>
      </c>
      <c r="I340" s="145">
        <v>0</v>
      </c>
      <c r="J340" s="146">
        <f>ROUND(I340*H340,2)</f>
        <v>0</v>
      </c>
      <c r="K340" s="147"/>
      <c r="L340" s="28"/>
      <c r="M340" s="148" t="s">
        <v>1</v>
      </c>
      <c r="N340" s="149" t="s">
        <v>41</v>
      </c>
      <c r="P340" s="150">
        <f>O340*H340</f>
        <v>0</v>
      </c>
      <c r="Q340" s="150">
        <v>3.3400000000000001E-3</v>
      </c>
      <c r="R340" s="150">
        <f>Q340*H340</f>
        <v>5.2103999999999998E-2</v>
      </c>
      <c r="S340" s="150">
        <v>0</v>
      </c>
      <c r="T340" s="151">
        <f>S340*H340</f>
        <v>0</v>
      </c>
      <c r="AR340" s="152" t="s">
        <v>218</v>
      </c>
      <c r="AT340" s="152" t="s">
        <v>156</v>
      </c>
      <c r="AU340" s="152" t="s">
        <v>95</v>
      </c>
      <c r="AY340" s="13" t="s">
        <v>154</v>
      </c>
      <c r="BE340" s="153">
        <f>IF(N340="základná",J340,0)</f>
        <v>0</v>
      </c>
      <c r="BF340" s="153">
        <f>IF(N340="znížená",J340,0)</f>
        <v>0</v>
      </c>
      <c r="BG340" s="153">
        <f>IF(N340="zákl. prenesená",J340,0)</f>
        <v>0</v>
      </c>
      <c r="BH340" s="153">
        <f>IF(N340="zníž. prenesená",J340,0)</f>
        <v>0</v>
      </c>
      <c r="BI340" s="153">
        <f>IF(N340="nulová",J340,0)</f>
        <v>0</v>
      </c>
      <c r="BJ340" s="13" t="s">
        <v>95</v>
      </c>
      <c r="BK340" s="153">
        <f>ROUND(I340*H340,2)</f>
        <v>0</v>
      </c>
      <c r="BL340" s="13" t="s">
        <v>218</v>
      </c>
      <c r="BM340" s="152" t="s">
        <v>902</v>
      </c>
    </row>
    <row r="341" spans="2:65" s="1" customFormat="1" ht="16.5" customHeight="1">
      <c r="B341" s="139"/>
      <c r="C341" s="154" t="s">
        <v>903</v>
      </c>
      <c r="D341" s="154" t="s">
        <v>484</v>
      </c>
      <c r="E341" s="155" t="s">
        <v>904</v>
      </c>
      <c r="F341" s="156" t="s">
        <v>905</v>
      </c>
      <c r="G341" s="157" t="s">
        <v>187</v>
      </c>
      <c r="H341" s="158">
        <v>16.38</v>
      </c>
      <c r="I341" s="145">
        <v>0</v>
      </c>
      <c r="J341" s="159">
        <f>ROUND(I341*H341,2)</f>
        <v>0</v>
      </c>
      <c r="K341" s="160"/>
      <c r="L341" s="161"/>
      <c r="M341" s="162" t="s">
        <v>1</v>
      </c>
      <c r="N341" s="163" t="s">
        <v>41</v>
      </c>
      <c r="P341" s="150">
        <f>O341*H341</f>
        <v>0</v>
      </c>
      <c r="Q341" s="150">
        <v>0</v>
      </c>
      <c r="R341" s="150">
        <f>Q341*H341</f>
        <v>0</v>
      </c>
      <c r="S341" s="150">
        <v>0</v>
      </c>
      <c r="T341" s="151">
        <f>S341*H341</f>
        <v>0</v>
      </c>
      <c r="AR341" s="152" t="s">
        <v>284</v>
      </c>
      <c r="AT341" s="152" t="s">
        <v>484</v>
      </c>
      <c r="AU341" s="152" t="s">
        <v>95</v>
      </c>
      <c r="AY341" s="13" t="s">
        <v>154</v>
      </c>
      <c r="BE341" s="153">
        <f>IF(N341="základná",J341,0)</f>
        <v>0</v>
      </c>
      <c r="BF341" s="153">
        <f>IF(N341="znížená",J341,0)</f>
        <v>0</v>
      </c>
      <c r="BG341" s="153">
        <f>IF(N341="zákl. prenesená",J341,0)</f>
        <v>0</v>
      </c>
      <c r="BH341" s="153">
        <f>IF(N341="zníž. prenesená",J341,0)</f>
        <v>0</v>
      </c>
      <c r="BI341" s="153">
        <f>IF(N341="nulová",J341,0)</f>
        <v>0</v>
      </c>
      <c r="BJ341" s="13" t="s">
        <v>95</v>
      </c>
      <c r="BK341" s="153">
        <f>ROUND(I341*H341,2)</f>
        <v>0</v>
      </c>
      <c r="BL341" s="13" t="s">
        <v>218</v>
      </c>
      <c r="BM341" s="152" t="s">
        <v>906</v>
      </c>
    </row>
    <row r="342" spans="2:65" s="1" customFormat="1" ht="16.5" customHeight="1">
      <c r="B342" s="139"/>
      <c r="C342" s="154" t="s">
        <v>907</v>
      </c>
      <c r="D342" s="154" t="s">
        <v>484</v>
      </c>
      <c r="E342" s="155" t="s">
        <v>908</v>
      </c>
      <c r="F342" s="156" t="s">
        <v>876</v>
      </c>
      <c r="G342" s="157" t="s">
        <v>877</v>
      </c>
      <c r="H342" s="158">
        <v>7.8</v>
      </c>
      <c r="I342" s="145">
        <v>0</v>
      </c>
      <c r="J342" s="159">
        <f>ROUND(I342*H342,2)</f>
        <v>0</v>
      </c>
      <c r="K342" s="160"/>
      <c r="L342" s="161"/>
      <c r="M342" s="162" t="s">
        <v>1</v>
      </c>
      <c r="N342" s="163" t="s">
        <v>41</v>
      </c>
      <c r="P342" s="150">
        <f>O342*H342</f>
        <v>0</v>
      </c>
      <c r="Q342" s="150">
        <v>1E-3</v>
      </c>
      <c r="R342" s="150">
        <f>Q342*H342</f>
        <v>7.7999999999999996E-3</v>
      </c>
      <c r="S342" s="150">
        <v>0</v>
      </c>
      <c r="T342" s="151">
        <f>S342*H342</f>
        <v>0</v>
      </c>
      <c r="AR342" s="152" t="s">
        <v>284</v>
      </c>
      <c r="AT342" s="152" t="s">
        <v>484</v>
      </c>
      <c r="AU342" s="152" t="s">
        <v>95</v>
      </c>
      <c r="AY342" s="13" t="s">
        <v>154</v>
      </c>
      <c r="BE342" s="153">
        <f>IF(N342="základná",J342,0)</f>
        <v>0</v>
      </c>
      <c r="BF342" s="153">
        <f>IF(N342="znížená",J342,0)</f>
        <v>0</v>
      </c>
      <c r="BG342" s="153">
        <f>IF(N342="zákl. prenesená",J342,0)</f>
        <v>0</v>
      </c>
      <c r="BH342" s="153">
        <f>IF(N342="zníž. prenesená",J342,0)</f>
        <v>0</v>
      </c>
      <c r="BI342" s="153">
        <f>IF(N342="nulová",J342,0)</f>
        <v>0</v>
      </c>
      <c r="BJ342" s="13" t="s">
        <v>95</v>
      </c>
      <c r="BK342" s="153">
        <f>ROUND(I342*H342,2)</f>
        <v>0</v>
      </c>
      <c r="BL342" s="13" t="s">
        <v>218</v>
      </c>
      <c r="BM342" s="152" t="s">
        <v>909</v>
      </c>
    </row>
    <row r="343" spans="2:65" s="1" customFormat="1" ht="16.5" customHeight="1">
      <c r="B343" s="139"/>
      <c r="C343" s="154" t="s">
        <v>910</v>
      </c>
      <c r="D343" s="154" t="s">
        <v>484</v>
      </c>
      <c r="E343" s="155" t="s">
        <v>911</v>
      </c>
      <c r="F343" s="156" t="s">
        <v>912</v>
      </c>
      <c r="G343" s="157" t="s">
        <v>877</v>
      </c>
      <c r="H343" s="158">
        <v>48.36</v>
      </c>
      <c r="I343" s="145">
        <v>0</v>
      </c>
      <c r="J343" s="159">
        <f>ROUND(I343*H343,2)</f>
        <v>0</v>
      </c>
      <c r="K343" s="160"/>
      <c r="L343" s="161"/>
      <c r="M343" s="162" t="s">
        <v>1</v>
      </c>
      <c r="N343" s="163" t="s">
        <v>41</v>
      </c>
      <c r="P343" s="150">
        <f>O343*H343</f>
        <v>0</v>
      </c>
      <c r="Q343" s="150">
        <v>2.5000000000000001E-2</v>
      </c>
      <c r="R343" s="150">
        <f>Q343*H343</f>
        <v>1.2090000000000001</v>
      </c>
      <c r="S343" s="150">
        <v>0</v>
      </c>
      <c r="T343" s="151">
        <f>S343*H343</f>
        <v>0</v>
      </c>
      <c r="AR343" s="152" t="s">
        <v>284</v>
      </c>
      <c r="AT343" s="152" t="s">
        <v>484</v>
      </c>
      <c r="AU343" s="152" t="s">
        <v>95</v>
      </c>
      <c r="AY343" s="13" t="s">
        <v>154</v>
      </c>
      <c r="BE343" s="153">
        <f>IF(N343="základná",J343,0)</f>
        <v>0</v>
      </c>
      <c r="BF343" s="153">
        <f>IF(N343="znížená",J343,0)</f>
        <v>0</v>
      </c>
      <c r="BG343" s="153">
        <f>IF(N343="zákl. prenesená",J343,0)</f>
        <v>0</v>
      </c>
      <c r="BH343" s="153">
        <f>IF(N343="zníž. prenesená",J343,0)</f>
        <v>0</v>
      </c>
      <c r="BI343" s="153">
        <f>IF(N343="nulová",J343,0)</f>
        <v>0</v>
      </c>
      <c r="BJ343" s="13" t="s">
        <v>95</v>
      </c>
      <c r="BK343" s="153">
        <f>ROUND(I343*H343,2)</f>
        <v>0</v>
      </c>
      <c r="BL343" s="13" t="s">
        <v>218</v>
      </c>
      <c r="BM343" s="152" t="s">
        <v>913</v>
      </c>
    </row>
    <row r="344" spans="2:65" s="1" customFormat="1" ht="24.2" customHeight="1">
      <c r="B344" s="139"/>
      <c r="C344" s="140" t="s">
        <v>914</v>
      </c>
      <c r="D344" s="140" t="s">
        <v>156</v>
      </c>
      <c r="E344" s="141" t="s">
        <v>915</v>
      </c>
      <c r="F344" s="142" t="s">
        <v>916</v>
      </c>
      <c r="G344" s="143" t="s">
        <v>610</v>
      </c>
      <c r="H344" s="164">
        <v>0</v>
      </c>
      <c r="I344" s="145">
        <v>0</v>
      </c>
      <c r="J344" s="146">
        <f>ROUND(I344*H344,2)</f>
        <v>0</v>
      </c>
      <c r="K344" s="147"/>
      <c r="L344" s="28"/>
      <c r="M344" s="148" t="s">
        <v>1</v>
      </c>
      <c r="N344" s="149" t="s">
        <v>41</v>
      </c>
      <c r="P344" s="150">
        <f>O344*H344</f>
        <v>0</v>
      </c>
      <c r="Q344" s="150">
        <v>0</v>
      </c>
      <c r="R344" s="150">
        <f>Q344*H344</f>
        <v>0</v>
      </c>
      <c r="S344" s="150">
        <v>0</v>
      </c>
      <c r="T344" s="151">
        <f>S344*H344</f>
        <v>0</v>
      </c>
      <c r="AR344" s="152" t="s">
        <v>218</v>
      </c>
      <c r="AT344" s="152" t="s">
        <v>156</v>
      </c>
      <c r="AU344" s="152" t="s">
        <v>95</v>
      </c>
      <c r="AY344" s="13" t="s">
        <v>154</v>
      </c>
      <c r="BE344" s="153">
        <f>IF(N344="základná",J344,0)</f>
        <v>0</v>
      </c>
      <c r="BF344" s="153">
        <f>IF(N344="znížená",J344,0)</f>
        <v>0</v>
      </c>
      <c r="BG344" s="153">
        <f>IF(N344="zákl. prenesená",J344,0)</f>
        <v>0</v>
      </c>
      <c r="BH344" s="153">
        <f>IF(N344="zníž. prenesená",J344,0)</f>
        <v>0</v>
      </c>
      <c r="BI344" s="153">
        <f>IF(N344="nulová",J344,0)</f>
        <v>0</v>
      </c>
      <c r="BJ344" s="13" t="s">
        <v>95</v>
      </c>
      <c r="BK344" s="153">
        <f>ROUND(I344*H344,2)</f>
        <v>0</v>
      </c>
      <c r="BL344" s="13" t="s">
        <v>218</v>
      </c>
      <c r="BM344" s="152" t="s">
        <v>917</v>
      </c>
    </row>
    <row r="345" spans="2:65" s="11" customFormat="1" ht="22.9" customHeight="1">
      <c r="B345" s="127"/>
      <c r="D345" s="128" t="s">
        <v>74</v>
      </c>
      <c r="E345" s="137" t="s">
        <v>918</v>
      </c>
      <c r="F345" s="137" t="s">
        <v>919</v>
      </c>
      <c r="I345" s="130"/>
      <c r="J345" s="138">
        <f>BK345</f>
        <v>0</v>
      </c>
      <c r="L345" s="127"/>
      <c r="M345" s="132"/>
      <c r="P345" s="133">
        <f>P346</f>
        <v>0</v>
      </c>
      <c r="R345" s="133">
        <f>R346</f>
        <v>5.7182400000000001E-2</v>
      </c>
      <c r="T345" s="134">
        <f>T346</f>
        <v>0</v>
      </c>
      <c r="AR345" s="128" t="s">
        <v>95</v>
      </c>
      <c r="AT345" s="135" t="s">
        <v>74</v>
      </c>
      <c r="AU345" s="135" t="s">
        <v>83</v>
      </c>
      <c r="AY345" s="128" t="s">
        <v>154</v>
      </c>
      <c r="BK345" s="136">
        <f>BK346</f>
        <v>0</v>
      </c>
    </row>
    <row r="346" spans="2:65" s="1" customFormat="1" ht="33" customHeight="1">
      <c r="B346" s="139"/>
      <c r="C346" s="140" t="s">
        <v>920</v>
      </c>
      <c r="D346" s="140" t="s">
        <v>156</v>
      </c>
      <c r="E346" s="141" t="s">
        <v>921</v>
      </c>
      <c r="F346" s="142" t="s">
        <v>922</v>
      </c>
      <c r="G346" s="143" t="s">
        <v>187</v>
      </c>
      <c r="H346" s="144">
        <v>173.28</v>
      </c>
      <c r="I346" s="145">
        <v>0</v>
      </c>
      <c r="J346" s="146">
        <f>ROUND(I346*H346,2)</f>
        <v>0</v>
      </c>
      <c r="K346" s="147"/>
      <c r="L346" s="28"/>
      <c r="M346" s="148" t="s">
        <v>1</v>
      </c>
      <c r="N346" s="149" t="s">
        <v>41</v>
      </c>
      <c r="P346" s="150">
        <f>O346*H346</f>
        <v>0</v>
      </c>
      <c r="Q346" s="150">
        <v>3.3E-4</v>
      </c>
      <c r="R346" s="150">
        <f>Q346*H346</f>
        <v>5.7182400000000001E-2</v>
      </c>
      <c r="S346" s="150">
        <v>0</v>
      </c>
      <c r="T346" s="151">
        <f>S346*H346</f>
        <v>0</v>
      </c>
      <c r="AR346" s="152" t="s">
        <v>218</v>
      </c>
      <c r="AT346" s="152" t="s">
        <v>156</v>
      </c>
      <c r="AU346" s="152" t="s">
        <v>95</v>
      </c>
      <c r="AY346" s="13" t="s">
        <v>154</v>
      </c>
      <c r="BE346" s="153">
        <f>IF(N346="základná",J346,0)</f>
        <v>0</v>
      </c>
      <c r="BF346" s="153">
        <f>IF(N346="znížená",J346,0)</f>
        <v>0</v>
      </c>
      <c r="BG346" s="153">
        <f>IF(N346="zákl. prenesená",J346,0)</f>
        <v>0</v>
      </c>
      <c r="BH346" s="153">
        <f>IF(N346="zníž. prenesená",J346,0)</f>
        <v>0</v>
      </c>
      <c r="BI346" s="153">
        <f>IF(N346="nulová",J346,0)</f>
        <v>0</v>
      </c>
      <c r="BJ346" s="13" t="s">
        <v>95</v>
      </c>
      <c r="BK346" s="153">
        <f>ROUND(I346*H346,2)</f>
        <v>0</v>
      </c>
      <c r="BL346" s="13" t="s">
        <v>218</v>
      </c>
      <c r="BM346" s="152" t="s">
        <v>923</v>
      </c>
    </row>
    <row r="347" spans="2:65" s="11" customFormat="1" ht="22.9" customHeight="1">
      <c r="B347" s="127"/>
      <c r="D347" s="128" t="s">
        <v>74</v>
      </c>
      <c r="E347" s="137" t="s">
        <v>924</v>
      </c>
      <c r="F347" s="137" t="s">
        <v>925</v>
      </c>
      <c r="I347" s="130"/>
      <c r="J347" s="138">
        <f>BK347</f>
        <v>0</v>
      </c>
      <c r="L347" s="127"/>
      <c r="M347" s="132"/>
      <c r="P347" s="133">
        <f>SUM(P348:P351)</f>
        <v>0</v>
      </c>
      <c r="R347" s="133">
        <f>SUM(R348:R351)</f>
        <v>0.25156090000000003</v>
      </c>
      <c r="T347" s="134">
        <f>SUM(T348:T351)</f>
        <v>0</v>
      </c>
      <c r="AR347" s="128" t="s">
        <v>95</v>
      </c>
      <c r="AT347" s="135" t="s">
        <v>74</v>
      </c>
      <c r="AU347" s="135" t="s">
        <v>83</v>
      </c>
      <c r="AY347" s="128" t="s">
        <v>154</v>
      </c>
      <c r="BK347" s="136">
        <f>SUM(BK348:BK351)</f>
        <v>0</v>
      </c>
    </row>
    <row r="348" spans="2:65" s="1" customFormat="1" ht="24.2" customHeight="1">
      <c r="B348" s="139"/>
      <c r="C348" s="140" t="s">
        <v>926</v>
      </c>
      <c r="D348" s="140" t="s">
        <v>156</v>
      </c>
      <c r="E348" s="141" t="s">
        <v>927</v>
      </c>
      <c r="F348" s="142" t="s">
        <v>928</v>
      </c>
      <c r="G348" s="143" t="s">
        <v>187</v>
      </c>
      <c r="H348" s="144">
        <v>569.21500000000003</v>
      </c>
      <c r="I348" s="145">
        <v>0</v>
      </c>
      <c r="J348" s="146">
        <f>ROUND(I348*H348,2)</f>
        <v>0</v>
      </c>
      <c r="K348" s="147"/>
      <c r="L348" s="28"/>
      <c r="M348" s="148" t="s">
        <v>1</v>
      </c>
      <c r="N348" s="149" t="s">
        <v>41</v>
      </c>
      <c r="P348" s="150">
        <f>O348*H348</f>
        <v>0</v>
      </c>
      <c r="Q348" s="150">
        <v>1E-4</v>
      </c>
      <c r="R348" s="150">
        <f>Q348*H348</f>
        <v>5.6921500000000007E-2</v>
      </c>
      <c r="S348" s="150">
        <v>0</v>
      </c>
      <c r="T348" s="151">
        <f>S348*H348</f>
        <v>0</v>
      </c>
      <c r="AR348" s="152" t="s">
        <v>218</v>
      </c>
      <c r="AT348" s="152" t="s">
        <v>156</v>
      </c>
      <c r="AU348" s="152" t="s">
        <v>95</v>
      </c>
      <c r="AY348" s="13" t="s">
        <v>154</v>
      </c>
      <c r="BE348" s="153">
        <f>IF(N348="základná",J348,0)</f>
        <v>0</v>
      </c>
      <c r="BF348" s="153">
        <f>IF(N348="znížená",J348,0)</f>
        <v>0</v>
      </c>
      <c r="BG348" s="153">
        <f>IF(N348="zákl. prenesená",J348,0)</f>
        <v>0</v>
      </c>
      <c r="BH348" s="153">
        <f>IF(N348="zníž. prenesená",J348,0)</f>
        <v>0</v>
      </c>
      <c r="BI348" s="153">
        <f>IF(N348="nulová",J348,0)</f>
        <v>0</v>
      </c>
      <c r="BJ348" s="13" t="s">
        <v>95</v>
      </c>
      <c r="BK348" s="153">
        <f>ROUND(I348*H348,2)</f>
        <v>0</v>
      </c>
      <c r="BL348" s="13" t="s">
        <v>218</v>
      </c>
      <c r="BM348" s="152" t="s">
        <v>929</v>
      </c>
    </row>
    <row r="349" spans="2:65" s="1" customFormat="1" ht="24.2" customHeight="1">
      <c r="B349" s="139"/>
      <c r="C349" s="140" t="s">
        <v>930</v>
      </c>
      <c r="D349" s="140" t="s">
        <v>156</v>
      </c>
      <c r="E349" s="141" t="s">
        <v>931</v>
      </c>
      <c r="F349" s="142" t="s">
        <v>932</v>
      </c>
      <c r="G349" s="143" t="s">
        <v>187</v>
      </c>
      <c r="H349" s="144">
        <v>45.323</v>
      </c>
      <c r="I349" s="145">
        <v>0</v>
      </c>
      <c r="J349" s="146">
        <f>ROUND(I349*H349,2)</f>
        <v>0</v>
      </c>
      <c r="K349" s="147"/>
      <c r="L349" s="28"/>
      <c r="M349" s="148" t="s">
        <v>1</v>
      </c>
      <c r="N349" s="149" t="s">
        <v>41</v>
      </c>
      <c r="P349" s="150">
        <f>O349*H349</f>
        <v>0</v>
      </c>
      <c r="Q349" s="150">
        <v>1.4999999999999999E-4</v>
      </c>
      <c r="R349" s="150">
        <f>Q349*H349</f>
        <v>6.7984499999999993E-3</v>
      </c>
      <c r="S349" s="150">
        <v>0</v>
      </c>
      <c r="T349" s="151">
        <f>S349*H349</f>
        <v>0</v>
      </c>
      <c r="AR349" s="152" t="s">
        <v>218</v>
      </c>
      <c r="AT349" s="152" t="s">
        <v>156</v>
      </c>
      <c r="AU349" s="152" t="s">
        <v>95</v>
      </c>
      <c r="AY349" s="13" t="s">
        <v>154</v>
      </c>
      <c r="BE349" s="153">
        <f>IF(N349="základná",J349,0)</f>
        <v>0</v>
      </c>
      <c r="BF349" s="153">
        <f>IF(N349="znížená",J349,0)</f>
        <v>0</v>
      </c>
      <c r="BG349" s="153">
        <f>IF(N349="zákl. prenesená",J349,0)</f>
        <v>0</v>
      </c>
      <c r="BH349" s="153">
        <f>IF(N349="zníž. prenesená",J349,0)</f>
        <v>0</v>
      </c>
      <c r="BI349" s="153">
        <f>IF(N349="nulová",J349,0)</f>
        <v>0</v>
      </c>
      <c r="BJ349" s="13" t="s">
        <v>95</v>
      </c>
      <c r="BK349" s="153">
        <f>ROUND(I349*H349,2)</f>
        <v>0</v>
      </c>
      <c r="BL349" s="13" t="s">
        <v>218</v>
      </c>
      <c r="BM349" s="152" t="s">
        <v>933</v>
      </c>
    </row>
    <row r="350" spans="2:65" s="1" customFormat="1" ht="24.2" customHeight="1">
      <c r="B350" s="139"/>
      <c r="C350" s="140" t="s">
        <v>934</v>
      </c>
      <c r="D350" s="140" t="s">
        <v>156</v>
      </c>
      <c r="E350" s="141" t="s">
        <v>935</v>
      </c>
      <c r="F350" s="142" t="s">
        <v>936</v>
      </c>
      <c r="G350" s="143" t="s">
        <v>187</v>
      </c>
      <c r="H350" s="144">
        <v>343.01</v>
      </c>
      <c r="I350" s="145">
        <v>0</v>
      </c>
      <c r="J350" s="146">
        <f>ROUND(I350*H350,2)</f>
        <v>0</v>
      </c>
      <c r="K350" s="147"/>
      <c r="L350" s="28"/>
      <c r="M350" s="148" t="s">
        <v>1</v>
      </c>
      <c r="N350" s="149" t="s">
        <v>41</v>
      </c>
      <c r="P350" s="150">
        <f>O350*H350</f>
        <v>0</v>
      </c>
      <c r="Q350" s="150">
        <v>0</v>
      </c>
      <c r="R350" s="150">
        <f>Q350*H350</f>
        <v>0</v>
      </c>
      <c r="S350" s="150">
        <v>0</v>
      </c>
      <c r="T350" s="151">
        <f>S350*H350</f>
        <v>0</v>
      </c>
      <c r="AR350" s="152" t="s">
        <v>218</v>
      </c>
      <c r="AT350" s="152" t="s">
        <v>156</v>
      </c>
      <c r="AU350" s="152" t="s">
        <v>95</v>
      </c>
      <c r="AY350" s="13" t="s">
        <v>154</v>
      </c>
      <c r="BE350" s="153">
        <f>IF(N350="základná",J350,0)</f>
        <v>0</v>
      </c>
      <c r="BF350" s="153">
        <f>IF(N350="znížená",J350,0)</f>
        <v>0</v>
      </c>
      <c r="BG350" s="153">
        <f>IF(N350="zákl. prenesená",J350,0)</f>
        <v>0</v>
      </c>
      <c r="BH350" s="153">
        <f>IF(N350="zníž. prenesená",J350,0)</f>
        <v>0</v>
      </c>
      <c r="BI350" s="153">
        <f>IF(N350="nulová",J350,0)</f>
        <v>0</v>
      </c>
      <c r="BJ350" s="13" t="s">
        <v>95</v>
      </c>
      <c r="BK350" s="153">
        <f>ROUND(I350*H350,2)</f>
        <v>0</v>
      </c>
      <c r="BL350" s="13" t="s">
        <v>218</v>
      </c>
      <c r="BM350" s="152" t="s">
        <v>937</v>
      </c>
    </row>
    <row r="351" spans="2:65" s="1" customFormat="1" ht="44.25" customHeight="1">
      <c r="B351" s="139"/>
      <c r="C351" s="140" t="s">
        <v>938</v>
      </c>
      <c r="D351" s="140" t="s">
        <v>156</v>
      </c>
      <c r="E351" s="141" t="s">
        <v>939</v>
      </c>
      <c r="F351" s="142" t="s">
        <v>940</v>
      </c>
      <c r="G351" s="143" t="s">
        <v>187</v>
      </c>
      <c r="H351" s="144">
        <v>569.21500000000003</v>
      </c>
      <c r="I351" s="145">
        <v>0</v>
      </c>
      <c r="J351" s="146">
        <f>ROUND(I351*H351,2)</f>
        <v>0</v>
      </c>
      <c r="K351" s="147"/>
      <c r="L351" s="28"/>
      <c r="M351" s="165" t="s">
        <v>1</v>
      </c>
      <c r="N351" s="166" t="s">
        <v>41</v>
      </c>
      <c r="O351" s="167"/>
      <c r="P351" s="168">
        <f>O351*H351</f>
        <v>0</v>
      </c>
      <c r="Q351" s="168">
        <v>3.3E-4</v>
      </c>
      <c r="R351" s="168">
        <f>Q351*H351</f>
        <v>0.18784095000000001</v>
      </c>
      <c r="S351" s="168">
        <v>0</v>
      </c>
      <c r="T351" s="169">
        <f>S351*H351</f>
        <v>0</v>
      </c>
      <c r="AR351" s="152" t="s">
        <v>218</v>
      </c>
      <c r="AT351" s="152" t="s">
        <v>156</v>
      </c>
      <c r="AU351" s="152" t="s">
        <v>95</v>
      </c>
      <c r="AY351" s="13" t="s">
        <v>154</v>
      </c>
      <c r="BE351" s="153">
        <f>IF(N351="základná",J351,0)</f>
        <v>0</v>
      </c>
      <c r="BF351" s="153">
        <f>IF(N351="znížená",J351,0)</f>
        <v>0</v>
      </c>
      <c r="BG351" s="153">
        <f>IF(N351="zákl. prenesená",J351,0)</f>
        <v>0</v>
      </c>
      <c r="BH351" s="153">
        <f>IF(N351="zníž. prenesená",J351,0)</f>
        <v>0</v>
      </c>
      <c r="BI351" s="153">
        <f>IF(N351="nulová",J351,0)</f>
        <v>0</v>
      </c>
      <c r="BJ351" s="13" t="s">
        <v>95</v>
      </c>
      <c r="BK351" s="153">
        <f>ROUND(I351*H351,2)</f>
        <v>0</v>
      </c>
      <c r="BL351" s="13" t="s">
        <v>218</v>
      </c>
      <c r="BM351" s="152" t="s">
        <v>941</v>
      </c>
    </row>
    <row r="352" spans="2:65" s="1" customFormat="1" ht="6.95" customHeight="1">
      <c r="B352" s="43"/>
      <c r="C352" s="44"/>
      <c r="D352" s="44"/>
      <c r="E352" s="44"/>
      <c r="F352" s="44"/>
      <c r="G352" s="44"/>
      <c r="H352" s="44"/>
      <c r="I352" s="44"/>
      <c r="J352" s="44"/>
      <c r="K352" s="44"/>
      <c r="L352" s="28"/>
    </row>
  </sheetData>
  <autoFilter ref="C138:K351" xr:uid="{00000000-0009-0000-0000-000001000000}"/>
  <mergeCells count="9">
    <mergeCell ref="E87:H87"/>
    <mergeCell ref="E129:H129"/>
    <mergeCell ref="E131:H13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58"/>
  <sheetViews>
    <sheetView showGridLines="0" topLeftCell="A98" workbookViewId="0">
      <selection activeCell="J260" sqref="J26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0" t="s">
        <v>5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3" t="s">
        <v>87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customHeight="1">
      <c r="B4" s="16"/>
      <c r="D4" s="17" t="s">
        <v>109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17" t="str">
        <f>'Rekapitulácia stavby'!K6</f>
        <v>Skladovacia hala - prístavba</v>
      </c>
      <c r="F7" s="218"/>
      <c r="G7" s="218"/>
      <c r="H7" s="218"/>
      <c r="L7" s="16"/>
    </row>
    <row r="8" spans="2:46" s="1" customFormat="1" ht="12" customHeight="1">
      <c r="B8" s="28"/>
      <c r="D8" s="23" t="s">
        <v>110</v>
      </c>
      <c r="L8" s="28"/>
    </row>
    <row r="9" spans="2:46" s="1" customFormat="1" ht="16.5" customHeight="1">
      <c r="B9" s="28"/>
      <c r="E9" s="199" t="s">
        <v>942</v>
      </c>
      <c r="F9" s="216"/>
      <c r="G9" s="216"/>
      <c r="H9" s="216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18. 6. 2024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9" t="str">
        <f>'Rekapitulácia stavby'!E14</f>
        <v>Vyplň údaj</v>
      </c>
      <c r="F18" s="185"/>
      <c r="G18" s="185"/>
      <c r="H18" s="185"/>
      <c r="I18" s="23" t="s">
        <v>26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16.5" customHeight="1">
      <c r="B27" s="93"/>
      <c r="E27" s="189" t="s">
        <v>1</v>
      </c>
      <c r="F27" s="189"/>
      <c r="G27" s="189"/>
      <c r="H27" s="189"/>
      <c r="L27" s="93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94" t="s">
        <v>35</v>
      </c>
      <c r="J30" s="65">
        <f>ROUND(J121,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5" customHeight="1">
      <c r="B33" s="28"/>
      <c r="D33" s="54" t="s">
        <v>39</v>
      </c>
      <c r="E33" s="33" t="s">
        <v>40</v>
      </c>
      <c r="F33" s="95">
        <f>ROUND((SUM(BE121:BE257)),  2)</f>
        <v>0</v>
      </c>
      <c r="G33" s="96"/>
      <c r="H33" s="96"/>
      <c r="I33" s="97">
        <v>0.2</v>
      </c>
      <c r="J33" s="95">
        <f>ROUND(((SUM(BE121:BE257))*I33),  2)</f>
        <v>0</v>
      </c>
      <c r="L33" s="28"/>
    </row>
    <row r="34" spans="2:12" s="1" customFormat="1" ht="14.45" customHeight="1">
      <c r="B34" s="28"/>
      <c r="E34" s="33" t="s">
        <v>41</v>
      </c>
      <c r="F34" s="95">
        <f>ROUND((SUM(BF121:BF257)),  2)</f>
        <v>0</v>
      </c>
      <c r="G34" s="96"/>
      <c r="H34" s="96"/>
      <c r="I34" s="97">
        <v>0.2</v>
      </c>
      <c r="J34" s="95">
        <f>ROUND(((SUM(BF121:BF257))*I34),  2)</f>
        <v>0</v>
      </c>
      <c r="L34" s="28"/>
    </row>
    <row r="35" spans="2:12" s="1" customFormat="1" ht="14.45" hidden="1" customHeight="1">
      <c r="B35" s="28"/>
      <c r="E35" s="23" t="s">
        <v>42</v>
      </c>
      <c r="F35" s="85">
        <f>ROUND((SUM(BG121:BG257)),  2)</f>
        <v>0</v>
      </c>
      <c r="I35" s="98">
        <v>0.2</v>
      </c>
      <c r="J35" s="85">
        <f>0</f>
        <v>0</v>
      </c>
      <c r="L35" s="28"/>
    </row>
    <row r="36" spans="2:12" s="1" customFormat="1" ht="14.45" hidden="1" customHeight="1">
      <c r="B36" s="28"/>
      <c r="E36" s="23" t="s">
        <v>43</v>
      </c>
      <c r="F36" s="85">
        <f>ROUND((SUM(BH121:BH257)),  2)</f>
        <v>0</v>
      </c>
      <c r="I36" s="98">
        <v>0.2</v>
      </c>
      <c r="J36" s="85">
        <f>0</f>
        <v>0</v>
      </c>
      <c r="L36" s="28"/>
    </row>
    <row r="37" spans="2:12" s="1" customFormat="1" ht="14.45" hidden="1" customHeight="1">
      <c r="B37" s="28"/>
      <c r="E37" s="33" t="s">
        <v>44</v>
      </c>
      <c r="F37" s="95">
        <f>ROUND((SUM(BI121:BI257)),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9"/>
      <c r="D39" s="100" t="s">
        <v>45</v>
      </c>
      <c r="E39" s="56"/>
      <c r="F39" s="56"/>
      <c r="G39" s="101" t="s">
        <v>46</v>
      </c>
      <c r="H39" s="102" t="s">
        <v>47</v>
      </c>
      <c r="I39" s="56"/>
      <c r="J39" s="103">
        <f>SUM(J30:J37)</f>
        <v>0</v>
      </c>
      <c r="K39" s="10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112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17" t="str">
        <f>E7</f>
        <v>Skladovacia hala - prístavba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110</v>
      </c>
      <c r="L86" s="28"/>
    </row>
    <row r="87" spans="2:47" s="1" customFormat="1" ht="16.5" customHeight="1">
      <c r="B87" s="28"/>
      <c r="E87" s="199" t="str">
        <f>E9</f>
        <v>02 - Elektroinštalácia a ochrana pred bleskom</v>
      </c>
      <c r="F87" s="216"/>
      <c r="G87" s="216"/>
      <c r="H87" s="21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Svidník</v>
      </c>
      <c r="I89" s="23" t="s">
        <v>21</v>
      </c>
      <c r="J89" s="51" t="str">
        <f>IF(J12="","",J12)</f>
        <v>18. 6. 2024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>Slovenský červený kríž ÚzS Svidník</v>
      </c>
      <c r="I91" s="23" t="s">
        <v>29</v>
      </c>
      <c r="J91" s="26" t="str">
        <f>E21</f>
        <v>Ing. Jozef Špirko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7" t="s">
        <v>113</v>
      </c>
      <c r="D94" s="99"/>
      <c r="E94" s="99"/>
      <c r="F94" s="99"/>
      <c r="G94" s="99"/>
      <c r="H94" s="99"/>
      <c r="I94" s="99"/>
      <c r="J94" s="108" t="s">
        <v>114</v>
      </c>
      <c r="K94" s="9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9" t="s">
        <v>115</v>
      </c>
      <c r="J96" s="65">
        <f>J121</f>
        <v>0</v>
      </c>
      <c r="L96" s="28"/>
      <c r="AU96" s="13" t="s">
        <v>116</v>
      </c>
    </row>
    <row r="97" spans="2:12" s="8" customFormat="1" ht="24.95" customHeight="1">
      <c r="B97" s="110"/>
      <c r="D97" s="111" t="s">
        <v>117</v>
      </c>
      <c r="E97" s="112"/>
      <c r="F97" s="112"/>
      <c r="G97" s="112"/>
      <c r="H97" s="112"/>
      <c r="I97" s="112"/>
      <c r="J97" s="113">
        <f>J122</f>
        <v>0</v>
      </c>
      <c r="L97" s="110"/>
    </row>
    <row r="98" spans="2:12" s="9" customFormat="1" ht="19.899999999999999" customHeight="1">
      <c r="B98" s="114"/>
      <c r="D98" s="115" t="s">
        <v>124</v>
      </c>
      <c r="E98" s="116"/>
      <c r="F98" s="116"/>
      <c r="G98" s="116"/>
      <c r="H98" s="116"/>
      <c r="I98" s="116"/>
      <c r="J98" s="117">
        <f>J123</f>
        <v>0</v>
      </c>
      <c r="L98" s="114"/>
    </row>
    <row r="99" spans="2:12" s="8" customFormat="1" ht="24.95" customHeight="1">
      <c r="B99" s="110"/>
      <c r="D99" s="111" t="s">
        <v>943</v>
      </c>
      <c r="E99" s="112"/>
      <c r="F99" s="112"/>
      <c r="G99" s="112"/>
      <c r="H99" s="112"/>
      <c r="I99" s="112"/>
      <c r="J99" s="113">
        <f>J128</f>
        <v>0</v>
      </c>
      <c r="L99" s="110"/>
    </row>
    <row r="100" spans="2:12" s="9" customFormat="1" ht="19.899999999999999" customHeight="1">
      <c r="B100" s="114"/>
      <c r="D100" s="115" t="s">
        <v>944</v>
      </c>
      <c r="E100" s="116"/>
      <c r="F100" s="116"/>
      <c r="G100" s="116"/>
      <c r="H100" s="116"/>
      <c r="I100" s="116"/>
      <c r="J100" s="117">
        <f>J129</f>
        <v>0</v>
      </c>
      <c r="L100" s="114"/>
    </row>
    <row r="101" spans="2:12" s="8" customFormat="1" ht="24.95" customHeight="1">
      <c r="B101" s="110"/>
      <c r="D101" s="111" t="s">
        <v>945</v>
      </c>
      <c r="E101" s="112"/>
      <c r="F101" s="112"/>
      <c r="G101" s="112"/>
      <c r="H101" s="112"/>
      <c r="I101" s="112"/>
      <c r="J101" s="113">
        <f>J256</f>
        <v>0</v>
      </c>
      <c r="L101" s="110"/>
    </row>
    <row r="102" spans="2:12" s="1" customFormat="1" ht="21.75" customHeight="1">
      <c r="B102" s="28"/>
      <c r="L102" s="28"/>
    </row>
    <row r="103" spans="2:12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28"/>
    </row>
    <row r="107" spans="2:12" s="1" customFormat="1" ht="6.95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28"/>
    </row>
    <row r="108" spans="2:12" s="1" customFormat="1" ht="24.95" customHeight="1">
      <c r="B108" s="28"/>
      <c r="C108" s="17" t="s">
        <v>140</v>
      </c>
      <c r="L108" s="28"/>
    </row>
    <row r="109" spans="2:12" s="1" customFormat="1" ht="6.95" customHeight="1">
      <c r="B109" s="28"/>
      <c r="L109" s="28"/>
    </row>
    <row r="110" spans="2:12" s="1" customFormat="1" ht="12" customHeight="1">
      <c r="B110" s="28"/>
      <c r="C110" s="23" t="s">
        <v>15</v>
      </c>
      <c r="L110" s="28"/>
    </row>
    <row r="111" spans="2:12" s="1" customFormat="1" ht="16.5" customHeight="1">
      <c r="B111" s="28"/>
      <c r="E111" s="217" t="str">
        <f>E7</f>
        <v>Skladovacia hala - prístavba</v>
      </c>
      <c r="F111" s="218"/>
      <c r="G111" s="218"/>
      <c r="H111" s="218"/>
      <c r="L111" s="28"/>
    </row>
    <row r="112" spans="2:12" s="1" customFormat="1" ht="12" customHeight="1">
      <c r="B112" s="28"/>
      <c r="C112" s="23" t="s">
        <v>110</v>
      </c>
      <c r="L112" s="28"/>
    </row>
    <row r="113" spans="2:65" s="1" customFormat="1" ht="16.5" customHeight="1">
      <c r="B113" s="28"/>
      <c r="E113" s="199" t="str">
        <f>E9</f>
        <v>02 - Elektroinštalácia a ochrana pred bleskom</v>
      </c>
      <c r="F113" s="216"/>
      <c r="G113" s="216"/>
      <c r="H113" s="216"/>
      <c r="L113" s="28"/>
    </row>
    <row r="114" spans="2:65" s="1" customFormat="1" ht="6.95" customHeight="1">
      <c r="B114" s="28"/>
      <c r="L114" s="28"/>
    </row>
    <row r="115" spans="2:65" s="1" customFormat="1" ht="12" customHeight="1">
      <c r="B115" s="28"/>
      <c r="C115" s="23" t="s">
        <v>19</v>
      </c>
      <c r="F115" s="21" t="str">
        <f>F12</f>
        <v>Svidník</v>
      </c>
      <c r="I115" s="23" t="s">
        <v>21</v>
      </c>
      <c r="J115" s="51" t="str">
        <f>IF(J12="","",J12)</f>
        <v>18. 6. 2024</v>
      </c>
      <c r="L115" s="28"/>
    </row>
    <row r="116" spans="2:65" s="1" customFormat="1" ht="6.95" customHeight="1">
      <c r="B116" s="28"/>
      <c r="L116" s="28"/>
    </row>
    <row r="117" spans="2:65" s="1" customFormat="1" ht="15.2" customHeight="1">
      <c r="B117" s="28"/>
      <c r="C117" s="23" t="s">
        <v>23</v>
      </c>
      <c r="F117" s="21" t="str">
        <f>E15</f>
        <v>Slovenský červený kríž ÚzS Svidník</v>
      </c>
      <c r="I117" s="23" t="s">
        <v>29</v>
      </c>
      <c r="J117" s="26" t="str">
        <f>E21</f>
        <v>Ing. Jozef Špirko</v>
      </c>
      <c r="L117" s="28"/>
    </row>
    <row r="118" spans="2:65" s="1" customFormat="1" ht="15.2" customHeight="1">
      <c r="B118" s="28"/>
      <c r="C118" s="23" t="s">
        <v>27</v>
      </c>
      <c r="F118" s="21" t="str">
        <f>IF(E18="","",E18)</f>
        <v>Vyplň údaj</v>
      </c>
      <c r="I118" s="23" t="s">
        <v>32</v>
      </c>
      <c r="J118" s="26" t="str">
        <f>E24</f>
        <v xml:space="preserve"> </v>
      </c>
      <c r="L118" s="28"/>
    </row>
    <row r="119" spans="2:65" s="1" customFormat="1" ht="10.35" customHeight="1">
      <c r="B119" s="28"/>
      <c r="L119" s="28"/>
    </row>
    <row r="120" spans="2:65" s="10" customFormat="1" ht="29.25" customHeight="1">
      <c r="B120" s="118"/>
      <c r="C120" s="119" t="s">
        <v>141</v>
      </c>
      <c r="D120" s="120" t="s">
        <v>60</v>
      </c>
      <c r="E120" s="120" t="s">
        <v>56</v>
      </c>
      <c r="F120" s="120" t="s">
        <v>57</v>
      </c>
      <c r="G120" s="120" t="s">
        <v>142</v>
      </c>
      <c r="H120" s="120" t="s">
        <v>143</v>
      </c>
      <c r="I120" s="120" t="s">
        <v>144</v>
      </c>
      <c r="J120" s="121" t="s">
        <v>114</v>
      </c>
      <c r="K120" s="122" t="s">
        <v>145</v>
      </c>
      <c r="L120" s="118"/>
      <c r="M120" s="58" t="s">
        <v>1</v>
      </c>
      <c r="N120" s="59" t="s">
        <v>39</v>
      </c>
      <c r="O120" s="59" t="s">
        <v>146</v>
      </c>
      <c r="P120" s="59" t="s">
        <v>147</v>
      </c>
      <c r="Q120" s="59" t="s">
        <v>148</v>
      </c>
      <c r="R120" s="59" t="s">
        <v>149</v>
      </c>
      <c r="S120" s="59" t="s">
        <v>150</v>
      </c>
      <c r="T120" s="60" t="s">
        <v>151</v>
      </c>
    </row>
    <row r="121" spans="2:65" s="1" customFormat="1" ht="22.9" customHeight="1">
      <c r="B121" s="28"/>
      <c r="C121" s="63" t="s">
        <v>115</v>
      </c>
      <c r="J121" s="123">
        <f>BK121</f>
        <v>0</v>
      </c>
      <c r="L121" s="28"/>
      <c r="M121" s="61"/>
      <c r="N121" s="52"/>
      <c r="O121" s="52"/>
      <c r="P121" s="124">
        <f>P122+P128+P256</f>
        <v>0</v>
      </c>
      <c r="Q121" s="52"/>
      <c r="R121" s="124">
        <f>R122+R128+R256</f>
        <v>1.1350500000000003</v>
      </c>
      <c r="S121" s="52"/>
      <c r="T121" s="125">
        <f>T122+T128+T256</f>
        <v>0.32050000000000001</v>
      </c>
      <c r="AT121" s="13" t="s">
        <v>74</v>
      </c>
      <c r="AU121" s="13" t="s">
        <v>116</v>
      </c>
      <c r="BK121" s="126">
        <f>BK122+BK128+BK256</f>
        <v>0</v>
      </c>
    </row>
    <row r="122" spans="2:65" s="11" customFormat="1" ht="25.9" customHeight="1">
      <c r="B122" s="127"/>
      <c r="D122" s="128" t="s">
        <v>74</v>
      </c>
      <c r="E122" s="129" t="s">
        <v>152</v>
      </c>
      <c r="F122" s="129" t="s">
        <v>153</v>
      </c>
      <c r="I122" s="130"/>
      <c r="J122" s="131">
        <f>BK122</f>
        <v>0</v>
      </c>
      <c r="L122" s="127"/>
      <c r="M122" s="132"/>
      <c r="P122" s="133">
        <f>P123</f>
        <v>0</v>
      </c>
      <c r="R122" s="133">
        <f>R123</f>
        <v>3.5000000000000001E-3</v>
      </c>
      <c r="T122" s="134">
        <f>T123</f>
        <v>0.32050000000000001</v>
      </c>
      <c r="AR122" s="128" t="s">
        <v>83</v>
      </c>
      <c r="AT122" s="135" t="s">
        <v>74</v>
      </c>
      <c r="AU122" s="135" t="s">
        <v>75</v>
      </c>
      <c r="AY122" s="128" t="s">
        <v>154</v>
      </c>
      <c r="BK122" s="136">
        <f>BK123</f>
        <v>0</v>
      </c>
    </row>
    <row r="123" spans="2:65" s="11" customFormat="1" ht="22.9" customHeight="1">
      <c r="B123" s="127"/>
      <c r="D123" s="128" t="s">
        <v>74</v>
      </c>
      <c r="E123" s="137" t="s">
        <v>190</v>
      </c>
      <c r="F123" s="137" t="s">
        <v>521</v>
      </c>
      <c r="I123" s="130"/>
      <c r="J123" s="138">
        <f>BK123</f>
        <v>0</v>
      </c>
      <c r="L123" s="127"/>
      <c r="M123" s="132"/>
      <c r="P123" s="133">
        <f>SUM(P124:P127)</f>
        <v>0</v>
      </c>
      <c r="R123" s="133">
        <f>SUM(R124:R127)</f>
        <v>3.5000000000000001E-3</v>
      </c>
      <c r="T123" s="134">
        <f>SUM(T124:T127)</f>
        <v>0.32050000000000001</v>
      </c>
      <c r="AR123" s="128" t="s">
        <v>83</v>
      </c>
      <c r="AT123" s="135" t="s">
        <v>74</v>
      </c>
      <c r="AU123" s="135" t="s">
        <v>83</v>
      </c>
      <c r="AY123" s="128" t="s">
        <v>154</v>
      </c>
      <c r="BK123" s="136">
        <f>SUM(BK124:BK127)</f>
        <v>0</v>
      </c>
    </row>
    <row r="124" spans="2:65" s="1" customFormat="1" ht="24.2" customHeight="1">
      <c r="B124" s="139"/>
      <c r="C124" s="140" t="s">
        <v>83</v>
      </c>
      <c r="D124" s="140" t="s">
        <v>156</v>
      </c>
      <c r="E124" s="141" t="s">
        <v>946</v>
      </c>
      <c r="F124" s="142" t="s">
        <v>947</v>
      </c>
      <c r="G124" s="143" t="s">
        <v>948</v>
      </c>
      <c r="H124" s="144">
        <v>250</v>
      </c>
      <c r="I124" s="145">
        <v>0</v>
      </c>
      <c r="J124" s="146">
        <f>ROUND(I124*H124,2)</f>
        <v>0</v>
      </c>
      <c r="K124" s="147"/>
      <c r="L124" s="28"/>
      <c r="M124" s="148" t="s">
        <v>1</v>
      </c>
      <c r="N124" s="149" t="s">
        <v>41</v>
      </c>
      <c r="P124" s="150">
        <f>O124*H124</f>
        <v>0</v>
      </c>
      <c r="Q124" s="150">
        <v>0</v>
      </c>
      <c r="R124" s="150">
        <f>Q124*H124</f>
        <v>0</v>
      </c>
      <c r="S124" s="150">
        <v>1.0000000000000001E-5</v>
      </c>
      <c r="T124" s="151">
        <f>S124*H124</f>
        <v>2.5000000000000001E-3</v>
      </c>
      <c r="AR124" s="152" t="s">
        <v>160</v>
      </c>
      <c r="AT124" s="152" t="s">
        <v>156</v>
      </c>
      <c r="AU124" s="152" t="s">
        <v>95</v>
      </c>
      <c r="AY124" s="13" t="s">
        <v>154</v>
      </c>
      <c r="BE124" s="153">
        <f>IF(N124="základná",J124,0)</f>
        <v>0</v>
      </c>
      <c r="BF124" s="153">
        <f>IF(N124="znížená",J124,0)</f>
        <v>0</v>
      </c>
      <c r="BG124" s="153">
        <f>IF(N124="zákl. prenesená",J124,0)</f>
        <v>0</v>
      </c>
      <c r="BH124" s="153">
        <f>IF(N124="zníž. prenesená",J124,0)</f>
        <v>0</v>
      </c>
      <c r="BI124" s="153">
        <f>IF(N124="nulová",J124,0)</f>
        <v>0</v>
      </c>
      <c r="BJ124" s="13" t="s">
        <v>95</v>
      </c>
      <c r="BK124" s="153">
        <f>ROUND(I124*H124,2)</f>
        <v>0</v>
      </c>
      <c r="BL124" s="13" t="s">
        <v>160</v>
      </c>
      <c r="BM124" s="152" t="s">
        <v>949</v>
      </c>
    </row>
    <row r="125" spans="2:65" s="1" customFormat="1" ht="24.2" customHeight="1">
      <c r="B125" s="139"/>
      <c r="C125" s="140" t="s">
        <v>95</v>
      </c>
      <c r="D125" s="140" t="s">
        <v>156</v>
      </c>
      <c r="E125" s="141" t="s">
        <v>950</v>
      </c>
      <c r="F125" s="142" t="s">
        <v>951</v>
      </c>
      <c r="G125" s="143" t="s">
        <v>948</v>
      </c>
      <c r="H125" s="144">
        <v>350</v>
      </c>
      <c r="I125" s="145">
        <v>0</v>
      </c>
      <c r="J125" s="146">
        <f>ROUND(I125*H125,2)</f>
        <v>0</v>
      </c>
      <c r="K125" s="147"/>
      <c r="L125" s="28"/>
      <c r="M125" s="148" t="s">
        <v>1</v>
      </c>
      <c r="N125" s="149" t="s">
        <v>41</v>
      </c>
      <c r="P125" s="150">
        <f>O125*H125</f>
        <v>0</v>
      </c>
      <c r="Q125" s="150">
        <v>1.0000000000000001E-5</v>
      </c>
      <c r="R125" s="150">
        <f>Q125*H125</f>
        <v>3.5000000000000001E-3</v>
      </c>
      <c r="S125" s="150">
        <v>6.0000000000000002E-5</v>
      </c>
      <c r="T125" s="151">
        <f>S125*H125</f>
        <v>2.1000000000000001E-2</v>
      </c>
      <c r="AR125" s="152" t="s">
        <v>160</v>
      </c>
      <c r="AT125" s="152" t="s">
        <v>156</v>
      </c>
      <c r="AU125" s="152" t="s">
        <v>95</v>
      </c>
      <c r="AY125" s="13" t="s">
        <v>154</v>
      </c>
      <c r="BE125" s="153">
        <f>IF(N125="základná",J125,0)</f>
        <v>0</v>
      </c>
      <c r="BF125" s="153">
        <f>IF(N125="znížená",J125,0)</f>
        <v>0</v>
      </c>
      <c r="BG125" s="153">
        <f>IF(N125="zákl. prenesená",J125,0)</f>
        <v>0</v>
      </c>
      <c r="BH125" s="153">
        <f>IF(N125="zníž. prenesená",J125,0)</f>
        <v>0</v>
      </c>
      <c r="BI125" s="153">
        <f>IF(N125="nulová",J125,0)</f>
        <v>0</v>
      </c>
      <c r="BJ125" s="13" t="s">
        <v>95</v>
      </c>
      <c r="BK125" s="153">
        <f>ROUND(I125*H125,2)</f>
        <v>0</v>
      </c>
      <c r="BL125" s="13" t="s">
        <v>160</v>
      </c>
      <c r="BM125" s="152" t="s">
        <v>952</v>
      </c>
    </row>
    <row r="126" spans="2:65" s="1" customFormat="1" ht="37.9" customHeight="1">
      <c r="B126" s="139"/>
      <c r="C126" s="140" t="s">
        <v>165</v>
      </c>
      <c r="D126" s="140" t="s">
        <v>156</v>
      </c>
      <c r="E126" s="141" t="s">
        <v>953</v>
      </c>
      <c r="F126" s="142" t="s">
        <v>954</v>
      </c>
      <c r="G126" s="143" t="s">
        <v>491</v>
      </c>
      <c r="H126" s="144">
        <v>450</v>
      </c>
      <c r="I126" s="145">
        <v>0</v>
      </c>
      <c r="J126" s="146">
        <f>ROUND(I126*H126,2)</f>
        <v>0</v>
      </c>
      <c r="K126" s="147"/>
      <c r="L126" s="28"/>
      <c r="M126" s="148" t="s">
        <v>1</v>
      </c>
      <c r="N126" s="149" t="s">
        <v>41</v>
      </c>
      <c r="P126" s="150">
        <f>O126*H126</f>
        <v>0</v>
      </c>
      <c r="Q126" s="150">
        <v>0</v>
      </c>
      <c r="R126" s="150">
        <f>Q126*H126</f>
        <v>0</v>
      </c>
      <c r="S126" s="150">
        <v>4.4999999999999999E-4</v>
      </c>
      <c r="T126" s="151">
        <f>S126*H126</f>
        <v>0.20249999999999999</v>
      </c>
      <c r="AR126" s="152" t="s">
        <v>160</v>
      </c>
      <c r="AT126" s="152" t="s">
        <v>156</v>
      </c>
      <c r="AU126" s="152" t="s">
        <v>95</v>
      </c>
      <c r="AY126" s="13" t="s">
        <v>154</v>
      </c>
      <c r="BE126" s="153">
        <f>IF(N126="základná",J126,0)</f>
        <v>0</v>
      </c>
      <c r="BF126" s="153">
        <f>IF(N126="znížená",J126,0)</f>
        <v>0</v>
      </c>
      <c r="BG126" s="153">
        <f>IF(N126="zákl. prenesená",J126,0)</f>
        <v>0</v>
      </c>
      <c r="BH126" s="153">
        <f>IF(N126="zníž. prenesená",J126,0)</f>
        <v>0</v>
      </c>
      <c r="BI126" s="153">
        <f>IF(N126="nulová",J126,0)</f>
        <v>0</v>
      </c>
      <c r="BJ126" s="13" t="s">
        <v>95</v>
      </c>
      <c r="BK126" s="153">
        <f>ROUND(I126*H126,2)</f>
        <v>0</v>
      </c>
      <c r="BL126" s="13" t="s">
        <v>160</v>
      </c>
      <c r="BM126" s="152" t="s">
        <v>955</v>
      </c>
    </row>
    <row r="127" spans="2:65" s="1" customFormat="1" ht="37.9" customHeight="1">
      <c r="B127" s="139"/>
      <c r="C127" s="140" t="s">
        <v>160</v>
      </c>
      <c r="D127" s="140" t="s">
        <v>156</v>
      </c>
      <c r="E127" s="141" t="s">
        <v>956</v>
      </c>
      <c r="F127" s="142" t="s">
        <v>957</v>
      </c>
      <c r="G127" s="143" t="s">
        <v>491</v>
      </c>
      <c r="H127" s="144">
        <v>210</v>
      </c>
      <c r="I127" s="145">
        <v>0</v>
      </c>
      <c r="J127" s="146">
        <f>ROUND(I127*H127,2)</f>
        <v>0</v>
      </c>
      <c r="K127" s="147"/>
      <c r="L127" s="28"/>
      <c r="M127" s="148" t="s">
        <v>1</v>
      </c>
      <c r="N127" s="149" t="s">
        <v>41</v>
      </c>
      <c r="P127" s="150">
        <f>O127*H127</f>
        <v>0</v>
      </c>
      <c r="Q127" s="150">
        <v>0</v>
      </c>
      <c r="R127" s="150">
        <f>Q127*H127</f>
        <v>0</v>
      </c>
      <c r="S127" s="150">
        <v>4.4999999999999999E-4</v>
      </c>
      <c r="T127" s="151">
        <f>S127*H127</f>
        <v>9.4500000000000001E-2</v>
      </c>
      <c r="AR127" s="152" t="s">
        <v>160</v>
      </c>
      <c r="AT127" s="152" t="s">
        <v>156</v>
      </c>
      <c r="AU127" s="152" t="s">
        <v>95</v>
      </c>
      <c r="AY127" s="13" t="s">
        <v>154</v>
      </c>
      <c r="BE127" s="153">
        <f>IF(N127="základná",J127,0)</f>
        <v>0</v>
      </c>
      <c r="BF127" s="153">
        <f>IF(N127="znížená",J127,0)</f>
        <v>0</v>
      </c>
      <c r="BG127" s="153">
        <f>IF(N127="zákl. prenesená",J127,0)</f>
        <v>0</v>
      </c>
      <c r="BH127" s="153">
        <f>IF(N127="zníž. prenesená",J127,0)</f>
        <v>0</v>
      </c>
      <c r="BI127" s="153">
        <f>IF(N127="nulová",J127,0)</f>
        <v>0</v>
      </c>
      <c r="BJ127" s="13" t="s">
        <v>95</v>
      </c>
      <c r="BK127" s="153">
        <f>ROUND(I127*H127,2)</f>
        <v>0</v>
      </c>
      <c r="BL127" s="13" t="s">
        <v>160</v>
      </c>
      <c r="BM127" s="152" t="s">
        <v>958</v>
      </c>
    </row>
    <row r="128" spans="2:65" s="11" customFormat="1" ht="25.9" customHeight="1">
      <c r="B128" s="127"/>
      <c r="D128" s="128" t="s">
        <v>74</v>
      </c>
      <c r="E128" s="129" t="s">
        <v>484</v>
      </c>
      <c r="F128" s="129" t="s">
        <v>959</v>
      </c>
      <c r="I128" s="130"/>
      <c r="J128" s="131">
        <f>BK128</f>
        <v>0</v>
      </c>
      <c r="L128" s="127"/>
      <c r="M128" s="132"/>
      <c r="P128" s="133">
        <f>P129</f>
        <v>0</v>
      </c>
      <c r="R128" s="133">
        <f>R129</f>
        <v>1.1315500000000003</v>
      </c>
      <c r="T128" s="134">
        <f>T129</f>
        <v>0</v>
      </c>
      <c r="AR128" s="128" t="s">
        <v>165</v>
      </c>
      <c r="AT128" s="135" t="s">
        <v>74</v>
      </c>
      <c r="AU128" s="135" t="s">
        <v>75</v>
      </c>
      <c r="AY128" s="128" t="s">
        <v>154</v>
      </c>
      <c r="BK128" s="136">
        <f>BK129</f>
        <v>0</v>
      </c>
    </row>
    <row r="129" spans="2:65" s="11" customFormat="1" ht="22.9" customHeight="1">
      <c r="B129" s="127"/>
      <c r="D129" s="128" t="s">
        <v>74</v>
      </c>
      <c r="E129" s="137" t="s">
        <v>960</v>
      </c>
      <c r="F129" s="137" t="s">
        <v>961</v>
      </c>
      <c r="I129" s="130"/>
      <c r="J129" s="138">
        <f>BK129</f>
        <v>0</v>
      </c>
      <c r="L129" s="127"/>
      <c r="M129" s="132"/>
      <c r="P129" s="133">
        <f>SUM(P130:P255)</f>
        <v>0</v>
      </c>
      <c r="R129" s="133">
        <f>SUM(R130:R255)</f>
        <v>1.1315500000000003</v>
      </c>
      <c r="T129" s="134">
        <f>SUM(T130:T255)</f>
        <v>0</v>
      </c>
      <c r="AR129" s="128" t="s">
        <v>165</v>
      </c>
      <c r="AT129" s="135" t="s">
        <v>74</v>
      </c>
      <c r="AU129" s="135" t="s">
        <v>83</v>
      </c>
      <c r="AY129" s="128" t="s">
        <v>154</v>
      </c>
      <c r="BK129" s="136">
        <f>SUM(BK130:BK255)</f>
        <v>0</v>
      </c>
    </row>
    <row r="130" spans="2:65" s="1" customFormat="1" ht="21.75" customHeight="1">
      <c r="B130" s="139"/>
      <c r="C130" s="140" t="s">
        <v>172</v>
      </c>
      <c r="D130" s="140" t="s">
        <v>156</v>
      </c>
      <c r="E130" s="141" t="s">
        <v>962</v>
      </c>
      <c r="F130" s="142" t="s">
        <v>963</v>
      </c>
      <c r="G130" s="143" t="s">
        <v>246</v>
      </c>
      <c r="H130" s="144">
        <v>22</v>
      </c>
      <c r="I130" s="145">
        <v>0</v>
      </c>
      <c r="J130" s="146">
        <f t="shared" ref="J130:J161" si="0">ROUND(I130*H130,2)</f>
        <v>0</v>
      </c>
      <c r="K130" s="147"/>
      <c r="L130" s="28"/>
      <c r="M130" s="148" t="s">
        <v>1</v>
      </c>
      <c r="N130" s="149" t="s">
        <v>41</v>
      </c>
      <c r="P130" s="150">
        <f t="shared" ref="P130:P161" si="1">O130*H130</f>
        <v>0</v>
      </c>
      <c r="Q130" s="150">
        <v>0</v>
      </c>
      <c r="R130" s="150">
        <f t="shared" ref="R130:R161" si="2">Q130*H130</f>
        <v>0</v>
      </c>
      <c r="S130" s="150">
        <v>0</v>
      </c>
      <c r="T130" s="151">
        <f t="shared" ref="T130:T161" si="3">S130*H130</f>
        <v>0</v>
      </c>
      <c r="AR130" s="152" t="s">
        <v>415</v>
      </c>
      <c r="AT130" s="152" t="s">
        <v>156</v>
      </c>
      <c r="AU130" s="152" t="s">
        <v>95</v>
      </c>
      <c r="AY130" s="13" t="s">
        <v>154</v>
      </c>
      <c r="BE130" s="153">
        <f t="shared" ref="BE130:BE161" si="4">IF(N130="základná",J130,0)</f>
        <v>0</v>
      </c>
      <c r="BF130" s="153">
        <f t="shared" ref="BF130:BF161" si="5">IF(N130="znížená",J130,0)</f>
        <v>0</v>
      </c>
      <c r="BG130" s="153">
        <f t="shared" ref="BG130:BG161" si="6">IF(N130="zákl. prenesená",J130,0)</f>
        <v>0</v>
      </c>
      <c r="BH130" s="153">
        <f t="shared" ref="BH130:BH161" si="7">IF(N130="zníž. prenesená",J130,0)</f>
        <v>0</v>
      </c>
      <c r="BI130" s="153">
        <f t="shared" ref="BI130:BI161" si="8">IF(N130="nulová",J130,0)</f>
        <v>0</v>
      </c>
      <c r="BJ130" s="13" t="s">
        <v>95</v>
      </c>
      <c r="BK130" s="153">
        <f t="shared" ref="BK130:BK161" si="9">ROUND(I130*H130,2)</f>
        <v>0</v>
      </c>
      <c r="BL130" s="13" t="s">
        <v>415</v>
      </c>
      <c r="BM130" s="152" t="s">
        <v>964</v>
      </c>
    </row>
    <row r="131" spans="2:65" s="1" customFormat="1" ht="16.5" customHeight="1">
      <c r="B131" s="139"/>
      <c r="C131" s="154" t="s">
        <v>176</v>
      </c>
      <c r="D131" s="154" t="s">
        <v>484</v>
      </c>
      <c r="E131" s="155" t="s">
        <v>965</v>
      </c>
      <c r="F131" s="156" t="s">
        <v>966</v>
      </c>
      <c r="G131" s="157" t="s">
        <v>246</v>
      </c>
      <c r="H131" s="158">
        <v>22</v>
      </c>
      <c r="I131" s="145">
        <v>0</v>
      </c>
      <c r="J131" s="159">
        <f t="shared" si="0"/>
        <v>0</v>
      </c>
      <c r="K131" s="160"/>
      <c r="L131" s="161"/>
      <c r="M131" s="162" t="s">
        <v>1</v>
      </c>
      <c r="N131" s="163" t="s">
        <v>41</v>
      </c>
      <c r="P131" s="150">
        <f t="shared" si="1"/>
        <v>0</v>
      </c>
      <c r="Q131" s="150">
        <v>3.0000000000000001E-5</v>
      </c>
      <c r="R131" s="150">
        <f t="shared" si="2"/>
        <v>6.6E-4</v>
      </c>
      <c r="S131" s="150">
        <v>0</v>
      </c>
      <c r="T131" s="151">
        <f t="shared" si="3"/>
        <v>0</v>
      </c>
      <c r="AR131" s="152" t="s">
        <v>680</v>
      </c>
      <c r="AT131" s="152" t="s">
        <v>484</v>
      </c>
      <c r="AU131" s="152" t="s">
        <v>95</v>
      </c>
      <c r="AY131" s="13" t="s">
        <v>154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95</v>
      </c>
      <c r="BK131" s="153">
        <f t="shared" si="9"/>
        <v>0</v>
      </c>
      <c r="BL131" s="13" t="s">
        <v>680</v>
      </c>
      <c r="BM131" s="152" t="s">
        <v>967</v>
      </c>
    </row>
    <row r="132" spans="2:65" s="1" customFormat="1" ht="24.2" customHeight="1">
      <c r="B132" s="139"/>
      <c r="C132" s="140" t="s">
        <v>180</v>
      </c>
      <c r="D132" s="140" t="s">
        <v>156</v>
      </c>
      <c r="E132" s="141" t="s">
        <v>968</v>
      </c>
      <c r="F132" s="142" t="s">
        <v>969</v>
      </c>
      <c r="G132" s="143" t="s">
        <v>246</v>
      </c>
      <c r="H132" s="144">
        <v>4</v>
      </c>
      <c r="I132" s="145">
        <v>0</v>
      </c>
      <c r="J132" s="146">
        <f t="shared" si="0"/>
        <v>0</v>
      </c>
      <c r="K132" s="147"/>
      <c r="L132" s="28"/>
      <c r="M132" s="148" t="s">
        <v>1</v>
      </c>
      <c r="N132" s="149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415</v>
      </c>
      <c r="AT132" s="152" t="s">
        <v>156</v>
      </c>
      <c r="AU132" s="152" t="s">
        <v>95</v>
      </c>
      <c r="AY132" s="13" t="s">
        <v>154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95</v>
      </c>
      <c r="BK132" s="153">
        <f t="shared" si="9"/>
        <v>0</v>
      </c>
      <c r="BL132" s="13" t="s">
        <v>415</v>
      </c>
      <c r="BM132" s="152" t="s">
        <v>970</v>
      </c>
    </row>
    <row r="133" spans="2:65" s="1" customFormat="1" ht="24.2" customHeight="1">
      <c r="B133" s="139"/>
      <c r="C133" s="154" t="s">
        <v>184</v>
      </c>
      <c r="D133" s="154" t="s">
        <v>484</v>
      </c>
      <c r="E133" s="155" t="s">
        <v>971</v>
      </c>
      <c r="F133" s="156" t="s">
        <v>972</v>
      </c>
      <c r="G133" s="157" t="s">
        <v>246</v>
      </c>
      <c r="H133" s="158">
        <v>4</v>
      </c>
      <c r="I133" s="145">
        <v>0</v>
      </c>
      <c r="J133" s="159">
        <f t="shared" si="0"/>
        <v>0</v>
      </c>
      <c r="K133" s="160"/>
      <c r="L133" s="161"/>
      <c r="M133" s="162" t="s">
        <v>1</v>
      </c>
      <c r="N133" s="163" t="s">
        <v>41</v>
      </c>
      <c r="P133" s="150">
        <f t="shared" si="1"/>
        <v>0</v>
      </c>
      <c r="Q133" s="150">
        <v>8.0000000000000007E-5</v>
      </c>
      <c r="R133" s="150">
        <f t="shared" si="2"/>
        <v>3.2000000000000003E-4</v>
      </c>
      <c r="S133" s="150">
        <v>0</v>
      </c>
      <c r="T133" s="151">
        <f t="shared" si="3"/>
        <v>0</v>
      </c>
      <c r="AR133" s="152" t="s">
        <v>680</v>
      </c>
      <c r="AT133" s="152" t="s">
        <v>484</v>
      </c>
      <c r="AU133" s="152" t="s">
        <v>95</v>
      </c>
      <c r="AY133" s="13" t="s">
        <v>154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95</v>
      </c>
      <c r="BK133" s="153">
        <f t="shared" si="9"/>
        <v>0</v>
      </c>
      <c r="BL133" s="13" t="s">
        <v>680</v>
      </c>
      <c r="BM133" s="152" t="s">
        <v>973</v>
      </c>
    </row>
    <row r="134" spans="2:65" s="1" customFormat="1" ht="24.2" customHeight="1">
      <c r="B134" s="139"/>
      <c r="C134" s="140" t="s">
        <v>190</v>
      </c>
      <c r="D134" s="140" t="s">
        <v>156</v>
      </c>
      <c r="E134" s="141" t="s">
        <v>974</v>
      </c>
      <c r="F134" s="142" t="s">
        <v>975</v>
      </c>
      <c r="G134" s="143" t="s">
        <v>246</v>
      </c>
      <c r="H134" s="144">
        <v>10</v>
      </c>
      <c r="I134" s="145">
        <v>0</v>
      </c>
      <c r="J134" s="146">
        <f t="shared" si="0"/>
        <v>0</v>
      </c>
      <c r="K134" s="147"/>
      <c r="L134" s="28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415</v>
      </c>
      <c r="AT134" s="152" t="s">
        <v>156</v>
      </c>
      <c r="AU134" s="152" t="s">
        <v>95</v>
      </c>
      <c r="AY134" s="13" t="s">
        <v>154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95</v>
      </c>
      <c r="BK134" s="153">
        <f t="shared" si="9"/>
        <v>0</v>
      </c>
      <c r="BL134" s="13" t="s">
        <v>415</v>
      </c>
      <c r="BM134" s="152" t="s">
        <v>976</v>
      </c>
    </row>
    <row r="135" spans="2:65" s="1" customFormat="1" ht="24.2" customHeight="1">
      <c r="B135" s="139"/>
      <c r="C135" s="154" t="s">
        <v>194</v>
      </c>
      <c r="D135" s="154" t="s">
        <v>484</v>
      </c>
      <c r="E135" s="155" t="s">
        <v>977</v>
      </c>
      <c r="F135" s="156" t="s">
        <v>978</v>
      </c>
      <c r="G135" s="157" t="s">
        <v>246</v>
      </c>
      <c r="H135" s="158">
        <v>10</v>
      </c>
      <c r="I135" s="145">
        <v>0</v>
      </c>
      <c r="J135" s="159">
        <f t="shared" si="0"/>
        <v>0</v>
      </c>
      <c r="K135" s="160"/>
      <c r="L135" s="161"/>
      <c r="M135" s="162" t="s">
        <v>1</v>
      </c>
      <c r="N135" s="163" t="s">
        <v>41</v>
      </c>
      <c r="P135" s="150">
        <f t="shared" si="1"/>
        <v>0</v>
      </c>
      <c r="Q135" s="150">
        <v>1E-4</v>
      </c>
      <c r="R135" s="150">
        <f t="shared" si="2"/>
        <v>1E-3</v>
      </c>
      <c r="S135" s="150">
        <v>0</v>
      </c>
      <c r="T135" s="151">
        <f t="shared" si="3"/>
        <v>0</v>
      </c>
      <c r="AR135" s="152" t="s">
        <v>680</v>
      </c>
      <c r="AT135" s="152" t="s">
        <v>484</v>
      </c>
      <c r="AU135" s="152" t="s">
        <v>95</v>
      </c>
      <c r="AY135" s="13" t="s">
        <v>154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95</v>
      </c>
      <c r="BK135" s="153">
        <f t="shared" si="9"/>
        <v>0</v>
      </c>
      <c r="BL135" s="13" t="s">
        <v>680</v>
      </c>
      <c r="BM135" s="152" t="s">
        <v>979</v>
      </c>
    </row>
    <row r="136" spans="2:65" s="1" customFormat="1" ht="24.2" customHeight="1">
      <c r="B136" s="139"/>
      <c r="C136" s="140" t="s">
        <v>198</v>
      </c>
      <c r="D136" s="140" t="s">
        <v>156</v>
      </c>
      <c r="E136" s="141" t="s">
        <v>980</v>
      </c>
      <c r="F136" s="142" t="s">
        <v>981</v>
      </c>
      <c r="G136" s="143" t="s">
        <v>246</v>
      </c>
      <c r="H136" s="144">
        <v>2</v>
      </c>
      <c r="I136" s="145">
        <v>0</v>
      </c>
      <c r="J136" s="146">
        <f t="shared" si="0"/>
        <v>0</v>
      </c>
      <c r="K136" s="147"/>
      <c r="L136" s="28"/>
      <c r="M136" s="148" t="s">
        <v>1</v>
      </c>
      <c r="N136" s="149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415</v>
      </c>
      <c r="AT136" s="152" t="s">
        <v>156</v>
      </c>
      <c r="AU136" s="152" t="s">
        <v>95</v>
      </c>
      <c r="AY136" s="13" t="s">
        <v>154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95</v>
      </c>
      <c r="BK136" s="153">
        <f t="shared" si="9"/>
        <v>0</v>
      </c>
      <c r="BL136" s="13" t="s">
        <v>415</v>
      </c>
      <c r="BM136" s="152" t="s">
        <v>982</v>
      </c>
    </row>
    <row r="137" spans="2:65" s="1" customFormat="1" ht="24.2" customHeight="1">
      <c r="B137" s="139"/>
      <c r="C137" s="154" t="s">
        <v>202</v>
      </c>
      <c r="D137" s="154" t="s">
        <v>484</v>
      </c>
      <c r="E137" s="155" t="s">
        <v>983</v>
      </c>
      <c r="F137" s="156" t="s">
        <v>984</v>
      </c>
      <c r="G137" s="157" t="s">
        <v>246</v>
      </c>
      <c r="H137" s="158">
        <v>2</v>
      </c>
      <c r="I137" s="145">
        <v>0</v>
      </c>
      <c r="J137" s="159">
        <f t="shared" si="0"/>
        <v>0</v>
      </c>
      <c r="K137" s="160"/>
      <c r="L137" s="161"/>
      <c r="M137" s="162" t="s">
        <v>1</v>
      </c>
      <c r="N137" s="163" t="s">
        <v>41</v>
      </c>
      <c r="P137" s="150">
        <f t="shared" si="1"/>
        <v>0</v>
      </c>
      <c r="Q137" s="150">
        <v>1.7000000000000001E-4</v>
      </c>
      <c r="R137" s="150">
        <f t="shared" si="2"/>
        <v>3.4000000000000002E-4</v>
      </c>
      <c r="S137" s="150">
        <v>0</v>
      </c>
      <c r="T137" s="151">
        <f t="shared" si="3"/>
        <v>0</v>
      </c>
      <c r="AR137" s="152" t="s">
        <v>680</v>
      </c>
      <c r="AT137" s="152" t="s">
        <v>484</v>
      </c>
      <c r="AU137" s="152" t="s">
        <v>95</v>
      </c>
      <c r="AY137" s="13" t="s">
        <v>154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95</v>
      </c>
      <c r="BK137" s="153">
        <f t="shared" si="9"/>
        <v>0</v>
      </c>
      <c r="BL137" s="13" t="s">
        <v>680</v>
      </c>
      <c r="BM137" s="152" t="s">
        <v>985</v>
      </c>
    </row>
    <row r="138" spans="2:65" s="1" customFormat="1" ht="21.75" customHeight="1">
      <c r="B138" s="139"/>
      <c r="C138" s="154" t="s">
        <v>206</v>
      </c>
      <c r="D138" s="154" t="s">
        <v>484</v>
      </c>
      <c r="E138" s="155" t="s">
        <v>986</v>
      </c>
      <c r="F138" s="156" t="s">
        <v>987</v>
      </c>
      <c r="G138" s="157" t="s">
        <v>246</v>
      </c>
      <c r="H138" s="158">
        <v>60</v>
      </c>
      <c r="I138" s="145">
        <v>0</v>
      </c>
      <c r="J138" s="159">
        <f t="shared" si="0"/>
        <v>0</v>
      </c>
      <c r="K138" s="160"/>
      <c r="L138" s="161"/>
      <c r="M138" s="162" t="s">
        <v>1</v>
      </c>
      <c r="N138" s="163" t="s">
        <v>41</v>
      </c>
      <c r="P138" s="150">
        <f t="shared" si="1"/>
        <v>0</v>
      </c>
      <c r="Q138" s="150">
        <v>1.0000000000000001E-5</v>
      </c>
      <c r="R138" s="150">
        <f t="shared" si="2"/>
        <v>6.0000000000000006E-4</v>
      </c>
      <c r="S138" s="150">
        <v>0</v>
      </c>
      <c r="T138" s="151">
        <f t="shared" si="3"/>
        <v>0</v>
      </c>
      <c r="AR138" s="152" t="s">
        <v>680</v>
      </c>
      <c r="AT138" s="152" t="s">
        <v>484</v>
      </c>
      <c r="AU138" s="152" t="s">
        <v>95</v>
      </c>
      <c r="AY138" s="13" t="s">
        <v>154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95</v>
      </c>
      <c r="BK138" s="153">
        <f t="shared" si="9"/>
        <v>0</v>
      </c>
      <c r="BL138" s="13" t="s">
        <v>680</v>
      </c>
      <c r="BM138" s="152" t="s">
        <v>988</v>
      </c>
    </row>
    <row r="139" spans="2:65" s="1" customFormat="1" ht="21.75" customHeight="1">
      <c r="B139" s="139"/>
      <c r="C139" s="154" t="s">
        <v>210</v>
      </c>
      <c r="D139" s="154" t="s">
        <v>484</v>
      </c>
      <c r="E139" s="155" t="s">
        <v>989</v>
      </c>
      <c r="F139" s="156" t="s">
        <v>990</v>
      </c>
      <c r="G139" s="157" t="s">
        <v>246</v>
      </c>
      <c r="H139" s="158">
        <v>50</v>
      </c>
      <c r="I139" s="145">
        <v>0</v>
      </c>
      <c r="J139" s="159">
        <f t="shared" si="0"/>
        <v>0</v>
      </c>
      <c r="K139" s="160"/>
      <c r="L139" s="161"/>
      <c r="M139" s="162" t="s">
        <v>1</v>
      </c>
      <c r="N139" s="163" t="s">
        <v>41</v>
      </c>
      <c r="P139" s="150">
        <f t="shared" si="1"/>
        <v>0</v>
      </c>
      <c r="Q139" s="150">
        <v>1.0000000000000001E-5</v>
      </c>
      <c r="R139" s="150">
        <f t="shared" si="2"/>
        <v>5.0000000000000001E-4</v>
      </c>
      <c r="S139" s="150">
        <v>0</v>
      </c>
      <c r="T139" s="151">
        <f t="shared" si="3"/>
        <v>0</v>
      </c>
      <c r="AR139" s="152" t="s">
        <v>680</v>
      </c>
      <c r="AT139" s="152" t="s">
        <v>484</v>
      </c>
      <c r="AU139" s="152" t="s">
        <v>95</v>
      </c>
      <c r="AY139" s="13" t="s">
        <v>154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95</v>
      </c>
      <c r="BK139" s="153">
        <f t="shared" si="9"/>
        <v>0</v>
      </c>
      <c r="BL139" s="13" t="s">
        <v>680</v>
      </c>
      <c r="BM139" s="152" t="s">
        <v>991</v>
      </c>
    </row>
    <row r="140" spans="2:65" s="1" customFormat="1" ht="21.75" customHeight="1">
      <c r="B140" s="139"/>
      <c r="C140" s="154" t="s">
        <v>214</v>
      </c>
      <c r="D140" s="154" t="s">
        <v>484</v>
      </c>
      <c r="E140" s="155" t="s">
        <v>992</v>
      </c>
      <c r="F140" s="156" t="s">
        <v>993</v>
      </c>
      <c r="G140" s="157" t="s">
        <v>246</v>
      </c>
      <c r="H140" s="158">
        <v>50</v>
      </c>
      <c r="I140" s="145">
        <v>0</v>
      </c>
      <c r="J140" s="159">
        <f t="shared" si="0"/>
        <v>0</v>
      </c>
      <c r="K140" s="160"/>
      <c r="L140" s="161"/>
      <c r="M140" s="162" t="s">
        <v>1</v>
      </c>
      <c r="N140" s="163" t="s">
        <v>41</v>
      </c>
      <c r="P140" s="150">
        <f t="shared" si="1"/>
        <v>0</v>
      </c>
      <c r="Q140" s="150">
        <v>1.0000000000000001E-5</v>
      </c>
      <c r="R140" s="150">
        <f t="shared" si="2"/>
        <v>5.0000000000000001E-4</v>
      </c>
      <c r="S140" s="150">
        <v>0</v>
      </c>
      <c r="T140" s="151">
        <f t="shared" si="3"/>
        <v>0</v>
      </c>
      <c r="AR140" s="152" t="s">
        <v>680</v>
      </c>
      <c r="AT140" s="152" t="s">
        <v>484</v>
      </c>
      <c r="AU140" s="152" t="s">
        <v>95</v>
      </c>
      <c r="AY140" s="13" t="s">
        <v>154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95</v>
      </c>
      <c r="BK140" s="153">
        <f t="shared" si="9"/>
        <v>0</v>
      </c>
      <c r="BL140" s="13" t="s">
        <v>680</v>
      </c>
      <c r="BM140" s="152" t="s">
        <v>994</v>
      </c>
    </row>
    <row r="141" spans="2:65" s="1" customFormat="1" ht="21.75" customHeight="1">
      <c r="B141" s="139"/>
      <c r="C141" s="154" t="s">
        <v>218</v>
      </c>
      <c r="D141" s="154" t="s">
        <v>484</v>
      </c>
      <c r="E141" s="155" t="s">
        <v>995</v>
      </c>
      <c r="F141" s="156" t="s">
        <v>996</v>
      </c>
      <c r="G141" s="157" t="s">
        <v>246</v>
      </c>
      <c r="H141" s="158">
        <v>40</v>
      </c>
      <c r="I141" s="145">
        <v>0</v>
      </c>
      <c r="J141" s="159">
        <f t="shared" si="0"/>
        <v>0</v>
      </c>
      <c r="K141" s="160"/>
      <c r="L141" s="161"/>
      <c r="M141" s="162" t="s">
        <v>1</v>
      </c>
      <c r="N141" s="163" t="s">
        <v>41</v>
      </c>
      <c r="P141" s="150">
        <f t="shared" si="1"/>
        <v>0</v>
      </c>
      <c r="Q141" s="150">
        <v>1.0000000000000001E-5</v>
      </c>
      <c r="R141" s="150">
        <f t="shared" si="2"/>
        <v>4.0000000000000002E-4</v>
      </c>
      <c r="S141" s="150">
        <v>0</v>
      </c>
      <c r="T141" s="151">
        <f t="shared" si="3"/>
        <v>0</v>
      </c>
      <c r="AR141" s="152" t="s">
        <v>680</v>
      </c>
      <c r="AT141" s="152" t="s">
        <v>484</v>
      </c>
      <c r="AU141" s="152" t="s">
        <v>95</v>
      </c>
      <c r="AY141" s="13" t="s">
        <v>154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95</v>
      </c>
      <c r="BK141" s="153">
        <f t="shared" si="9"/>
        <v>0</v>
      </c>
      <c r="BL141" s="13" t="s">
        <v>680</v>
      </c>
      <c r="BM141" s="152" t="s">
        <v>997</v>
      </c>
    </row>
    <row r="142" spans="2:65" s="1" customFormat="1" ht="33" customHeight="1">
      <c r="B142" s="139"/>
      <c r="C142" s="140" t="s">
        <v>222</v>
      </c>
      <c r="D142" s="140" t="s">
        <v>156</v>
      </c>
      <c r="E142" s="141" t="s">
        <v>998</v>
      </c>
      <c r="F142" s="142" t="s">
        <v>999</v>
      </c>
      <c r="G142" s="143" t="s">
        <v>246</v>
      </c>
      <c r="H142" s="144">
        <v>300</v>
      </c>
      <c r="I142" s="145">
        <v>0</v>
      </c>
      <c r="J142" s="146">
        <f t="shared" si="0"/>
        <v>0</v>
      </c>
      <c r="K142" s="147"/>
      <c r="L142" s="28"/>
      <c r="M142" s="148" t="s">
        <v>1</v>
      </c>
      <c r="N142" s="149" t="s">
        <v>41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415</v>
      </c>
      <c r="AT142" s="152" t="s">
        <v>156</v>
      </c>
      <c r="AU142" s="152" t="s">
        <v>95</v>
      </c>
      <c r="AY142" s="13" t="s">
        <v>154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95</v>
      </c>
      <c r="BK142" s="153">
        <f t="shared" si="9"/>
        <v>0</v>
      </c>
      <c r="BL142" s="13" t="s">
        <v>415</v>
      </c>
      <c r="BM142" s="152" t="s">
        <v>1000</v>
      </c>
    </row>
    <row r="143" spans="2:65" s="1" customFormat="1" ht="16.5" customHeight="1">
      <c r="B143" s="139"/>
      <c r="C143" s="154" t="s">
        <v>226</v>
      </c>
      <c r="D143" s="154" t="s">
        <v>484</v>
      </c>
      <c r="E143" s="155" t="s">
        <v>1001</v>
      </c>
      <c r="F143" s="156" t="s">
        <v>1002</v>
      </c>
      <c r="G143" s="157" t="s">
        <v>246</v>
      </c>
      <c r="H143" s="158">
        <v>300</v>
      </c>
      <c r="I143" s="145">
        <v>0</v>
      </c>
      <c r="J143" s="159">
        <f t="shared" si="0"/>
        <v>0</v>
      </c>
      <c r="K143" s="160"/>
      <c r="L143" s="161"/>
      <c r="M143" s="162" t="s">
        <v>1</v>
      </c>
      <c r="N143" s="163" t="s">
        <v>41</v>
      </c>
      <c r="P143" s="150">
        <f t="shared" si="1"/>
        <v>0</v>
      </c>
      <c r="Q143" s="150">
        <v>1.0000000000000001E-5</v>
      </c>
      <c r="R143" s="150">
        <f t="shared" si="2"/>
        <v>3.0000000000000001E-3</v>
      </c>
      <c r="S143" s="150">
        <v>0</v>
      </c>
      <c r="T143" s="151">
        <f t="shared" si="3"/>
        <v>0</v>
      </c>
      <c r="AR143" s="152" t="s">
        <v>680</v>
      </c>
      <c r="AT143" s="152" t="s">
        <v>484</v>
      </c>
      <c r="AU143" s="152" t="s">
        <v>95</v>
      </c>
      <c r="AY143" s="13" t="s">
        <v>154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95</v>
      </c>
      <c r="BK143" s="153">
        <f t="shared" si="9"/>
        <v>0</v>
      </c>
      <c r="BL143" s="13" t="s">
        <v>680</v>
      </c>
      <c r="BM143" s="152" t="s">
        <v>1003</v>
      </c>
    </row>
    <row r="144" spans="2:65" s="1" customFormat="1" ht="37.9" customHeight="1">
      <c r="B144" s="139"/>
      <c r="C144" s="140" t="s">
        <v>231</v>
      </c>
      <c r="D144" s="140" t="s">
        <v>156</v>
      </c>
      <c r="E144" s="141" t="s">
        <v>1004</v>
      </c>
      <c r="F144" s="142" t="s">
        <v>1005</v>
      </c>
      <c r="G144" s="143" t="s">
        <v>246</v>
      </c>
      <c r="H144" s="144">
        <v>250</v>
      </c>
      <c r="I144" s="145">
        <v>0</v>
      </c>
      <c r="J144" s="146">
        <f t="shared" si="0"/>
        <v>0</v>
      </c>
      <c r="K144" s="147"/>
      <c r="L144" s="28"/>
      <c r="M144" s="148" t="s">
        <v>1</v>
      </c>
      <c r="N144" s="149" t="s">
        <v>41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415</v>
      </c>
      <c r="AT144" s="152" t="s">
        <v>156</v>
      </c>
      <c r="AU144" s="152" t="s">
        <v>95</v>
      </c>
      <c r="AY144" s="13" t="s">
        <v>154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95</v>
      </c>
      <c r="BK144" s="153">
        <f t="shared" si="9"/>
        <v>0</v>
      </c>
      <c r="BL144" s="13" t="s">
        <v>415</v>
      </c>
      <c r="BM144" s="152" t="s">
        <v>1006</v>
      </c>
    </row>
    <row r="145" spans="2:65" s="1" customFormat="1" ht="16.5" customHeight="1">
      <c r="B145" s="139"/>
      <c r="C145" s="154" t="s">
        <v>7</v>
      </c>
      <c r="D145" s="154" t="s">
        <v>484</v>
      </c>
      <c r="E145" s="155" t="s">
        <v>1007</v>
      </c>
      <c r="F145" s="156" t="s">
        <v>1008</v>
      </c>
      <c r="G145" s="157" t="s">
        <v>246</v>
      </c>
      <c r="H145" s="158">
        <v>250</v>
      </c>
      <c r="I145" s="145">
        <v>0</v>
      </c>
      <c r="J145" s="159">
        <f t="shared" si="0"/>
        <v>0</v>
      </c>
      <c r="K145" s="160"/>
      <c r="L145" s="161"/>
      <c r="M145" s="162" t="s">
        <v>1</v>
      </c>
      <c r="N145" s="163" t="s">
        <v>41</v>
      </c>
      <c r="P145" s="150">
        <f t="shared" si="1"/>
        <v>0</v>
      </c>
      <c r="Q145" s="150">
        <v>2.0000000000000002E-5</v>
      </c>
      <c r="R145" s="150">
        <f t="shared" si="2"/>
        <v>5.0000000000000001E-3</v>
      </c>
      <c r="S145" s="150">
        <v>0</v>
      </c>
      <c r="T145" s="151">
        <f t="shared" si="3"/>
        <v>0</v>
      </c>
      <c r="AR145" s="152" t="s">
        <v>680</v>
      </c>
      <c r="AT145" s="152" t="s">
        <v>484</v>
      </c>
      <c r="AU145" s="152" t="s">
        <v>95</v>
      </c>
      <c r="AY145" s="13" t="s">
        <v>154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95</v>
      </c>
      <c r="BK145" s="153">
        <f t="shared" si="9"/>
        <v>0</v>
      </c>
      <c r="BL145" s="13" t="s">
        <v>680</v>
      </c>
      <c r="BM145" s="152" t="s">
        <v>1009</v>
      </c>
    </row>
    <row r="146" spans="2:65" s="1" customFormat="1" ht="33" customHeight="1">
      <c r="B146" s="139"/>
      <c r="C146" s="140" t="s">
        <v>239</v>
      </c>
      <c r="D146" s="140" t="s">
        <v>156</v>
      </c>
      <c r="E146" s="141" t="s">
        <v>1010</v>
      </c>
      <c r="F146" s="142" t="s">
        <v>1011</v>
      </c>
      <c r="G146" s="143" t="s">
        <v>491</v>
      </c>
      <c r="H146" s="144">
        <v>56</v>
      </c>
      <c r="I146" s="145">
        <v>0</v>
      </c>
      <c r="J146" s="146">
        <f t="shared" si="0"/>
        <v>0</v>
      </c>
      <c r="K146" s="147"/>
      <c r="L146" s="28"/>
      <c r="M146" s="148" t="s">
        <v>1</v>
      </c>
      <c r="N146" s="149" t="s">
        <v>41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415</v>
      </c>
      <c r="AT146" s="152" t="s">
        <v>156</v>
      </c>
      <c r="AU146" s="152" t="s">
        <v>95</v>
      </c>
      <c r="AY146" s="13" t="s">
        <v>154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95</v>
      </c>
      <c r="BK146" s="153">
        <f t="shared" si="9"/>
        <v>0</v>
      </c>
      <c r="BL146" s="13" t="s">
        <v>415</v>
      </c>
      <c r="BM146" s="152" t="s">
        <v>1012</v>
      </c>
    </row>
    <row r="147" spans="2:65" s="1" customFormat="1" ht="21.75" customHeight="1">
      <c r="B147" s="139"/>
      <c r="C147" s="154" t="s">
        <v>243</v>
      </c>
      <c r="D147" s="154" t="s">
        <v>484</v>
      </c>
      <c r="E147" s="155" t="s">
        <v>1013</v>
      </c>
      <c r="F147" s="156" t="s">
        <v>1014</v>
      </c>
      <c r="G147" s="157" t="s">
        <v>491</v>
      </c>
      <c r="H147" s="158">
        <v>56</v>
      </c>
      <c r="I147" s="145">
        <v>0</v>
      </c>
      <c r="J147" s="159">
        <f t="shared" si="0"/>
        <v>0</v>
      </c>
      <c r="K147" s="160"/>
      <c r="L147" s="161"/>
      <c r="M147" s="162" t="s">
        <v>1</v>
      </c>
      <c r="N147" s="163" t="s">
        <v>41</v>
      </c>
      <c r="P147" s="150">
        <f t="shared" si="1"/>
        <v>0</v>
      </c>
      <c r="Q147" s="150">
        <v>1.73E-3</v>
      </c>
      <c r="R147" s="150">
        <f t="shared" si="2"/>
        <v>9.6879999999999994E-2</v>
      </c>
      <c r="S147" s="150">
        <v>0</v>
      </c>
      <c r="T147" s="151">
        <f t="shared" si="3"/>
        <v>0</v>
      </c>
      <c r="AR147" s="152" t="s">
        <v>680</v>
      </c>
      <c r="AT147" s="152" t="s">
        <v>484</v>
      </c>
      <c r="AU147" s="152" t="s">
        <v>95</v>
      </c>
      <c r="AY147" s="13" t="s">
        <v>154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95</v>
      </c>
      <c r="BK147" s="153">
        <f t="shared" si="9"/>
        <v>0</v>
      </c>
      <c r="BL147" s="13" t="s">
        <v>680</v>
      </c>
      <c r="BM147" s="152" t="s">
        <v>1015</v>
      </c>
    </row>
    <row r="148" spans="2:65" s="1" customFormat="1" ht="21.75" customHeight="1">
      <c r="B148" s="139"/>
      <c r="C148" s="154" t="s">
        <v>248</v>
      </c>
      <c r="D148" s="154" t="s">
        <v>484</v>
      </c>
      <c r="E148" s="155" t="s">
        <v>1016</v>
      </c>
      <c r="F148" s="156" t="s">
        <v>1017</v>
      </c>
      <c r="G148" s="157" t="s">
        <v>491</v>
      </c>
      <c r="H148" s="158">
        <v>56</v>
      </c>
      <c r="I148" s="145">
        <v>0</v>
      </c>
      <c r="J148" s="159">
        <f t="shared" si="0"/>
        <v>0</v>
      </c>
      <c r="K148" s="160"/>
      <c r="L148" s="161"/>
      <c r="M148" s="162" t="s">
        <v>1</v>
      </c>
      <c r="N148" s="163" t="s">
        <v>41</v>
      </c>
      <c r="P148" s="150">
        <f t="shared" si="1"/>
        <v>0</v>
      </c>
      <c r="Q148" s="150">
        <v>2.6900000000000001E-3</v>
      </c>
      <c r="R148" s="150">
        <f t="shared" si="2"/>
        <v>0.15064</v>
      </c>
      <c r="S148" s="150">
        <v>0</v>
      </c>
      <c r="T148" s="151">
        <f t="shared" si="3"/>
        <v>0</v>
      </c>
      <c r="AR148" s="152" t="s">
        <v>680</v>
      </c>
      <c r="AT148" s="152" t="s">
        <v>484</v>
      </c>
      <c r="AU148" s="152" t="s">
        <v>95</v>
      </c>
      <c r="AY148" s="13" t="s">
        <v>154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95</v>
      </c>
      <c r="BK148" s="153">
        <f t="shared" si="9"/>
        <v>0</v>
      </c>
      <c r="BL148" s="13" t="s">
        <v>680</v>
      </c>
      <c r="BM148" s="152" t="s">
        <v>1018</v>
      </c>
    </row>
    <row r="149" spans="2:65" s="1" customFormat="1" ht="24.2" customHeight="1">
      <c r="B149" s="139"/>
      <c r="C149" s="154" t="s">
        <v>252</v>
      </c>
      <c r="D149" s="154" t="s">
        <v>484</v>
      </c>
      <c r="E149" s="155" t="s">
        <v>1019</v>
      </c>
      <c r="F149" s="156" t="s">
        <v>1020</v>
      </c>
      <c r="G149" s="157" t="s">
        <v>491</v>
      </c>
      <c r="H149" s="158">
        <v>3</v>
      </c>
      <c r="I149" s="145">
        <v>0</v>
      </c>
      <c r="J149" s="159">
        <f t="shared" si="0"/>
        <v>0</v>
      </c>
      <c r="K149" s="160"/>
      <c r="L149" s="161"/>
      <c r="M149" s="162" t="s">
        <v>1</v>
      </c>
      <c r="N149" s="163" t="s">
        <v>41</v>
      </c>
      <c r="P149" s="150">
        <f t="shared" si="1"/>
        <v>0</v>
      </c>
      <c r="Q149" s="150">
        <v>2.5600000000000002E-3</v>
      </c>
      <c r="R149" s="150">
        <f t="shared" si="2"/>
        <v>7.6800000000000011E-3</v>
      </c>
      <c r="S149" s="150">
        <v>0</v>
      </c>
      <c r="T149" s="151">
        <f t="shared" si="3"/>
        <v>0</v>
      </c>
      <c r="AR149" s="152" t="s">
        <v>680</v>
      </c>
      <c r="AT149" s="152" t="s">
        <v>484</v>
      </c>
      <c r="AU149" s="152" t="s">
        <v>95</v>
      </c>
      <c r="AY149" s="13" t="s">
        <v>154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95</v>
      </c>
      <c r="BK149" s="153">
        <f t="shared" si="9"/>
        <v>0</v>
      </c>
      <c r="BL149" s="13" t="s">
        <v>680</v>
      </c>
      <c r="BM149" s="152" t="s">
        <v>1021</v>
      </c>
    </row>
    <row r="150" spans="2:65" s="1" customFormat="1" ht="24.2" customHeight="1">
      <c r="B150" s="139"/>
      <c r="C150" s="154" t="s">
        <v>256</v>
      </c>
      <c r="D150" s="154" t="s">
        <v>484</v>
      </c>
      <c r="E150" s="155" t="s">
        <v>1022</v>
      </c>
      <c r="F150" s="156" t="s">
        <v>1023</v>
      </c>
      <c r="G150" s="157" t="s">
        <v>246</v>
      </c>
      <c r="H150" s="158">
        <v>3</v>
      </c>
      <c r="I150" s="145">
        <v>0</v>
      </c>
      <c r="J150" s="159">
        <f t="shared" si="0"/>
        <v>0</v>
      </c>
      <c r="K150" s="160"/>
      <c r="L150" s="161"/>
      <c r="M150" s="162" t="s">
        <v>1</v>
      </c>
      <c r="N150" s="163" t="s">
        <v>41</v>
      </c>
      <c r="P150" s="150">
        <f t="shared" si="1"/>
        <v>0</v>
      </c>
      <c r="Q150" s="150">
        <v>3.2000000000000002E-3</v>
      </c>
      <c r="R150" s="150">
        <f t="shared" si="2"/>
        <v>9.6000000000000009E-3</v>
      </c>
      <c r="S150" s="150">
        <v>0</v>
      </c>
      <c r="T150" s="151">
        <f t="shared" si="3"/>
        <v>0</v>
      </c>
      <c r="AR150" s="152" t="s">
        <v>680</v>
      </c>
      <c r="AT150" s="152" t="s">
        <v>484</v>
      </c>
      <c r="AU150" s="152" t="s">
        <v>95</v>
      </c>
      <c r="AY150" s="13" t="s">
        <v>154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95</v>
      </c>
      <c r="BK150" s="153">
        <f t="shared" si="9"/>
        <v>0</v>
      </c>
      <c r="BL150" s="13" t="s">
        <v>680</v>
      </c>
      <c r="BM150" s="152" t="s">
        <v>1024</v>
      </c>
    </row>
    <row r="151" spans="2:65" s="1" customFormat="1" ht="24.2" customHeight="1">
      <c r="B151" s="139"/>
      <c r="C151" s="154" t="s">
        <v>260</v>
      </c>
      <c r="D151" s="154" t="s">
        <v>484</v>
      </c>
      <c r="E151" s="155" t="s">
        <v>1025</v>
      </c>
      <c r="F151" s="156" t="s">
        <v>1026</v>
      </c>
      <c r="G151" s="157" t="s">
        <v>246</v>
      </c>
      <c r="H151" s="158">
        <v>56</v>
      </c>
      <c r="I151" s="145">
        <v>0</v>
      </c>
      <c r="J151" s="159">
        <f t="shared" si="0"/>
        <v>0</v>
      </c>
      <c r="K151" s="160"/>
      <c r="L151" s="161"/>
      <c r="M151" s="162" t="s">
        <v>1</v>
      </c>
      <c r="N151" s="163" t="s">
        <v>41</v>
      </c>
      <c r="P151" s="150">
        <f t="shared" si="1"/>
        <v>0</v>
      </c>
      <c r="Q151" s="150">
        <v>1.92E-3</v>
      </c>
      <c r="R151" s="150">
        <f t="shared" si="2"/>
        <v>0.10752</v>
      </c>
      <c r="S151" s="150">
        <v>0</v>
      </c>
      <c r="T151" s="151">
        <f t="shared" si="3"/>
        <v>0</v>
      </c>
      <c r="AR151" s="152" t="s">
        <v>680</v>
      </c>
      <c r="AT151" s="152" t="s">
        <v>484</v>
      </c>
      <c r="AU151" s="152" t="s">
        <v>95</v>
      </c>
      <c r="AY151" s="13" t="s">
        <v>154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95</v>
      </c>
      <c r="BK151" s="153">
        <f t="shared" si="9"/>
        <v>0</v>
      </c>
      <c r="BL151" s="13" t="s">
        <v>680</v>
      </c>
      <c r="BM151" s="152" t="s">
        <v>1027</v>
      </c>
    </row>
    <row r="152" spans="2:65" s="1" customFormat="1" ht="24.2" customHeight="1">
      <c r="B152" s="139"/>
      <c r="C152" s="154" t="s">
        <v>264</v>
      </c>
      <c r="D152" s="154" t="s">
        <v>484</v>
      </c>
      <c r="E152" s="155" t="s">
        <v>1028</v>
      </c>
      <c r="F152" s="156" t="s">
        <v>1029</v>
      </c>
      <c r="G152" s="157" t="s">
        <v>246</v>
      </c>
      <c r="H152" s="158">
        <v>56</v>
      </c>
      <c r="I152" s="145">
        <v>0</v>
      </c>
      <c r="J152" s="159">
        <f t="shared" si="0"/>
        <v>0</v>
      </c>
      <c r="K152" s="160"/>
      <c r="L152" s="161"/>
      <c r="M152" s="162" t="s">
        <v>1</v>
      </c>
      <c r="N152" s="163" t="s">
        <v>41</v>
      </c>
      <c r="P152" s="150">
        <f t="shared" si="1"/>
        <v>0</v>
      </c>
      <c r="Q152" s="150">
        <v>2.5400000000000002E-3</v>
      </c>
      <c r="R152" s="150">
        <f t="shared" si="2"/>
        <v>0.14224000000000001</v>
      </c>
      <c r="S152" s="150">
        <v>0</v>
      </c>
      <c r="T152" s="151">
        <f t="shared" si="3"/>
        <v>0</v>
      </c>
      <c r="AR152" s="152" t="s">
        <v>680</v>
      </c>
      <c r="AT152" s="152" t="s">
        <v>484</v>
      </c>
      <c r="AU152" s="152" t="s">
        <v>95</v>
      </c>
      <c r="AY152" s="13" t="s">
        <v>154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95</v>
      </c>
      <c r="BK152" s="153">
        <f t="shared" si="9"/>
        <v>0</v>
      </c>
      <c r="BL152" s="13" t="s">
        <v>680</v>
      </c>
      <c r="BM152" s="152" t="s">
        <v>1030</v>
      </c>
    </row>
    <row r="153" spans="2:65" s="1" customFormat="1" ht="24.2" customHeight="1">
      <c r="B153" s="139"/>
      <c r="C153" s="154" t="s">
        <v>268</v>
      </c>
      <c r="D153" s="154" t="s">
        <v>484</v>
      </c>
      <c r="E153" s="155" t="s">
        <v>1031</v>
      </c>
      <c r="F153" s="156" t="s">
        <v>1032</v>
      </c>
      <c r="G153" s="157" t="s">
        <v>246</v>
      </c>
      <c r="H153" s="158">
        <v>56</v>
      </c>
      <c r="I153" s="145">
        <v>0</v>
      </c>
      <c r="J153" s="159">
        <f t="shared" si="0"/>
        <v>0</v>
      </c>
      <c r="K153" s="160"/>
      <c r="L153" s="161"/>
      <c r="M153" s="162" t="s">
        <v>1</v>
      </c>
      <c r="N153" s="163" t="s">
        <v>41</v>
      </c>
      <c r="P153" s="150">
        <f t="shared" si="1"/>
        <v>0</v>
      </c>
      <c r="Q153" s="150">
        <v>3.2000000000000003E-4</v>
      </c>
      <c r="R153" s="150">
        <f t="shared" si="2"/>
        <v>1.7920000000000002E-2</v>
      </c>
      <c r="S153" s="150">
        <v>0</v>
      </c>
      <c r="T153" s="151">
        <f t="shared" si="3"/>
        <v>0</v>
      </c>
      <c r="AR153" s="152" t="s">
        <v>680</v>
      </c>
      <c r="AT153" s="152" t="s">
        <v>484</v>
      </c>
      <c r="AU153" s="152" t="s">
        <v>95</v>
      </c>
      <c r="AY153" s="13" t="s">
        <v>154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95</v>
      </c>
      <c r="BK153" s="153">
        <f t="shared" si="9"/>
        <v>0</v>
      </c>
      <c r="BL153" s="13" t="s">
        <v>680</v>
      </c>
      <c r="BM153" s="152" t="s">
        <v>1033</v>
      </c>
    </row>
    <row r="154" spans="2:65" s="1" customFormat="1" ht="16.5" customHeight="1">
      <c r="B154" s="139"/>
      <c r="C154" s="154" t="s">
        <v>272</v>
      </c>
      <c r="D154" s="154" t="s">
        <v>484</v>
      </c>
      <c r="E154" s="155" t="s">
        <v>1034</v>
      </c>
      <c r="F154" s="156" t="s">
        <v>1035</v>
      </c>
      <c r="G154" s="157" t="s">
        <v>246</v>
      </c>
      <c r="H154" s="158">
        <v>112</v>
      </c>
      <c r="I154" s="145">
        <v>0</v>
      </c>
      <c r="J154" s="159">
        <f t="shared" si="0"/>
        <v>0</v>
      </c>
      <c r="K154" s="160"/>
      <c r="L154" s="161"/>
      <c r="M154" s="162" t="s">
        <v>1</v>
      </c>
      <c r="N154" s="163" t="s">
        <v>41</v>
      </c>
      <c r="P154" s="150">
        <f t="shared" si="1"/>
        <v>0</v>
      </c>
      <c r="Q154" s="150">
        <v>1.57E-3</v>
      </c>
      <c r="R154" s="150">
        <f t="shared" si="2"/>
        <v>0.17584</v>
      </c>
      <c r="S154" s="150">
        <v>0</v>
      </c>
      <c r="T154" s="151">
        <f t="shared" si="3"/>
        <v>0</v>
      </c>
      <c r="AR154" s="152" t="s">
        <v>680</v>
      </c>
      <c r="AT154" s="152" t="s">
        <v>484</v>
      </c>
      <c r="AU154" s="152" t="s">
        <v>95</v>
      </c>
      <c r="AY154" s="13" t="s">
        <v>154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95</v>
      </c>
      <c r="BK154" s="153">
        <f t="shared" si="9"/>
        <v>0</v>
      </c>
      <c r="BL154" s="13" t="s">
        <v>680</v>
      </c>
      <c r="BM154" s="152" t="s">
        <v>1036</v>
      </c>
    </row>
    <row r="155" spans="2:65" s="1" customFormat="1" ht="16.5" customHeight="1">
      <c r="B155" s="139"/>
      <c r="C155" s="154" t="s">
        <v>276</v>
      </c>
      <c r="D155" s="154" t="s">
        <v>484</v>
      </c>
      <c r="E155" s="155" t="s">
        <v>1037</v>
      </c>
      <c r="F155" s="156" t="s">
        <v>1038</v>
      </c>
      <c r="G155" s="157" t="s">
        <v>246</v>
      </c>
      <c r="H155" s="158">
        <v>56</v>
      </c>
      <c r="I155" s="145">
        <v>0</v>
      </c>
      <c r="J155" s="159">
        <f t="shared" si="0"/>
        <v>0</v>
      </c>
      <c r="K155" s="160"/>
      <c r="L155" s="161"/>
      <c r="M155" s="162" t="s">
        <v>1</v>
      </c>
      <c r="N155" s="163" t="s">
        <v>41</v>
      </c>
      <c r="P155" s="150">
        <f t="shared" si="1"/>
        <v>0</v>
      </c>
      <c r="Q155" s="150">
        <v>2.3500000000000001E-3</v>
      </c>
      <c r="R155" s="150">
        <f t="shared" si="2"/>
        <v>0.13159999999999999</v>
      </c>
      <c r="S155" s="150">
        <v>0</v>
      </c>
      <c r="T155" s="151">
        <f t="shared" si="3"/>
        <v>0</v>
      </c>
      <c r="AR155" s="152" t="s">
        <v>680</v>
      </c>
      <c r="AT155" s="152" t="s">
        <v>484</v>
      </c>
      <c r="AU155" s="152" t="s">
        <v>95</v>
      </c>
      <c r="AY155" s="13" t="s">
        <v>154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95</v>
      </c>
      <c r="BK155" s="153">
        <f t="shared" si="9"/>
        <v>0</v>
      </c>
      <c r="BL155" s="13" t="s">
        <v>680</v>
      </c>
      <c r="BM155" s="152" t="s">
        <v>1039</v>
      </c>
    </row>
    <row r="156" spans="2:65" s="1" customFormat="1" ht="16.5" customHeight="1">
      <c r="B156" s="139"/>
      <c r="C156" s="154" t="s">
        <v>280</v>
      </c>
      <c r="D156" s="154" t="s">
        <v>484</v>
      </c>
      <c r="E156" s="155" t="s">
        <v>1040</v>
      </c>
      <c r="F156" s="156" t="s">
        <v>1041</v>
      </c>
      <c r="G156" s="157" t="s">
        <v>1042</v>
      </c>
      <c r="H156" s="158">
        <v>5</v>
      </c>
      <c r="I156" s="145">
        <v>0</v>
      </c>
      <c r="J156" s="159">
        <f t="shared" si="0"/>
        <v>0</v>
      </c>
      <c r="K156" s="160"/>
      <c r="L156" s="161"/>
      <c r="M156" s="162" t="s">
        <v>1</v>
      </c>
      <c r="N156" s="163" t="s">
        <v>41</v>
      </c>
      <c r="P156" s="150">
        <f t="shared" si="1"/>
        <v>0</v>
      </c>
      <c r="Q156" s="150">
        <v>2.4000000000000001E-4</v>
      </c>
      <c r="R156" s="150">
        <f t="shared" si="2"/>
        <v>1.2000000000000001E-3</v>
      </c>
      <c r="S156" s="150">
        <v>0</v>
      </c>
      <c r="T156" s="151">
        <f t="shared" si="3"/>
        <v>0</v>
      </c>
      <c r="AR156" s="152" t="s">
        <v>680</v>
      </c>
      <c r="AT156" s="152" t="s">
        <v>484</v>
      </c>
      <c r="AU156" s="152" t="s">
        <v>95</v>
      </c>
      <c r="AY156" s="13" t="s">
        <v>154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95</v>
      </c>
      <c r="BK156" s="153">
        <f t="shared" si="9"/>
        <v>0</v>
      </c>
      <c r="BL156" s="13" t="s">
        <v>680</v>
      </c>
      <c r="BM156" s="152" t="s">
        <v>1043</v>
      </c>
    </row>
    <row r="157" spans="2:65" s="1" customFormat="1" ht="24.2" customHeight="1">
      <c r="B157" s="139"/>
      <c r="C157" s="140" t="s">
        <v>284</v>
      </c>
      <c r="D157" s="140" t="s">
        <v>156</v>
      </c>
      <c r="E157" s="141" t="s">
        <v>1044</v>
      </c>
      <c r="F157" s="142" t="s">
        <v>1045</v>
      </c>
      <c r="G157" s="143" t="s">
        <v>187</v>
      </c>
      <c r="H157" s="144">
        <v>0.5</v>
      </c>
      <c r="I157" s="145">
        <v>0</v>
      </c>
      <c r="J157" s="146">
        <f t="shared" si="0"/>
        <v>0</v>
      </c>
      <c r="K157" s="147"/>
      <c r="L157" s="28"/>
      <c r="M157" s="148" t="s">
        <v>1</v>
      </c>
      <c r="N157" s="149" t="s">
        <v>41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415</v>
      </c>
      <c r="AT157" s="152" t="s">
        <v>156</v>
      </c>
      <c r="AU157" s="152" t="s">
        <v>95</v>
      </c>
      <c r="AY157" s="13" t="s">
        <v>154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95</v>
      </c>
      <c r="BK157" s="153">
        <f t="shared" si="9"/>
        <v>0</v>
      </c>
      <c r="BL157" s="13" t="s">
        <v>415</v>
      </c>
      <c r="BM157" s="152" t="s">
        <v>1046</v>
      </c>
    </row>
    <row r="158" spans="2:65" s="1" customFormat="1" ht="16.5" customHeight="1">
      <c r="B158" s="139"/>
      <c r="C158" s="154" t="s">
        <v>288</v>
      </c>
      <c r="D158" s="154" t="s">
        <v>484</v>
      </c>
      <c r="E158" s="155" t="s">
        <v>1047</v>
      </c>
      <c r="F158" s="156" t="s">
        <v>1048</v>
      </c>
      <c r="G158" s="157" t="s">
        <v>246</v>
      </c>
      <c r="H158" s="158">
        <v>4</v>
      </c>
      <c r="I158" s="145">
        <v>0</v>
      </c>
      <c r="J158" s="159">
        <f t="shared" si="0"/>
        <v>0</v>
      </c>
      <c r="K158" s="160"/>
      <c r="L158" s="161"/>
      <c r="M158" s="162" t="s">
        <v>1</v>
      </c>
      <c r="N158" s="163" t="s">
        <v>41</v>
      </c>
      <c r="P158" s="150">
        <f t="shared" si="1"/>
        <v>0</v>
      </c>
      <c r="Q158" s="150">
        <v>5.0000000000000001E-4</v>
      </c>
      <c r="R158" s="150">
        <f t="shared" si="2"/>
        <v>2E-3</v>
      </c>
      <c r="S158" s="150">
        <v>0</v>
      </c>
      <c r="T158" s="151">
        <f t="shared" si="3"/>
        <v>0</v>
      </c>
      <c r="AR158" s="152" t="s">
        <v>1049</v>
      </c>
      <c r="AT158" s="152" t="s">
        <v>484</v>
      </c>
      <c r="AU158" s="152" t="s">
        <v>95</v>
      </c>
      <c r="AY158" s="13" t="s">
        <v>154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95</v>
      </c>
      <c r="BK158" s="153">
        <f t="shared" si="9"/>
        <v>0</v>
      </c>
      <c r="BL158" s="13" t="s">
        <v>415</v>
      </c>
      <c r="BM158" s="152" t="s">
        <v>1050</v>
      </c>
    </row>
    <row r="159" spans="2:65" s="1" customFormat="1" ht="24.2" customHeight="1">
      <c r="B159" s="139"/>
      <c r="C159" s="140" t="s">
        <v>293</v>
      </c>
      <c r="D159" s="140" t="s">
        <v>156</v>
      </c>
      <c r="E159" s="141" t="s">
        <v>1051</v>
      </c>
      <c r="F159" s="142" t="s">
        <v>1052</v>
      </c>
      <c r="G159" s="143" t="s">
        <v>246</v>
      </c>
      <c r="H159" s="144">
        <v>84</v>
      </c>
      <c r="I159" s="145">
        <v>0</v>
      </c>
      <c r="J159" s="146">
        <f t="shared" si="0"/>
        <v>0</v>
      </c>
      <c r="K159" s="147"/>
      <c r="L159" s="28"/>
      <c r="M159" s="148" t="s">
        <v>1</v>
      </c>
      <c r="N159" s="149" t="s">
        <v>41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415</v>
      </c>
      <c r="AT159" s="152" t="s">
        <v>156</v>
      </c>
      <c r="AU159" s="152" t="s">
        <v>95</v>
      </c>
      <c r="AY159" s="13" t="s">
        <v>154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95</v>
      </c>
      <c r="BK159" s="153">
        <f t="shared" si="9"/>
        <v>0</v>
      </c>
      <c r="BL159" s="13" t="s">
        <v>415</v>
      </c>
      <c r="BM159" s="152" t="s">
        <v>1053</v>
      </c>
    </row>
    <row r="160" spans="2:65" s="1" customFormat="1" ht="24.2" customHeight="1">
      <c r="B160" s="139"/>
      <c r="C160" s="140" t="s">
        <v>297</v>
      </c>
      <c r="D160" s="140" t="s">
        <v>156</v>
      </c>
      <c r="E160" s="141" t="s">
        <v>1054</v>
      </c>
      <c r="F160" s="142" t="s">
        <v>1055</v>
      </c>
      <c r="G160" s="143" t="s">
        <v>246</v>
      </c>
      <c r="H160" s="144">
        <v>12</v>
      </c>
      <c r="I160" s="145">
        <v>0</v>
      </c>
      <c r="J160" s="146">
        <f t="shared" si="0"/>
        <v>0</v>
      </c>
      <c r="K160" s="147"/>
      <c r="L160" s="28"/>
      <c r="M160" s="148" t="s">
        <v>1</v>
      </c>
      <c r="N160" s="149" t="s">
        <v>41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415</v>
      </c>
      <c r="AT160" s="152" t="s">
        <v>156</v>
      </c>
      <c r="AU160" s="152" t="s">
        <v>95</v>
      </c>
      <c r="AY160" s="13" t="s">
        <v>154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95</v>
      </c>
      <c r="BK160" s="153">
        <f t="shared" si="9"/>
        <v>0</v>
      </c>
      <c r="BL160" s="13" t="s">
        <v>415</v>
      </c>
      <c r="BM160" s="152" t="s">
        <v>1056</v>
      </c>
    </row>
    <row r="161" spans="2:65" s="1" customFormat="1" ht="24.2" customHeight="1">
      <c r="B161" s="139"/>
      <c r="C161" s="140" t="s">
        <v>301</v>
      </c>
      <c r="D161" s="140" t="s">
        <v>156</v>
      </c>
      <c r="E161" s="141" t="s">
        <v>1057</v>
      </c>
      <c r="F161" s="142" t="s">
        <v>1058</v>
      </c>
      <c r="G161" s="143" t="s">
        <v>246</v>
      </c>
      <c r="H161" s="144">
        <v>16</v>
      </c>
      <c r="I161" s="145">
        <v>0</v>
      </c>
      <c r="J161" s="146">
        <f t="shared" si="0"/>
        <v>0</v>
      </c>
      <c r="K161" s="147"/>
      <c r="L161" s="28"/>
      <c r="M161" s="148" t="s">
        <v>1</v>
      </c>
      <c r="N161" s="149" t="s">
        <v>41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415</v>
      </c>
      <c r="AT161" s="152" t="s">
        <v>156</v>
      </c>
      <c r="AU161" s="152" t="s">
        <v>95</v>
      </c>
      <c r="AY161" s="13" t="s">
        <v>154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95</v>
      </c>
      <c r="BK161" s="153">
        <f t="shared" si="9"/>
        <v>0</v>
      </c>
      <c r="BL161" s="13" t="s">
        <v>415</v>
      </c>
      <c r="BM161" s="152" t="s">
        <v>1059</v>
      </c>
    </row>
    <row r="162" spans="2:65" s="1" customFormat="1" ht="24.2" customHeight="1">
      <c r="B162" s="139"/>
      <c r="C162" s="140" t="s">
        <v>305</v>
      </c>
      <c r="D162" s="140" t="s">
        <v>156</v>
      </c>
      <c r="E162" s="141" t="s">
        <v>1060</v>
      </c>
      <c r="F162" s="142" t="s">
        <v>1061</v>
      </c>
      <c r="G162" s="143" t="s">
        <v>246</v>
      </c>
      <c r="H162" s="144">
        <v>2</v>
      </c>
      <c r="I162" s="145">
        <v>0</v>
      </c>
      <c r="J162" s="146">
        <f t="shared" ref="J162:J193" si="10">ROUND(I162*H162,2)</f>
        <v>0</v>
      </c>
      <c r="K162" s="147"/>
      <c r="L162" s="28"/>
      <c r="M162" s="148" t="s">
        <v>1</v>
      </c>
      <c r="N162" s="149" t="s">
        <v>41</v>
      </c>
      <c r="P162" s="150">
        <f t="shared" ref="P162:P193" si="11">O162*H162</f>
        <v>0</v>
      </c>
      <c r="Q162" s="150">
        <v>0</v>
      </c>
      <c r="R162" s="150">
        <f t="shared" ref="R162:R193" si="12">Q162*H162</f>
        <v>0</v>
      </c>
      <c r="S162" s="150">
        <v>0</v>
      </c>
      <c r="T162" s="151">
        <f t="shared" ref="T162:T193" si="13">S162*H162</f>
        <v>0</v>
      </c>
      <c r="AR162" s="152" t="s">
        <v>415</v>
      </c>
      <c r="AT162" s="152" t="s">
        <v>156</v>
      </c>
      <c r="AU162" s="152" t="s">
        <v>95</v>
      </c>
      <c r="AY162" s="13" t="s">
        <v>154</v>
      </c>
      <c r="BE162" s="153">
        <f t="shared" ref="BE162:BE193" si="14">IF(N162="základná",J162,0)</f>
        <v>0</v>
      </c>
      <c r="BF162" s="153">
        <f t="shared" ref="BF162:BF193" si="15">IF(N162="znížená",J162,0)</f>
        <v>0</v>
      </c>
      <c r="BG162" s="153">
        <f t="shared" ref="BG162:BG193" si="16">IF(N162="zákl. prenesená",J162,0)</f>
        <v>0</v>
      </c>
      <c r="BH162" s="153">
        <f t="shared" ref="BH162:BH193" si="17">IF(N162="zníž. prenesená",J162,0)</f>
        <v>0</v>
      </c>
      <c r="BI162" s="153">
        <f t="shared" ref="BI162:BI193" si="18">IF(N162="nulová",J162,0)</f>
        <v>0</v>
      </c>
      <c r="BJ162" s="13" t="s">
        <v>95</v>
      </c>
      <c r="BK162" s="153">
        <f t="shared" ref="BK162:BK193" si="19">ROUND(I162*H162,2)</f>
        <v>0</v>
      </c>
      <c r="BL162" s="13" t="s">
        <v>415</v>
      </c>
      <c r="BM162" s="152" t="s">
        <v>1062</v>
      </c>
    </row>
    <row r="163" spans="2:65" s="1" customFormat="1" ht="16.5" customHeight="1">
      <c r="B163" s="139"/>
      <c r="C163" s="154" t="s">
        <v>309</v>
      </c>
      <c r="D163" s="154" t="s">
        <v>484</v>
      </c>
      <c r="E163" s="155" t="s">
        <v>1063</v>
      </c>
      <c r="F163" s="156" t="s">
        <v>1064</v>
      </c>
      <c r="G163" s="157" t="s">
        <v>246</v>
      </c>
      <c r="H163" s="158">
        <v>2</v>
      </c>
      <c r="I163" s="145">
        <v>0</v>
      </c>
      <c r="J163" s="159">
        <f t="shared" si="10"/>
        <v>0</v>
      </c>
      <c r="K163" s="160"/>
      <c r="L163" s="161"/>
      <c r="M163" s="162" t="s">
        <v>1</v>
      </c>
      <c r="N163" s="163" t="s">
        <v>41</v>
      </c>
      <c r="P163" s="150">
        <f t="shared" si="11"/>
        <v>0</v>
      </c>
      <c r="Q163" s="150">
        <v>8.0000000000000007E-5</v>
      </c>
      <c r="R163" s="150">
        <f t="shared" si="12"/>
        <v>1.6000000000000001E-4</v>
      </c>
      <c r="S163" s="150">
        <v>0</v>
      </c>
      <c r="T163" s="151">
        <f t="shared" si="13"/>
        <v>0</v>
      </c>
      <c r="AR163" s="152" t="s">
        <v>680</v>
      </c>
      <c r="AT163" s="152" t="s">
        <v>484</v>
      </c>
      <c r="AU163" s="152" t="s">
        <v>95</v>
      </c>
      <c r="AY163" s="13" t="s">
        <v>154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95</v>
      </c>
      <c r="BK163" s="153">
        <f t="shared" si="19"/>
        <v>0</v>
      </c>
      <c r="BL163" s="13" t="s">
        <v>680</v>
      </c>
      <c r="BM163" s="152" t="s">
        <v>1065</v>
      </c>
    </row>
    <row r="164" spans="2:65" s="1" customFormat="1" ht="16.5" customHeight="1">
      <c r="B164" s="139"/>
      <c r="C164" s="154" t="s">
        <v>313</v>
      </c>
      <c r="D164" s="154" t="s">
        <v>484</v>
      </c>
      <c r="E164" s="155" t="s">
        <v>1066</v>
      </c>
      <c r="F164" s="156" t="s">
        <v>1067</v>
      </c>
      <c r="G164" s="157" t="s">
        <v>246</v>
      </c>
      <c r="H164" s="158">
        <v>2</v>
      </c>
      <c r="I164" s="145">
        <v>0</v>
      </c>
      <c r="J164" s="159">
        <f t="shared" si="10"/>
        <v>0</v>
      </c>
      <c r="K164" s="160"/>
      <c r="L164" s="161"/>
      <c r="M164" s="162" t="s">
        <v>1</v>
      </c>
      <c r="N164" s="163" t="s">
        <v>41</v>
      </c>
      <c r="P164" s="150">
        <f t="shared" si="11"/>
        <v>0</v>
      </c>
      <c r="Q164" s="150">
        <v>2.0000000000000002E-5</v>
      </c>
      <c r="R164" s="150">
        <f t="shared" si="12"/>
        <v>4.0000000000000003E-5</v>
      </c>
      <c r="S164" s="150">
        <v>0</v>
      </c>
      <c r="T164" s="151">
        <f t="shared" si="13"/>
        <v>0</v>
      </c>
      <c r="AR164" s="152" t="s">
        <v>680</v>
      </c>
      <c r="AT164" s="152" t="s">
        <v>484</v>
      </c>
      <c r="AU164" s="152" t="s">
        <v>95</v>
      </c>
      <c r="AY164" s="13" t="s">
        <v>154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95</v>
      </c>
      <c r="BK164" s="153">
        <f t="shared" si="19"/>
        <v>0</v>
      </c>
      <c r="BL164" s="13" t="s">
        <v>680</v>
      </c>
      <c r="BM164" s="152" t="s">
        <v>1068</v>
      </c>
    </row>
    <row r="165" spans="2:65" s="1" customFormat="1" ht="16.5" customHeight="1">
      <c r="B165" s="139"/>
      <c r="C165" s="154" t="s">
        <v>317</v>
      </c>
      <c r="D165" s="154" t="s">
        <v>484</v>
      </c>
      <c r="E165" s="155" t="s">
        <v>1069</v>
      </c>
      <c r="F165" s="156" t="s">
        <v>1070</v>
      </c>
      <c r="G165" s="157" t="s">
        <v>246</v>
      </c>
      <c r="H165" s="158">
        <v>2</v>
      </c>
      <c r="I165" s="145">
        <v>0</v>
      </c>
      <c r="J165" s="159">
        <f t="shared" si="10"/>
        <v>0</v>
      </c>
      <c r="K165" s="160"/>
      <c r="L165" s="161"/>
      <c r="M165" s="162" t="s">
        <v>1</v>
      </c>
      <c r="N165" s="163" t="s">
        <v>41</v>
      </c>
      <c r="P165" s="150">
        <f t="shared" si="11"/>
        <v>0</v>
      </c>
      <c r="Q165" s="150">
        <v>1.0000000000000001E-5</v>
      </c>
      <c r="R165" s="150">
        <f t="shared" si="12"/>
        <v>2.0000000000000002E-5</v>
      </c>
      <c r="S165" s="150">
        <v>0</v>
      </c>
      <c r="T165" s="151">
        <f t="shared" si="13"/>
        <v>0</v>
      </c>
      <c r="AR165" s="152" t="s">
        <v>680</v>
      </c>
      <c r="AT165" s="152" t="s">
        <v>484</v>
      </c>
      <c r="AU165" s="152" t="s">
        <v>95</v>
      </c>
      <c r="AY165" s="13" t="s">
        <v>154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95</v>
      </c>
      <c r="BK165" s="153">
        <f t="shared" si="19"/>
        <v>0</v>
      </c>
      <c r="BL165" s="13" t="s">
        <v>680</v>
      </c>
      <c r="BM165" s="152" t="s">
        <v>1071</v>
      </c>
    </row>
    <row r="166" spans="2:65" s="1" customFormat="1" ht="24.2" customHeight="1">
      <c r="B166" s="139"/>
      <c r="C166" s="140" t="s">
        <v>321</v>
      </c>
      <c r="D166" s="140" t="s">
        <v>156</v>
      </c>
      <c r="E166" s="141" t="s">
        <v>1072</v>
      </c>
      <c r="F166" s="142" t="s">
        <v>1073</v>
      </c>
      <c r="G166" s="143" t="s">
        <v>246</v>
      </c>
      <c r="H166" s="144">
        <v>3</v>
      </c>
      <c r="I166" s="145">
        <v>0</v>
      </c>
      <c r="J166" s="146">
        <f t="shared" si="10"/>
        <v>0</v>
      </c>
      <c r="K166" s="147"/>
      <c r="L166" s="28"/>
      <c r="M166" s="148" t="s">
        <v>1</v>
      </c>
      <c r="N166" s="149" t="s">
        <v>41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415</v>
      </c>
      <c r="AT166" s="152" t="s">
        <v>156</v>
      </c>
      <c r="AU166" s="152" t="s">
        <v>95</v>
      </c>
      <c r="AY166" s="13" t="s">
        <v>154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95</v>
      </c>
      <c r="BK166" s="153">
        <f t="shared" si="19"/>
        <v>0</v>
      </c>
      <c r="BL166" s="13" t="s">
        <v>415</v>
      </c>
      <c r="BM166" s="152" t="s">
        <v>1074</v>
      </c>
    </row>
    <row r="167" spans="2:65" s="1" customFormat="1" ht="21.75" customHeight="1">
      <c r="B167" s="139"/>
      <c r="C167" s="154" t="s">
        <v>325</v>
      </c>
      <c r="D167" s="154" t="s">
        <v>484</v>
      </c>
      <c r="E167" s="155" t="s">
        <v>1075</v>
      </c>
      <c r="F167" s="156" t="s">
        <v>1076</v>
      </c>
      <c r="G167" s="157" t="s">
        <v>246</v>
      </c>
      <c r="H167" s="158">
        <v>3</v>
      </c>
      <c r="I167" s="145">
        <v>0</v>
      </c>
      <c r="J167" s="159">
        <f t="shared" si="10"/>
        <v>0</v>
      </c>
      <c r="K167" s="160"/>
      <c r="L167" s="161"/>
      <c r="M167" s="162" t="s">
        <v>1</v>
      </c>
      <c r="N167" s="163" t="s">
        <v>41</v>
      </c>
      <c r="P167" s="150">
        <f t="shared" si="11"/>
        <v>0</v>
      </c>
      <c r="Q167" s="150">
        <v>6.9999999999999994E-5</v>
      </c>
      <c r="R167" s="150">
        <f t="shared" si="12"/>
        <v>2.0999999999999998E-4</v>
      </c>
      <c r="S167" s="150">
        <v>0</v>
      </c>
      <c r="T167" s="151">
        <f t="shared" si="13"/>
        <v>0</v>
      </c>
      <c r="AR167" s="152" t="s">
        <v>680</v>
      </c>
      <c r="AT167" s="152" t="s">
        <v>484</v>
      </c>
      <c r="AU167" s="152" t="s">
        <v>95</v>
      </c>
      <c r="AY167" s="13" t="s">
        <v>154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95</v>
      </c>
      <c r="BK167" s="153">
        <f t="shared" si="19"/>
        <v>0</v>
      </c>
      <c r="BL167" s="13" t="s">
        <v>680</v>
      </c>
      <c r="BM167" s="152" t="s">
        <v>1077</v>
      </c>
    </row>
    <row r="168" spans="2:65" s="1" customFormat="1" ht="16.5" customHeight="1">
      <c r="B168" s="139"/>
      <c r="C168" s="154" t="s">
        <v>329</v>
      </c>
      <c r="D168" s="154" t="s">
        <v>484</v>
      </c>
      <c r="E168" s="155" t="s">
        <v>1078</v>
      </c>
      <c r="F168" s="156" t="s">
        <v>1079</v>
      </c>
      <c r="G168" s="157" t="s">
        <v>246</v>
      </c>
      <c r="H168" s="158">
        <v>3</v>
      </c>
      <c r="I168" s="145">
        <v>0</v>
      </c>
      <c r="J168" s="159">
        <f t="shared" si="10"/>
        <v>0</v>
      </c>
      <c r="K168" s="160"/>
      <c r="L168" s="161"/>
      <c r="M168" s="162" t="s">
        <v>1</v>
      </c>
      <c r="N168" s="163" t="s">
        <v>41</v>
      </c>
      <c r="P168" s="150">
        <f t="shared" si="11"/>
        <v>0</v>
      </c>
      <c r="Q168" s="150">
        <v>3.0000000000000001E-5</v>
      </c>
      <c r="R168" s="150">
        <f t="shared" si="12"/>
        <v>9.0000000000000006E-5</v>
      </c>
      <c r="S168" s="150">
        <v>0</v>
      </c>
      <c r="T168" s="151">
        <f t="shared" si="13"/>
        <v>0</v>
      </c>
      <c r="AR168" s="152" t="s">
        <v>680</v>
      </c>
      <c r="AT168" s="152" t="s">
        <v>484</v>
      </c>
      <c r="AU168" s="152" t="s">
        <v>95</v>
      </c>
      <c r="AY168" s="13" t="s">
        <v>154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95</v>
      </c>
      <c r="BK168" s="153">
        <f t="shared" si="19"/>
        <v>0</v>
      </c>
      <c r="BL168" s="13" t="s">
        <v>680</v>
      </c>
      <c r="BM168" s="152" t="s">
        <v>1080</v>
      </c>
    </row>
    <row r="169" spans="2:65" s="1" customFormat="1" ht="24.2" customHeight="1">
      <c r="B169" s="139"/>
      <c r="C169" s="140" t="s">
        <v>333</v>
      </c>
      <c r="D169" s="140" t="s">
        <v>156</v>
      </c>
      <c r="E169" s="141" t="s">
        <v>1081</v>
      </c>
      <c r="F169" s="142" t="s">
        <v>1082</v>
      </c>
      <c r="G169" s="143" t="s">
        <v>246</v>
      </c>
      <c r="H169" s="144">
        <v>4</v>
      </c>
      <c r="I169" s="145">
        <v>0</v>
      </c>
      <c r="J169" s="146">
        <f t="shared" si="10"/>
        <v>0</v>
      </c>
      <c r="K169" s="147"/>
      <c r="L169" s="28"/>
      <c r="M169" s="148" t="s">
        <v>1</v>
      </c>
      <c r="N169" s="149" t="s">
        <v>41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415</v>
      </c>
      <c r="AT169" s="152" t="s">
        <v>156</v>
      </c>
      <c r="AU169" s="152" t="s">
        <v>95</v>
      </c>
      <c r="AY169" s="13" t="s">
        <v>154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95</v>
      </c>
      <c r="BK169" s="153">
        <f t="shared" si="19"/>
        <v>0</v>
      </c>
      <c r="BL169" s="13" t="s">
        <v>415</v>
      </c>
      <c r="BM169" s="152" t="s">
        <v>1083</v>
      </c>
    </row>
    <row r="170" spans="2:65" s="1" customFormat="1" ht="24.2" customHeight="1">
      <c r="B170" s="139"/>
      <c r="C170" s="154" t="s">
        <v>337</v>
      </c>
      <c r="D170" s="154" t="s">
        <v>484</v>
      </c>
      <c r="E170" s="155" t="s">
        <v>1084</v>
      </c>
      <c r="F170" s="156" t="s">
        <v>1085</v>
      </c>
      <c r="G170" s="157" t="s">
        <v>246</v>
      </c>
      <c r="H170" s="158">
        <v>4</v>
      </c>
      <c r="I170" s="145">
        <v>0</v>
      </c>
      <c r="J170" s="159">
        <f t="shared" si="10"/>
        <v>0</v>
      </c>
      <c r="K170" s="160"/>
      <c r="L170" s="161"/>
      <c r="M170" s="162" t="s">
        <v>1</v>
      </c>
      <c r="N170" s="163" t="s">
        <v>41</v>
      </c>
      <c r="P170" s="150">
        <f t="shared" si="11"/>
        <v>0</v>
      </c>
      <c r="Q170" s="150">
        <v>6.9999999999999994E-5</v>
      </c>
      <c r="R170" s="150">
        <f t="shared" si="12"/>
        <v>2.7999999999999998E-4</v>
      </c>
      <c r="S170" s="150">
        <v>0</v>
      </c>
      <c r="T170" s="151">
        <f t="shared" si="13"/>
        <v>0</v>
      </c>
      <c r="AR170" s="152" t="s">
        <v>680</v>
      </c>
      <c r="AT170" s="152" t="s">
        <v>484</v>
      </c>
      <c r="AU170" s="152" t="s">
        <v>95</v>
      </c>
      <c r="AY170" s="13" t="s">
        <v>154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95</v>
      </c>
      <c r="BK170" s="153">
        <f t="shared" si="19"/>
        <v>0</v>
      </c>
      <c r="BL170" s="13" t="s">
        <v>680</v>
      </c>
      <c r="BM170" s="152" t="s">
        <v>1086</v>
      </c>
    </row>
    <row r="171" spans="2:65" s="1" customFormat="1" ht="16.5" customHeight="1">
      <c r="B171" s="139"/>
      <c r="C171" s="154" t="s">
        <v>341</v>
      </c>
      <c r="D171" s="154" t="s">
        <v>484</v>
      </c>
      <c r="E171" s="155" t="s">
        <v>1078</v>
      </c>
      <c r="F171" s="156" t="s">
        <v>1079</v>
      </c>
      <c r="G171" s="157" t="s">
        <v>246</v>
      </c>
      <c r="H171" s="158">
        <v>4</v>
      </c>
      <c r="I171" s="145">
        <v>0</v>
      </c>
      <c r="J171" s="159">
        <f t="shared" si="10"/>
        <v>0</v>
      </c>
      <c r="K171" s="160"/>
      <c r="L171" s="161"/>
      <c r="M171" s="162" t="s">
        <v>1</v>
      </c>
      <c r="N171" s="163" t="s">
        <v>41</v>
      </c>
      <c r="P171" s="150">
        <f t="shared" si="11"/>
        <v>0</v>
      </c>
      <c r="Q171" s="150">
        <v>3.0000000000000001E-5</v>
      </c>
      <c r="R171" s="150">
        <f t="shared" si="12"/>
        <v>1.2E-4</v>
      </c>
      <c r="S171" s="150">
        <v>0</v>
      </c>
      <c r="T171" s="151">
        <f t="shared" si="13"/>
        <v>0</v>
      </c>
      <c r="AR171" s="152" t="s">
        <v>680</v>
      </c>
      <c r="AT171" s="152" t="s">
        <v>484</v>
      </c>
      <c r="AU171" s="152" t="s">
        <v>95</v>
      </c>
      <c r="AY171" s="13" t="s">
        <v>154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95</v>
      </c>
      <c r="BK171" s="153">
        <f t="shared" si="19"/>
        <v>0</v>
      </c>
      <c r="BL171" s="13" t="s">
        <v>680</v>
      </c>
      <c r="BM171" s="152" t="s">
        <v>1087</v>
      </c>
    </row>
    <row r="172" spans="2:65" s="1" customFormat="1" ht="24.2" customHeight="1">
      <c r="B172" s="139"/>
      <c r="C172" s="140" t="s">
        <v>345</v>
      </c>
      <c r="D172" s="140" t="s">
        <v>156</v>
      </c>
      <c r="E172" s="141" t="s">
        <v>1088</v>
      </c>
      <c r="F172" s="142" t="s">
        <v>1089</v>
      </c>
      <c r="G172" s="143" t="s">
        <v>246</v>
      </c>
      <c r="H172" s="144">
        <v>1</v>
      </c>
      <c r="I172" s="145">
        <v>0</v>
      </c>
      <c r="J172" s="146">
        <f t="shared" si="10"/>
        <v>0</v>
      </c>
      <c r="K172" s="147"/>
      <c r="L172" s="28"/>
      <c r="M172" s="148" t="s">
        <v>1</v>
      </c>
      <c r="N172" s="149" t="s">
        <v>41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415</v>
      </c>
      <c r="AT172" s="152" t="s">
        <v>156</v>
      </c>
      <c r="AU172" s="152" t="s">
        <v>95</v>
      </c>
      <c r="AY172" s="13" t="s">
        <v>154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95</v>
      </c>
      <c r="BK172" s="153">
        <f t="shared" si="19"/>
        <v>0</v>
      </c>
      <c r="BL172" s="13" t="s">
        <v>415</v>
      </c>
      <c r="BM172" s="152" t="s">
        <v>1090</v>
      </c>
    </row>
    <row r="173" spans="2:65" s="1" customFormat="1" ht="24.2" customHeight="1">
      <c r="B173" s="139"/>
      <c r="C173" s="154" t="s">
        <v>349</v>
      </c>
      <c r="D173" s="154" t="s">
        <v>484</v>
      </c>
      <c r="E173" s="155" t="s">
        <v>1091</v>
      </c>
      <c r="F173" s="156" t="s">
        <v>1092</v>
      </c>
      <c r="G173" s="157" t="s">
        <v>246</v>
      </c>
      <c r="H173" s="158">
        <v>1</v>
      </c>
      <c r="I173" s="145">
        <v>0</v>
      </c>
      <c r="J173" s="159">
        <f t="shared" si="10"/>
        <v>0</v>
      </c>
      <c r="K173" s="160"/>
      <c r="L173" s="161"/>
      <c r="M173" s="162" t="s">
        <v>1</v>
      </c>
      <c r="N173" s="163" t="s">
        <v>41</v>
      </c>
      <c r="P173" s="150">
        <f t="shared" si="11"/>
        <v>0</v>
      </c>
      <c r="Q173" s="150">
        <v>6.9999999999999994E-5</v>
      </c>
      <c r="R173" s="150">
        <f t="shared" si="12"/>
        <v>6.9999999999999994E-5</v>
      </c>
      <c r="S173" s="150">
        <v>0</v>
      </c>
      <c r="T173" s="151">
        <f t="shared" si="13"/>
        <v>0</v>
      </c>
      <c r="AR173" s="152" t="s">
        <v>680</v>
      </c>
      <c r="AT173" s="152" t="s">
        <v>484</v>
      </c>
      <c r="AU173" s="152" t="s">
        <v>95</v>
      </c>
      <c r="AY173" s="13" t="s">
        <v>154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95</v>
      </c>
      <c r="BK173" s="153">
        <f t="shared" si="19"/>
        <v>0</v>
      </c>
      <c r="BL173" s="13" t="s">
        <v>680</v>
      </c>
      <c r="BM173" s="152" t="s">
        <v>1093</v>
      </c>
    </row>
    <row r="174" spans="2:65" s="1" customFormat="1" ht="16.5" customHeight="1">
      <c r="B174" s="139"/>
      <c r="C174" s="154" t="s">
        <v>353</v>
      </c>
      <c r="D174" s="154" t="s">
        <v>484</v>
      </c>
      <c r="E174" s="155" t="s">
        <v>1078</v>
      </c>
      <c r="F174" s="156" t="s">
        <v>1079</v>
      </c>
      <c r="G174" s="157" t="s">
        <v>246</v>
      </c>
      <c r="H174" s="158">
        <v>1</v>
      </c>
      <c r="I174" s="145">
        <v>0</v>
      </c>
      <c r="J174" s="159">
        <f t="shared" si="10"/>
        <v>0</v>
      </c>
      <c r="K174" s="160"/>
      <c r="L174" s="161"/>
      <c r="M174" s="162" t="s">
        <v>1</v>
      </c>
      <c r="N174" s="163" t="s">
        <v>41</v>
      </c>
      <c r="P174" s="150">
        <f t="shared" si="11"/>
        <v>0</v>
      </c>
      <c r="Q174" s="150">
        <v>3.0000000000000001E-5</v>
      </c>
      <c r="R174" s="150">
        <f t="shared" si="12"/>
        <v>3.0000000000000001E-5</v>
      </c>
      <c r="S174" s="150">
        <v>0</v>
      </c>
      <c r="T174" s="151">
        <f t="shared" si="13"/>
        <v>0</v>
      </c>
      <c r="AR174" s="152" t="s">
        <v>680</v>
      </c>
      <c r="AT174" s="152" t="s">
        <v>484</v>
      </c>
      <c r="AU174" s="152" t="s">
        <v>95</v>
      </c>
      <c r="AY174" s="13" t="s">
        <v>154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95</v>
      </c>
      <c r="BK174" s="153">
        <f t="shared" si="19"/>
        <v>0</v>
      </c>
      <c r="BL174" s="13" t="s">
        <v>680</v>
      </c>
      <c r="BM174" s="152" t="s">
        <v>1094</v>
      </c>
    </row>
    <row r="175" spans="2:65" s="1" customFormat="1" ht="16.5" customHeight="1">
      <c r="B175" s="139"/>
      <c r="C175" s="140" t="s">
        <v>357</v>
      </c>
      <c r="D175" s="140" t="s">
        <v>156</v>
      </c>
      <c r="E175" s="141" t="s">
        <v>1095</v>
      </c>
      <c r="F175" s="142" t="s">
        <v>1096</v>
      </c>
      <c r="G175" s="143" t="s">
        <v>246</v>
      </c>
      <c r="H175" s="144">
        <v>1</v>
      </c>
      <c r="I175" s="145">
        <v>0</v>
      </c>
      <c r="J175" s="146">
        <f t="shared" si="10"/>
        <v>0</v>
      </c>
      <c r="K175" s="147"/>
      <c r="L175" s="28"/>
      <c r="M175" s="148" t="s">
        <v>1</v>
      </c>
      <c r="N175" s="149" t="s">
        <v>41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415</v>
      </c>
      <c r="AT175" s="152" t="s">
        <v>156</v>
      </c>
      <c r="AU175" s="152" t="s">
        <v>95</v>
      </c>
      <c r="AY175" s="13" t="s">
        <v>154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95</v>
      </c>
      <c r="BK175" s="153">
        <f t="shared" si="19"/>
        <v>0</v>
      </c>
      <c r="BL175" s="13" t="s">
        <v>415</v>
      </c>
      <c r="BM175" s="152" t="s">
        <v>1097</v>
      </c>
    </row>
    <row r="176" spans="2:65" s="1" customFormat="1" ht="24.2" customHeight="1">
      <c r="B176" s="139"/>
      <c r="C176" s="140" t="s">
        <v>361</v>
      </c>
      <c r="D176" s="140" t="s">
        <v>156</v>
      </c>
      <c r="E176" s="141" t="s">
        <v>1098</v>
      </c>
      <c r="F176" s="142" t="s">
        <v>1099</v>
      </c>
      <c r="G176" s="143" t="s">
        <v>246</v>
      </c>
      <c r="H176" s="144">
        <v>20</v>
      </c>
      <c r="I176" s="145">
        <v>0</v>
      </c>
      <c r="J176" s="146">
        <f t="shared" si="10"/>
        <v>0</v>
      </c>
      <c r="K176" s="147"/>
      <c r="L176" s="28"/>
      <c r="M176" s="148" t="s">
        <v>1</v>
      </c>
      <c r="N176" s="149" t="s">
        <v>41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415</v>
      </c>
      <c r="AT176" s="152" t="s">
        <v>156</v>
      </c>
      <c r="AU176" s="152" t="s">
        <v>95</v>
      </c>
      <c r="AY176" s="13" t="s">
        <v>154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95</v>
      </c>
      <c r="BK176" s="153">
        <f t="shared" si="19"/>
        <v>0</v>
      </c>
      <c r="BL176" s="13" t="s">
        <v>415</v>
      </c>
      <c r="BM176" s="152" t="s">
        <v>1100</v>
      </c>
    </row>
    <row r="177" spans="2:65" s="1" customFormat="1" ht="16.5" customHeight="1">
      <c r="B177" s="139"/>
      <c r="C177" s="154" t="s">
        <v>365</v>
      </c>
      <c r="D177" s="154" t="s">
        <v>484</v>
      </c>
      <c r="E177" s="155" t="s">
        <v>1078</v>
      </c>
      <c r="F177" s="156" t="s">
        <v>1079</v>
      </c>
      <c r="G177" s="157" t="s">
        <v>246</v>
      </c>
      <c r="H177" s="158">
        <v>12</v>
      </c>
      <c r="I177" s="145">
        <v>0</v>
      </c>
      <c r="J177" s="159">
        <f t="shared" si="10"/>
        <v>0</v>
      </c>
      <c r="K177" s="160"/>
      <c r="L177" s="161"/>
      <c r="M177" s="162" t="s">
        <v>1</v>
      </c>
      <c r="N177" s="163" t="s">
        <v>41</v>
      </c>
      <c r="P177" s="150">
        <f t="shared" si="11"/>
        <v>0</v>
      </c>
      <c r="Q177" s="150">
        <v>3.0000000000000001E-5</v>
      </c>
      <c r="R177" s="150">
        <f t="shared" si="12"/>
        <v>3.6000000000000002E-4</v>
      </c>
      <c r="S177" s="150">
        <v>0</v>
      </c>
      <c r="T177" s="151">
        <f t="shared" si="13"/>
        <v>0</v>
      </c>
      <c r="AR177" s="152" t="s">
        <v>680</v>
      </c>
      <c r="AT177" s="152" t="s">
        <v>484</v>
      </c>
      <c r="AU177" s="152" t="s">
        <v>95</v>
      </c>
      <c r="AY177" s="13" t="s">
        <v>154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95</v>
      </c>
      <c r="BK177" s="153">
        <f t="shared" si="19"/>
        <v>0</v>
      </c>
      <c r="BL177" s="13" t="s">
        <v>680</v>
      </c>
      <c r="BM177" s="152" t="s">
        <v>1101</v>
      </c>
    </row>
    <row r="178" spans="2:65" s="1" customFormat="1" ht="16.5" customHeight="1">
      <c r="B178" s="139"/>
      <c r="C178" s="154" t="s">
        <v>370</v>
      </c>
      <c r="D178" s="154" t="s">
        <v>484</v>
      </c>
      <c r="E178" s="155" t="s">
        <v>1102</v>
      </c>
      <c r="F178" s="156" t="s">
        <v>1103</v>
      </c>
      <c r="G178" s="157" t="s">
        <v>246</v>
      </c>
      <c r="H178" s="158">
        <v>4</v>
      </c>
      <c r="I178" s="145">
        <v>0</v>
      </c>
      <c r="J178" s="159">
        <f t="shared" si="10"/>
        <v>0</v>
      </c>
      <c r="K178" s="160"/>
      <c r="L178" s="161"/>
      <c r="M178" s="162" t="s">
        <v>1</v>
      </c>
      <c r="N178" s="163" t="s">
        <v>41</v>
      </c>
      <c r="P178" s="150">
        <f t="shared" si="11"/>
        <v>0</v>
      </c>
      <c r="Q178" s="150">
        <v>2.0000000000000002E-5</v>
      </c>
      <c r="R178" s="150">
        <f t="shared" si="12"/>
        <v>8.0000000000000007E-5</v>
      </c>
      <c r="S178" s="150">
        <v>0</v>
      </c>
      <c r="T178" s="151">
        <f t="shared" si="13"/>
        <v>0</v>
      </c>
      <c r="AR178" s="152" t="s">
        <v>680</v>
      </c>
      <c r="AT178" s="152" t="s">
        <v>484</v>
      </c>
      <c r="AU178" s="152" t="s">
        <v>95</v>
      </c>
      <c r="AY178" s="13" t="s">
        <v>154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95</v>
      </c>
      <c r="BK178" s="153">
        <f t="shared" si="19"/>
        <v>0</v>
      </c>
      <c r="BL178" s="13" t="s">
        <v>680</v>
      </c>
      <c r="BM178" s="152" t="s">
        <v>1104</v>
      </c>
    </row>
    <row r="179" spans="2:65" s="1" customFormat="1" ht="24.2" customHeight="1">
      <c r="B179" s="139"/>
      <c r="C179" s="154" t="s">
        <v>374</v>
      </c>
      <c r="D179" s="154" t="s">
        <v>484</v>
      </c>
      <c r="E179" s="155" t="s">
        <v>1105</v>
      </c>
      <c r="F179" s="156" t="s">
        <v>1106</v>
      </c>
      <c r="G179" s="157" t="s">
        <v>246</v>
      </c>
      <c r="H179" s="158">
        <v>20</v>
      </c>
      <c r="I179" s="145">
        <v>0</v>
      </c>
      <c r="J179" s="159">
        <f t="shared" si="10"/>
        <v>0</v>
      </c>
      <c r="K179" s="160"/>
      <c r="L179" s="161"/>
      <c r="M179" s="162" t="s">
        <v>1</v>
      </c>
      <c r="N179" s="163" t="s">
        <v>41</v>
      </c>
      <c r="P179" s="150">
        <f t="shared" si="11"/>
        <v>0</v>
      </c>
      <c r="Q179" s="150">
        <v>8.0000000000000007E-5</v>
      </c>
      <c r="R179" s="150">
        <f t="shared" si="12"/>
        <v>1.6000000000000001E-3</v>
      </c>
      <c r="S179" s="150">
        <v>0</v>
      </c>
      <c r="T179" s="151">
        <f t="shared" si="13"/>
        <v>0</v>
      </c>
      <c r="AR179" s="152" t="s">
        <v>680</v>
      </c>
      <c r="AT179" s="152" t="s">
        <v>484</v>
      </c>
      <c r="AU179" s="152" t="s">
        <v>95</v>
      </c>
      <c r="AY179" s="13" t="s">
        <v>154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95</v>
      </c>
      <c r="BK179" s="153">
        <f t="shared" si="19"/>
        <v>0</v>
      </c>
      <c r="BL179" s="13" t="s">
        <v>680</v>
      </c>
      <c r="BM179" s="152" t="s">
        <v>1107</v>
      </c>
    </row>
    <row r="180" spans="2:65" s="1" customFormat="1" ht="16.5" customHeight="1">
      <c r="B180" s="139"/>
      <c r="C180" s="140" t="s">
        <v>379</v>
      </c>
      <c r="D180" s="140" t="s">
        <v>156</v>
      </c>
      <c r="E180" s="141" t="s">
        <v>1108</v>
      </c>
      <c r="F180" s="142" t="s">
        <v>1109</v>
      </c>
      <c r="G180" s="143" t="s">
        <v>246</v>
      </c>
      <c r="H180" s="144">
        <v>1</v>
      </c>
      <c r="I180" s="145">
        <v>0</v>
      </c>
      <c r="J180" s="146">
        <f t="shared" si="10"/>
        <v>0</v>
      </c>
      <c r="K180" s="147"/>
      <c r="L180" s="28"/>
      <c r="M180" s="148" t="s">
        <v>1</v>
      </c>
      <c r="N180" s="149" t="s">
        <v>41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415</v>
      </c>
      <c r="AT180" s="152" t="s">
        <v>156</v>
      </c>
      <c r="AU180" s="152" t="s">
        <v>95</v>
      </c>
      <c r="AY180" s="13" t="s">
        <v>154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95</v>
      </c>
      <c r="BK180" s="153">
        <f t="shared" si="19"/>
        <v>0</v>
      </c>
      <c r="BL180" s="13" t="s">
        <v>415</v>
      </c>
      <c r="BM180" s="152" t="s">
        <v>1110</v>
      </c>
    </row>
    <row r="181" spans="2:65" s="1" customFormat="1" ht="21.75" customHeight="1">
      <c r="B181" s="139"/>
      <c r="C181" s="154" t="s">
        <v>383</v>
      </c>
      <c r="D181" s="154" t="s">
        <v>484</v>
      </c>
      <c r="E181" s="155" t="s">
        <v>1111</v>
      </c>
      <c r="F181" s="156" t="s">
        <v>1112</v>
      </c>
      <c r="G181" s="157" t="s">
        <v>246</v>
      </c>
      <c r="H181" s="158">
        <v>1</v>
      </c>
      <c r="I181" s="145">
        <v>0</v>
      </c>
      <c r="J181" s="159">
        <f t="shared" si="10"/>
        <v>0</v>
      </c>
      <c r="K181" s="160"/>
      <c r="L181" s="161"/>
      <c r="M181" s="162" t="s">
        <v>1</v>
      </c>
      <c r="N181" s="163" t="s">
        <v>41</v>
      </c>
      <c r="P181" s="150">
        <f t="shared" si="11"/>
        <v>0</v>
      </c>
      <c r="Q181" s="150">
        <v>4.2999999999999999E-4</v>
      </c>
      <c r="R181" s="150">
        <f t="shared" si="12"/>
        <v>4.2999999999999999E-4</v>
      </c>
      <c r="S181" s="150">
        <v>0</v>
      </c>
      <c r="T181" s="151">
        <f t="shared" si="13"/>
        <v>0</v>
      </c>
      <c r="AR181" s="152" t="s">
        <v>680</v>
      </c>
      <c r="AT181" s="152" t="s">
        <v>484</v>
      </c>
      <c r="AU181" s="152" t="s">
        <v>95</v>
      </c>
      <c r="AY181" s="13" t="s">
        <v>154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95</v>
      </c>
      <c r="BK181" s="153">
        <f t="shared" si="19"/>
        <v>0</v>
      </c>
      <c r="BL181" s="13" t="s">
        <v>680</v>
      </c>
      <c r="BM181" s="152" t="s">
        <v>1113</v>
      </c>
    </row>
    <row r="182" spans="2:65" s="1" customFormat="1" ht="24.2" customHeight="1">
      <c r="B182" s="139"/>
      <c r="C182" s="140" t="s">
        <v>387</v>
      </c>
      <c r="D182" s="140" t="s">
        <v>156</v>
      </c>
      <c r="E182" s="141" t="s">
        <v>1114</v>
      </c>
      <c r="F182" s="142" t="s">
        <v>1115</v>
      </c>
      <c r="G182" s="143" t="s">
        <v>246</v>
      </c>
      <c r="H182" s="144">
        <v>1</v>
      </c>
      <c r="I182" s="145">
        <v>0</v>
      </c>
      <c r="J182" s="146">
        <f t="shared" si="10"/>
        <v>0</v>
      </c>
      <c r="K182" s="147"/>
      <c r="L182" s="28"/>
      <c r="M182" s="148" t="s">
        <v>1</v>
      </c>
      <c r="N182" s="149" t="s">
        <v>41</v>
      </c>
      <c r="P182" s="150">
        <f t="shared" si="11"/>
        <v>0</v>
      </c>
      <c r="Q182" s="150">
        <v>0</v>
      </c>
      <c r="R182" s="150">
        <f t="shared" si="12"/>
        <v>0</v>
      </c>
      <c r="S182" s="150">
        <v>0</v>
      </c>
      <c r="T182" s="151">
        <f t="shared" si="13"/>
        <v>0</v>
      </c>
      <c r="AR182" s="152" t="s">
        <v>415</v>
      </c>
      <c r="AT182" s="152" t="s">
        <v>156</v>
      </c>
      <c r="AU182" s="152" t="s">
        <v>95</v>
      </c>
      <c r="AY182" s="13" t="s">
        <v>154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95</v>
      </c>
      <c r="BK182" s="153">
        <f t="shared" si="19"/>
        <v>0</v>
      </c>
      <c r="BL182" s="13" t="s">
        <v>415</v>
      </c>
      <c r="BM182" s="152" t="s">
        <v>1116</v>
      </c>
    </row>
    <row r="183" spans="2:65" s="1" customFormat="1" ht="44.25" customHeight="1">
      <c r="B183" s="139"/>
      <c r="C183" s="154" t="s">
        <v>391</v>
      </c>
      <c r="D183" s="154" t="s">
        <v>484</v>
      </c>
      <c r="E183" s="155" t="s">
        <v>1117</v>
      </c>
      <c r="F183" s="156" t="s">
        <v>1118</v>
      </c>
      <c r="G183" s="157" t="s">
        <v>246</v>
      </c>
      <c r="H183" s="158">
        <v>1</v>
      </c>
      <c r="I183" s="145">
        <v>0</v>
      </c>
      <c r="J183" s="159">
        <f t="shared" si="10"/>
        <v>0</v>
      </c>
      <c r="K183" s="160"/>
      <c r="L183" s="161"/>
      <c r="M183" s="162" t="s">
        <v>1</v>
      </c>
      <c r="N183" s="163" t="s">
        <v>41</v>
      </c>
      <c r="P183" s="150">
        <f t="shared" si="11"/>
        <v>0</v>
      </c>
      <c r="Q183" s="150">
        <v>0</v>
      </c>
      <c r="R183" s="150">
        <f t="shared" si="12"/>
        <v>0</v>
      </c>
      <c r="S183" s="150">
        <v>0</v>
      </c>
      <c r="T183" s="151">
        <f t="shared" si="13"/>
        <v>0</v>
      </c>
      <c r="AR183" s="152" t="s">
        <v>1049</v>
      </c>
      <c r="AT183" s="152" t="s">
        <v>484</v>
      </c>
      <c r="AU183" s="152" t="s">
        <v>95</v>
      </c>
      <c r="AY183" s="13" t="s">
        <v>154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95</v>
      </c>
      <c r="BK183" s="153">
        <f t="shared" si="19"/>
        <v>0</v>
      </c>
      <c r="BL183" s="13" t="s">
        <v>415</v>
      </c>
      <c r="BM183" s="152" t="s">
        <v>1119</v>
      </c>
    </row>
    <row r="184" spans="2:65" s="1" customFormat="1" ht="16.5" customHeight="1">
      <c r="B184" s="139"/>
      <c r="C184" s="140" t="s">
        <v>395</v>
      </c>
      <c r="D184" s="140" t="s">
        <v>156</v>
      </c>
      <c r="E184" s="141" t="s">
        <v>1120</v>
      </c>
      <c r="F184" s="142" t="s">
        <v>1121</v>
      </c>
      <c r="G184" s="143" t="s">
        <v>246</v>
      </c>
      <c r="H184" s="144">
        <v>1</v>
      </c>
      <c r="I184" s="145">
        <v>0</v>
      </c>
      <c r="J184" s="146">
        <f t="shared" si="10"/>
        <v>0</v>
      </c>
      <c r="K184" s="147"/>
      <c r="L184" s="28"/>
      <c r="M184" s="148" t="s">
        <v>1</v>
      </c>
      <c r="N184" s="149" t="s">
        <v>41</v>
      </c>
      <c r="P184" s="150">
        <f t="shared" si="11"/>
        <v>0</v>
      </c>
      <c r="Q184" s="150">
        <v>0</v>
      </c>
      <c r="R184" s="150">
        <f t="shared" si="12"/>
        <v>0</v>
      </c>
      <c r="S184" s="150">
        <v>0</v>
      </c>
      <c r="T184" s="151">
        <f t="shared" si="13"/>
        <v>0</v>
      </c>
      <c r="AR184" s="152" t="s">
        <v>415</v>
      </c>
      <c r="AT184" s="152" t="s">
        <v>156</v>
      </c>
      <c r="AU184" s="152" t="s">
        <v>95</v>
      </c>
      <c r="AY184" s="13" t="s">
        <v>154</v>
      </c>
      <c r="BE184" s="153">
        <f t="shared" si="14"/>
        <v>0</v>
      </c>
      <c r="BF184" s="153">
        <f t="shared" si="15"/>
        <v>0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3" t="s">
        <v>95</v>
      </c>
      <c r="BK184" s="153">
        <f t="shared" si="19"/>
        <v>0</v>
      </c>
      <c r="BL184" s="13" t="s">
        <v>415</v>
      </c>
      <c r="BM184" s="152" t="s">
        <v>1122</v>
      </c>
    </row>
    <row r="185" spans="2:65" s="1" customFormat="1" ht="33" customHeight="1">
      <c r="B185" s="139"/>
      <c r="C185" s="154" t="s">
        <v>399</v>
      </c>
      <c r="D185" s="154" t="s">
        <v>484</v>
      </c>
      <c r="E185" s="155" t="s">
        <v>1123</v>
      </c>
      <c r="F185" s="156" t="s">
        <v>1124</v>
      </c>
      <c r="G185" s="157" t="s">
        <v>246</v>
      </c>
      <c r="H185" s="158">
        <v>1</v>
      </c>
      <c r="I185" s="145">
        <v>0</v>
      </c>
      <c r="J185" s="159">
        <f t="shared" si="10"/>
        <v>0</v>
      </c>
      <c r="K185" s="160"/>
      <c r="L185" s="161"/>
      <c r="M185" s="162" t="s">
        <v>1</v>
      </c>
      <c r="N185" s="163" t="s">
        <v>41</v>
      </c>
      <c r="P185" s="150">
        <f t="shared" si="11"/>
        <v>0</v>
      </c>
      <c r="Q185" s="150">
        <v>1.2E-4</v>
      </c>
      <c r="R185" s="150">
        <f t="shared" si="12"/>
        <v>1.2E-4</v>
      </c>
      <c r="S185" s="150">
        <v>0</v>
      </c>
      <c r="T185" s="151">
        <f t="shared" si="13"/>
        <v>0</v>
      </c>
      <c r="AR185" s="152" t="s">
        <v>680</v>
      </c>
      <c r="AT185" s="152" t="s">
        <v>484</v>
      </c>
      <c r="AU185" s="152" t="s">
        <v>95</v>
      </c>
      <c r="AY185" s="13" t="s">
        <v>154</v>
      </c>
      <c r="BE185" s="153">
        <f t="shared" si="14"/>
        <v>0</v>
      </c>
      <c r="BF185" s="153">
        <f t="shared" si="15"/>
        <v>0</v>
      </c>
      <c r="BG185" s="153">
        <f t="shared" si="16"/>
        <v>0</v>
      </c>
      <c r="BH185" s="153">
        <f t="shared" si="17"/>
        <v>0</v>
      </c>
      <c r="BI185" s="153">
        <f t="shared" si="18"/>
        <v>0</v>
      </c>
      <c r="BJ185" s="13" t="s">
        <v>95</v>
      </c>
      <c r="BK185" s="153">
        <f t="shared" si="19"/>
        <v>0</v>
      </c>
      <c r="BL185" s="13" t="s">
        <v>680</v>
      </c>
      <c r="BM185" s="152" t="s">
        <v>1125</v>
      </c>
    </row>
    <row r="186" spans="2:65" s="1" customFormat="1" ht="16.5" customHeight="1">
      <c r="B186" s="139"/>
      <c r="C186" s="140" t="s">
        <v>403</v>
      </c>
      <c r="D186" s="140" t="s">
        <v>156</v>
      </c>
      <c r="E186" s="141" t="s">
        <v>1126</v>
      </c>
      <c r="F186" s="142" t="s">
        <v>1127</v>
      </c>
      <c r="G186" s="143" t="s">
        <v>246</v>
      </c>
      <c r="H186" s="144">
        <v>1</v>
      </c>
      <c r="I186" s="145">
        <v>0</v>
      </c>
      <c r="J186" s="146">
        <f t="shared" si="10"/>
        <v>0</v>
      </c>
      <c r="K186" s="147"/>
      <c r="L186" s="28"/>
      <c r="M186" s="148" t="s">
        <v>1</v>
      </c>
      <c r="N186" s="149" t="s">
        <v>41</v>
      </c>
      <c r="P186" s="150">
        <f t="shared" si="11"/>
        <v>0</v>
      </c>
      <c r="Q186" s="150">
        <v>0</v>
      </c>
      <c r="R186" s="150">
        <f t="shared" si="12"/>
        <v>0</v>
      </c>
      <c r="S186" s="150">
        <v>0</v>
      </c>
      <c r="T186" s="151">
        <f t="shared" si="13"/>
        <v>0</v>
      </c>
      <c r="AR186" s="152" t="s">
        <v>415</v>
      </c>
      <c r="AT186" s="152" t="s">
        <v>156</v>
      </c>
      <c r="AU186" s="152" t="s">
        <v>95</v>
      </c>
      <c r="AY186" s="13" t="s">
        <v>154</v>
      </c>
      <c r="BE186" s="153">
        <f t="shared" si="14"/>
        <v>0</v>
      </c>
      <c r="BF186" s="153">
        <f t="shared" si="15"/>
        <v>0</v>
      </c>
      <c r="BG186" s="153">
        <f t="shared" si="16"/>
        <v>0</v>
      </c>
      <c r="BH186" s="153">
        <f t="shared" si="17"/>
        <v>0</v>
      </c>
      <c r="BI186" s="153">
        <f t="shared" si="18"/>
        <v>0</v>
      </c>
      <c r="BJ186" s="13" t="s">
        <v>95</v>
      </c>
      <c r="BK186" s="153">
        <f t="shared" si="19"/>
        <v>0</v>
      </c>
      <c r="BL186" s="13" t="s">
        <v>415</v>
      </c>
      <c r="BM186" s="152" t="s">
        <v>1128</v>
      </c>
    </row>
    <row r="187" spans="2:65" s="1" customFormat="1" ht="44.25" customHeight="1">
      <c r="B187" s="139"/>
      <c r="C187" s="154" t="s">
        <v>407</v>
      </c>
      <c r="D187" s="154" t="s">
        <v>484</v>
      </c>
      <c r="E187" s="155" t="s">
        <v>1129</v>
      </c>
      <c r="F187" s="156" t="s">
        <v>1130</v>
      </c>
      <c r="G187" s="157" t="s">
        <v>246</v>
      </c>
      <c r="H187" s="158">
        <v>1</v>
      </c>
      <c r="I187" s="145">
        <v>0</v>
      </c>
      <c r="J187" s="159">
        <f t="shared" si="10"/>
        <v>0</v>
      </c>
      <c r="K187" s="160"/>
      <c r="L187" s="161"/>
      <c r="M187" s="162" t="s">
        <v>1</v>
      </c>
      <c r="N187" s="163" t="s">
        <v>41</v>
      </c>
      <c r="P187" s="150">
        <f t="shared" si="11"/>
        <v>0</v>
      </c>
      <c r="Q187" s="150">
        <v>1.2E-4</v>
      </c>
      <c r="R187" s="150">
        <f t="shared" si="12"/>
        <v>1.2E-4</v>
      </c>
      <c r="S187" s="150">
        <v>0</v>
      </c>
      <c r="T187" s="151">
        <f t="shared" si="13"/>
        <v>0</v>
      </c>
      <c r="AR187" s="152" t="s">
        <v>680</v>
      </c>
      <c r="AT187" s="152" t="s">
        <v>484</v>
      </c>
      <c r="AU187" s="152" t="s">
        <v>95</v>
      </c>
      <c r="AY187" s="13" t="s">
        <v>154</v>
      </c>
      <c r="BE187" s="153">
        <f t="shared" si="14"/>
        <v>0</v>
      </c>
      <c r="BF187" s="153">
        <f t="shared" si="15"/>
        <v>0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3" t="s">
        <v>95</v>
      </c>
      <c r="BK187" s="153">
        <f t="shared" si="19"/>
        <v>0</v>
      </c>
      <c r="BL187" s="13" t="s">
        <v>680</v>
      </c>
      <c r="BM187" s="152" t="s">
        <v>1131</v>
      </c>
    </row>
    <row r="188" spans="2:65" s="1" customFormat="1" ht="21.75" customHeight="1">
      <c r="B188" s="139"/>
      <c r="C188" s="140" t="s">
        <v>411</v>
      </c>
      <c r="D188" s="140" t="s">
        <v>156</v>
      </c>
      <c r="E188" s="141" t="s">
        <v>1132</v>
      </c>
      <c r="F188" s="142" t="s">
        <v>1133</v>
      </c>
      <c r="G188" s="143" t="s">
        <v>246</v>
      </c>
      <c r="H188" s="144">
        <v>5</v>
      </c>
      <c r="I188" s="145">
        <v>0</v>
      </c>
      <c r="J188" s="146">
        <f t="shared" si="10"/>
        <v>0</v>
      </c>
      <c r="K188" s="147"/>
      <c r="L188" s="28"/>
      <c r="M188" s="148" t="s">
        <v>1</v>
      </c>
      <c r="N188" s="149" t="s">
        <v>41</v>
      </c>
      <c r="P188" s="150">
        <f t="shared" si="11"/>
        <v>0</v>
      </c>
      <c r="Q188" s="150">
        <v>0</v>
      </c>
      <c r="R188" s="150">
        <f t="shared" si="12"/>
        <v>0</v>
      </c>
      <c r="S188" s="150">
        <v>0</v>
      </c>
      <c r="T188" s="151">
        <f t="shared" si="13"/>
        <v>0</v>
      </c>
      <c r="AR188" s="152" t="s">
        <v>415</v>
      </c>
      <c r="AT188" s="152" t="s">
        <v>156</v>
      </c>
      <c r="AU188" s="152" t="s">
        <v>95</v>
      </c>
      <c r="AY188" s="13" t="s">
        <v>154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3" t="s">
        <v>95</v>
      </c>
      <c r="BK188" s="153">
        <f t="shared" si="19"/>
        <v>0</v>
      </c>
      <c r="BL188" s="13" t="s">
        <v>415</v>
      </c>
      <c r="BM188" s="152" t="s">
        <v>1134</v>
      </c>
    </row>
    <row r="189" spans="2:65" s="1" customFormat="1" ht="21.75" customHeight="1">
      <c r="B189" s="139"/>
      <c r="C189" s="140" t="s">
        <v>415</v>
      </c>
      <c r="D189" s="140" t="s">
        <v>156</v>
      </c>
      <c r="E189" s="141" t="s">
        <v>1135</v>
      </c>
      <c r="F189" s="142" t="s">
        <v>1136</v>
      </c>
      <c r="G189" s="143" t="s">
        <v>246</v>
      </c>
      <c r="H189" s="144">
        <v>19</v>
      </c>
      <c r="I189" s="145">
        <v>0</v>
      </c>
      <c r="J189" s="146">
        <f t="shared" si="10"/>
        <v>0</v>
      </c>
      <c r="K189" s="147"/>
      <c r="L189" s="28"/>
      <c r="M189" s="148" t="s">
        <v>1</v>
      </c>
      <c r="N189" s="149" t="s">
        <v>41</v>
      </c>
      <c r="P189" s="150">
        <f t="shared" si="11"/>
        <v>0</v>
      </c>
      <c r="Q189" s="150">
        <v>0</v>
      </c>
      <c r="R189" s="150">
        <f t="shared" si="12"/>
        <v>0</v>
      </c>
      <c r="S189" s="150">
        <v>0</v>
      </c>
      <c r="T189" s="151">
        <f t="shared" si="13"/>
        <v>0</v>
      </c>
      <c r="AR189" s="152" t="s">
        <v>415</v>
      </c>
      <c r="AT189" s="152" t="s">
        <v>156</v>
      </c>
      <c r="AU189" s="152" t="s">
        <v>95</v>
      </c>
      <c r="AY189" s="13" t="s">
        <v>154</v>
      </c>
      <c r="BE189" s="153">
        <f t="shared" si="14"/>
        <v>0</v>
      </c>
      <c r="BF189" s="153">
        <f t="shared" si="15"/>
        <v>0</v>
      </c>
      <c r="BG189" s="153">
        <f t="shared" si="16"/>
        <v>0</v>
      </c>
      <c r="BH189" s="153">
        <f t="shared" si="17"/>
        <v>0</v>
      </c>
      <c r="BI189" s="153">
        <f t="shared" si="18"/>
        <v>0</v>
      </c>
      <c r="BJ189" s="13" t="s">
        <v>95</v>
      </c>
      <c r="BK189" s="153">
        <f t="shared" si="19"/>
        <v>0</v>
      </c>
      <c r="BL189" s="13" t="s">
        <v>415</v>
      </c>
      <c r="BM189" s="152" t="s">
        <v>1137</v>
      </c>
    </row>
    <row r="190" spans="2:65" s="1" customFormat="1" ht="37.9" customHeight="1">
      <c r="B190" s="139"/>
      <c r="C190" s="154" t="s">
        <v>419</v>
      </c>
      <c r="D190" s="154" t="s">
        <v>484</v>
      </c>
      <c r="E190" s="155" t="s">
        <v>1138</v>
      </c>
      <c r="F190" s="156" t="s">
        <v>1139</v>
      </c>
      <c r="G190" s="157" t="s">
        <v>246</v>
      </c>
      <c r="H190" s="158">
        <v>17</v>
      </c>
      <c r="I190" s="145">
        <v>0</v>
      </c>
      <c r="J190" s="159">
        <f t="shared" si="10"/>
        <v>0</v>
      </c>
      <c r="K190" s="160"/>
      <c r="L190" s="161"/>
      <c r="M190" s="162" t="s">
        <v>1</v>
      </c>
      <c r="N190" s="163" t="s">
        <v>41</v>
      </c>
      <c r="P190" s="150">
        <f t="shared" si="11"/>
        <v>0</v>
      </c>
      <c r="Q190" s="150">
        <v>1.2E-4</v>
      </c>
      <c r="R190" s="150">
        <f t="shared" si="12"/>
        <v>2.0400000000000001E-3</v>
      </c>
      <c r="S190" s="150">
        <v>0</v>
      </c>
      <c r="T190" s="151">
        <f t="shared" si="13"/>
        <v>0</v>
      </c>
      <c r="AR190" s="152" t="s">
        <v>680</v>
      </c>
      <c r="AT190" s="152" t="s">
        <v>484</v>
      </c>
      <c r="AU190" s="152" t="s">
        <v>95</v>
      </c>
      <c r="AY190" s="13" t="s">
        <v>154</v>
      </c>
      <c r="BE190" s="153">
        <f t="shared" si="14"/>
        <v>0</v>
      </c>
      <c r="BF190" s="153">
        <f t="shared" si="15"/>
        <v>0</v>
      </c>
      <c r="BG190" s="153">
        <f t="shared" si="16"/>
        <v>0</v>
      </c>
      <c r="BH190" s="153">
        <f t="shared" si="17"/>
        <v>0</v>
      </c>
      <c r="BI190" s="153">
        <f t="shared" si="18"/>
        <v>0</v>
      </c>
      <c r="BJ190" s="13" t="s">
        <v>95</v>
      </c>
      <c r="BK190" s="153">
        <f t="shared" si="19"/>
        <v>0</v>
      </c>
      <c r="BL190" s="13" t="s">
        <v>680</v>
      </c>
      <c r="BM190" s="152" t="s">
        <v>1140</v>
      </c>
    </row>
    <row r="191" spans="2:65" s="1" customFormat="1" ht="37.9" customHeight="1">
      <c r="B191" s="139"/>
      <c r="C191" s="154" t="s">
        <v>423</v>
      </c>
      <c r="D191" s="154" t="s">
        <v>484</v>
      </c>
      <c r="E191" s="155" t="s">
        <v>1141</v>
      </c>
      <c r="F191" s="156" t="s">
        <v>1142</v>
      </c>
      <c r="G191" s="157" t="s">
        <v>246</v>
      </c>
      <c r="H191" s="158">
        <v>1</v>
      </c>
      <c r="I191" s="145">
        <v>0</v>
      </c>
      <c r="J191" s="159">
        <f t="shared" si="10"/>
        <v>0</v>
      </c>
      <c r="K191" s="160"/>
      <c r="L191" s="161"/>
      <c r="M191" s="162" t="s">
        <v>1</v>
      </c>
      <c r="N191" s="163" t="s">
        <v>41</v>
      </c>
      <c r="P191" s="150">
        <f t="shared" si="11"/>
        <v>0</v>
      </c>
      <c r="Q191" s="150">
        <v>1.2E-4</v>
      </c>
      <c r="R191" s="150">
        <f t="shared" si="12"/>
        <v>1.2E-4</v>
      </c>
      <c r="S191" s="150">
        <v>0</v>
      </c>
      <c r="T191" s="151">
        <f t="shared" si="13"/>
        <v>0</v>
      </c>
      <c r="AR191" s="152" t="s">
        <v>680</v>
      </c>
      <c r="AT191" s="152" t="s">
        <v>484</v>
      </c>
      <c r="AU191" s="152" t="s">
        <v>95</v>
      </c>
      <c r="AY191" s="13" t="s">
        <v>154</v>
      </c>
      <c r="BE191" s="153">
        <f t="shared" si="14"/>
        <v>0</v>
      </c>
      <c r="BF191" s="153">
        <f t="shared" si="15"/>
        <v>0</v>
      </c>
      <c r="BG191" s="153">
        <f t="shared" si="16"/>
        <v>0</v>
      </c>
      <c r="BH191" s="153">
        <f t="shared" si="17"/>
        <v>0</v>
      </c>
      <c r="BI191" s="153">
        <f t="shared" si="18"/>
        <v>0</v>
      </c>
      <c r="BJ191" s="13" t="s">
        <v>95</v>
      </c>
      <c r="BK191" s="153">
        <f t="shared" si="19"/>
        <v>0</v>
      </c>
      <c r="BL191" s="13" t="s">
        <v>680</v>
      </c>
      <c r="BM191" s="152" t="s">
        <v>1143</v>
      </c>
    </row>
    <row r="192" spans="2:65" s="1" customFormat="1" ht="24.2" customHeight="1">
      <c r="B192" s="139"/>
      <c r="C192" s="154" t="s">
        <v>427</v>
      </c>
      <c r="D192" s="154" t="s">
        <v>484</v>
      </c>
      <c r="E192" s="155" t="s">
        <v>1144</v>
      </c>
      <c r="F192" s="156" t="s">
        <v>1145</v>
      </c>
      <c r="G192" s="157" t="s">
        <v>246</v>
      </c>
      <c r="H192" s="158">
        <v>1</v>
      </c>
      <c r="I192" s="145">
        <v>0</v>
      </c>
      <c r="J192" s="159">
        <f t="shared" si="10"/>
        <v>0</v>
      </c>
      <c r="K192" s="160"/>
      <c r="L192" s="161"/>
      <c r="M192" s="162" t="s">
        <v>1</v>
      </c>
      <c r="N192" s="163" t="s">
        <v>41</v>
      </c>
      <c r="P192" s="150">
        <f t="shared" si="11"/>
        <v>0</v>
      </c>
      <c r="Q192" s="150">
        <v>1.2E-4</v>
      </c>
      <c r="R192" s="150">
        <f t="shared" si="12"/>
        <v>1.2E-4</v>
      </c>
      <c r="S192" s="150">
        <v>0</v>
      </c>
      <c r="T192" s="151">
        <f t="shared" si="13"/>
        <v>0</v>
      </c>
      <c r="AR192" s="152" t="s">
        <v>680</v>
      </c>
      <c r="AT192" s="152" t="s">
        <v>484</v>
      </c>
      <c r="AU192" s="152" t="s">
        <v>95</v>
      </c>
      <c r="AY192" s="13" t="s">
        <v>154</v>
      </c>
      <c r="BE192" s="153">
        <f t="shared" si="14"/>
        <v>0</v>
      </c>
      <c r="BF192" s="153">
        <f t="shared" si="15"/>
        <v>0</v>
      </c>
      <c r="BG192" s="153">
        <f t="shared" si="16"/>
        <v>0</v>
      </c>
      <c r="BH192" s="153">
        <f t="shared" si="17"/>
        <v>0</v>
      </c>
      <c r="BI192" s="153">
        <f t="shared" si="18"/>
        <v>0</v>
      </c>
      <c r="BJ192" s="13" t="s">
        <v>95</v>
      </c>
      <c r="BK192" s="153">
        <f t="shared" si="19"/>
        <v>0</v>
      </c>
      <c r="BL192" s="13" t="s">
        <v>680</v>
      </c>
      <c r="BM192" s="152" t="s">
        <v>1146</v>
      </c>
    </row>
    <row r="193" spans="2:65" s="1" customFormat="1" ht="24.2" customHeight="1">
      <c r="B193" s="139"/>
      <c r="C193" s="154" t="s">
        <v>431</v>
      </c>
      <c r="D193" s="154" t="s">
        <v>484</v>
      </c>
      <c r="E193" s="155" t="s">
        <v>1147</v>
      </c>
      <c r="F193" s="156" t="s">
        <v>1148</v>
      </c>
      <c r="G193" s="157" t="s">
        <v>246</v>
      </c>
      <c r="H193" s="158">
        <v>2</v>
      </c>
      <c r="I193" s="145">
        <v>0</v>
      </c>
      <c r="J193" s="159">
        <f t="shared" si="10"/>
        <v>0</v>
      </c>
      <c r="K193" s="160"/>
      <c r="L193" s="161"/>
      <c r="M193" s="162" t="s">
        <v>1</v>
      </c>
      <c r="N193" s="163" t="s">
        <v>41</v>
      </c>
      <c r="P193" s="150">
        <f t="shared" si="11"/>
        <v>0</v>
      </c>
      <c r="Q193" s="150">
        <v>1.2E-4</v>
      </c>
      <c r="R193" s="150">
        <f t="shared" si="12"/>
        <v>2.4000000000000001E-4</v>
      </c>
      <c r="S193" s="150">
        <v>0</v>
      </c>
      <c r="T193" s="151">
        <f t="shared" si="13"/>
        <v>0</v>
      </c>
      <c r="AR193" s="152" t="s">
        <v>680</v>
      </c>
      <c r="AT193" s="152" t="s">
        <v>484</v>
      </c>
      <c r="AU193" s="152" t="s">
        <v>95</v>
      </c>
      <c r="AY193" s="13" t="s">
        <v>154</v>
      </c>
      <c r="BE193" s="153">
        <f t="shared" si="14"/>
        <v>0</v>
      </c>
      <c r="BF193" s="153">
        <f t="shared" si="15"/>
        <v>0</v>
      </c>
      <c r="BG193" s="153">
        <f t="shared" si="16"/>
        <v>0</v>
      </c>
      <c r="BH193" s="153">
        <f t="shared" si="17"/>
        <v>0</v>
      </c>
      <c r="BI193" s="153">
        <f t="shared" si="18"/>
        <v>0</v>
      </c>
      <c r="BJ193" s="13" t="s">
        <v>95</v>
      </c>
      <c r="BK193" s="153">
        <f t="shared" si="19"/>
        <v>0</v>
      </c>
      <c r="BL193" s="13" t="s">
        <v>680</v>
      </c>
      <c r="BM193" s="152" t="s">
        <v>1149</v>
      </c>
    </row>
    <row r="194" spans="2:65" s="1" customFormat="1" ht="33" customHeight="1">
      <c r="B194" s="139"/>
      <c r="C194" s="154" t="s">
        <v>435</v>
      </c>
      <c r="D194" s="154" t="s">
        <v>484</v>
      </c>
      <c r="E194" s="155" t="s">
        <v>1150</v>
      </c>
      <c r="F194" s="156" t="s">
        <v>1151</v>
      </c>
      <c r="G194" s="157" t="s">
        <v>246</v>
      </c>
      <c r="H194" s="158">
        <v>2</v>
      </c>
      <c r="I194" s="145">
        <v>0</v>
      </c>
      <c r="J194" s="159">
        <f t="shared" ref="J194:J225" si="20">ROUND(I194*H194,2)</f>
        <v>0</v>
      </c>
      <c r="K194" s="160"/>
      <c r="L194" s="161"/>
      <c r="M194" s="162" t="s">
        <v>1</v>
      </c>
      <c r="N194" s="163" t="s">
        <v>41</v>
      </c>
      <c r="P194" s="150">
        <f t="shared" ref="P194:P225" si="21">O194*H194</f>
        <v>0</v>
      </c>
      <c r="Q194" s="150">
        <v>1.2E-4</v>
      </c>
      <c r="R194" s="150">
        <f t="shared" ref="R194:R225" si="22">Q194*H194</f>
        <v>2.4000000000000001E-4</v>
      </c>
      <c r="S194" s="150">
        <v>0</v>
      </c>
      <c r="T194" s="151">
        <f t="shared" ref="T194:T225" si="23">S194*H194</f>
        <v>0</v>
      </c>
      <c r="AR194" s="152" t="s">
        <v>680</v>
      </c>
      <c r="AT194" s="152" t="s">
        <v>484</v>
      </c>
      <c r="AU194" s="152" t="s">
        <v>95</v>
      </c>
      <c r="AY194" s="13" t="s">
        <v>154</v>
      </c>
      <c r="BE194" s="153">
        <f t="shared" ref="BE194:BE225" si="24">IF(N194="základná",J194,0)</f>
        <v>0</v>
      </c>
      <c r="BF194" s="153">
        <f t="shared" ref="BF194:BF225" si="25">IF(N194="znížená",J194,0)</f>
        <v>0</v>
      </c>
      <c r="BG194" s="153">
        <f t="shared" ref="BG194:BG225" si="26">IF(N194="zákl. prenesená",J194,0)</f>
        <v>0</v>
      </c>
      <c r="BH194" s="153">
        <f t="shared" ref="BH194:BH225" si="27">IF(N194="zníž. prenesená",J194,0)</f>
        <v>0</v>
      </c>
      <c r="BI194" s="153">
        <f t="shared" ref="BI194:BI225" si="28">IF(N194="nulová",J194,0)</f>
        <v>0</v>
      </c>
      <c r="BJ194" s="13" t="s">
        <v>95</v>
      </c>
      <c r="BK194" s="153">
        <f t="shared" ref="BK194:BK225" si="29">ROUND(I194*H194,2)</f>
        <v>0</v>
      </c>
      <c r="BL194" s="13" t="s">
        <v>680</v>
      </c>
      <c r="BM194" s="152" t="s">
        <v>1152</v>
      </c>
    </row>
    <row r="195" spans="2:65" s="1" customFormat="1" ht="37.9" customHeight="1">
      <c r="B195" s="139"/>
      <c r="C195" s="154" t="s">
        <v>439</v>
      </c>
      <c r="D195" s="154" t="s">
        <v>484</v>
      </c>
      <c r="E195" s="155" t="s">
        <v>1153</v>
      </c>
      <c r="F195" s="156" t="s">
        <v>1154</v>
      </c>
      <c r="G195" s="157" t="s">
        <v>246</v>
      </c>
      <c r="H195" s="158">
        <v>1</v>
      </c>
      <c r="I195" s="145">
        <v>0</v>
      </c>
      <c r="J195" s="159">
        <f t="shared" si="20"/>
        <v>0</v>
      </c>
      <c r="K195" s="160"/>
      <c r="L195" s="161"/>
      <c r="M195" s="162" t="s">
        <v>1</v>
      </c>
      <c r="N195" s="163" t="s">
        <v>41</v>
      </c>
      <c r="P195" s="150">
        <f t="shared" si="21"/>
        <v>0</v>
      </c>
      <c r="Q195" s="150">
        <v>1.2E-4</v>
      </c>
      <c r="R195" s="150">
        <f t="shared" si="22"/>
        <v>1.2E-4</v>
      </c>
      <c r="S195" s="150">
        <v>0</v>
      </c>
      <c r="T195" s="151">
        <f t="shared" si="23"/>
        <v>0</v>
      </c>
      <c r="AR195" s="152" t="s">
        <v>680</v>
      </c>
      <c r="AT195" s="152" t="s">
        <v>484</v>
      </c>
      <c r="AU195" s="152" t="s">
        <v>95</v>
      </c>
      <c r="AY195" s="13" t="s">
        <v>154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3" t="s">
        <v>95</v>
      </c>
      <c r="BK195" s="153">
        <f t="shared" si="29"/>
        <v>0</v>
      </c>
      <c r="BL195" s="13" t="s">
        <v>680</v>
      </c>
      <c r="BM195" s="152" t="s">
        <v>1155</v>
      </c>
    </row>
    <row r="196" spans="2:65" s="1" customFormat="1" ht="24.2" customHeight="1">
      <c r="B196" s="139"/>
      <c r="C196" s="140" t="s">
        <v>443</v>
      </c>
      <c r="D196" s="140" t="s">
        <v>156</v>
      </c>
      <c r="E196" s="141" t="s">
        <v>1156</v>
      </c>
      <c r="F196" s="142" t="s">
        <v>1157</v>
      </c>
      <c r="G196" s="143" t="s">
        <v>246</v>
      </c>
      <c r="H196" s="144">
        <v>9</v>
      </c>
      <c r="I196" s="145">
        <v>0</v>
      </c>
      <c r="J196" s="146">
        <f t="shared" si="20"/>
        <v>0</v>
      </c>
      <c r="K196" s="147"/>
      <c r="L196" s="28"/>
      <c r="M196" s="148" t="s">
        <v>1</v>
      </c>
      <c r="N196" s="149" t="s">
        <v>41</v>
      </c>
      <c r="P196" s="150">
        <f t="shared" si="21"/>
        <v>0</v>
      </c>
      <c r="Q196" s="150">
        <v>0</v>
      </c>
      <c r="R196" s="150">
        <f t="shared" si="22"/>
        <v>0</v>
      </c>
      <c r="S196" s="150">
        <v>0</v>
      </c>
      <c r="T196" s="151">
        <f t="shared" si="23"/>
        <v>0</v>
      </c>
      <c r="AR196" s="152" t="s">
        <v>415</v>
      </c>
      <c r="AT196" s="152" t="s">
        <v>156</v>
      </c>
      <c r="AU196" s="152" t="s">
        <v>95</v>
      </c>
      <c r="AY196" s="13" t="s">
        <v>154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3" t="s">
        <v>95</v>
      </c>
      <c r="BK196" s="153">
        <f t="shared" si="29"/>
        <v>0</v>
      </c>
      <c r="BL196" s="13" t="s">
        <v>415</v>
      </c>
      <c r="BM196" s="152" t="s">
        <v>1158</v>
      </c>
    </row>
    <row r="197" spans="2:65" s="1" customFormat="1" ht="37.9" customHeight="1">
      <c r="B197" s="139"/>
      <c r="C197" s="154" t="s">
        <v>447</v>
      </c>
      <c r="D197" s="154" t="s">
        <v>484</v>
      </c>
      <c r="E197" s="155" t="s">
        <v>1159</v>
      </c>
      <c r="F197" s="156" t="s">
        <v>1160</v>
      </c>
      <c r="G197" s="157" t="s">
        <v>246</v>
      </c>
      <c r="H197" s="158">
        <v>1</v>
      </c>
      <c r="I197" s="145">
        <v>0</v>
      </c>
      <c r="J197" s="159">
        <f t="shared" si="20"/>
        <v>0</v>
      </c>
      <c r="K197" s="160"/>
      <c r="L197" s="161"/>
      <c r="M197" s="162" t="s">
        <v>1</v>
      </c>
      <c r="N197" s="163" t="s">
        <v>41</v>
      </c>
      <c r="P197" s="150">
        <f t="shared" si="21"/>
        <v>0</v>
      </c>
      <c r="Q197" s="150">
        <v>1.2E-4</v>
      </c>
      <c r="R197" s="150">
        <f t="shared" si="22"/>
        <v>1.2E-4</v>
      </c>
      <c r="S197" s="150">
        <v>0</v>
      </c>
      <c r="T197" s="151">
        <f t="shared" si="23"/>
        <v>0</v>
      </c>
      <c r="AR197" s="152" t="s">
        <v>680</v>
      </c>
      <c r="AT197" s="152" t="s">
        <v>484</v>
      </c>
      <c r="AU197" s="152" t="s">
        <v>95</v>
      </c>
      <c r="AY197" s="13" t="s">
        <v>154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3" t="s">
        <v>95</v>
      </c>
      <c r="BK197" s="153">
        <f t="shared" si="29"/>
        <v>0</v>
      </c>
      <c r="BL197" s="13" t="s">
        <v>680</v>
      </c>
      <c r="BM197" s="152" t="s">
        <v>1161</v>
      </c>
    </row>
    <row r="198" spans="2:65" s="1" customFormat="1" ht="55.5" customHeight="1">
      <c r="B198" s="139"/>
      <c r="C198" s="154" t="s">
        <v>451</v>
      </c>
      <c r="D198" s="154" t="s">
        <v>484</v>
      </c>
      <c r="E198" s="155" t="s">
        <v>1162</v>
      </c>
      <c r="F198" s="156" t="s">
        <v>1163</v>
      </c>
      <c r="G198" s="157" t="s">
        <v>246</v>
      </c>
      <c r="H198" s="158">
        <v>1</v>
      </c>
      <c r="I198" s="145">
        <v>0</v>
      </c>
      <c r="J198" s="159">
        <f t="shared" si="20"/>
        <v>0</v>
      </c>
      <c r="K198" s="160"/>
      <c r="L198" s="161"/>
      <c r="M198" s="162" t="s">
        <v>1</v>
      </c>
      <c r="N198" s="163" t="s">
        <v>41</v>
      </c>
      <c r="P198" s="150">
        <f t="shared" si="21"/>
        <v>0</v>
      </c>
      <c r="Q198" s="150">
        <v>1.2E-4</v>
      </c>
      <c r="R198" s="150">
        <f t="shared" si="22"/>
        <v>1.2E-4</v>
      </c>
      <c r="S198" s="150">
        <v>0</v>
      </c>
      <c r="T198" s="151">
        <f t="shared" si="23"/>
        <v>0</v>
      </c>
      <c r="AR198" s="152" t="s">
        <v>680</v>
      </c>
      <c r="AT198" s="152" t="s">
        <v>484</v>
      </c>
      <c r="AU198" s="152" t="s">
        <v>95</v>
      </c>
      <c r="AY198" s="13" t="s">
        <v>154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3" t="s">
        <v>95</v>
      </c>
      <c r="BK198" s="153">
        <f t="shared" si="29"/>
        <v>0</v>
      </c>
      <c r="BL198" s="13" t="s">
        <v>680</v>
      </c>
      <c r="BM198" s="152" t="s">
        <v>1164</v>
      </c>
    </row>
    <row r="199" spans="2:65" s="1" customFormat="1" ht="21.75" customHeight="1">
      <c r="B199" s="139"/>
      <c r="C199" s="140" t="s">
        <v>455</v>
      </c>
      <c r="D199" s="140" t="s">
        <v>156</v>
      </c>
      <c r="E199" s="141" t="s">
        <v>1165</v>
      </c>
      <c r="F199" s="142" t="s">
        <v>1166</v>
      </c>
      <c r="G199" s="143" t="s">
        <v>246</v>
      </c>
      <c r="H199" s="144">
        <v>4</v>
      </c>
      <c r="I199" s="145">
        <v>0</v>
      </c>
      <c r="J199" s="146">
        <f t="shared" si="20"/>
        <v>0</v>
      </c>
      <c r="K199" s="147"/>
      <c r="L199" s="28"/>
      <c r="M199" s="148" t="s">
        <v>1</v>
      </c>
      <c r="N199" s="149" t="s">
        <v>41</v>
      </c>
      <c r="P199" s="150">
        <f t="shared" si="21"/>
        <v>0</v>
      </c>
      <c r="Q199" s="150">
        <v>0</v>
      </c>
      <c r="R199" s="150">
        <f t="shared" si="22"/>
        <v>0</v>
      </c>
      <c r="S199" s="150">
        <v>0</v>
      </c>
      <c r="T199" s="151">
        <f t="shared" si="23"/>
        <v>0</v>
      </c>
      <c r="AR199" s="152" t="s">
        <v>415</v>
      </c>
      <c r="AT199" s="152" t="s">
        <v>156</v>
      </c>
      <c r="AU199" s="152" t="s">
        <v>95</v>
      </c>
      <c r="AY199" s="13" t="s">
        <v>154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3" t="s">
        <v>95</v>
      </c>
      <c r="BK199" s="153">
        <f t="shared" si="29"/>
        <v>0</v>
      </c>
      <c r="BL199" s="13" t="s">
        <v>415</v>
      </c>
      <c r="BM199" s="152" t="s">
        <v>1167</v>
      </c>
    </row>
    <row r="200" spans="2:65" s="1" customFormat="1" ht="21.75" customHeight="1">
      <c r="B200" s="139"/>
      <c r="C200" s="140" t="s">
        <v>459</v>
      </c>
      <c r="D200" s="140" t="s">
        <v>156</v>
      </c>
      <c r="E200" s="141" t="s">
        <v>1168</v>
      </c>
      <c r="F200" s="142" t="s">
        <v>1169</v>
      </c>
      <c r="G200" s="143" t="s">
        <v>246</v>
      </c>
      <c r="H200" s="144">
        <v>5</v>
      </c>
      <c r="I200" s="145">
        <v>0</v>
      </c>
      <c r="J200" s="146">
        <f t="shared" si="20"/>
        <v>0</v>
      </c>
      <c r="K200" s="147"/>
      <c r="L200" s="28"/>
      <c r="M200" s="148" t="s">
        <v>1</v>
      </c>
      <c r="N200" s="149" t="s">
        <v>41</v>
      </c>
      <c r="P200" s="150">
        <f t="shared" si="21"/>
        <v>0</v>
      </c>
      <c r="Q200" s="150">
        <v>0</v>
      </c>
      <c r="R200" s="150">
        <f t="shared" si="22"/>
        <v>0</v>
      </c>
      <c r="S200" s="150">
        <v>0</v>
      </c>
      <c r="T200" s="151">
        <f t="shared" si="23"/>
        <v>0</v>
      </c>
      <c r="AR200" s="152" t="s">
        <v>415</v>
      </c>
      <c r="AT200" s="152" t="s">
        <v>156</v>
      </c>
      <c r="AU200" s="152" t="s">
        <v>95</v>
      </c>
      <c r="AY200" s="13" t="s">
        <v>154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3" t="s">
        <v>95</v>
      </c>
      <c r="BK200" s="153">
        <f t="shared" si="29"/>
        <v>0</v>
      </c>
      <c r="BL200" s="13" t="s">
        <v>415</v>
      </c>
      <c r="BM200" s="152" t="s">
        <v>1170</v>
      </c>
    </row>
    <row r="201" spans="2:65" s="1" customFormat="1" ht="16.5" customHeight="1">
      <c r="B201" s="139"/>
      <c r="C201" s="140" t="s">
        <v>463</v>
      </c>
      <c r="D201" s="140" t="s">
        <v>156</v>
      </c>
      <c r="E201" s="141" t="s">
        <v>1171</v>
      </c>
      <c r="F201" s="142" t="s">
        <v>1172</v>
      </c>
      <c r="G201" s="143" t="s">
        <v>246</v>
      </c>
      <c r="H201" s="144">
        <v>22</v>
      </c>
      <c r="I201" s="145">
        <v>0</v>
      </c>
      <c r="J201" s="146">
        <f t="shared" si="20"/>
        <v>0</v>
      </c>
      <c r="K201" s="147"/>
      <c r="L201" s="28"/>
      <c r="M201" s="148" t="s">
        <v>1</v>
      </c>
      <c r="N201" s="149" t="s">
        <v>41</v>
      </c>
      <c r="P201" s="150">
        <f t="shared" si="21"/>
        <v>0</v>
      </c>
      <c r="Q201" s="150">
        <v>0</v>
      </c>
      <c r="R201" s="150">
        <f t="shared" si="22"/>
        <v>0</v>
      </c>
      <c r="S201" s="150">
        <v>0</v>
      </c>
      <c r="T201" s="151">
        <f t="shared" si="23"/>
        <v>0</v>
      </c>
      <c r="AR201" s="152" t="s">
        <v>415</v>
      </c>
      <c r="AT201" s="152" t="s">
        <v>156</v>
      </c>
      <c r="AU201" s="152" t="s">
        <v>95</v>
      </c>
      <c r="AY201" s="13" t="s">
        <v>154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3" t="s">
        <v>95</v>
      </c>
      <c r="BK201" s="153">
        <f t="shared" si="29"/>
        <v>0</v>
      </c>
      <c r="BL201" s="13" t="s">
        <v>415</v>
      </c>
      <c r="BM201" s="152" t="s">
        <v>1173</v>
      </c>
    </row>
    <row r="202" spans="2:65" s="1" customFormat="1" ht="16.5" customHeight="1">
      <c r="B202" s="139"/>
      <c r="C202" s="140" t="s">
        <v>467</v>
      </c>
      <c r="D202" s="140" t="s">
        <v>156</v>
      </c>
      <c r="E202" s="141" t="s">
        <v>1174</v>
      </c>
      <c r="F202" s="142" t="s">
        <v>1175</v>
      </c>
      <c r="G202" s="143" t="s">
        <v>246</v>
      </c>
      <c r="H202" s="144">
        <v>2</v>
      </c>
      <c r="I202" s="145">
        <v>0</v>
      </c>
      <c r="J202" s="146">
        <f t="shared" si="20"/>
        <v>0</v>
      </c>
      <c r="K202" s="147"/>
      <c r="L202" s="28"/>
      <c r="M202" s="148" t="s">
        <v>1</v>
      </c>
      <c r="N202" s="149" t="s">
        <v>41</v>
      </c>
      <c r="P202" s="150">
        <f t="shared" si="21"/>
        <v>0</v>
      </c>
      <c r="Q202" s="150">
        <v>0</v>
      </c>
      <c r="R202" s="150">
        <f t="shared" si="22"/>
        <v>0</v>
      </c>
      <c r="S202" s="150">
        <v>0</v>
      </c>
      <c r="T202" s="151">
        <f t="shared" si="23"/>
        <v>0</v>
      </c>
      <c r="AR202" s="152" t="s">
        <v>415</v>
      </c>
      <c r="AT202" s="152" t="s">
        <v>156</v>
      </c>
      <c r="AU202" s="152" t="s">
        <v>95</v>
      </c>
      <c r="AY202" s="13" t="s">
        <v>154</v>
      </c>
      <c r="BE202" s="153">
        <f t="shared" si="24"/>
        <v>0</v>
      </c>
      <c r="BF202" s="153">
        <f t="shared" si="25"/>
        <v>0</v>
      </c>
      <c r="BG202" s="153">
        <f t="shared" si="26"/>
        <v>0</v>
      </c>
      <c r="BH202" s="153">
        <f t="shared" si="27"/>
        <v>0</v>
      </c>
      <c r="BI202" s="153">
        <f t="shared" si="28"/>
        <v>0</v>
      </c>
      <c r="BJ202" s="13" t="s">
        <v>95</v>
      </c>
      <c r="BK202" s="153">
        <f t="shared" si="29"/>
        <v>0</v>
      </c>
      <c r="BL202" s="13" t="s">
        <v>415</v>
      </c>
      <c r="BM202" s="152" t="s">
        <v>1176</v>
      </c>
    </row>
    <row r="203" spans="2:65" s="1" customFormat="1" ht="24.2" customHeight="1">
      <c r="B203" s="139"/>
      <c r="C203" s="140" t="s">
        <v>471</v>
      </c>
      <c r="D203" s="140" t="s">
        <v>156</v>
      </c>
      <c r="E203" s="141" t="s">
        <v>1177</v>
      </c>
      <c r="F203" s="142" t="s">
        <v>1178</v>
      </c>
      <c r="G203" s="143" t="s">
        <v>491</v>
      </c>
      <c r="H203" s="144">
        <v>60</v>
      </c>
      <c r="I203" s="145">
        <v>0</v>
      </c>
      <c r="J203" s="146">
        <f t="shared" si="20"/>
        <v>0</v>
      </c>
      <c r="K203" s="147"/>
      <c r="L203" s="28"/>
      <c r="M203" s="148" t="s">
        <v>1</v>
      </c>
      <c r="N203" s="149" t="s">
        <v>41</v>
      </c>
      <c r="P203" s="150">
        <f t="shared" si="21"/>
        <v>0</v>
      </c>
      <c r="Q203" s="150">
        <v>0</v>
      </c>
      <c r="R203" s="150">
        <f t="shared" si="22"/>
        <v>0</v>
      </c>
      <c r="S203" s="150">
        <v>0</v>
      </c>
      <c r="T203" s="151">
        <f t="shared" si="23"/>
        <v>0</v>
      </c>
      <c r="AR203" s="152" t="s">
        <v>415</v>
      </c>
      <c r="AT203" s="152" t="s">
        <v>156</v>
      </c>
      <c r="AU203" s="152" t="s">
        <v>95</v>
      </c>
      <c r="AY203" s="13" t="s">
        <v>154</v>
      </c>
      <c r="BE203" s="153">
        <f t="shared" si="24"/>
        <v>0</v>
      </c>
      <c r="BF203" s="153">
        <f t="shared" si="25"/>
        <v>0</v>
      </c>
      <c r="BG203" s="153">
        <f t="shared" si="26"/>
        <v>0</v>
      </c>
      <c r="BH203" s="153">
        <f t="shared" si="27"/>
        <v>0</v>
      </c>
      <c r="BI203" s="153">
        <f t="shared" si="28"/>
        <v>0</v>
      </c>
      <c r="BJ203" s="13" t="s">
        <v>95</v>
      </c>
      <c r="BK203" s="153">
        <f t="shared" si="29"/>
        <v>0</v>
      </c>
      <c r="BL203" s="13" t="s">
        <v>415</v>
      </c>
      <c r="BM203" s="152" t="s">
        <v>1179</v>
      </c>
    </row>
    <row r="204" spans="2:65" s="1" customFormat="1" ht="16.5" customHeight="1">
      <c r="B204" s="139"/>
      <c r="C204" s="154" t="s">
        <v>475</v>
      </c>
      <c r="D204" s="154" t="s">
        <v>484</v>
      </c>
      <c r="E204" s="155" t="s">
        <v>1180</v>
      </c>
      <c r="F204" s="156" t="s">
        <v>1181</v>
      </c>
      <c r="G204" s="157" t="s">
        <v>877</v>
      </c>
      <c r="H204" s="158">
        <v>57</v>
      </c>
      <c r="I204" s="145">
        <v>0</v>
      </c>
      <c r="J204" s="159">
        <f t="shared" si="20"/>
        <v>0</v>
      </c>
      <c r="K204" s="160"/>
      <c r="L204" s="161"/>
      <c r="M204" s="162" t="s">
        <v>1</v>
      </c>
      <c r="N204" s="163" t="s">
        <v>41</v>
      </c>
      <c r="P204" s="150">
        <f t="shared" si="21"/>
        <v>0</v>
      </c>
      <c r="Q204" s="150">
        <v>1E-3</v>
      </c>
      <c r="R204" s="150">
        <f t="shared" si="22"/>
        <v>5.7000000000000002E-2</v>
      </c>
      <c r="S204" s="150">
        <v>0</v>
      </c>
      <c r="T204" s="151">
        <f t="shared" si="23"/>
        <v>0</v>
      </c>
      <c r="AR204" s="152" t="s">
        <v>680</v>
      </c>
      <c r="AT204" s="152" t="s">
        <v>484</v>
      </c>
      <c r="AU204" s="152" t="s">
        <v>95</v>
      </c>
      <c r="AY204" s="13" t="s">
        <v>154</v>
      </c>
      <c r="BE204" s="153">
        <f t="shared" si="24"/>
        <v>0</v>
      </c>
      <c r="BF204" s="153">
        <f t="shared" si="25"/>
        <v>0</v>
      </c>
      <c r="BG204" s="153">
        <f t="shared" si="26"/>
        <v>0</v>
      </c>
      <c r="BH204" s="153">
        <f t="shared" si="27"/>
        <v>0</v>
      </c>
      <c r="BI204" s="153">
        <f t="shared" si="28"/>
        <v>0</v>
      </c>
      <c r="BJ204" s="13" t="s">
        <v>95</v>
      </c>
      <c r="BK204" s="153">
        <f t="shared" si="29"/>
        <v>0</v>
      </c>
      <c r="BL204" s="13" t="s">
        <v>680</v>
      </c>
      <c r="BM204" s="152" t="s">
        <v>1182</v>
      </c>
    </row>
    <row r="205" spans="2:65" s="1" customFormat="1" ht="24.2" customHeight="1">
      <c r="B205" s="139"/>
      <c r="C205" s="140" t="s">
        <v>479</v>
      </c>
      <c r="D205" s="140" t="s">
        <v>156</v>
      </c>
      <c r="E205" s="141" t="s">
        <v>1183</v>
      </c>
      <c r="F205" s="142" t="s">
        <v>1184</v>
      </c>
      <c r="G205" s="143" t="s">
        <v>491</v>
      </c>
      <c r="H205" s="144">
        <v>20</v>
      </c>
      <c r="I205" s="145">
        <v>0</v>
      </c>
      <c r="J205" s="146">
        <f t="shared" si="20"/>
        <v>0</v>
      </c>
      <c r="K205" s="147"/>
      <c r="L205" s="28"/>
      <c r="M205" s="148" t="s">
        <v>1</v>
      </c>
      <c r="N205" s="149" t="s">
        <v>41</v>
      </c>
      <c r="P205" s="150">
        <f t="shared" si="21"/>
        <v>0</v>
      </c>
      <c r="Q205" s="150">
        <v>0</v>
      </c>
      <c r="R205" s="150">
        <f t="shared" si="22"/>
        <v>0</v>
      </c>
      <c r="S205" s="150">
        <v>0</v>
      </c>
      <c r="T205" s="151">
        <f t="shared" si="23"/>
        <v>0</v>
      </c>
      <c r="AR205" s="152" t="s">
        <v>415</v>
      </c>
      <c r="AT205" s="152" t="s">
        <v>156</v>
      </c>
      <c r="AU205" s="152" t="s">
        <v>95</v>
      </c>
      <c r="AY205" s="13" t="s">
        <v>154</v>
      </c>
      <c r="BE205" s="153">
        <f t="shared" si="24"/>
        <v>0</v>
      </c>
      <c r="BF205" s="153">
        <f t="shared" si="25"/>
        <v>0</v>
      </c>
      <c r="BG205" s="153">
        <f t="shared" si="26"/>
        <v>0</v>
      </c>
      <c r="BH205" s="153">
        <f t="shared" si="27"/>
        <v>0</v>
      </c>
      <c r="BI205" s="153">
        <f t="shared" si="28"/>
        <v>0</v>
      </c>
      <c r="BJ205" s="13" t="s">
        <v>95</v>
      </c>
      <c r="BK205" s="153">
        <f t="shared" si="29"/>
        <v>0</v>
      </c>
      <c r="BL205" s="13" t="s">
        <v>415</v>
      </c>
      <c r="BM205" s="152" t="s">
        <v>1185</v>
      </c>
    </row>
    <row r="206" spans="2:65" s="1" customFormat="1" ht="16.5" customHeight="1">
      <c r="B206" s="139"/>
      <c r="C206" s="154" t="s">
        <v>483</v>
      </c>
      <c r="D206" s="154" t="s">
        <v>484</v>
      </c>
      <c r="E206" s="155" t="s">
        <v>1186</v>
      </c>
      <c r="F206" s="156" t="s">
        <v>1187</v>
      </c>
      <c r="G206" s="157" t="s">
        <v>877</v>
      </c>
      <c r="H206" s="158">
        <v>12.5</v>
      </c>
      <c r="I206" s="145">
        <v>0</v>
      </c>
      <c r="J206" s="159">
        <f t="shared" si="20"/>
        <v>0</v>
      </c>
      <c r="K206" s="160"/>
      <c r="L206" s="161"/>
      <c r="M206" s="162" t="s">
        <v>1</v>
      </c>
      <c r="N206" s="163" t="s">
        <v>41</v>
      </c>
      <c r="P206" s="150">
        <f t="shared" si="21"/>
        <v>0</v>
      </c>
      <c r="Q206" s="150">
        <v>1E-3</v>
      </c>
      <c r="R206" s="150">
        <f t="shared" si="22"/>
        <v>1.2500000000000001E-2</v>
      </c>
      <c r="S206" s="150">
        <v>0</v>
      </c>
      <c r="T206" s="151">
        <f t="shared" si="23"/>
        <v>0</v>
      </c>
      <c r="AR206" s="152" t="s">
        <v>680</v>
      </c>
      <c r="AT206" s="152" t="s">
        <v>484</v>
      </c>
      <c r="AU206" s="152" t="s">
        <v>95</v>
      </c>
      <c r="AY206" s="13" t="s">
        <v>154</v>
      </c>
      <c r="BE206" s="153">
        <f t="shared" si="24"/>
        <v>0</v>
      </c>
      <c r="BF206" s="153">
        <f t="shared" si="25"/>
        <v>0</v>
      </c>
      <c r="BG206" s="153">
        <f t="shared" si="26"/>
        <v>0</v>
      </c>
      <c r="BH206" s="153">
        <f t="shared" si="27"/>
        <v>0</v>
      </c>
      <c r="BI206" s="153">
        <f t="shared" si="28"/>
        <v>0</v>
      </c>
      <c r="BJ206" s="13" t="s">
        <v>95</v>
      </c>
      <c r="BK206" s="153">
        <f t="shared" si="29"/>
        <v>0</v>
      </c>
      <c r="BL206" s="13" t="s">
        <v>680</v>
      </c>
      <c r="BM206" s="152" t="s">
        <v>1188</v>
      </c>
    </row>
    <row r="207" spans="2:65" s="1" customFormat="1" ht="21.75" customHeight="1">
      <c r="B207" s="139"/>
      <c r="C207" s="140" t="s">
        <v>488</v>
      </c>
      <c r="D207" s="140" t="s">
        <v>156</v>
      </c>
      <c r="E207" s="141" t="s">
        <v>1189</v>
      </c>
      <c r="F207" s="142" t="s">
        <v>1190</v>
      </c>
      <c r="G207" s="143" t="s">
        <v>246</v>
      </c>
      <c r="H207" s="144">
        <v>1</v>
      </c>
      <c r="I207" s="145">
        <v>0</v>
      </c>
      <c r="J207" s="146">
        <f t="shared" si="20"/>
        <v>0</v>
      </c>
      <c r="K207" s="147"/>
      <c r="L207" s="28"/>
      <c r="M207" s="148" t="s">
        <v>1</v>
      </c>
      <c r="N207" s="149" t="s">
        <v>41</v>
      </c>
      <c r="P207" s="150">
        <f t="shared" si="21"/>
        <v>0</v>
      </c>
      <c r="Q207" s="150">
        <v>0</v>
      </c>
      <c r="R207" s="150">
        <f t="shared" si="22"/>
        <v>0</v>
      </c>
      <c r="S207" s="150">
        <v>0</v>
      </c>
      <c r="T207" s="151">
        <f t="shared" si="23"/>
        <v>0</v>
      </c>
      <c r="AR207" s="152" t="s">
        <v>415</v>
      </c>
      <c r="AT207" s="152" t="s">
        <v>156</v>
      </c>
      <c r="AU207" s="152" t="s">
        <v>95</v>
      </c>
      <c r="AY207" s="13" t="s">
        <v>154</v>
      </c>
      <c r="BE207" s="153">
        <f t="shared" si="24"/>
        <v>0</v>
      </c>
      <c r="BF207" s="153">
        <f t="shared" si="25"/>
        <v>0</v>
      </c>
      <c r="BG207" s="153">
        <f t="shared" si="26"/>
        <v>0</v>
      </c>
      <c r="BH207" s="153">
        <f t="shared" si="27"/>
        <v>0</v>
      </c>
      <c r="BI207" s="153">
        <f t="shared" si="28"/>
        <v>0</v>
      </c>
      <c r="BJ207" s="13" t="s">
        <v>95</v>
      </c>
      <c r="BK207" s="153">
        <f t="shared" si="29"/>
        <v>0</v>
      </c>
      <c r="BL207" s="13" t="s">
        <v>415</v>
      </c>
      <c r="BM207" s="152" t="s">
        <v>1191</v>
      </c>
    </row>
    <row r="208" spans="2:65" s="1" customFormat="1" ht="24.2" customHeight="1">
      <c r="B208" s="139"/>
      <c r="C208" s="154" t="s">
        <v>493</v>
      </c>
      <c r="D208" s="154" t="s">
        <v>484</v>
      </c>
      <c r="E208" s="155" t="s">
        <v>1192</v>
      </c>
      <c r="F208" s="156" t="s">
        <v>1193</v>
      </c>
      <c r="G208" s="157" t="s">
        <v>246</v>
      </c>
      <c r="H208" s="158">
        <v>1</v>
      </c>
      <c r="I208" s="145">
        <v>0</v>
      </c>
      <c r="J208" s="159">
        <f t="shared" si="20"/>
        <v>0</v>
      </c>
      <c r="K208" s="160"/>
      <c r="L208" s="161"/>
      <c r="M208" s="162" t="s">
        <v>1</v>
      </c>
      <c r="N208" s="163" t="s">
        <v>41</v>
      </c>
      <c r="P208" s="150">
        <f t="shared" si="21"/>
        <v>0</v>
      </c>
      <c r="Q208" s="150">
        <v>2.7999999999999998E-4</v>
      </c>
      <c r="R208" s="150">
        <f t="shared" si="22"/>
        <v>2.7999999999999998E-4</v>
      </c>
      <c r="S208" s="150">
        <v>0</v>
      </c>
      <c r="T208" s="151">
        <f t="shared" si="23"/>
        <v>0</v>
      </c>
      <c r="AR208" s="152" t="s">
        <v>680</v>
      </c>
      <c r="AT208" s="152" t="s">
        <v>484</v>
      </c>
      <c r="AU208" s="152" t="s">
        <v>95</v>
      </c>
      <c r="AY208" s="13" t="s">
        <v>154</v>
      </c>
      <c r="BE208" s="153">
        <f t="shared" si="24"/>
        <v>0</v>
      </c>
      <c r="BF208" s="153">
        <f t="shared" si="25"/>
        <v>0</v>
      </c>
      <c r="BG208" s="153">
        <f t="shared" si="26"/>
        <v>0</v>
      </c>
      <c r="BH208" s="153">
        <f t="shared" si="27"/>
        <v>0</v>
      </c>
      <c r="BI208" s="153">
        <f t="shared" si="28"/>
        <v>0</v>
      </c>
      <c r="BJ208" s="13" t="s">
        <v>95</v>
      </c>
      <c r="BK208" s="153">
        <f t="shared" si="29"/>
        <v>0</v>
      </c>
      <c r="BL208" s="13" t="s">
        <v>680</v>
      </c>
      <c r="BM208" s="152" t="s">
        <v>1194</v>
      </c>
    </row>
    <row r="209" spans="2:65" s="1" customFormat="1" ht="16.5" customHeight="1">
      <c r="B209" s="139"/>
      <c r="C209" s="154" t="s">
        <v>497</v>
      </c>
      <c r="D209" s="154" t="s">
        <v>484</v>
      </c>
      <c r="E209" s="155" t="s">
        <v>1195</v>
      </c>
      <c r="F209" s="156" t="s">
        <v>1196</v>
      </c>
      <c r="G209" s="157" t="s">
        <v>246</v>
      </c>
      <c r="H209" s="158">
        <v>1</v>
      </c>
      <c r="I209" s="145">
        <v>0</v>
      </c>
      <c r="J209" s="159">
        <f t="shared" si="20"/>
        <v>0</v>
      </c>
      <c r="K209" s="160"/>
      <c r="L209" s="161"/>
      <c r="M209" s="162" t="s">
        <v>1</v>
      </c>
      <c r="N209" s="163" t="s">
        <v>41</v>
      </c>
      <c r="P209" s="150">
        <f t="shared" si="21"/>
        <v>0</v>
      </c>
      <c r="Q209" s="150">
        <v>2.4000000000000001E-4</v>
      </c>
      <c r="R209" s="150">
        <f t="shared" si="22"/>
        <v>2.4000000000000001E-4</v>
      </c>
      <c r="S209" s="150">
        <v>0</v>
      </c>
      <c r="T209" s="151">
        <f t="shared" si="23"/>
        <v>0</v>
      </c>
      <c r="AR209" s="152" t="s">
        <v>680</v>
      </c>
      <c r="AT209" s="152" t="s">
        <v>484</v>
      </c>
      <c r="AU209" s="152" t="s">
        <v>95</v>
      </c>
      <c r="AY209" s="13" t="s">
        <v>154</v>
      </c>
      <c r="BE209" s="153">
        <f t="shared" si="24"/>
        <v>0</v>
      </c>
      <c r="BF209" s="153">
        <f t="shared" si="25"/>
        <v>0</v>
      </c>
      <c r="BG209" s="153">
        <f t="shared" si="26"/>
        <v>0</v>
      </c>
      <c r="BH209" s="153">
        <f t="shared" si="27"/>
        <v>0</v>
      </c>
      <c r="BI209" s="153">
        <f t="shared" si="28"/>
        <v>0</v>
      </c>
      <c r="BJ209" s="13" t="s">
        <v>95</v>
      </c>
      <c r="BK209" s="153">
        <f t="shared" si="29"/>
        <v>0</v>
      </c>
      <c r="BL209" s="13" t="s">
        <v>680</v>
      </c>
      <c r="BM209" s="152" t="s">
        <v>1197</v>
      </c>
    </row>
    <row r="210" spans="2:65" s="1" customFormat="1" ht="16.5" customHeight="1">
      <c r="B210" s="139"/>
      <c r="C210" s="140" t="s">
        <v>501</v>
      </c>
      <c r="D210" s="140" t="s">
        <v>156</v>
      </c>
      <c r="E210" s="141" t="s">
        <v>1198</v>
      </c>
      <c r="F210" s="142" t="s">
        <v>1199</v>
      </c>
      <c r="G210" s="143" t="s">
        <v>246</v>
      </c>
      <c r="H210" s="144">
        <v>10</v>
      </c>
      <c r="I210" s="145">
        <v>0</v>
      </c>
      <c r="J210" s="146">
        <f t="shared" si="20"/>
        <v>0</v>
      </c>
      <c r="K210" s="147"/>
      <c r="L210" s="28"/>
      <c r="M210" s="148" t="s">
        <v>1</v>
      </c>
      <c r="N210" s="149" t="s">
        <v>41</v>
      </c>
      <c r="P210" s="150">
        <f t="shared" si="21"/>
        <v>0</v>
      </c>
      <c r="Q210" s="150">
        <v>0</v>
      </c>
      <c r="R210" s="150">
        <f t="shared" si="22"/>
        <v>0</v>
      </c>
      <c r="S210" s="150">
        <v>0</v>
      </c>
      <c r="T210" s="151">
        <f t="shared" si="23"/>
        <v>0</v>
      </c>
      <c r="AR210" s="152" t="s">
        <v>415</v>
      </c>
      <c r="AT210" s="152" t="s">
        <v>156</v>
      </c>
      <c r="AU210" s="152" t="s">
        <v>95</v>
      </c>
      <c r="AY210" s="13" t="s">
        <v>154</v>
      </c>
      <c r="BE210" s="153">
        <f t="shared" si="24"/>
        <v>0</v>
      </c>
      <c r="BF210" s="153">
        <f t="shared" si="25"/>
        <v>0</v>
      </c>
      <c r="BG210" s="153">
        <f t="shared" si="26"/>
        <v>0</v>
      </c>
      <c r="BH210" s="153">
        <f t="shared" si="27"/>
        <v>0</v>
      </c>
      <c r="BI210" s="153">
        <f t="shared" si="28"/>
        <v>0</v>
      </c>
      <c r="BJ210" s="13" t="s">
        <v>95</v>
      </c>
      <c r="BK210" s="153">
        <f t="shared" si="29"/>
        <v>0</v>
      </c>
      <c r="BL210" s="13" t="s">
        <v>415</v>
      </c>
      <c r="BM210" s="152" t="s">
        <v>1200</v>
      </c>
    </row>
    <row r="211" spans="2:65" s="1" customFormat="1" ht="16.5" customHeight="1">
      <c r="B211" s="139"/>
      <c r="C211" s="154" t="s">
        <v>505</v>
      </c>
      <c r="D211" s="154" t="s">
        <v>484</v>
      </c>
      <c r="E211" s="155" t="s">
        <v>1201</v>
      </c>
      <c r="F211" s="156" t="s">
        <v>1202</v>
      </c>
      <c r="G211" s="157" t="s">
        <v>246</v>
      </c>
      <c r="H211" s="158">
        <v>10</v>
      </c>
      <c r="I211" s="145">
        <v>0</v>
      </c>
      <c r="J211" s="159">
        <f t="shared" si="20"/>
        <v>0</v>
      </c>
      <c r="K211" s="160"/>
      <c r="L211" s="161"/>
      <c r="M211" s="162" t="s">
        <v>1</v>
      </c>
      <c r="N211" s="163" t="s">
        <v>41</v>
      </c>
      <c r="P211" s="150">
        <f t="shared" si="21"/>
        <v>0</v>
      </c>
      <c r="Q211" s="150">
        <v>1E-4</v>
      </c>
      <c r="R211" s="150">
        <f t="shared" si="22"/>
        <v>1E-3</v>
      </c>
      <c r="S211" s="150">
        <v>0</v>
      </c>
      <c r="T211" s="151">
        <f t="shared" si="23"/>
        <v>0</v>
      </c>
      <c r="AR211" s="152" t="s">
        <v>680</v>
      </c>
      <c r="AT211" s="152" t="s">
        <v>484</v>
      </c>
      <c r="AU211" s="152" t="s">
        <v>95</v>
      </c>
      <c r="AY211" s="13" t="s">
        <v>154</v>
      </c>
      <c r="BE211" s="153">
        <f t="shared" si="24"/>
        <v>0</v>
      </c>
      <c r="BF211" s="153">
        <f t="shared" si="25"/>
        <v>0</v>
      </c>
      <c r="BG211" s="153">
        <f t="shared" si="26"/>
        <v>0</v>
      </c>
      <c r="BH211" s="153">
        <f t="shared" si="27"/>
        <v>0</v>
      </c>
      <c r="BI211" s="153">
        <f t="shared" si="28"/>
        <v>0</v>
      </c>
      <c r="BJ211" s="13" t="s">
        <v>95</v>
      </c>
      <c r="BK211" s="153">
        <f t="shared" si="29"/>
        <v>0</v>
      </c>
      <c r="BL211" s="13" t="s">
        <v>680</v>
      </c>
      <c r="BM211" s="152" t="s">
        <v>1203</v>
      </c>
    </row>
    <row r="212" spans="2:65" s="1" customFormat="1" ht="24.2" customHeight="1">
      <c r="B212" s="139"/>
      <c r="C212" s="154" t="s">
        <v>509</v>
      </c>
      <c r="D212" s="154" t="s">
        <v>484</v>
      </c>
      <c r="E212" s="155" t="s">
        <v>1204</v>
      </c>
      <c r="F212" s="156" t="s">
        <v>1205</v>
      </c>
      <c r="G212" s="157" t="s">
        <v>246</v>
      </c>
      <c r="H212" s="158">
        <v>10</v>
      </c>
      <c r="I212" s="145">
        <v>0</v>
      </c>
      <c r="J212" s="159">
        <f t="shared" si="20"/>
        <v>0</v>
      </c>
      <c r="K212" s="160"/>
      <c r="L212" s="161"/>
      <c r="M212" s="162" t="s">
        <v>1</v>
      </c>
      <c r="N212" s="163" t="s">
        <v>41</v>
      </c>
      <c r="P212" s="150">
        <f t="shared" si="21"/>
        <v>0</v>
      </c>
      <c r="Q212" s="150">
        <v>3.0000000000000001E-5</v>
      </c>
      <c r="R212" s="150">
        <f t="shared" si="22"/>
        <v>3.0000000000000003E-4</v>
      </c>
      <c r="S212" s="150">
        <v>0</v>
      </c>
      <c r="T212" s="151">
        <f t="shared" si="23"/>
        <v>0</v>
      </c>
      <c r="AR212" s="152" t="s">
        <v>680</v>
      </c>
      <c r="AT212" s="152" t="s">
        <v>484</v>
      </c>
      <c r="AU212" s="152" t="s">
        <v>95</v>
      </c>
      <c r="AY212" s="13" t="s">
        <v>154</v>
      </c>
      <c r="BE212" s="153">
        <f t="shared" si="24"/>
        <v>0</v>
      </c>
      <c r="BF212" s="153">
        <f t="shared" si="25"/>
        <v>0</v>
      </c>
      <c r="BG212" s="153">
        <f t="shared" si="26"/>
        <v>0</v>
      </c>
      <c r="BH212" s="153">
        <f t="shared" si="27"/>
        <v>0</v>
      </c>
      <c r="BI212" s="153">
        <f t="shared" si="28"/>
        <v>0</v>
      </c>
      <c r="BJ212" s="13" t="s">
        <v>95</v>
      </c>
      <c r="BK212" s="153">
        <f t="shared" si="29"/>
        <v>0</v>
      </c>
      <c r="BL212" s="13" t="s">
        <v>680</v>
      </c>
      <c r="BM212" s="152" t="s">
        <v>1206</v>
      </c>
    </row>
    <row r="213" spans="2:65" s="1" customFormat="1" ht="16.5" customHeight="1">
      <c r="B213" s="139"/>
      <c r="C213" s="140" t="s">
        <v>513</v>
      </c>
      <c r="D213" s="140" t="s">
        <v>156</v>
      </c>
      <c r="E213" s="141" t="s">
        <v>1207</v>
      </c>
      <c r="F213" s="142" t="s">
        <v>1208</v>
      </c>
      <c r="G213" s="143" t="s">
        <v>246</v>
      </c>
      <c r="H213" s="144">
        <v>4</v>
      </c>
      <c r="I213" s="145">
        <v>0</v>
      </c>
      <c r="J213" s="146">
        <f t="shared" si="20"/>
        <v>0</v>
      </c>
      <c r="K213" s="147"/>
      <c r="L213" s="28"/>
      <c r="M213" s="148" t="s">
        <v>1</v>
      </c>
      <c r="N213" s="149" t="s">
        <v>41</v>
      </c>
      <c r="P213" s="150">
        <f t="shared" si="21"/>
        <v>0</v>
      </c>
      <c r="Q213" s="150">
        <v>0</v>
      </c>
      <c r="R213" s="150">
        <f t="shared" si="22"/>
        <v>0</v>
      </c>
      <c r="S213" s="150">
        <v>0</v>
      </c>
      <c r="T213" s="151">
        <f t="shared" si="23"/>
        <v>0</v>
      </c>
      <c r="AR213" s="152" t="s">
        <v>415</v>
      </c>
      <c r="AT213" s="152" t="s">
        <v>156</v>
      </c>
      <c r="AU213" s="152" t="s">
        <v>95</v>
      </c>
      <c r="AY213" s="13" t="s">
        <v>154</v>
      </c>
      <c r="BE213" s="153">
        <f t="shared" si="24"/>
        <v>0</v>
      </c>
      <c r="BF213" s="153">
        <f t="shared" si="25"/>
        <v>0</v>
      </c>
      <c r="BG213" s="153">
        <f t="shared" si="26"/>
        <v>0</v>
      </c>
      <c r="BH213" s="153">
        <f t="shared" si="27"/>
        <v>0</v>
      </c>
      <c r="BI213" s="153">
        <f t="shared" si="28"/>
        <v>0</v>
      </c>
      <c r="BJ213" s="13" t="s">
        <v>95</v>
      </c>
      <c r="BK213" s="153">
        <f t="shared" si="29"/>
        <v>0</v>
      </c>
      <c r="BL213" s="13" t="s">
        <v>415</v>
      </c>
      <c r="BM213" s="152" t="s">
        <v>1209</v>
      </c>
    </row>
    <row r="214" spans="2:65" s="1" customFormat="1" ht="37.9" customHeight="1">
      <c r="B214" s="139"/>
      <c r="C214" s="154" t="s">
        <v>517</v>
      </c>
      <c r="D214" s="154" t="s">
        <v>484</v>
      </c>
      <c r="E214" s="155" t="s">
        <v>1210</v>
      </c>
      <c r="F214" s="156" t="s">
        <v>1211</v>
      </c>
      <c r="G214" s="157" t="s">
        <v>246</v>
      </c>
      <c r="H214" s="158">
        <v>4</v>
      </c>
      <c r="I214" s="145">
        <v>0</v>
      </c>
      <c r="J214" s="159">
        <f t="shared" si="20"/>
        <v>0</v>
      </c>
      <c r="K214" s="160"/>
      <c r="L214" s="161"/>
      <c r="M214" s="162" t="s">
        <v>1</v>
      </c>
      <c r="N214" s="163" t="s">
        <v>41</v>
      </c>
      <c r="P214" s="150">
        <f t="shared" si="21"/>
        <v>0</v>
      </c>
      <c r="Q214" s="150">
        <v>3.0000000000000001E-5</v>
      </c>
      <c r="R214" s="150">
        <f t="shared" si="22"/>
        <v>1.2E-4</v>
      </c>
      <c r="S214" s="150">
        <v>0</v>
      </c>
      <c r="T214" s="151">
        <f t="shared" si="23"/>
        <v>0</v>
      </c>
      <c r="AR214" s="152" t="s">
        <v>680</v>
      </c>
      <c r="AT214" s="152" t="s">
        <v>484</v>
      </c>
      <c r="AU214" s="152" t="s">
        <v>95</v>
      </c>
      <c r="AY214" s="13" t="s">
        <v>154</v>
      </c>
      <c r="BE214" s="153">
        <f t="shared" si="24"/>
        <v>0</v>
      </c>
      <c r="BF214" s="153">
        <f t="shared" si="25"/>
        <v>0</v>
      </c>
      <c r="BG214" s="153">
        <f t="shared" si="26"/>
        <v>0</v>
      </c>
      <c r="BH214" s="153">
        <f t="shared" si="27"/>
        <v>0</v>
      </c>
      <c r="BI214" s="153">
        <f t="shared" si="28"/>
        <v>0</v>
      </c>
      <c r="BJ214" s="13" t="s">
        <v>95</v>
      </c>
      <c r="BK214" s="153">
        <f t="shared" si="29"/>
        <v>0</v>
      </c>
      <c r="BL214" s="13" t="s">
        <v>680</v>
      </c>
      <c r="BM214" s="152" t="s">
        <v>1212</v>
      </c>
    </row>
    <row r="215" spans="2:65" s="1" customFormat="1" ht="16.5" customHeight="1">
      <c r="B215" s="139"/>
      <c r="C215" s="154" t="s">
        <v>522</v>
      </c>
      <c r="D215" s="154" t="s">
        <v>484</v>
      </c>
      <c r="E215" s="155" t="s">
        <v>1213</v>
      </c>
      <c r="F215" s="156" t="s">
        <v>1214</v>
      </c>
      <c r="G215" s="157" t="s">
        <v>246</v>
      </c>
      <c r="H215" s="158">
        <v>1</v>
      </c>
      <c r="I215" s="145">
        <v>0</v>
      </c>
      <c r="J215" s="159">
        <f t="shared" si="20"/>
        <v>0</v>
      </c>
      <c r="K215" s="160"/>
      <c r="L215" s="161"/>
      <c r="M215" s="162" t="s">
        <v>1</v>
      </c>
      <c r="N215" s="163" t="s">
        <v>41</v>
      </c>
      <c r="P215" s="150">
        <f t="shared" si="21"/>
        <v>0</v>
      </c>
      <c r="Q215" s="150">
        <v>3.0000000000000001E-5</v>
      </c>
      <c r="R215" s="150">
        <f t="shared" si="22"/>
        <v>3.0000000000000001E-5</v>
      </c>
      <c r="S215" s="150">
        <v>0</v>
      </c>
      <c r="T215" s="151">
        <f t="shared" si="23"/>
        <v>0</v>
      </c>
      <c r="AR215" s="152" t="s">
        <v>680</v>
      </c>
      <c r="AT215" s="152" t="s">
        <v>484</v>
      </c>
      <c r="AU215" s="152" t="s">
        <v>95</v>
      </c>
      <c r="AY215" s="13" t="s">
        <v>154</v>
      </c>
      <c r="BE215" s="153">
        <f t="shared" si="24"/>
        <v>0</v>
      </c>
      <c r="BF215" s="153">
        <f t="shared" si="25"/>
        <v>0</v>
      </c>
      <c r="BG215" s="153">
        <f t="shared" si="26"/>
        <v>0</v>
      </c>
      <c r="BH215" s="153">
        <f t="shared" si="27"/>
        <v>0</v>
      </c>
      <c r="BI215" s="153">
        <f t="shared" si="28"/>
        <v>0</v>
      </c>
      <c r="BJ215" s="13" t="s">
        <v>95</v>
      </c>
      <c r="BK215" s="153">
        <f t="shared" si="29"/>
        <v>0</v>
      </c>
      <c r="BL215" s="13" t="s">
        <v>680</v>
      </c>
      <c r="BM215" s="152" t="s">
        <v>1215</v>
      </c>
    </row>
    <row r="216" spans="2:65" s="1" customFormat="1" ht="16.5" customHeight="1">
      <c r="B216" s="139"/>
      <c r="C216" s="154" t="s">
        <v>526</v>
      </c>
      <c r="D216" s="154" t="s">
        <v>484</v>
      </c>
      <c r="E216" s="155" t="s">
        <v>1216</v>
      </c>
      <c r="F216" s="156" t="s">
        <v>1217</v>
      </c>
      <c r="G216" s="157" t="s">
        <v>246</v>
      </c>
      <c r="H216" s="158">
        <v>1</v>
      </c>
      <c r="I216" s="145">
        <v>0</v>
      </c>
      <c r="J216" s="159">
        <f t="shared" si="20"/>
        <v>0</v>
      </c>
      <c r="K216" s="160"/>
      <c r="L216" s="161"/>
      <c r="M216" s="162" t="s">
        <v>1</v>
      </c>
      <c r="N216" s="163" t="s">
        <v>41</v>
      </c>
      <c r="P216" s="150">
        <f t="shared" si="21"/>
        <v>0</v>
      </c>
      <c r="Q216" s="150">
        <v>3.0000000000000001E-5</v>
      </c>
      <c r="R216" s="150">
        <f t="shared" si="22"/>
        <v>3.0000000000000001E-5</v>
      </c>
      <c r="S216" s="150">
        <v>0</v>
      </c>
      <c r="T216" s="151">
        <f t="shared" si="23"/>
        <v>0</v>
      </c>
      <c r="AR216" s="152" t="s">
        <v>680</v>
      </c>
      <c r="AT216" s="152" t="s">
        <v>484</v>
      </c>
      <c r="AU216" s="152" t="s">
        <v>95</v>
      </c>
      <c r="AY216" s="13" t="s">
        <v>154</v>
      </c>
      <c r="BE216" s="153">
        <f t="shared" si="24"/>
        <v>0</v>
      </c>
      <c r="BF216" s="153">
        <f t="shared" si="25"/>
        <v>0</v>
      </c>
      <c r="BG216" s="153">
        <f t="shared" si="26"/>
        <v>0</v>
      </c>
      <c r="BH216" s="153">
        <f t="shared" si="27"/>
        <v>0</v>
      </c>
      <c r="BI216" s="153">
        <f t="shared" si="28"/>
        <v>0</v>
      </c>
      <c r="BJ216" s="13" t="s">
        <v>95</v>
      </c>
      <c r="BK216" s="153">
        <f t="shared" si="29"/>
        <v>0</v>
      </c>
      <c r="BL216" s="13" t="s">
        <v>680</v>
      </c>
      <c r="BM216" s="152" t="s">
        <v>1218</v>
      </c>
    </row>
    <row r="217" spans="2:65" s="1" customFormat="1" ht="16.5" customHeight="1">
      <c r="B217" s="139"/>
      <c r="C217" s="154" t="s">
        <v>530</v>
      </c>
      <c r="D217" s="154" t="s">
        <v>484</v>
      </c>
      <c r="E217" s="155" t="s">
        <v>1219</v>
      </c>
      <c r="F217" s="156" t="s">
        <v>1220</v>
      </c>
      <c r="G217" s="157" t="s">
        <v>246</v>
      </c>
      <c r="H217" s="158">
        <v>1</v>
      </c>
      <c r="I217" s="145">
        <v>0</v>
      </c>
      <c r="J217" s="159">
        <f t="shared" si="20"/>
        <v>0</v>
      </c>
      <c r="K217" s="160"/>
      <c r="L217" s="161"/>
      <c r="M217" s="162" t="s">
        <v>1</v>
      </c>
      <c r="N217" s="163" t="s">
        <v>41</v>
      </c>
      <c r="P217" s="150">
        <f t="shared" si="21"/>
        <v>0</v>
      </c>
      <c r="Q217" s="150">
        <v>3.0000000000000001E-5</v>
      </c>
      <c r="R217" s="150">
        <f t="shared" si="22"/>
        <v>3.0000000000000001E-5</v>
      </c>
      <c r="S217" s="150">
        <v>0</v>
      </c>
      <c r="T217" s="151">
        <f t="shared" si="23"/>
        <v>0</v>
      </c>
      <c r="AR217" s="152" t="s">
        <v>680</v>
      </c>
      <c r="AT217" s="152" t="s">
        <v>484</v>
      </c>
      <c r="AU217" s="152" t="s">
        <v>95</v>
      </c>
      <c r="AY217" s="13" t="s">
        <v>154</v>
      </c>
      <c r="BE217" s="153">
        <f t="shared" si="24"/>
        <v>0</v>
      </c>
      <c r="BF217" s="153">
        <f t="shared" si="25"/>
        <v>0</v>
      </c>
      <c r="BG217" s="153">
        <f t="shared" si="26"/>
        <v>0</v>
      </c>
      <c r="BH217" s="153">
        <f t="shared" si="27"/>
        <v>0</v>
      </c>
      <c r="BI217" s="153">
        <f t="shared" si="28"/>
        <v>0</v>
      </c>
      <c r="BJ217" s="13" t="s">
        <v>95</v>
      </c>
      <c r="BK217" s="153">
        <f t="shared" si="29"/>
        <v>0</v>
      </c>
      <c r="BL217" s="13" t="s">
        <v>680</v>
      </c>
      <c r="BM217" s="152" t="s">
        <v>1221</v>
      </c>
    </row>
    <row r="218" spans="2:65" s="1" customFormat="1" ht="16.5" customHeight="1">
      <c r="B218" s="139"/>
      <c r="C218" s="154" t="s">
        <v>534</v>
      </c>
      <c r="D218" s="154" t="s">
        <v>484</v>
      </c>
      <c r="E218" s="155" t="s">
        <v>1222</v>
      </c>
      <c r="F218" s="156" t="s">
        <v>1223</v>
      </c>
      <c r="G218" s="157" t="s">
        <v>246</v>
      </c>
      <c r="H218" s="158">
        <v>1</v>
      </c>
      <c r="I218" s="145">
        <v>0</v>
      </c>
      <c r="J218" s="159">
        <f t="shared" si="20"/>
        <v>0</v>
      </c>
      <c r="K218" s="160"/>
      <c r="L218" s="161"/>
      <c r="M218" s="162" t="s">
        <v>1</v>
      </c>
      <c r="N218" s="163" t="s">
        <v>41</v>
      </c>
      <c r="P218" s="150">
        <f t="shared" si="21"/>
        <v>0</v>
      </c>
      <c r="Q218" s="150">
        <v>3.0000000000000001E-5</v>
      </c>
      <c r="R218" s="150">
        <f t="shared" si="22"/>
        <v>3.0000000000000001E-5</v>
      </c>
      <c r="S218" s="150">
        <v>0</v>
      </c>
      <c r="T218" s="151">
        <f t="shared" si="23"/>
        <v>0</v>
      </c>
      <c r="AR218" s="152" t="s">
        <v>680</v>
      </c>
      <c r="AT218" s="152" t="s">
        <v>484</v>
      </c>
      <c r="AU218" s="152" t="s">
        <v>95</v>
      </c>
      <c r="AY218" s="13" t="s">
        <v>154</v>
      </c>
      <c r="BE218" s="153">
        <f t="shared" si="24"/>
        <v>0</v>
      </c>
      <c r="BF218" s="153">
        <f t="shared" si="25"/>
        <v>0</v>
      </c>
      <c r="BG218" s="153">
        <f t="shared" si="26"/>
        <v>0</v>
      </c>
      <c r="BH218" s="153">
        <f t="shared" si="27"/>
        <v>0</v>
      </c>
      <c r="BI218" s="153">
        <f t="shared" si="28"/>
        <v>0</v>
      </c>
      <c r="BJ218" s="13" t="s">
        <v>95</v>
      </c>
      <c r="BK218" s="153">
        <f t="shared" si="29"/>
        <v>0</v>
      </c>
      <c r="BL218" s="13" t="s">
        <v>680</v>
      </c>
      <c r="BM218" s="152" t="s">
        <v>1224</v>
      </c>
    </row>
    <row r="219" spans="2:65" s="1" customFormat="1" ht="21.75" customHeight="1">
      <c r="B219" s="139"/>
      <c r="C219" s="140" t="s">
        <v>538</v>
      </c>
      <c r="D219" s="140" t="s">
        <v>156</v>
      </c>
      <c r="E219" s="141" t="s">
        <v>1225</v>
      </c>
      <c r="F219" s="142" t="s">
        <v>1226</v>
      </c>
      <c r="G219" s="143" t="s">
        <v>246</v>
      </c>
      <c r="H219" s="144">
        <v>60</v>
      </c>
      <c r="I219" s="145">
        <v>0</v>
      </c>
      <c r="J219" s="146">
        <f t="shared" si="20"/>
        <v>0</v>
      </c>
      <c r="K219" s="147"/>
      <c r="L219" s="28"/>
      <c r="M219" s="148" t="s">
        <v>1</v>
      </c>
      <c r="N219" s="149" t="s">
        <v>41</v>
      </c>
      <c r="P219" s="150">
        <f t="shared" si="21"/>
        <v>0</v>
      </c>
      <c r="Q219" s="150">
        <v>0</v>
      </c>
      <c r="R219" s="150">
        <f t="shared" si="22"/>
        <v>0</v>
      </c>
      <c r="S219" s="150">
        <v>0</v>
      </c>
      <c r="T219" s="151">
        <f t="shared" si="23"/>
        <v>0</v>
      </c>
      <c r="AR219" s="152" t="s">
        <v>415</v>
      </c>
      <c r="AT219" s="152" t="s">
        <v>156</v>
      </c>
      <c r="AU219" s="152" t="s">
        <v>95</v>
      </c>
      <c r="AY219" s="13" t="s">
        <v>154</v>
      </c>
      <c r="BE219" s="153">
        <f t="shared" si="24"/>
        <v>0</v>
      </c>
      <c r="BF219" s="153">
        <f t="shared" si="25"/>
        <v>0</v>
      </c>
      <c r="BG219" s="153">
        <f t="shared" si="26"/>
        <v>0</v>
      </c>
      <c r="BH219" s="153">
        <f t="shared" si="27"/>
        <v>0</v>
      </c>
      <c r="BI219" s="153">
        <f t="shared" si="28"/>
        <v>0</v>
      </c>
      <c r="BJ219" s="13" t="s">
        <v>95</v>
      </c>
      <c r="BK219" s="153">
        <f t="shared" si="29"/>
        <v>0</v>
      </c>
      <c r="BL219" s="13" t="s">
        <v>415</v>
      </c>
      <c r="BM219" s="152" t="s">
        <v>1227</v>
      </c>
    </row>
    <row r="220" spans="2:65" s="1" customFormat="1" ht="24.2" customHeight="1">
      <c r="B220" s="139"/>
      <c r="C220" s="154" t="s">
        <v>542</v>
      </c>
      <c r="D220" s="154" t="s">
        <v>484</v>
      </c>
      <c r="E220" s="155" t="s">
        <v>1228</v>
      </c>
      <c r="F220" s="156" t="s">
        <v>1229</v>
      </c>
      <c r="G220" s="157" t="s">
        <v>246</v>
      </c>
      <c r="H220" s="158">
        <v>60</v>
      </c>
      <c r="I220" s="145">
        <v>0</v>
      </c>
      <c r="J220" s="159">
        <f t="shared" si="20"/>
        <v>0</v>
      </c>
      <c r="K220" s="160"/>
      <c r="L220" s="161"/>
      <c r="M220" s="162" t="s">
        <v>1</v>
      </c>
      <c r="N220" s="163" t="s">
        <v>41</v>
      </c>
      <c r="P220" s="150">
        <f t="shared" si="21"/>
        <v>0</v>
      </c>
      <c r="Q220" s="150">
        <v>1.9000000000000001E-4</v>
      </c>
      <c r="R220" s="150">
        <f t="shared" si="22"/>
        <v>1.14E-2</v>
      </c>
      <c r="S220" s="150">
        <v>0</v>
      </c>
      <c r="T220" s="151">
        <f t="shared" si="23"/>
        <v>0</v>
      </c>
      <c r="AR220" s="152" t="s">
        <v>680</v>
      </c>
      <c r="AT220" s="152" t="s">
        <v>484</v>
      </c>
      <c r="AU220" s="152" t="s">
        <v>95</v>
      </c>
      <c r="AY220" s="13" t="s">
        <v>154</v>
      </c>
      <c r="BE220" s="153">
        <f t="shared" si="24"/>
        <v>0</v>
      </c>
      <c r="BF220" s="153">
        <f t="shared" si="25"/>
        <v>0</v>
      </c>
      <c r="BG220" s="153">
        <f t="shared" si="26"/>
        <v>0</v>
      </c>
      <c r="BH220" s="153">
        <f t="shared" si="27"/>
        <v>0</v>
      </c>
      <c r="BI220" s="153">
        <f t="shared" si="28"/>
        <v>0</v>
      </c>
      <c r="BJ220" s="13" t="s">
        <v>95</v>
      </c>
      <c r="BK220" s="153">
        <f t="shared" si="29"/>
        <v>0</v>
      </c>
      <c r="BL220" s="13" t="s">
        <v>680</v>
      </c>
      <c r="BM220" s="152" t="s">
        <v>1230</v>
      </c>
    </row>
    <row r="221" spans="2:65" s="1" customFormat="1" ht="16.5" customHeight="1">
      <c r="B221" s="139"/>
      <c r="C221" s="154" t="s">
        <v>546</v>
      </c>
      <c r="D221" s="154" t="s">
        <v>484</v>
      </c>
      <c r="E221" s="155" t="s">
        <v>1231</v>
      </c>
      <c r="F221" s="156" t="s">
        <v>1232</v>
      </c>
      <c r="G221" s="157" t="s">
        <v>246</v>
      </c>
      <c r="H221" s="158">
        <v>60</v>
      </c>
      <c r="I221" s="145">
        <v>0</v>
      </c>
      <c r="J221" s="159">
        <f t="shared" si="20"/>
        <v>0</v>
      </c>
      <c r="K221" s="160"/>
      <c r="L221" s="161"/>
      <c r="M221" s="162" t="s">
        <v>1</v>
      </c>
      <c r="N221" s="163" t="s">
        <v>41</v>
      </c>
      <c r="P221" s="150">
        <f t="shared" si="21"/>
        <v>0</v>
      </c>
      <c r="Q221" s="150">
        <v>5.0000000000000002E-5</v>
      </c>
      <c r="R221" s="150">
        <f t="shared" si="22"/>
        <v>3.0000000000000001E-3</v>
      </c>
      <c r="S221" s="150">
        <v>0</v>
      </c>
      <c r="T221" s="151">
        <f t="shared" si="23"/>
        <v>0</v>
      </c>
      <c r="AR221" s="152" t="s">
        <v>680</v>
      </c>
      <c r="AT221" s="152" t="s">
        <v>484</v>
      </c>
      <c r="AU221" s="152" t="s">
        <v>95</v>
      </c>
      <c r="AY221" s="13" t="s">
        <v>154</v>
      </c>
      <c r="BE221" s="153">
        <f t="shared" si="24"/>
        <v>0</v>
      </c>
      <c r="BF221" s="153">
        <f t="shared" si="25"/>
        <v>0</v>
      </c>
      <c r="BG221" s="153">
        <f t="shared" si="26"/>
        <v>0</v>
      </c>
      <c r="BH221" s="153">
        <f t="shared" si="27"/>
        <v>0</v>
      </c>
      <c r="BI221" s="153">
        <f t="shared" si="28"/>
        <v>0</v>
      </c>
      <c r="BJ221" s="13" t="s">
        <v>95</v>
      </c>
      <c r="BK221" s="153">
        <f t="shared" si="29"/>
        <v>0</v>
      </c>
      <c r="BL221" s="13" t="s">
        <v>680</v>
      </c>
      <c r="BM221" s="152" t="s">
        <v>1233</v>
      </c>
    </row>
    <row r="222" spans="2:65" s="1" customFormat="1" ht="24.2" customHeight="1">
      <c r="B222" s="139"/>
      <c r="C222" s="140" t="s">
        <v>550</v>
      </c>
      <c r="D222" s="140" t="s">
        <v>156</v>
      </c>
      <c r="E222" s="141" t="s">
        <v>1234</v>
      </c>
      <c r="F222" s="142" t="s">
        <v>1235</v>
      </c>
      <c r="G222" s="143" t="s">
        <v>246</v>
      </c>
      <c r="H222" s="144">
        <v>28</v>
      </c>
      <c r="I222" s="145">
        <v>0</v>
      </c>
      <c r="J222" s="146">
        <f t="shared" si="20"/>
        <v>0</v>
      </c>
      <c r="K222" s="147"/>
      <c r="L222" s="28"/>
      <c r="M222" s="148" t="s">
        <v>1</v>
      </c>
      <c r="N222" s="149" t="s">
        <v>41</v>
      </c>
      <c r="P222" s="150">
        <f t="shared" si="21"/>
        <v>0</v>
      </c>
      <c r="Q222" s="150">
        <v>0</v>
      </c>
      <c r="R222" s="150">
        <f t="shared" si="22"/>
        <v>0</v>
      </c>
      <c r="S222" s="150">
        <v>0</v>
      </c>
      <c r="T222" s="151">
        <f t="shared" si="23"/>
        <v>0</v>
      </c>
      <c r="AR222" s="152" t="s">
        <v>415</v>
      </c>
      <c r="AT222" s="152" t="s">
        <v>156</v>
      </c>
      <c r="AU222" s="152" t="s">
        <v>95</v>
      </c>
      <c r="AY222" s="13" t="s">
        <v>154</v>
      </c>
      <c r="BE222" s="153">
        <f t="shared" si="24"/>
        <v>0</v>
      </c>
      <c r="BF222" s="153">
        <f t="shared" si="25"/>
        <v>0</v>
      </c>
      <c r="BG222" s="153">
        <f t="shared" si="26"/>
        <v>0</v>
      </c>
      <c r="BH222" s="153">
        <f t="shared" si="27"/>
        <v>0</v>
      </c>
      <c r="BI222" s="153">
        <f t="shared" si="28"/>
        <v>0</v>
      </c>
      <c r="BJ222" s="13" t="s">
        <v>95</v>
      </c>
      <c r="BK222" s="153">
        <f t="shared" si="29"/>
        <v>0</v>
      </c>
      <c r="BL222" s="13" t="s">
        <v>415</v>
      </c>
      <c r="BM222" s="152" t="s">
        <v>1236</v>
      </c>
    </row>
    <row r="223" spans="2:65" s="1" customFormat="1" ht="16.5" customHeight="1">
      <c r="B223" s="139"/>
      <c r="C223" s="154" t="s">
        <v>554</v>
      </c>
      <c r="D223" s="154" t="s">
        <v>484</v>
      </c>
      <c r="E223" s="155" t="s">
        <v>1237</v>
      </c>
      <c r="F223" s="156" t="s">
        <v>1238</v>
      </c>
      <c r="G223" s="157" t="s">
        <v>246</v>
      </c>
      <c r="H223" s="158">
        <v>28</v>
      </c>
      <c r="I223" s="145">
        <v>0</v>
      </c>
      <c r="J223" s="159">
        <f t="shared" si="20"/>
        <v>0</v>
      </c>
      <c r="K223" s="160"/>
      <c r="L223" s="161"/>
      <c r="M223" s="162" t="s">
        <v>1</v>
      </c>
      <c r="N223" s="163" t="s">
        <v>41</v>
      </c>
      <c r="P223" s="150">
        <f t="shared" si="21"/>
        <v>0</v>
      </c>
      <c r="Q223" s="150">
        <v>0</v>
      </c>
      <c r="R223" s="150">
        <f t="shared" si="22"/>
        <v>0</v>
      </c>
      <c r="S223" s="150">
        <v>0</v>
      </c>
      <c r="T223" s="151">
        <f t="shared" si="23"/>
        <v>0</v>
      </c>
      <c r="AR223" s="152" t="s">
        <v>680</v>
      </c>
      <c r="AT223" s="152" t="s">
        <v>484</v>
      </c>
      <c r="AU223" s="152" t="s">
        <v>95</v>
      </c>
      <c r="AY223" s="13" t="s">
        <v>154</v>
      </c>
      <c r="BE223" s="153">
        <f t="shared" si="24"/>
        <v>0</v>
      </c>
      <c r="BF223" s="153">
        <f t="shared" si="25"/>
        <v>0</v>
      </c>
      <c r="BG223" s="153">
        <f t="shared" si="26"/>
        <v>0</v>
      </c>
      <c r="BH223" s="153">
        <f t="shared" si="27"/>
        <v>0</v>
      </c>
      <c r="BI223" s="153">
        <f t="shared" si="28"/>
        <v>0</v>
      </c>
      <c r="BJ223" s="13" t="s">
        <v>95</v>
      </c>
      <c r="BK223" s="153">
        <f t="shared" si="29"/>
        <v>0</v>
      </c>
      <c r="BL223" s="13" t="s">
        <v>680</v>
      </c>
      <c r="BM223" s="152" t="s">
        <v>1239</v>
      </c>
    </row>
    <row r="224" spans="2:65" s="1" customFormat="1" ht="24.2" customHeight="1">
      <c r="B224" s="139"/>
      <c r="C224" s="154" t="s">
        <v>558</v>
      </c>
      <c r="D224" s="154" t="s">
        <v>484</v>
      </c>
      <c r="E224" s="155" t="s">
        <v>1240</v>
      </c>
      <c r="F224" s="156" t="s">
        <v>1241</v>
      </c>
      <c r="G224" s="157" t="s">
        <v>246</v>
      </c>
      <c r="H224" s="158">
        <v>28</v>
      </c>
      <c r="I224" s="145">
        <v>0</v>
      </c>
      <c r="J224" s="159">
        <f t="shared" si="20"/>
        <v>0</v>
      </c>
      <c r="K224" s="160"/>
      <c r="L224" s="161"/>
      <c r="M224" s="162" t="s">
        <v>1</v>
      </c>
      <c r="N224" s="163" t="s">
        <v>41</v>
      </c>
      <c r="P224" s="150">
        <f t="shared" si="21"/>
        <v>0</v>
      </c>
      <c r="Q224" s="150">
        <v>1.2E-4</v>
      </c>
      <c r="R224" s="150">
        <f t="shared" si="22"/>
        <v>3.3600000000000001E-3</v>
      </c>
      <c r="S224" s="150">
        <v>0</v>
      </c>
      <c r="T224" s="151">
        <f t="shared" si="23"/>
        <v>0</v>
      </c>
      <c r="AR224" s="152" t="s">
        <v>680</v>
      </c>
      <c r="AT224" s="152" t="s">
        <v>484</v>
      </c>
      <c r="AU224" s="152" t="s">
        <v>95</v>
      </c>
      <c r="AY224" s="13" t="s">
        <v>154</v>
      </c>
      <c r="BE224" s="153">
        <f t="shared" si="24"/>
        <v>0</v>
      </c>
      <c r="BF224" s="153">
        <f t="shared" si="25"/>
        <v>0</v>
      </c>
      <c r="BG224" s="153">
        <f t="shared" si="26"/>
        <v>0</v>
      </c>
      <c r="BH224" s="153">
        <f t="shared" si="27"/>
        <v>0</v>
      </c>
      <c r="BI224" s="153">
        <f t="shared" si="28"/>
        <v>0</v>
      </c>
      <c r="BJ224" s="13" t="s">
        <v>95</v>
      </c>
      <c r="BK224" s="153">
        <f t="shared" si="29"/>
        <v>0</v>
      </c>
      <c r="BL224" s="13" t="s">
        <v>680</v>
      </c>
      <c r="BM224" s="152" t="s">
        <v>1242</v>
      </c>
    </row>
    <row r="225" spans="2:65" s="1" customFormat="1" ht="21.75" customHeight="1">
      <c r="B225" s="139"/>
      <c r="C225" s="140" t="s">
        <v>563</v>
      </c>
      <c r="D225" s="140" t="s">
        <v>156</v>
      </c>
      <c r="E225" s="141" t="s">
        <v>1243</v>
      </c>
      <c r="F225" s="142" t="s">
        <v>1244</v>
      </c>
      <c r="G225" s="143" t="s">
        <v>246</v>
      </c>
      <c r="H225" s="144">
        <v>4</v>
      </c>
      <c r="I225" s="145">
        <v>0</v>
      </c>
      <c r="J225" s="146">
        <f t="shared" si="20"/>
        <v>0</v>
      </c>
      <c r="K225" s="147"/>
      <c r="L225" s="28"/>
      <c r="M225" s="148" t="s">
        <v>1</v>
      </c>
      <c r="N225" s="149" t="s">
        <v>41</v>
      </c>
      <c r="P225" s="150">
        <f t="shared" si="21"/>
        <v>0</v>
      </c>
      <c r="Q225" s="150">
        <v>0</v>
      </c>
      <c r="R225" s="150">
        <f t="shared" si="22"/>
        <v>0</v>
      </c>
      <c r="S225" s="150">
        <v>0</v>
      </c>
      <c r="T225" s="151">
        <f t="shared" si="23"/>
        <v>0</v>
      </c>
      <c r="AR225" s="152" t="s">
        <v>415</v>
      </c>
      <c r="AT225" s="152" t="s">
        <v>156</v>
      </c>
      <c r="AU225" s="152" t="s">
        <v>95</v>
      </c>
      <c r="AY225" s="13" t="s">
        <v>154</v>
      </c>
      <c r="BE225" s="153">
        <f t="shared" si="24"/>
        <v>0</v>
      </c>
      <c r="BF225" s="153">
        <f t="shared" si="25"/>
        <v>0</v>
      </c>
      <c r="BG225" s="153">
        <f t="shared" si="26"/>
        <v>0</v>
      </c>
      <c r="BH225" s="153">
        <f t="shared" si="27"/>
        <v>0</v>
      </c>
      <c r="BI225" s="153">
        <f t="shared" si="28"/>
        <v>0</v>
      </c>
      <c r="BJ225" s="13" t="s">
        <v>95</v>
      </c>
      <c r="BK225" s="153">
        <f t="shared" si="29"/>
        <v>0</v>
      </c>
      <c r="BL225" s="13" t="s">
        <v>415</v>
      </c>
      <c r="BM225" s="152" t="s">
        <v>1245</v>
      </c>
    </row>
    <row r="226" spans="2:65" s="1" customFormat="1" ht="16.5" customHeight="1">
      <c r="B226" s="139"/>
      <c r="C226" s="154" t="s">
        <v>571</v>
      </c>
      <c r="D226" s="154" t="s">
        <v>484</v>
      </c>
      <c r="E226" s="155" t="s">
        <v>1246</v>
      </c>
      <c r="F226" s="156" t="s">
        <v>1247</v>
      </c>
      <c r="G226" s="157" t="s">
        <v>246</v>
      </c>
      <c r="H226" s="158">
        <v>4</v>
      </c>
      <c r="I226" s="145">
        <v>0</v>
      </c>
      <c r="J226" s="159">
        <f t="shared" ref="J226:J255" si="30">ROUND(I226*H226,2)</f>
        <v>0</v>
      </c>
      <c r="K226" s="160"/>
      <c r="L226" s="161"/>
      <c r="M226" s="162" t="s">
        <v>1</v>
      </c>
      <c r="N226" s="163" t="s">
        <v>41</v>
      </c>
      <c r="P226" s="150">
        <f t="shared" ref="P226:P255" si="31">O226*H226</f>
        <v>0</v>
      </c>
      <c r="Q226" s="150">
        <v>2.2000000000000001E-4</v>
      </c>
      <c r="R226" s="150">
        <f t="shared" ref="R226:R255" si="32">Q226*H226</f>
        <v>8.8000000000000003E-4</v>
      </c>
      <c r="S226" s="150">
        <v>0</v>
      </c>
      <c r="T226" s="151">
        <f t="shared" ref="T226:T255" si="33">S226*H226</f>
        <v>0</v>
      </c>
      <c r="AR226" s="152" t="s">
        <v>680</v>
      </c>
      <c r="AT226" s="152" t="s">
        <v>484</v>
      </c>
      <c r="AU226" s="152" t="s">
        <v>95</v>
      </c>
      <c r="AY226" s="13" t="s">
        <v>154</v>
      </c>
      <c r="BE226" s="153">
        <f t="shared" ref="BE226:BE255" si="34">IF(N226="základná",J226,0)</f>
        <v>0</v>
      </c>
      <c r="BF226" s="153">
        <f t="shared" ref="BF226:BF255" si="35">IF(N226="znížená",J226,0)</f>
        <v>0</v>
      </c>
      <c r="BG226" s="153">
        <f t="shared" ref="BG226:BG255" si="36">IF(N226="zákl. prenesená",J226,0)</f>
        <v>0</v>
      </c>
      <c r="BH226" s="153">
        <f t="shared" ref="BH226:BH255" si="37">IF(N226="zníž. prenesená",J226,0)</f>
        <v>0</v>
      </c>
      <c r="BI226" s="153">
        <f t="shared" ref="BI226:BI255" si="38">IF(N226="nulová",J226,0)</f>
        <v>0</v>
      </c>
      <c r="BJ226" s="13" t="s">
        <v>95</v>
      </c>
      <c r="BK226" s="153">
        <f t="shared" ref="BK226:BK255" si="39">ROUND(I226*H226,2)</f>
        <v>0</v>
      </c>
      <c r="BL226" s="13" t="s">
        <v>680</v>
      </c>
      <c r="BM226" s="152" t="s">
        <v>1248</v>
      </c>
    </row>
    <row r="227" spans="2:65" s="1" customFormat="1" ht="16.5" customHeight="1">
      <c r="B227" s="139"/>
      <c r="C227" s="140" t="s">
        <v>575</v>
      </c>
      <c r="D227" s="140" t="s">
        <v>156</v>
      </c>
      <c r="E227" s="141" t="s">
        <v>1249</v>
      </c>
      <c r="F227" s="142" t="s">
        <v>1250</v>
      </c>
      <c r="G227" s="143" t="s">
        <v>246</v>
      </c>
      <c r="H227" s="144">
        <v>12</v>
      </c>
      <c r="I227" s="145">
        <v>0</v>
      </c>
      <c r="J227" s="146">
        <f t="shared" si="30"/>
        <v>0</v>
      </c>
      <c r="K227" s="147"/>
      <c r="L227" s="28"/>
      <c r="M227" s="148" t="s">
        <v>1</v>
      </c>
      <c r="N227" s="149" t="s">
        <v>41</v>
      </c>
      <c r="P227" s="150">
        <f t="shared" si="31"/>
        <v>0</v>
      </c>
      <c r="Q227" s="150">
        <v>0</v>
      </c>
      <c r="R227" s="150">
        <f t="shared" si="32"/>
        <v>0</v>
      </c>
      <c r="S227" s="150">
        <v>0</v>
      </c>
      <c r="T227" s="151">
        <f t="shared" si="33"/>
        <v>0</v>
      </c>
      <c r="AR227" s="152" t="s">
        <v>415</v>
      </c>
      <c r="AT227" s="152" t="s">
        <v>156</v>
      </c>
      <c r="AU227" s="152" t="s">
        <v>95</v>
      </c>
      <c r="AY227" s="13" t="s">
        <v>154</v>
      </c>
      <c r="BE227" s="153">
        <f t="shared" si="34"/>
        <v>0</v>
      </c>
      <c r="BF227" s="153">
        <f t="shared" si="35"/>
        <v>0</v>
      </c>
      <c r="BG227" s="153">
        <f t="shared" si="36"/>
        <v>0</v>
      </c>
      <c r="BH227" s="153">
        <f t="shared" si="37"/>
        <v>0</v>
      </c>
      <c r="BI227" s="153">
        <f t="shared" si="38"/>
        <v>0</v>
      </c>
      <c r="BJ227" s="13" t="s">
        <v>95</v>
      </c>
      <c r="BK227" s="153">
        <f t="shared" si="39"/>
        <v>0</v>
      </c>
      <c r="BL227" s="13" t="s">
        <v>415</v>
      </c>
      <c r="BM227" s="152" t="s">
        <v>1251</v>
      </c>
    </row>
    <row r="228" spans="2:65" s="1" customFormat="1" ht="24.2" customHeight="1">
      <c r="B228" s="139"/>
      <c r="C228" s="154" t="s">
        <v>579</v>
      </c>
      <c r="D228" s="154" t="s">
        <v>484</v>
      </c>
      <c r="E228" s="155" t="s">
        <v>1252</v>
      </c>
      <c r="F228" s="156" t="s">
        <v>1253</v>
      </c>
      <c r="G228" s="157" t="s">
        <v>246</v>
      </c>
      <c r="H228" s="158">
        <v>12</v>
      </c>
      <c r="I228" s="145">
        <v>0</v>
      </c>
      <c r="J228" s="159">
        <f t="shared" si="30"/>
        <v>0</v>
      </c>
      <c r="K228" s="160"/>
      <c r="L228" s="161"/>
      <c r="M228" s="162" t="s">
        <v>1</v>
      </c>
      <c r="N228" s="163" t="s">
        <v>41</v>
      </c>
      <c r="P228" s="150">
        <f t="shared" si="31"/>
        <v>0</v>
      </c>
      <c r="Q228" s="150">
        <v>1.6000000000000001E-4</v>
      </c>
      <c r="R228" s="150">
        <f t="shared" si="32"/>
        <v>1.9200000000000003E-3</v>
      </c>
      <c r="S228" s="150">
        <v>0</v>
      </c>
      <c r="T228" s="151">
        <f t="shared" si="33"/>
        <v>0</v>
      </c>
      <c r="AR228" s="152" t="s">
        <v>680</v>
      </c>
      <c r="AT228" s="152" t="s">
        <v>484</v>
      </c>
      <c r="AU228" s="152" t="s">
        <v>95</v>
      </c>
      <c r="AY228" s="13" t="s">
        <v>154</v>
      </c>
      <c r="BE228" s="153">
        <f t="shared" si="34"/>
        <v>0</v>
      </c>
      <c r="BF228" s="153">
        <f t="shared" si="35"/>
        <v>0</v>
      </c>
      <c r="BG228" s="153">
        <f t="shared" si="36"/>
        <v>0</v>
      </c>
      <c r="BH228" s="153">
        <f t="shared" si="37"/>
        <v>0</v>
      </c>
      <c r="BI228" s="153">
        <f t="shared" si="38"/>
        <v>0</v>
      </c>
      <c r="BJ228" s="13" t="s">
        <v>95</v>
      </c>
      <c r="BK228" s="153">
        <f t="shared" si="39"/>
        <v>0</v>
      </c>
      <c r="BL228" s="13" t="s">
        <v>680</v>
      </c>
      <c r="BM228" s="152" t="s">
        <v>1254</v>
      </c>
    </row>
    <row r="229" spans="2:65" s="1" customFormat="1" ht="16.5" customHeight="1">
      <c r="B229" s="139"/>
      <c r="C229" s="140" t="s">
        <v>583</v>
      </c>
      <c r="D229" s="140" t="s">
        <v>156</v>
      </c>
      <c r="E229" s="141" t="s">
        <v>1255</v>
      </c>
      <c r="F229" s="142" t="s">
        <v>1256</v>
      </c>
      <c r="G229" s="143" t="s">
        <v>246</v>
      </c>
      <c r="H229" s="144">
        <v>4</v>
      </c>
      <c r="I229" s="145">
        <v>0</v>
      </c>
      <c r="J229" s="146">
        <f t="shared" si="30"/>
        <v>0</v>
      </c>
      <c r="K229" s="147"/>
      <c r="L229" s="28"/>
      <c r="M229" s="148" t="s">
        <v>1</v>
      </c>
      <c r="N229" s="149" t="s">
        <v>41</v>
      </c>
      <c r="P229" s="150">
        <f t="shared" si="31"/>
        <v>0</v>
      </c>
      <c r="Q229" s="150">
        <v>0</v>
      </c>
      <c r="R229" s="150">
        <f t="shared" si="32"/>
        <v>0</v>
      </c>
      <c r="S229" s="150">
        <v>0</v>
      </c>
      <c r="T229" s="151">
        <f t="shared" si="33"/>
        <v>0</v>
      </c>
      <c r="AR229" s="152" t="s">
        <v>415</v>
      </c>
      <c r="AT229" s="152" t="s">
        <v>156</v>
      </c>
      <c r="AU229" s="152" t="s">
        <v>95</v>
      </c>
      <c r="AY229" s="13" t="s">
        <v>154</v>
      </c>
      <c r="BE229" s="153">
        <f t="shared" si="34"/>
        <v>0</v>
      </c>
      <c r="BF229" s="153">
        <f t="shared" si="35"/>
        <v>0</v>
      </c>
      <c r="BG229" s="153">
        <f t="shared" si="36"/>
        <v>0</v>
      </c>
      <c r="BH229" s="153">
        <f t="shared" si="37"/>
        <v>0</v>
      </c>
      <c r="BI229" s="153">
        <f t="shared" si="38"/>
        <v>0</v>
      </c>
      <c r="BJ229" s="13" t="s">
        <v>95</v>
      </c>
      <c r="BK229" s="153">
        <f t="shared" si="39"/>
        <v>0</v>
      </c>
      <c r="BL229" s="13" t="s">
        <v>415</v>
      </c>
      <c r="BM229" s="152" t="s">
        <v>1257</v>
      </c>
    </row>
    <row r="230" spans="2:65" s="1" customFormat="1" ht="16.5" customHeight="1">
      <c r="B230" s="139"/>
      <c r="C230" s="154" t="s">
        <v>585</v>
      </c>
      <c r="D230" s="154" t="s">
        <v>484</v>
      </c>
      <c r="E230" s="155" t="s">
        <v>1258</v>
      </c>
      <c r="F230" s="156" t="s">
        <v>1259</v>
      </c>
      <c r="G230" s="157" t="s">
        <v>246</v>
      </c>
      <c r="H230" s="158">
        <v>4</v>
      </c>
      <c r="I230" s="145">
        <v>0</v>
      </c>
      <c r="J230" s="159">
        <f t="shared" si="30"/>
        <v>0</v>
      </c>
      <c r="K230" s="160"/>
      <c r="L230" s="161"/>
      <c r="M230" s="162" t="s">
        <v>1</v>
      </c>
      <c r="N230" s="163" t="s">
        <v>41</v>
      </c>
      <c r="P230" s="150">
        <f t="shared" si="31"/>
        <v>0</v>
      </c>
      <c r="Q230" s="150">
        <v>2.9E-4</v>
      </c>
      <c r="R230" s="150">
        <f t="shared" si="32"/>
        <v>1.16E-3</v>
      </c>
      <c r="S230" s="150">
        <v>0</v>
      </c>
      <c r="T230" s="151">
        <f t="shared" si="33"/>
        <v>0</v>
      </c>
      <c r="AR230" s="152" t="s">
        <v>680</v>
      </c>
      <c r="AT230" s="152" t="s">
        <v>484</v>
      </c>
      <c r="AU230" s="152" t="s">
        <v>95</v>
      </c>
      <c r="AY230" s="13" t="s">
        <v>154</v>
      </c>
      <c r="BE230" s="153">
        <f t="shared" si="34"/>
        <v>0</v>
      </c>
      <c r="BF230" s="153">
        <f t="shared" si="35"/>
        <v>0</v>
      </c>
      <c r="BG230" s="153">
        <f t="shared" si="36"/>
        <v>0</v>
      </c>
      <c r="BH230" s="153">
        <f t="shared" si="37"/>
        <v>0</v>
      </c>
      <c r="BI230" s="153">
        <f t="shared" si="38"/>
        <v>0</v>
      </c>
      <c r="BJ230" s="13" t="s">
        <v>95</v>
      </c>
      <c r="BK230" s="153">
        <f t="shared" si="39"/>
        <v>0</v>
      </c>
      <c r="BL230" s="13" t="s">
        <v>680</v>
      </c>
      <c r="BM230" s="152" t="s">
        <v>1260</v>
      </c>
    </row>
    <row r="231" spans="2:65" s="1" customFormat="1" ht="16.5" customHeight="1">
      <c r="B231" s="139"/>
      <c r="C231" s="140" t="s">
        <v>589</v>
      </c>
      <c r="D231" s="140" t="s">
        <v>156</v>
      </c>
      <c r="E231" s="141" t="s">
        <v>1261</v>
      </c>
      <c r="F231" s="142" t="s">
        <v>1262</v>
      </c>
      <c r="G231" s="143" t="s">
        <v>246</v>
      </c>
      <c r="H231" s="144">
        <v>4</v>
      </c>
      <c r="I231" s="145">
        <v>0</v>
      </c>
      <c r="J231" s="146">
        <f t="shared" si="30"/>
        <v>0</v>
      </c>
      <c r="K231" s="147"/>
      <c r="L231" s="28"/>
      <c r="M231" s="148" t="s">
        <v>1</v>
      </c>
      <c r="N231" s="149" t="s">
        <v>41</v>
      </c>
      <c r="P231" s="150">
        <f t="shared" si="31"/>
        <v>0</v>
      </c>
      <c r="Q231" s="150">
        <v>0</v>
      </c>
      <c r="R231" s="150">
        <f t="shared" si="32"/>
        <v>0</v>
      </c>
      <c r="S231" s="150">
        <v>0</v>
      </c>
      <c r="T231" s="151">
        <f t="shared" si="33"/>
        <v>0</v>
      </c>
      <c r="AR231" s="152" t="s">
        <v>415</v>
      </c>
      <c r="AT231" s="152" t="s">
        <v>156</v>
      </c>
      <c r="AU231" s="152" t="s">
        <v>95</v>
      </c>
      <c r="AY231" s="13" t="s">
        <v>154</v>
      </c>
      <c r="BE231" s="153">
        <f t="shared" si="34"/>
        <v>0</v>
      </c>
      <c r="BF231" s="153">
        <f t="shared" si="35"/>
        <v>0</v>
      </c>
      <c r="BG231" s="153">
        <f t="shared" si="36"/>
        <v>0</v>
      </c>
      <c r="BH231" s="153">
        <f t="shared" si="37"/>
        <v>0</v>
      </c>
      <c r="BI231" s="153">
        <f t="shared" si="38"/>
        <v>0</v>
      </c>
      <c r="BJ231" s="13" t="s">
        <v>95</v>
      </c>
      <c r="BK231" s="153">
        <f t="shared" si="39"/>
        <v>0</v>
      </c>
      <c r="BL231" s="13" t="s">
        <v>415</v>
      </c>
      <c r="BM231" s="152" t="s">
        <v>1263</v>
      </c>
    </row>
    <row r="232" spans="2:65" s="1" customFormat="1" ht="16.5" customHeight="1">
      <c r="B232" s="139"/>
      <c r="C232" s="154" t="s">
        <v>593</v>
      </c>
      <c r="D232" s="154" t="s">
        <v>484</v>
      </c>
      <c r="E232" s="155" t="s">
        <v>1264</v>
      </c>
      <c r="F232" s="156" t="s">
        <v>1265</v>
      </c>
      <c r="G232" s="157" t="s">
        <v>246</v>
      </c>
      <c r="H232" s="158">
        <v>4</v>
      </c>
      <c r="I232" s="145">
        <v>0</v>
      </c>
      <c r="J232" s="159">
        <f t="shared" si="30"/>
        <v>0</v>
      </c>
      <c r="K232" s="160"/>
      <c r="L232" s="161"/>
      <c r="M232" s="162" t="s">
        <v>1</v>
      </c>
      <c r="N232" s="163" t="s">
        <v>41</v>
      </c>
      <c r="P232" s="150">
        <f t="shared" si="31"/>
        <v>0</v>
      </c>
      <c r="Q232" s="150">
        <v>1.7000000000000001E-4</v>
      </c>
      <c r="R232" s="150">
        <f t="shared" si="32"/>
        <v>6.8000000000000005E-4</v>
      </c>
      <c r="S232" s="150">
        <v>0</v>
      </c>
      <c r="T232" s="151">
        <f t="shared" si="33"/>
        <v>0</v>
      </c>
      <c r="AR232" s="152" t="s">
        <v>680</v>
      </c>
      <c r="AT232" s="152" t="s">
        <v>484</v>
      </c>
      <c r="AU232" s="152" t="s">
        <v>95</v>
      </c>
      <c r="AY232" s="13" t="s">
        <v>154</v>
      </c>
      <c r="BE232" s="153">
        <f t="shared" si="34"/>
        <v>0</v>
      </c>
      <c r="BF232" s="153">
        <f t="shared" si="35"/>
        <v>0</v>
      </c>
      <c r="BG232" s="153">
        <f t="shared" si="36"/>
        <v>0</v>
      </c>
      <c r="BH232" s="153">
        <f t="shared" si="37"/>
        <v>0</v>
      </c>
      <c r="BI232" s="153">
        <f t="shared" si="38"/>
        <v>0</v>
      </c>
      <c r="BJ232" s="13" t="s">
        <v>95</v>
      </c>
      <c r="BK232" s="153">
        <f t="shared" si="39"/>
        <v>0</v>
      </c>
      <c r="BL232" s="13" t="s">
        <v>680</v>
      </c>
      <c r="BM232" s="152" t="s">
        <v>1266</v>
      </c>
    </row>
    <row r="233" spans="2:65" s="1" customFormat="1" ht="24.2" customHeight="1">
      <c r="B233" s="139"/>
      <c r="C233" s="140" t="s">
        <v>597</v>
      </c>
      <c r="D233" s="140" t="s">
        <v>156</v>
      </c>
      <c r="E233" s="141" t="s">
        <v>1267</v>
      </c>
      <c r="F233" s="142" t="s">
        <v>1268</v>
      </c>
      <c r="G233" s="143" t="s">
        <v>246</v>
      </c>
      <c r="H233" s="144">
        <v>8</v>
      </c>
      <c r="I233" s="145">
        <v>0</v>
      </c>
      <c r="J233" s="146">
        <f t="shared" si="30"/>
        <v>0</v>
      </c>
      <c r="K233" s="147"/>
      <c r="L233" s="28"/>
      <c r="M233" s="148" t="s">
        <v>1</v>
      </c>
      <c r="N233" s="149" t="s">
        <v>41</v>
      </c>
      <c r="P233" s="150">
        <f t="shared" si="31"/>
        <v>0</v>
      </c>
      <c r="Q233" s="150">
        <v>0</v>
      </c>
      <c r="R233" s="150">
        <f t="shared" si="32"/>
        <v>0</v>
      </c>
      <c r="S233" s="150">
        <v>0</v>
      </c>
      <c r="T233" s="151">
        <f t="shared" si="33"/>
        <v>0</v>
      </c>
      <c r="AR233" s="152" t="s">
        <v>415</v>
      </c>
      <c r="AT233" s="152" t="s">
        <v>156</v>
      </c>
      <c r="AU233" s="152" t="s">
        <v>95</v>
      </c>
      <c r="AY233" s="13" t="s">
        <v>154</v>
      </c>
      <c r="BE233" s="153">
        <f t="shared" si="34"/>
        <v>0</v>
      </c>
      <c r="BF233" s="153">
        <f t="shared" si="35"/>
        <v>0</v>
      </c>
      <c r="BG233" s="153">
        <f t="shared" si="36"/>
        <v>0</v>
      </c>
      <c r="BH233" s="153">
        <f t="shared" si="37"/>
        <v>0</v>
      </c>
      <c r="BI233" s="153">
        <f t="shared" si="38"/>
        <v>0</v>
      </c>
      <c r="BJ233" s="13" t="s">
        <v>95</v>
      </c>
      <c r="BK233" s="153">
        <f t="shared" si="39"/>
        <v>0</v>
      </c>
      <c r="BL233" s="13" t="s">
        <v>415</v>
      </c>
      <c r="BM233" s="152" t="s">
        <v>1269</v>
      </c>
    </row>
    <row r="234" spans="2:65" s="1" customFormat="1" ht="24.2" customHeight="1">
      <c r="B234" s="139"/>
      <c r="C234" s="154" t="s">
        <v>599</v>
      </c>
      <c r="D234" s="154" t="s">
        <v>484</v>
      </c>
      <c r="E234" s="155" t="s">
        <v>1270</v>
      </c>
      <c r="F234" s="156" t="s">
        <v>1271</v>
      </c>
      <c r="G234" s="157" t="s">
        <v>246</v>
      </c>
      <c r="H234" s="158">
        <v>8</v>
      </c>
      <c r="I234" s="145">
        <v>0</v>
      </c>
      <c r="J234" s="159">
        <f t="shared" si="30"/>
        <v>0</v>
      </c>
      <c r="K234" s="160"/>
      <c r="L234" s="161"/>
      <c r="M234" s="162" t="s">
        <v>1</v>
      </c>
      <c r="N234" s="163" t="s">
        <v>41</v>
      </c>
      <c r="P234" s="150">
        <f t="shared" si="31"/>
        <v>0</v>
      </c>
      <c r="Q234" s="150">
        <v>2.2000000000000001E-4</v>
      </c>
      <c r="R234" s="150">
        <f t="shared" si="32"/>
        <v>1.7600000000000001E-3</v>
      </c>
      <c r="S234" s="150">
        <v>0</v>
      </c>
      <c r="T234" s="151">
        <f t="shared" si="33"/>
        <v>0</v>
      </c>
      <c r="AR234" s="152" t="s">
        <v>680</v>
      </c>
      <c r="AT234" s="152" t="s">
        <v>484</v>
      </c>
      <c r="AU234" s="152" t="s">
        <v>95</v>
      </c>
      <c r="AY234" s="13" t="s">
        <v>154</v>
      </c>
      <c r="BE234" s="153">
        <f t="shared" si="34"/>
        <v>0</v>
      </c>
      <c r="BF234" s="153">
        <f t="shared" si="35"/>
        <v>0</v>
      </c>
      <c r="BG234" s="153">
        <f t="shared" si="36"/>
        <v>0</v>
      </c>
      <c r="BH234" s="153">
        <f t="shared" si="37"/>
        <v>0</v>
      </c>
      <c r="BI234" s="153">
        <f t="shared" si="38"/>
        <v>0</v>
      </c>
      <c r="BJ234" s="13" t="s">
        <v>95</v>
      </c>
      <c r="BK234" s="153">
        <f t="shared" si="39"/>
        <v>0</v>
      </c>
      <c r="BL234" s="13" t="s">
        <v>680</v>
      </c>
      <c r="BM234" s="152" t="s">
        <v>1272</v>
      </c>
    </row>
    <row r="235" spans="2:65" s="1" customFormat="1" ht="16.5" customHeight="1">
      <c r="B235" s="139"/>
      <c r="C235" s="140" t="s">
        <v>603</v>
      </c>
      <c r="D235" s="140" t="s">
        <v>156</v>
      </c>
      <c r="E235" s="141" t="s">
        <v>1273</v>
      </c>
      <c r="F235" s="142" t="s">
        <v>1274</v>
      </c>
      <c r="G235" s="143" t="s">
        <v>246</v>
      </c>
      <c r="H235" s="144">
        <v>10</v>
      </c>
      <c r="I235" s="145">
        <v>0</v>
      </c>
      <c r="J235" s="146">
        <f t="shared" si="30"/>
        <v>0</v>
      </c>
      <c r="K235" s="147"/>
      <c r="L235" s="28"/>
      <c r="M235" s="148" t="s">
        <v>1</v>
      </c>
      <c r="N235" s="149" t="s">
        <v>41</v>
      </c>
      <c r="P235" s="150">
        <f t="shared" si="31"/>
        <v>0</v>
      </c>
      <c r="Q235" s="150">
        <v>0</v>
      </c>
      <c r="R235" s="150">
        <f t="shared" si="32"/>
        <v>0</v>
      </c>
      <c r="S235" s="150">
        <v>0</v>
      </c>
      <c r="T235" s="151">
        <f t="shared" si="33"/>
        <v>0</v>
      </c>
      <c r="AR235" s="152" t="s">
        <v>415</v>
      </c>
      <c r="AT235" s="152" t="s">
        <v>156</v>
      </c>
      <c r="AU235" s="152" t="s">
        <v>95</v>
      </c>
      <c r="AY235" s="13" t="s">
        <v>154</v>
      </c>
      <c r="BE235" s="153">
        <f t="shared" si="34"/>
        <v>0</v>
      </c>
      <c r="BF235" s="153">
        <f t="shared" si="35"/>
        <v>0</v>
      </c>
      <c r="BG235" s="153">
        <f t="shared" si="36"/>
        <v>0</v>
      </c>
      <c r="BH235" s="153">
        <f t="shared" si="37"/>
        <v>0</v>
      </c>
      <c r="BI235" s="153">
        <f t="shared" si="38"/>
        <v>0</v>
      </c>
      <c r="BJ235" s="13" t="s">
        <v>95</v>
      </c>
      <c r="BK235" s="153">
        <f t="shared" si="39"/>
        <v>0</v>
      </c>
      <c r="BL235" s="13" t="s">
        <v>415</v>
      </c>
      <c r="BM235" s="152" t="s">
        <v>1275</v>
      </c>
    </row>
    <row r="236" spans="2:65" s="1" customFormat="1" ht="16.5" customHeight="1">
      <c r="B236" s="139"/>
      <c r="C236" s="154" t="s">
        <v>607</v>
      </c>
      <c r="D236" s="154" t="s">
        <v>484</v>
      </c>
      <c r="E236" s="155" t="s">
        <v>1276</v>
      </c>
      <c r="F236" s="156" t="s">
        <v>1277</v>
      </c>
      <c r="G236" s="157" t="s">
        <v>246</v>
      </c>
      <c r="H236" s="158">
        <v>10</v>
      </c>
      <c r="I236" s="145">
        <v>0</v>
      </c>
      <c r="J236" s="159">
        <f t="shared" si="30"/>
        <v>0</v>
      </c>
      <c r="K236" s="160"/>
      <c r="L236" s="161"/>
      <c r="M236" s="162" t="s">
        <v>1</v>
      </c>
      <c r="N236" s="163" t="s">
        <v>41</v>
      </c>
      <c r="P236" s="150">
        <f t="shared" si="31"/>
        <v>0</v>
      </c>
      <c r="Q236" s="150">
        <v>2.1000000000000001E-4</v>
      </c>
      <c r="R236" s="150">
        <f t="shared" si="32"/>
        <v>2.1000000000000003E-3</v>
      </c>
      <c r="S236" s="150">
        <v>0</v>
      </c>
      <c r="T236" s="151">
        <f t="shared" si="33"/>
        <v>0</v>
      </c>
      <c r="AR236" s="152" t="s">
        <v>680</v>
      </c>
      <c r="AT236" s="152" t="s">
        <v>484</v>
      </c>
      <c r="AU236" s="152" t="s">
        <v>95</v>
      </c>
      <c r="AY236" s="13" t="s">
        <v>154</v>
      </c>
      <c r="BE236" s="153">
        <f t="shared" si="34"/>
        <v>0</v>
      </c>
      <c r="BF236" s="153">
        <f t="shared" si="35"/>
        <v>0</v>
      </c>
      <c r="BG236" s="153">
        <f t="shared" si="36"/>
        <v>0</v>
      </c>
      <c r="BH236" s="153">
        <f t="shared" si="37"/>
        <v>0</v>
      </c>
      <c r="BI236" s="153">
        <f t="shared" si="38"/>
        <v>0</v>
      </c>
      <c r="BJ236" s="13" t="s">
        <v>95</v>
      </c>
      <c r="BK236" s="153">
        <f t="shared" si="39"/>
        <v>0</v>
      </c>
      <c r="BL236" s="13" t="s">
        <v>680</v>
      </c>
      <c r="BM236" s="152" t="s">
        <v>1278</v>
      </c>
    </row>
    <row r="237" spans="2:65" s="1" customFormat="1" ht="16.5" customHeight="1">
      <c r="B237" s="139"/>
      <c r="C237" s="140" t="s">
        <v>614</v>
      </c>
      <c r="D237" s="140" t="s">
        <v>156</v>
      </c>
      <c r="E237" s="141" t="s">
        <v>1279</v>
      </c>
      <c r="F237" s="142" t="s">
        <v>1280</v>
      </c>
      <c r="G237" s="143" t="s">
        <v>246</v>
      </c>
      <c r="H237" s="144">
        <v>4</v>
      </c>
      <c r="I237" s="145">
        <v>0</v>
      </c>
      <c r="J237" s="146">
        <f t="shared" si="30"/>
        <v>0</v>
      </c>
      <c r="K237" s="147"/>
      <c r="L237" s="28"/>
      <c r="M237" s="148" t="s">
        <v>1</v>
      </c>
      <c r="N237" s="149" t="s">
        <v>41</v>
      </c>
      <c r="P237" s="150">
        <f t="shared" si="31"/>
        <v>0</v>
      </c>
      <c r="Q237" s="150">
        <v>0</v>
      </c>
      <c r="R237" s="150">
        <f t="shared" si="32"/>
        <v>0</v>
      </c>
      <c r="S237" s="150">
        <v>0</v>
      </c>
      <c r="T237" s="151">
        <f t="shared" si="33"/>
        <v>0</v>
      </c>
      <c r="AR237" s="152" t="s">
        <v>415</v>
      </c>
      <c r="AT237" s="152" t="s">
        <v>156</v>
      </c>
      <c r="AU237" s="152" t="s">
        <v>95</v>
      </c>
      <c r="AY237" s="13" t="s">
        <v>154</v>
      </c>
      <c r="BE237" s="153">
        <f t="shared" si="34"/>
        <v>0</v>
      </c>
      <c r="BF237" s="153">
        <f t="shared" si="35"/>
        <v>0</v>
      </c>
      <c r="BG237" s="153">
        <f t="shared" si="36"/>
        <v>0</v>
      </c>
      <c r="BH237" s="153">
        <f t="shared" si="37"/>
        <v>0</v>
      </c>
      <c r="BI237" s="153">
        <f t="shared" si="38"/>
        <v>0</v>
      </c>
      <c r="BJ237" s="13" t="s">
        <v>95</v>
      </c>
      <c r="BK237" s="153">
        <f t="shared" si="39"/>
        <v>0</v>
      </c>
      <c r="BL237" s="13" t="s">
        <v>415</v>
      </c>
      <c r="BM237" s="152" t="s">
        <v>1281</v>
      </c>
    </row>
    <row r="238" spans="2:65" s="1" customFormat="1" ht="16.5" customHeight="1">
      <c r="B238" s="139"/>
      <c r="C238" s="154" t="s">
        <v>618</v>
      </c>
      <c r="D238" s="154" t="s">
        <v>484</v>
      </c>
      <c r="E238" s="155" t="s">
        <v>1282</v>
      </c>
      <c r="F238" s="156" t="s">
        <v>1283</v>
      </c>
      <c r="G238" s="157" t="s">
        <v>246</v>
      </c>
      <c r="H238" s="158">
        <v>4</v>
      </c>
      <c r="I238" s="145">
        <v>0</v>
      </c>
      <c r="J238" s="159">
        <f t="shared" si="30"/>
        <v>0</v>
      </c>
      <c r="K238" s="160"/>
      <c r="L238" s="161"/>
      <c r="M238" s="162" t="s">
        <v>1</v>
      </c>
      <c r="N238" s="163" t="s">
        <v>41</v>
      </c>
      <c r="P238" s="150">
        <f t="shared" si="31"/>
        <v>0</v>
      </c>
      <c r="Q238" s="150">
        <v>1.7700000000000001E-3</v>
      </c>
      <c r="R238" s="150">
        <f t="shared" si="32"/>
        <v>7.0800000000000004E-3</v>
      </c>
      <c r="S238" s="150">
        <v>0</v>
      </c>
      <c r="T238" s="151">
        <f t="shared" si="33"/>
        <v>0</v>
      </c>
      <c r="AR238" s="152" t="s">
        <v>680</v>
      </c>
      <c r="AT238" s="152" t="s">
        <v>484</v>
      </c>
      <c r="AU238" s="152" t="s">
        <v>95</v>
      </c>
      <c r="AY238" s="13" t="s">
        <v>154</v>
      </c>
      <c r="BE238" s="153">
        <f t="shared" si="34"/>
        <v>0</v>
      </c>
      <c r="BF238" s="153">
        <f t="shared" si="35"/>
        <v>0</v>
      </c>
      <c r="BG238" s="153">
        <f t="shared" si="36"/>
        <v>0</v>
      </c>
      <c r="BH238" s="153">
        <f t="shared" si="37"/>
        <v>0</v>
      </c>
      <c r="BI238" s="153">
        <f t="shared" si="38"/>
        <v>0</v>
      </c>
      <c r="BJ238" s="13" t="s">
        <v>95</v>
      </c>
      <c r="BK238" s="153">
        <f t="shared" si="39"/>
        <v>0</v>
      </c>
      <c r="BL238" s="13" t="s">
        <v>680</v>
      </c>
      <c r="BM238" s="152" t="s">
        <v>1284</v>
      </c>
    </row>
    <row r="239" spans="2:65" s="1" customFormat="1" ht="21.75" customHeight="1">
      <c r="B239" s="139"/>
      <c r="C239" s="140" t="s">
        <v>622</v>
      </c>
      <c r="D239" s="140" t="s">
        <v>156</v>
      </c>
      <c r="E239" s="141" t="s">
        <v>1285</v>
      </c>
      <c r="F239" s="142" t="s">
        <v>1286</v>
      </c>
      <c r="G239" s="143" t="s">
        <v>246</v>
      </c>
      <c r="H239" s="144">
        <v>8</v>
      </c>
      <c r="I239" s="145">
        <v>0</v>
      </c>
      <c r="J239" s="146">
        <f t="shared" si="30"/>
        <v>0</v>
      </c>
      <c r="K239" s="147"/>
      <c r="L239" s="28"/>
      <c r="M239" s="148" t="s">
        <v>1</v>
      </c>
      <c r="N239" s="149" t="s">
        <v>41</v>
      </c>
      <c r="P239" s="150">
        <f t="shared" si="31"/>
        <v>0</v>
      </c>
      <c r="Q239" s="150">
        <v>0</v>
      </c>
      <c r="R239" s="150">
        <f t="shared" si="32"/>
        <v>0</v>
      </c>
      <c r="S239" s="150">
        <v>0</v>
      </c>
      <c r="T239" s="151">
        <f t="shared" si="33"/>
        <v>0</v>
      </c>
      <c r="AR239" s="152" t="s">
        <v>415</v>
      </c>
      <c r="AT239" s="152" t="s">
        <v>156</v>
      </c>
      <c r="AU239" s="152" t="s">
        <v>95</v>
      </c>
      <c r="AY239" s="13" t="s">
        <v>154</v>
      </c>
      <c r="BE239" s="153">
        <f t="shared" si="34"/>
        <v>0</v>
      </c>
      <c r="BF239" s="153">
        <f t="shared" si="35"/>
        <v>0</v>
      </c>
      <c r="BG239" s="153">
        <f t="shared" si="36"/>
        <v>0</v>
      </c>
      <c r="BH239" s="153">
        <f t="shared" si="37"/>
        <v>0</v>
      </c>
      <c r="BI239" s="153">
        <f t="shared" si="38"/>
        <v>0</v>
      </c>
      <c r="BJ239" s="13" t="s">
        <v>95</v>
      </c>
      <c r="BK239" s="153">
        <f t="shared" si="39"/>
        <v>0</v>
      </c>
      <c r="BL239" s="13" t="s">
        <v>415</v>
      </c>
      <c r="BM239" s="152" t="s">
        <v>1287</v>
      </c>
    </row>
    <row r="240" spans="2:65" s="1" customFormat="1" ht="16.5" customHeight="1">
      <c r="B240" s="139"/>
      <c r="C240" s="154" t="s">
        <v>626</v>
      </c>
      <c r="D240" s="154" t="s">
        <v>484</v>
      </c>
      <c r="E240" s="155" t="s">
        <v>1237</v>
      </c>
      <c r="F240" s="156" t="s">
        <v>1238</v>
      </c>
      <c r="G240" s="157" t="s">
        <v>246</v>
      </c>
      <c r="H240" s="158">
        <v>8</v>
      </c>
      <c r="I240" s="145">
        <v>0</v>
      </c>
      <c r="J240" s="159">
        <f t="shared" si="30"/>
        <v>0</v>
      </c>
      <c r="K240" s="160"/>
      <c r="L240" s="161"/>
      <c r="M240" s="162" t="s">
        <v>1</v>
      </c>
      <c r="N240" s="163" t="s">
        <v>41</v>
      </c>
      <c r="P240" s="150">
        <f t="shared" si="31"/>
        <v>0</v>
      </c>
      <c r="Q240" s="150">
        <v>0</v>
      </c>
      <c r="R240" s="150">
        <f t="shared" si="32"/>
        <v>0</v>
      </c>
      <c r="S240" s="150">
        <v>0</v>
      </c>
      <c r="T240" s="151">
        <f t="shared" si="33"/>
        <v>0</v>
      </c>
      <c r="AR240" s="152" t="s">
        <v>680</v>
      </c>
      <c r="AT240" s="152" t="s">
        <v>484</v>
      </c>
      <c r="AU240" s="152" t="s">
        <v>95</v>
      </c>
      <c r="AY240" s="13" t="s">
        <v>154</v>
      </c>
      <c r="BE240" s="153">
        <f t="shared" si="34"/>
        <v>0</v>
      </c>
      <c r="BF240" s="153">
        <f t="shared" si="35"/>
        <v>0</v>
      </c>
      <c r="BG240" s="153">
        <f t="shared" si="36"/>
        <v>0</v>
      </c>
      <c r="BH240" s="153">
        <f t="shared" si="37"/>
        <v>0</v>
      </c>
      <c r="BI240" s="153">
        <f t="shared" si="38"/>
        <v>0</v>
      </c>
      <c r="BJ240" s="13" t="s">
        <v>95</v>
      </c>
      <c r="BK240" s="153">
        <f t="shared" si="39"/>
        <v>0</v>
      </c>
      <c r="BL240" s="13" t="s">
        <v>680</v>
      </c>
      <c r="BM240" s="152" t="s">
        <v>1288</v>
      </c>
    </row>
    <row r="241" spans="2:65" s="1" customFormat="1" ht="24.2" customHeight="1">
      <c r="B241" s="139"/>
      <c r="C241" s="154" t="s">
        <v>630</v>
      </c>
      <c r="D241" s="154" t="s">
        <v>484</v>
      </c>
      <c r="E241" s="155" t="s">
        <v>1289</v>
      </c>
      <c r="F241" s="156" t="s">
        <v>1290</v>
      </c>
      <c r="G241" s="157" t="s">
        <v>246</v>
      </c>
      <c r="H241" s="158">
        <v>8</v>
      </c>
      <c r="I241" s="145">
        <v>0</v>
      </c>
      <c r="J241" s="159">
        <f t="shared" si="30"/>
        <v>0</v>
      </c>
      <c r="K241" s="160"/>
      <c r="L241" s="161"/>
      <c r="M241" s="162" t="s">
        <v>1</v>
      </c>
      <c r="N241" s="163" t="s">
        <v>41</v>
      </c>
      <c r="P241" s="150">
        <f t="shared" si="31"/>
        <v>0</v>
      </c>
      <c r="Q241" s="150">
        <v>4.2000000000000002E-4</v>
      </c>
      <c r="R241" s="150">
        <f t="shared" si="32"/>
        <v>3.3600000000000001E-3</v>
      </c>
      <c r="S241" s="150">
        <v>0</v>
      </c>
      <c r="T241" s="151">
        <f t="shared" si="33"/>
        <v>0</v>
      </c>
      <c r="AR241" s="152" t="s">
        <v>680</v>
      </c>
      <c r="AT241" s="152" t="s">
        <v>484</v>
      </c>
      <c r="AU241" s="152" t="s">
        <v>95</v>
      </c>
      <c r="AY241" s="13" t="s">
        <v>154</v>
      </c>
      <c r="BE241" s="153">
        <f t="shared" si="34"/>
        <v>0</v>
      </c>
      <c r="BF241" s="153">
        <f t="shared" si="35"/>
        <v>0</v>
      </c>
      <c r="BG241" s="153">
        <f t="shared" si="36"/>
        <v>0</v>
      </c>
      <c r="BH241" s="153">
        <f t="shared" si="37"/>
        <v>0</v>
      </c>
      <c r="BI241" s="153">
        <f t="shared" si="38"/>
        <v>0</v>
      </c>
      <c r="BJ241" s="13" t="s">
        <v>95</v>
      </c>
      <c r="BK241" s="153">
        <f t="shared" si="39"/>
        <v>0</v>
      </c>
      <c r="BL241" s="13" t="s">
        <v>680</v>
      </c>
      <c r="BM241" s="152" t="s">
        <v>1291</v>
      </c>
    </row>
    <row r="242" spans="2:65" s="1" customFormat="1" ht="24.2" customHeight="1">
      <c r="B242" s="139"/>
      <c r="C242" s="140" t="s">
        <v>634</v>
      </c>
      <c r="D242" s="140" t="s">
        <v>156</v>
      </c>
      <c r="E242" s="141" t="s">
        <v>1292</v>
      </c>
      <c r="F242" s="142" t="s">
        <v>1293</v>
      </c>
      <c r="G242" s="143" t="s">
        <v>491</v>
      </c>
      <c r="H242" s="144">
        <v>100</v>
      </c>
      <c r="I242" s="145">
        <v>0</v>
      </c>
      <c r="J242" s="146">
        <f t="shared" si="30"/>
        <v>0</v>
      </c>
      <c r="K242" s="147"/>
      <c r="L242" s="28"/>
      <c r="M242" s="148" t="s">
        <v>1</v>
      </c>
      <c r="N242" s="149" t="s">
        <v>41</v>
      </c>
      <c r="P242" s="150">
        <f t="shared" si="31"/>
        <v>0</v>
      </c>
      <c r="Q242" s="150">
        <v>0</v>
      </c>
      <c r="R242" s="150">
        <f t="shared" si="32"/>
        <v>0</v>
      </c>
      <c r="S242" s="150">
        <v>0</v>
      </c>
      <c r="T242" s="151">
        <f t="shared" si="33"/>
        <v>0</v>
      </c>
      <c r="AR242" s="152" t="s">
        <v>415</v>
      </c>
      <c r="AT242" s="152" t="s">
        <v>156</v>
      </c>
      <c r="AU242" s="152" t="s">
        <v>95</v>
      </c>
      <c r="AY242" s="13" t="s">
        <v>154</v>
      </c>
      <c r="BE242" s="153">
        <f t="shared" si="34"/>
        <v>0</v>
      </c>
      <c r="BF242" s="153">
        <f t="shared" si="35"/>
        <v>0</v>
      </c>
      <c r="BG242" s="153">
        <f t="shared" si="36"/>
        <v>0</v>
      </c>
      <c r="BH242" s="153">
        <f t="shared" si="37"/>
        <v>0</v>
      </c>
      <c r="BI242" s="153">
        <f t="shared" si="38"/>
        <v>0</v>
      </c>
      <c r="BJ242" s="13" t="s">
        <v>95</v>
      </c>
      <c r="BK242" s="153">
        <f t="shared" si="39"/>
        <v>0</v>
      </c>
      <c r="BL242" s="13" t="s">
        <v>415</v>
      </c>
      <c r="BM242" s="152" t="s">
        <v>1294</v>
      </c>
    </row>
    <row r="243" spans="2:65" s="1" customFormat="1" ht="16.5" customHeight="1">
      <c r="B243" s="139"/>
      <c r="C243" s="154" t="s">
        <v>638</v>
      </c>
      <c r="D243" s="154" t="s">
        <v>484</v>
      </c>
      <c r="E243" s="155" t="s">
        <v>1295</v>
      </c>
      <c r="F243" s="156" t="s">
        <v>1296</v>
      </c>
      <c r="G243" s="157" t="s">
        <v>877</v>
      </c>
      <c r="H243" s="158">
        <v>14</v>
      </c>
      <c r="I243" s="145">
        <v>0</v>
      </c>
      <c r="J243" s="159">
        <f t="shared" si="30"/>
        <v>0</v>
      </c>
      <c r="K243" s="160"/>
      <c r="L243" s="161"/>
      <c r="M243" s="162" t="s">
        <v>1</v>
      </c>
      <c r="N243" s="163" t="s">
        <v>41</v>
      </c>
      <c r="P243" s="150">
        <f t="shared" si="31"/>
        <v>0</v>
      </c>
      <c r="Q243" s="150">
        <v>1E-3</v>
      </c>
      <c r="R243" s="150">
        <f t="shared" si="32"/>
        <v>1.4E-2</v>
      </c>
      <c r="S243" s="150">
        <v>0</v>
      </c>
      <c r="T243" s="151">
        <f t="shared" si="33"/>
        <v>0</v>
      </c>
      <c r="AR243" s="152" t="s">
        <v>680</v>
      </c>
      <c r="AT243" s="152" t="s">
        <v>484</v>
      </c>
      <c r="AU243" s="152" t="s">
        <v>95</v>
      </c>
      <c r="AY243" s="13" t="s">
        <v>154</v>
      </c>
      <c r="BE243" s="153">
        <f t="shared" si="34"/>
        <v>0</v>
      </c>
      <c r="BF243" s="153">
        <f t="shared" si="35"/>
        <v>0</v>
      </c>
      <c r="BG243" s="153">
        <f t="shared" si="36"/>
        <v>0</v>
      </c>
      <c r="BH243" s="153">
        <f t="shared" si="37"/>
        <v>0</v>
      </c>
      <c r="BI243" s="153">
        <f t="shared" si="38"/>
        <v>0</v>
      </c>
      <c r="BJ243" s="13" t="s">
        <v>95</v>
      </c>
      <c r="BK243" s="153">
        <f t="shared" si="39"/>
        <v>0</v>
      </c>
      <c r="BL243" s="13" t="s">
        <v>680</v>
      </c>
      <c r="BM243" s="152" t="s">
        <v>1297</v>
      </c>
    </row>
    <row r="244" spans="2:65" s="1" customFormat="1" ht="16.5" customHeight="1">
      <c r="B244" s="139"/>
      <c r="C244" s="140" t="s">
        <v>642</v>
      </c>
      <c r="D244" s="140" t="s">
        <v>156</v>
      </c>
      <c r="E244" s="141" t="s">
        <v>1298</v>
      </c>
      <c r="F244" s="142" t="s">
        <v>1299</v>
      </c>
      <c r="G244" s="143" t="s">
        <v>246</v>
      </c>
      <c r="H244" s="144">
        <v>300</v>
      </c>
      <c r="I244" s="145">
        <v>0</v>
      </c>
      <c r="J244" s="146">
        <f t="shared" si="30"/>
        <v>0</v>
      </c>
      <c r="K244" s="147"/>
      <c r="L244" s="28"/>
      <c r="M244" s="148" t="s">
        <v>1</v>
      </c>
      <c r="N244" s="149" t="s">
        <v>41</v>
      </c>
      <c r="P244" s="150">
        <f t="shared" si="31"/>
        <v>0</v>
      </c>
      <c r="Q244" s="150">
        <v>0</v>
      </c>
      <c r="R244" s="150">
        <f t="shared" si="32"/>
        <v>0</v>
      </c>
      <c r="S244" s="150">
        <v>0</v>
      </c>
      <c r="T244" s="151">
        <f t="shared" si="33"/>
        <v>0</v>
      </c>
      <c r="AR244" s="152" t="s">
        <v>415</v>
      </c>
      <c r="AT244" s="152" t="s">
        <v>156</v>
      </c>
      <c r="AU244" s="152" t="s">
        <v>95</v>
      </c>
      <c r="AY244" s="13" t="s">
        <v>154</v>
      </c>
      <c r="BE244" s="153">
        <f t="shared" si="34"/>
        <v>0</v>
      </c>
      <c r="BF244" s="153">
        <f t="shared" si="35"/>
        <v>0</v>
      </c>
      <c r="BG244" s="153">
        <f t="shared" si="36"/>
        <v>0</v>
      </c>
      <c r="BH244" s="153">
        <f t="shared" si="37"/>
        <v>0</v>
      </c>
      <c r="BI244" s="153">
        <f t="shared" si="38"/>
        <v>0</v>
      </c>
      <c r="BJ244" s="13" t="s">
        <v>95</v>
      </c>
      <c r="BK244" s="153">
        <f t="shared" si="39"/>
        <v>0</v>
      </c>
      <c r="BL244" s="13" t="s">
        <v>415</v>
      </c>
      <c r="BM244" s="152" t="s">
        <v>1300</v>
      </c>
    </row>
    <row r="245" spans="2:65" s="1" customFormat="1" ht="16.5" customHeight="1">
      <c r="B245" s="139"/>
      <c r="C245" s="154" t="s">
        <v>646</v>
      </c>
      <c r="D245" s="154" t="s">
        <v>484</v>
      </c>
      <c r="E245" s="155" t="s">
        <v>1301</v>
      </c>
      <c r="F245" s="156" t="s">
        <v>1302</v>
      </c>
      <c r="G245" s="157" t="s">
        <v>246</v>
      </c>
      <c r="H245" s="158">
        <v>300</v>
      </c>
      <c r="I245" s="145">
        <v>0</v>
      </c>
      <c r="J245" s="159">
        <f t="shared" si="30"/>
        <v>0</v>
      </c>
      <c r="K245" s="160"/>
      <c r="L245" s="161"/>
      <c r="M245" s="162" t="s">
        <v>1</v>
      </c>
      <c r="N245" s="163" t="s">
        <v>41</v>
      </c>
      <c r="P245" s="150">
        <f t="shared" si="31"/>
        <v>0</v>
      </c>
      <c r="Q245" s="150">
        <v>0</v>
      </c>
      <c r="R245" s="150">
        <f t="shared" si="32"/>
        <v>0</v>
      </c>
      <c r="S245" s="150">
        <v>0</v>
      </c>
      <c r="T245" s="151">
        <f t="shared" si="33"/>
        <v>0</v>
      </c>
      <c r="AR245" s="152" t="s">
        <v>1049</v>
      </c>
      <c r="AT245" s="152" t="s">
        <v>484</v>
      </c>
      <c r="AU245" s="152" t="s">
        <v>95</v>
      </c>
      <c r="AY245" s="13" t="s">
        <v>154</v>
      </c>
      <c r="BE245" s="153">
        <f t="shared" si="34"/>
        <v>0</v>
      </c>
      <c r="BF245" s="153">
        <f t="shared" si="35"/>
        <v>0</v>
      </c>
      <c r="BG245" s="153">
        <f t="shared" si="36"/>
        <v>0</v>
      </c>
      <c r="BH245" s="153">
        <f t="shared" si="37"/>
        <v>0</v>
      </c>
      <c r="BI245" s="153">
        <f t="shared" si="38"/>
        <v>0</v>
      </c>
      <c r="BJ245" s="13" t="s">
        <v>95</v>
      </c>
      <c r="BK245" s="153">
        <f t="shared" si="39"/>
        <v>0</v>
      </c>
      <c r="BL245" s="13" t="s">
        <v>415</v>
      </c>
      <c r="BM245" s="152" t="s">
        <v>1303</v>
      </c>
    </row>
    <row r="246" spans="2:65" s="1" customFormat="1" ht="24.2" customHeight="1">
      <c r="B246" s="139"/>
      <c r="C246" s="140" t="s">
        <v>648</v>
      </c>
      <c r="D246" s="140" t="s">
        <v>156</v>
      </c>
      <c r="E246" s="141" t="s">
        <v>1304</v>
      </c>
      <c r="F246" s="142" t="s">
        <v>1305</v>
      </c>
      <c r="G246" s="143" t="s">
        <v>246</v>
      </c>
      <c r="H246" s="144">
        <v>1</v>
      </c>
      <c r="I246" s="145">
        <v>0</v>
      </c>
      <c r="J246" s="146">
        <f t="shared" si="30"/>
        <v>0</v>
      </c>
      <c r="K246" s="147"/>
      <c r="L246" s="28"/>
      <c r="M246" s="148" t="s">
        <v>1</v>
      </c>
      <c r="N246" s="149" t="s">
        <v>41</v>
      </c>
      <c r="P246" s="150">
        <f t="shared" si="31"/>
        <v>0</v>
      </c>
      <c r="Q246" s="150">
        <v>0</v>
      </c>
      <c r="R246" s="150">
        <f t="shared" si="32"/>
        <v>0</v>
      </c>
      <c r="S246" s="150">
        <v>0</v>
      </c>
      <c r="T246" s="151">
        <f t="shared" si="33"/>
        <v>0</v>
      </c>
      <c r="AR246" s="152" t="s">
        <v>415</v>
      </c>
      <c r="AT246" s="152" t="s">
        <v>156</v>
      </c>
      <c r="AU246" s="152" t="s">
        <v>95</v>
      </c>
      <c r="AY246" s="13" t="s">
        <v>154</v>
      </c>
      <c r="BE246" s="153">
        <f t="shared" si="34"/>
        <v>0</v>
      </c>
      <c r="BF246" s="153">
        <f t="shared" si="35"/>
        <v>0</v>
      </c>
      <c r="BG246" s="153">
        <f t="shared" si="36"/>
        <v>0</v>
      </c>
      <c r="BH246" s="153">
        <f t="shared" si="37"/>
        <v>0</v>
      </c>
      <c r="BI246" s="153">
        <f t="shared" si="38"/>
        <v>0</v>
      </c>
      <c r="BJ246" s="13" t="s">
        <v>95</v>
      </c>
      <c r="BK246" s="153">
        <f t="shared" si="39"/>
        <v>0</v>
      </c>
      <c r="BL246" s="13" t="s">
        <v>415</v>
      </c>
      <c r="BM246" s="152" t="s">
        <v>1306</v>
      </c>
    </row>
    <row r="247" spans="2:65" s="1" customFormat="1" ht="21.75" customHeight="1">
      <c r="B247" s="139"/>
      <c r="C247" s="140" t="s">
        <v>654</v>
      </c>
      <c r="D247" s="140" t="s">
        <v>156</v>
      </c>
      <c r="E247" s="141" t="s">
        <v>1307</v>
      </c>
      <c r="F247" s="142" t="s">
        <v>1308</v>
      </c>
      <c r="G247" s="143" t="s">
        <v>491</v>
      </c>
      <c r="H247" s="144">
        <v>240</v>
      </c>
      <c r="I247" s="145">
        <v>0</v>
      </c>
      <c r="J247" s="146">
        <f t="shared" si="30"/>
        <v>0</v>
      </c>
      <c r="K247" s="147"/>
      <c r="L247" s="28"/>
      <c r="M247" s="148" t="s">
        <v>1</v>
      </c>
      <c r="N247" s="149" t="s">
        <v>41</v>
      </c>
      <c r="P247" s="150">
        <f t="shared" si="31"/>
        <v>0</v>
      </c>
      <c r="Q247" s="150">
        <v>0</v>
      </c>
      <c r="R247" s="150">
        <f t="shared" si="32"/>
        <v>0</v>
      </c>
      <c r="S247" s="150">
        <v>0</v>
      </c>
      <c r="T247" s="151">
        <f t="shared" si="33"/>
        <v>0</v>
      </c>
      <c r="AR247" s="152" t="s">
        <v>415</v>
      </c>
      <c r="AT247" s="152" t="s">
        <v>156</v>
      </c>
      <c r="AU247" s="152" t="s">
        <v>95</v>
      </c>
      <c r="AY247" s="13" t="s">
        <v>154</v>
      </c>
      <c r="BE247" s="153">
        <f t="shared" si="34"/>
        <v>0</v>
      </c>
      <c r="BF247" s="153">
        <f t="shared" si="35"/>
        <v>0</v>
      </c>
      <c r="BG247" s="153">
        <f t="shared" si="36"/>
        <v>0</v>
      </c>
      <c r="BH247" s="153">
        <f t="shared" si="37"/>
        <v>0</v>
      </c>
      <c r="BI247" s="153">
        <f t="shared" si="38"/>
        <v>0</v>
      </c>
      <c r="BJ247" s="13" t="s">
        <v>95</v>
      </c>
      <c r="BK247" s="153">
        <f t="shared" si="39"/>
        <v>0</v>
      </c>
      <c r="BL247" s="13" t="s">
        <v>415</v>
      </c>
      <c r="BM247" s="152" t="s">
        <v>1309</v>
      </c>
    </row>
    <row r="248" spans="2:65" s="1" customFormat="1" ht="24.2" customHeight="1">
      <c r="B248" s="139"/>
      <c r="C248" s="154" t="s">
        <v>658</v>
      </c>
      <c r="D248" s="154" t="s">
        <v>484</v>
      </c>
      <c r="E248" s="155" t="s">
        <v>1310</v>
      </c>
      <c r="F248" s="156" t="s">
        <v>1311</v>
      </c>
      <c r="G248" s="157" t="s">
        <v>491</v>
      </c>
      <c r="H248" s="158">
        <v>240</v>
      </c>
      <c r="I248" s="145">
        <v>0</v>
      </c>
      <c r="J248" s="159">
        <f t="shared" si="30"/>
        <v>0</v>
      </c>
      <c r="K248" s="160"/>
      <c r="L248" s="161"/>
      <c r="M248" s="162" t="s">
        <v>1</v>
      </c>
      <c r="N248" s="163" t="s">
        <v>41</v>
      </c>
      <c r="P248" s="150">
        <f t="shared" si="31"/>
        <v>0</v>
      </c>
      <c r="Q248" s="150">
        <v>1.3999999999999999E-4</v>
      </c>
      <c r="R248" s="150">
        <f t="shared" si="32"/>
        <v>3.3599999999999998E-2</v>
      </c>
      <c r="S248" s="150">
        <v>0</v>
      </c>
      <c r="T248" s="151">
        <f t="shared" si="33"/>
        <v>0</v>
      </c>
      <c r="AR248" s="152" t="s">
        <v>680</v>
      </c>
      <c r="AT248" s="152" t="s">
        <v>484</v>
      </c>
      <c r="AU248" s="152" t="s">
        <v>95</v>
      </c>
      <c r="AY248" s="13" t="s">
        <v>154</v>
      </c>
      <c r="BE248" s="153">
        <f t="shared" si="34"/>
        <v>0</v>
      </c>
      <c r="BF248" s="153">
        <f t="shared" si="35"/>
        <v>0</v>
      </c>
      <c r="BG248" s="153">
        <f t="shared" si="36"/>
        <v>0</v>
      </c>
      <c r="BH248" s="153">
        <f t="shared" si="37"/>
        <v>0</v>
      </c>
      <c r="BI248" s="153">
        <f t="shared" si="38"/>
        <v>0</v>
      </c>
      <c r="BJ248" s="13" t="s">
        <v>95</v>
      </c>
      <c r="BK248" s="153">
        <f t="shared" si="39"/>
        <v>0</v>
      </c>
      <c r="BL248" s="13" t="s">
        <v>680</v>
      </c>
      <c r="BM248" s="152" t="s">
        <v>1312</v>
      </c>
    </row>
    <row r="249" spans="2:65" s="1" customFormat="1" ht="24.2" customHeight="1">
      <c r="B249" s="139"/>
      <c r="C249" s="154" t="s">
        <v>662</v>
      </c>
      <c r="D249" s="154" t="s">
        <v>484</v>
      </c>
      <c r="E249" s="155" t="s">
        <v>1313</v>
      </c>
      <c r="F249" s="156" t="s">
        <v>1314</v>
      </c>
      <c r="G249" s="157" t="s">
        <v>491</v>
      </c>
      <c r="H249" s="158">
        <v>65</v>
      </c>
      <c r="I249" s="145">
        <v>0</v>
      </c>
      <c r="J249" s="159">
        <f t="shared" si="30"/>
        <v>0</v>
      </c>
      <c r="K249" s="160"/>
      <c r="L249" s="161"/>
      <c r="M249" s="162" t="s">
        <v>1</v>
      </c>
      <c r="N249" s="163" t="s">
        <v>41</v>
      </c>
      <c r="P249" s="150">
        <f t="shared" si="31"/>
        <v>0</v>
      </c>
      <c r="Q249" s="150">
        <v>1.3999999999999999E-4</v>
      </c>
      <c r="R249" s="150">
        <f t="shared" si="32"/>
        <v>9.0999999999999987E-3</v>
      </c>
      <c r="S249" s="150">
        <v>0</v>
      </c>
      <c r="T249" s="151">
        <f t="shared" si="33"/>
        <v>0</v>
      </c>
      <c r="AR249" s="152" t="s">
        <v>680</v>
      </c>
      <c r="AT249" s="152" t="s">
        <v>484</v>
      </c>
      <c r="AU249" s="152" t="s">
        <v>95</v>
      </c>
      <c r="AY249" s="13" t="s">
        <v>154</v>
      </c>
      <c r="BE249" s="153">
        <f t="shared" si="34"/>
        <v>0</v>
      </c>
      <c r="BF249" s="153">
        <f t="shared" si="35"/>
        <v>0</v>
      </c>
      <c r="BG249" s="153">
        <f t="shared" si="36"/>
        <v>0</v>
      </c>
      <c r="BH249" s="153">
        <f t="shared" si="37"/>
        <v>0</v>
      </c>
      <c r="BI249" s="153">
        <f t="shared" si="38"/>
        <v>0</v>
      </c>
      <c r="BJ249" s="13" t="s">
        <v>95</v>
      </c>
      <c r="BK249" s="153">
        <f t="shared" si="39"/>
        <v>0</v>
      </c>
      <c r="BL249" s="13" t="s">
        <v>680</v>
      </c>
      <c r="BM249" s="152" t="s">
        <v>1315</v>
      </c>
    </row>
    <row r="250" spans="2:65" s="1" customFormat="1" ht="21.75" customHeight="1">
      <c r="B250" s="139"/>
      <c r="C250" s="140" t="s">
        <v>668</v>
      </c>
      <c r="D250" s="140" t="s">
        <v>156</v>
      </c>
      <c r="E250" s="141" t="s">
        <v>1316</v>
      </c>
      <c r="F250" s="142" t="s">
        <v>1317</v>
      </c>
      <c r="G250" s="143" t="s">
        <v>491</v>
      </c>
      <c r="H250" s="144">
        <v>310</v>
      </c>
      <c r="I250" s="145">
        <v>0</v>
      </c>
      <c r="J250" s="146">
        <f t="shared" si="30"/>
        <v>0</v>
      </c>
      <c r="K250" s="147"/>
      <c r="L250" s="28"/>
      <c r="M250" s="148" t="s">
        <v>1</v>
      </c>
      <c r="N250" s="149" t="s">
        <v>41</v>
      </c>
      <c r="P250" s="150">
        <f t="shared" si="31"/>
        <v>0</v>
      </c>
      <c r="Q250" s="150">
        <v>0</v>
      </c>
      <c r="R250" s="150">
        <f t="shared" si="32"/>
        <v>0</v>
      </c>
      <c r="S250" s="150">
        <v>0</v>
      </c>
      <c r="T250" s="151">
        <f t="shared" si="33"/>
        <v>0</v>
      </c>
      <c r="AR250" s="152" t="s">
        <v>415</v>
      </c>
      <c r="AT250" s="152" t="s">
        <v>156</v>
      </c>
      <c r="AU250" s="152" t="s">
        <v>95</v>
      </c>
      <c r="AY250" s="13" t="s">
        <v>154</v>
      </c>
      <c r="BE250" s="153">
        <f t="shared" si="34"/>
        <v>0</v>
      </c>
      <c r="BF250" s="153">
        <f t="shared" si="35"/>
        <v>0</v>
      </c>
      <c r="BG250" s="153">
        <f t="shared" si="36"/>
        <v>0</v>
      </c>
      <c r="BH250" s="153">
        <f t="shared" si="37"/>
        <v>0</v>
      </c>
      <c r="BI250" s="153">
        <f t="shared" si="38"/>
        <v>0</v>
      </c>
      <c r="BJ250" s="13" t="s">
        <v>95</v>
      </c>
      <c r="BK250" s="153">
        <f t="shared" si="39"/>
        <v>0</v>
      </c>
      <c r="BL250" s="13" t="s">
        <v>415</v>
      </c>
      <c r="BM250" s="152" t="s">
        <v>1318</v>
      </c>
    </row>
    <row r="251" spans="2:65" s="1" customFormat="1" ht="24.2" customHeight="1">
      <c r="B251" s="139"/>
      <c r="C251" s="154" t="s">
        <v>672</v>
      </c>
      <c r="D251" s="154" t="s">
        <v>484</v>
      </c>
      <c r="E251" s="155" t="s">
        <v>1319</v>
      </c>
      <c r="F251" s="156" t="s">
        <v>1320</v>
      </c>
      <c r="G251" s="157" t="s">
        <v>491</v>
      </c>
      <c r="H251" s="158">
        <v>310</v>
      </c>
      <c r="I251" s="145">
        <v>0</v>
      </c>
      <c r="J251" s="159">
        <f t="shared" si="30"/>
        <v>0</v>
      </c>
      <c r="K251" s="160"/>
      <c r="L251" s="161"/>
      <c r="M251" s="162" t="s">
        <v>1</v>
      </c>
      <c r="N251" s="163" t="s">
        <v>41</v>
      </c>
      <c r="P251" s="150">
        <f t="shared" si="31"/>
        <v>0</v>
      </c>
      <c r="Q251" s="150">
        <v>1.9000000000000001E-4</v>
      </c>
      <c r="R251" s="150">
        <f t="shared" si="32"/>
        <v>5.8900000000000001E-2</v>
      </c>
      <c r="S251" s="150">
        <v>0</v>
      </c>
      <c r="T251" s="151">
        <f t="shared" si="33"/>
        <v>0</v>
      </c>
      <c r="AR251" s="152" t="s">
        <v>680</v>
      </c>
      <c r="AT251" s="152" t="s">
        <v>484</v>
      </c>
      <c r="AU251" s="152" t="s">
        <v>95</v>
      </c>
      <c r="AY251" s="13" t="s">
        <v>154</v>
      </c>
      <c r="BE251" s="153">
        <f t="shared" si="34"/>
        <v>0</v>
      </c>
      <c r="BF251" s="153">
        <f t="shared" si="35"/>
        <v>0</v>
      </c>
      <c r="BG251" s="153">
        <f t="shared" si="36"/>
        <v>0</v>
      </c>
      <c r="BH251" s="153">
        <f t="shared" si="37"/>
        <v>0</v>
      </c>
      <c r="BI251" s="153">
        <f t="shared" si="38"/>
        <v>0</v>
      </c>
      <c r="BJ251" s="13" t="s">
        <v>95</v>
      </c>
      <c r="BK251" s="153">
        <f t="shared" si="39"/>
        <v>0</v>
      </c>
      <c r="BL251" s="13" t="s">
        <v>680</v>
      </c>
      <c r="BM251" s="152" t="s">
        <v>1321</v>
      </c>
    </row>
    <row r="252" spans="2:65" s="1" customFormat="1" ht="21.75" customHeight="1">
      <c r="B252" s="139"/>
      <c r="C252" s="140" t="s">
        <v>676</v>
      </c>
      <c r="D252" s="140" t="s">
        <v>156</v>
      </c>
      <c r="E252" s="141" t="s">
        <v>1322</v>
      </c>
      <c r="F252" s="142" t="s">
        <v>1323</v>
      </c>
      <c r="G252" s="143" t="s">
        <v>491</v>
      </c>
      <c r="H252" s="144">
        <v>60</v>
      </c>
      <c r="I252" s="145">
        <v>0</v>
      </c>
      <c r="J252" s="146">
        <f t="shared" si="30"/>
        <v>0</v>
      </c>
      <c r="K252" s="147"/>
      <c r="L252" s="28"/>
      <c r="M252" s="148" t="s">
        <v>1</v>
      </c>
      <c r="N252" s="149" t="s">
        <v>41</v>
      </c>
      <c r="P252" s="150">
        <f t="shared" si="31"/>
        <v>0</v>
      </c>
      <c r="Q252" s="150">
        <v>0</v>
      </c>
      <c r="R252" s="150">
        <f t="shared" si="32"/>
        <v>0</v>
      </c>
      <c r="S252" s="150">
        <v>0</v>
      </c>
      <c r="T252" s="151">
        <f t="shared" si="33"/>
        <v>0</v>
      </c>
      <c r="AR252" s="152" t="s">
        <v>415</v>
      </c>
      <c r="AT252" s="152" t="s">
        <v>156</v>
      </c>
      <c r="AU252" s="152" t="s">
        <v>95</v>
      </c>
      <c r="AY252" s="13" t="s">
        <v>154</v>
      </c>
      <c r="BE252" s="153">
        <f t="shared" si="34"/>
        <v>0</v>
      </c>
      <c r="BF252" s="153">
        <f t="shared" si="35"/>
        <v>0</v>
      </c>
      <c r="BG252" s="153">
        <f t="shared" si="36"/>
        <v>0</v>
      </c>
      <c r="BH252" s="153">
        <f t="shared" si="37"/>
        <v>0</v>
      </c>
      <c r="BI252" s="153">
        <f t="shared" si="38"/>
        <v>0</v>
      </c>
      <c r="BJ252" s="13" t="s">
        <v>95</v>
      </c>
      <c r="BK252" s="153">
        <f t="shared" si="39"/>
        <v>0</v>
      </c>
      <c r="BL252" s="13" t="s">
        <v>415</v>
      </c>
      <c r="BM252" s="152" t="s">
        <v>1324</v>
      </c>
    </row>
    <row r="253" spans="2:65" s="1" customFormat="1" ht="16.5" customHeight="1">
      <c r="B253" s="139"/>
      <c r="C253" s="154" t="s">
        <v>680</v>
      </c>
      <c r="D253" s="154" t="s">
        <v>484</v>
      </c>
      <c r="E253" s="155" t="s">
        <v>1325</v>
      </c>
      <c r="F253" s="156" t="s">
        <v>1326</v>
      </c>
      <c r="G253" s="157" t="s">
        <v>491</v>
      </c>
      <c r="H253" s="158">
        <v>60</v>
      </c>
      <c r="I253" s="145">
        <v>0</v>
      </c>
      <c r="J253" s="159">
        <f t="shared" si="30"/>
        <v>0</v>
      </c>
      <c r="K253" s="160"/>
      <c r="L253" s="161"/>
      <c r="M253" s="162" t="s">
        <v>1</v>
      </c>
      <c r="N253" s="163" t="s">
        <v>41</v>
      </c>
      <c r="P253" s="150">
        <f t="shared" si="31"/>
        <v>0</v>
      </c>
      <c r="Q253" s="150">
        <v>7.3999999999999999E-4</v>
      </c>
      <c r="R253" s="150">
        <f t="shared" si="32"/>
        <v>4.4400000000000002E-2</v>
      </c>
      <c r="S253" s="150">
        <v>0</v>
      </c>
      <c r="T253" s="151">
        <f t="shared" si="33"/>
        <v>0</v>
      </c>
      <c r="AR253" s="152" t="s">
        <v>680</v>
      </c>
      <c r="AT253" s="152" t="s">
        <v>484</v>
      </c>
      <c r="AU253" s="152" t="s">
        <v>95</v>
      </c>
      <c r="AY253" s="13" t="s">
        <v>154</v>
      </c>
      <c r="BE253" s="153">
        <f t="shared" si="34"/>
        <v>0</v>
      </c>
      <c r="BF253" s="153">
        <f t="shared" si="35"/>
        <v>0</v>
      </c>
      <c r="BG253" s="153">
        <f t="shared" si="36"/>
        <v>0</v>
      </c>
      <c r="BH253" s="153">
        <f t="shared" si="37"/>
        <v>0</v>
      </c>
      <c r="BI253" s="153">
        <f t="shared" si="38"/>
        <v>0</v>
      </c>
      <c r="BJ253" s="13" t="s">
        <v>95</v>
      </c>
      <c r="BK253" s="153">
        <f t="shared" si="39"/>
        <v>0</v>
      </c>
      <c r="BL253" s="13" t="s">
        <v>680</v>
      </c>
      <c r="BM253" s="152" t="s">
        <v>1327</v>
      </c>
    </row>
    <row r="254" spans="2:65" s="1" customFormat="1" ht="24.2" customHeight="1">
      <c r="B254" s="139"/>
      <c r="C254" s="140" t="s">
        <v>684</v>
      </c>
      <c r="D254" s="140" t="s">
        <v>156</v>
      </c>
      <c r="E254" s="141" t="s">
        <v>1328</v>
      </c>
      <c r="F254" s="142" t="s">
        <v>1329</v>
      </c>
      <c r="G254" s="143" t="s">
        <v>491</v>
      </c>
      <c r="H254" s="144">
        <v>5</v>
      </c>
      <c r="I254" s="145">
        <v>0</v>
      </c>
      <c r="J254" s="146">
        <f t="shared" si="30"/>
        <v>0</v>
      </c>
      <c r="K254" s="147"/>
      <c r="L254" s="28"/>
      <c r="M254" s="148" t="s">
        <v>1</v>
      </c>
      <c r="N254" s="149" t="s">
        <v>41</v>
      </c>
      <c r="P254" s="150">
        <f t="shared" si="31"/>
        <v>0</v>
      </c>
      <c r="Q254" s="150">
        <v>0</v>
      </c>
      <c r="R254" s="150">
        <f t="shared" si="32"/>
        <v>0</v>
      </c>
      <c r="S254" s="150">
        <v>0</v>
      </c>
      <c r="T254" s="151">
        <f t="shared" si="33"/>
        <v>0</v>
      </c>
      <c r="AR254" s="152" t="s">
        <v>415</v>
      </c>
      <c r="AT254" s="152" t="s">
        <v>156</v>
      </c>
      <c r="AU254" s="152" t="s">
        <v>95</v>
      </c>
      <c r="AY254" s="13" t="s">
        <v>154</v>
      </c>
      <c r="BE254" s="153">
        <f t="shared" si="34"/>
        <v>0</v>
      </c>
      <c r="BF254" s="153">
        <f t="shared" si="35"/>
        <v>0</v>
      </c>
      <c r="BG254" s="153">
        <f t="shared" si="36"/>
        <v>0</v>
      </c>
      <c r="BH254" s="153">
        <f t="shared" si="37"/>
        <v>0</v>
      </c>
      <c r="BI254" s="153">
        <f t="shared" si="38"/>
        <v>0</v>
      </c>
      <c r="BJ254" s="13" t="s">
        <v>95</v>
      </c>
      <c r="BK254" s="153">
        <f t="shared" si="39"/>
        <v>0</v>
      </c>
      <c r="BL254" s="13" t="s">
        <v>415</v>
      </c>
      <c r="BM254" s="152" t="s">
        <v>1330</v>
      </c>
    </row>
    <row r="255" spans="2:65" s="1" customFormat="1" ht="24.2" customHeight="1">
      <c r="B255" s="139"/>
      <c r="C255" s="154" t="s">
        <v>688</v>
      </c>
      <c r="D255" s="154" t="s">
        <v>484</v>
      </c>
      <c r="E255" s="155" t="s">
        <v>1331</v>
      </c>
      <c r="F255" s="156" t="s">
        <v>1332</v>
      </c>
      <c r="G255" s="157" t="s">
        <v>491</v>
      </c>
      <c r="H255" s="158">
        <v>5</v>
      </c>
      <c r="I255" s="145">
        <v>0</v>
      </c>
      <c r="J255" s="159">
        <f t="shared" si="30"/>
        <v>0</v>
      </c>
      <c r="K255" s="160"/>
      <c r="L255" s="161"/>
      <c r="M255" s="162" t="s">
        <v>1</v>
      </c>
      <c r="N255" s="163" t="s">
        <v>41</v>
      </c>
      <c r="P255" s="150">
        <f t="shared" si="31"/>
        <v>0</v>
      </c>
      <c r="Q255" s="150">
        <v>2.0000000000000001E-4</v>
      </c>
      <c r="R255" s="150">
        <f t="shared" si="32"/>
        <v>1E-3</v>
      </c>
      <c r="S255" s="150">
        <v>0</v>
      </c>
      <c r="T255" s="151">
        <f t="shared" si="33"/>
        <v>0</v>
      </c>
      <c r="AR255" s="152" t="s">
        <v>680</v>
      </c>
      <c r="AT255" s="152" t="s">
        <v>484</v>
      </c>
      <c r="AU255" s="152" t="s">
        <v>95</v>
      </c>
      <c r="AY255" s="13" t="s">
        <v>154</v>
      </c>
      <c r="BE255" s="153">
        <f t="shared" si="34"/>
        <v>0</v>
      </c>
      <c r="BF255" s="153">
        <f t="shared" si="35"/>
        <v>0</v>
      </c>
      <c r="BG255" s="153">
        <f t="shared" si="36"/>
        <v>0</v>
      </c>
      <c r="BH255" s="153">
        <f t="shared" si="37"/>
        <v>0</v>
      </c>
      <c r="BI255" s="153">
        <f t="shared" si="38"/>
        <v>0</v>
      </c>
      <c r="BJ255" s="13" t="s">
        <v>95</v>
      </c>
      <c r="BK255" s="153">
        <f t="shared" si="39"/>
        <v>0</v>
      </c>
      <c r="BL255" s="13" t="s">
        <v>680</v>
      </c>
      <c r="BM255" s="152" t="s">
        <v>1333</v>
      </c>
    </row>
    <row r="256" spans="2:65" s="11" customFormat="1" ht="25.9" customHeight="1">
      <c r="B256" s="127"/>
      <c r="D256" s="128" t="s">
        <v>74</v>
      </c>
      <c r="E256" s="129" t="s">
        <v>1334</v>
      </c>
      <c r="F256" s="129" t="s">
        <v>1335</v>
      </c>
      <c r="I256" s="130"/>
      <c r="J256" s="131">
        <f>BK256</f>
        <v>0</v>
      </c>
      <c r="L256" s="127"/>
      <c r="M256" s="132"/>
      <c r="P256" s="133">
        <f>P257</f>
        <v>0</v>
      </c>
      <c r="R256" s="133">
        <f>R257</f>
        <v>0</v>
      </c>
      <c r="T256" s="134">
        <f>T257</f>
        <v>0</v>
      </c>
      <c r="AR256" s="128" t="s">
        <v>160</v>
      </c>
      <c r="AT256" s="135" t="s">
        <v>74</v>
      </c>
      <c r="AU256" s="135" t="s">
        <v>75</v>
      </c>
      <c r="AY256" s="128" t="s">
        <v>154</v>
      </c>
      <c r="BK256" s="136">
        <f>BK257</f>
        <v>0</v>
      </c>
    </row>
    <row r="257" spans="2:65" s="1" customFormat="1" ht="16.5" customHeight="1">
      <c r="B257" s="139"/>
      <c r="C257" s="140" t="s">
        <v>692</v>
      </c>
      <c r="D257" s="140" t="s">
        <v>156</v>
      </c>
      <c r="E257" s="141" t="s">
        <v>1336</v>
      </c>
      <c r="F257" s="142" t="s">
        <v>1337</v>
      </c>
      <c r="G257" s="143" t="s">
        <v>246</v>
      </c>
      <c r="H257" s="144">
        <v>1</v>
      </c>
      <c r="I257" s="145">
        <v>0</v>
      </c>
      <c r="J257" s="146">
        <f>ROUND(I257*H257,2)</f>
        <v>0</v>
      </c>
      <c r="K257" s="147"/>
      <c r="L257" s="28"/>
      <c r="M257" s="165" t="s">
        <v>1</v>
      </c>
      <c r="N257" s="166" t="s">
        <v>41</v>
      </c>
      <c r="O257" s="167"/>
      <c r="P257" s="168">
        <f>O257*H257</f>
        <v>0</v>
      </c>
      <c r="Q257" s="168">
        <v>0</v>
      </c>
      <c r="R257" s="168">
        <f>Q257*H257</f>
        <v>0</v>
      </c>
      <c r="S257" s="168">
        <v>0</v>
      </c>
      <c r="T257" s="169">
        <f>S257*H257</f>
        <v>0</v>
      </c>
      <c r="AR257" s="152" t="s">
        <v>415</v>
      </c>
      <c r="AT257" s="152" t="s">
        <v>156</v>
      </c>
      <c r="AU257" s="152" t="s">
        <v>83</v>
      </c>
      <c r="AY257" s="13" t="s">
        <v>154</v>
      </c>
      <c r="BE257" s="153">
        <f>IF(N257="základná",J257,0)</f>
        <v>0</v>
      </c>
      <c r="BF257" s="153">
        <f>IF(N257="znížená",J257,0)</f>
        <v>0</v>
      </c>
      <c r="BG257" s="153">
        <f>IF(N257="zákl. prenesená",J257,0)</f>
        <v>0</v>
      </c>
      <c r="BH257" s="153">
        <f>IF(N257="zníž. prenesená",J257,0)</f>
        <v>0</v>
      </c>
      <c r="BI257" s="153">
        <f>IF(N257="nulová",J257,0)</f>
        <v>0</v>
      </c>
      <c r="BJ257" s="13" t="s">
        <v>95</v>
      </c>
      <c r="BK257" s="153">
        <f>ROUND(I257*H257,2)</f>
        <v>0</v>
      </c>
      <c r="BL257" s="13" t="s">
        <v>415</v>
      </c>
      <c r="BM257" s="152" t="s">
        <v>1338</v>
      </c>
    </row>
    <row r="258" spans="2:65" s="1" customFormat="1" ht="6.95" customHeight="1">
      <c r="B258" s="43"/>
      <c r="C258" s="44"/>
      <c r="D258" s="44"/>
      <c r="E258" s="44"/>
      <c r="F258" s="44"/>
      <c r="G258" s="44"/>
      <c r="H258" s="44"/>
      <c r="I258" s="44"/>
      <c r="J258" s="44"/>
      <c r="K258" s="44"/>
      <c r="L258" s="28"/>
    </row>
  </sheetData>
  <autoFilter ref="C120:K257" xr:uid="{00000000-0009-0000-0000-000002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92"/>
  <sheetViews>
    <sheetView showGridLines="0" topLeftCell="A185" workbookViewId="0">
      <selection activeCell="I187" sqref="I187:I19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0" t="s">
        <v>5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3" t="s">
        <v>90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customHeight="1">
      <c r="B4" s="16"/>
      <c r="D4" s="17" t="s">
        <v>109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17" t="str">
        <f>'Rekapitulácia stavby'!K6</f>
        <v>Skladovacia hala - prístavba</v>
      </c>
      <c r="F7" s="218"/>
      <c r="G7" s="218"/>
      <c r="H7" s="218"/>
      <c r="L7" s="16"/>
    </row>
    <row r="8" spans="2:46" s="1" customFormat="1" ht="12" customHeight="1">
      <c r="B8" s="28"/>
      <c r="D8" s="23" t="s">
        <v>110</v>
      </c>
      <c r="L8" s="28"/>
    </row>
    <row r="9" spans="2:46" s="1" customFormat="1" ht="16.5" customHeight="1">
      <c r="B9" s="28"/>
      <c r="E9" s="199" t="s">
        <v>1339</v>
      </c>
      <c r="F9" s="216"/>
      <c r="G9" s="216"/>
      <c r="H9" s="216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18. 6. 2024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9" t="str">
        <f>'Rekapitulácia stavby'!E14</f>
        <v>Vyplň údaj</v>
      </c>
      <c r="F18" s="185"/>
      <c r="G18" s="185"/>
      <c r="H18" s="185"/>
      <c r="I18" s="23" t="s">
        <v>26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16.5" customHeight="1">
      <c r="B27" s="93"/>
      <c r="E27" s="189" t="s">
        <v>1</v>
      </c>
      <c r="F27" s="189"/>
      <c r="G27" s="189"/>
      <c r="H27" s="189"/>
      <c r="L27" s="93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94" t="s">
        <v>35</v>
      </c>
      <c r="J30" s="65">
        <f>ROUND(J125,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5" customHeight="1">
      <c r="B33" s="28"/>
      <c r="D33" s="54" t="s">
        <v>39</v>
      </c>
      <c r="E33" s="33" t="s">
        <v>40</v>
      </c>
      <c r="F33" s="95">
        <f>ROUND((SUM(BE125:BE191)),  2)</f>
        <v>0</v>
      </c>
      <c r="G33" s="96"/>
      <c r="H33" s="96"/>
      <c r="I33" s="97">
        <v>0.2</v>
      </c>
      <c r="J33" s="95">
        <f>ROUND(((SUM(BE125:BE191))*I33),  2)</f>
        <v>0</v>
      </c>
      <c r="L33" s="28"/>
    </row>
    <row r="34" spans="2:12" s="1" customFormat="1" ht="14.45" customHeight="1">
      <c r="B34" s="28"/>
      <c r="E34" s="33" t="s">
        <v>41</v>
      </c>
      <c r="F34" s="95">
        <f>ROUND((SUM(BF125:BF191)),  2)</f>
        <v>0</v>
      </c>
      <c r="G34" s="96"/>
      <c r="H34" s="96"/>
      <c r="I34" s="97">
        <v>0.2</v>
      </c>
      <c r="J34" s="95">
        <f>ROUND(((SUM(BF125:BF191))*I34),  2)</f>
        <v>0</v>
      </c>
      <c r="L34" s="28"/>
    </row>
    <row r="35" spans="2:12" s="1" customFormat="1" ht="14.45" hidden="1" customHeight="1">
      <c r="B35" s="28"/>
      <c r="E35" s="23" t="s">
        <v>42</v>
      </c>
      <c r="F35" s="85">
        <f>ROUND((SUM(BG125:BG191)),  2)</f>
        <v>0</v>
      </c>
      <c r="I35" s="98">
        <v>0.2</v>
      </c>
      <c r="J35" s="85">
        <f>0</f>
        <v>0</v>
      </c>
      <c r="L35" s="28"/>
    </row>
    <row r="36" spans="2:12" s="1" customFormat="1" ht="14.45" hidden="1" customHeight="1">
      <c r="B36" s="28"/>
      <c r="E36" s="23" t="s">
        <v>43</v>
      </c>
      <c r="F36" s="85">
        <f>ROUND((SUM(BH125:BH191)),  2)</f>
        <v>0</v>
      </c>
      <c r="I36" s="98">
        <v>0.2</v>
      </c>
      <c r="J36" s="85">
        <f>0</f>
        <v>0</v>
      </c>
      <c r="L36" s="28"/>
    </row>
    <row r="37" spans="2:12" s="1" customFormat="1" ht="14.45" hidden="1" customHeight="1">
      <c r="B37" s="28"/>
      <c r="E37" s="33" t="s">
        <v>44</v>
      </c>
      <c r="F37" s="95">
        <f>ROUND((SUM(BI125:BI191)),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9"/>
      <c r="D39" s="100" t="s">
        <v>45</v>
      </c>
      <c r="E39" s="56"/>
      <c r="F39" s="56"/>
      <c r="G39" s="101" t="s">
        <v>46</v>
      </c>
      <c r="H39" s="102" t="s">
        <v>47</v>
      </c>
      <c r="I39" s="56"/>
      <c r="J39" s="103">
        <f>SUM(J30:J37)</f>
        <v>0</v>
      </c>
      <c r="K39" s="10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112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17" t="str">
        <f>E7</f>
        <v>Skladovacia hala - prístavba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110</v>
      </c>
      <c r="L86" s="28"/>
    </row>
    <row r="87" spans="2:47" s="1" customFormat="1" ht="16.5" customHeight="1">
      <c r="B87" s="28"/>
      <c r="E87" s="199" t="str">
        <f>E9</f>
        <v>03 - Vykurovací systém</v>
      </c>
      <c r="F87" s="216"/>
      <c r="G87" s="216"/>
      <c r="H87" s="21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Svidník</v>
      </c>
      <c r="I89" s="23" t="s">
        <v>21</v>
      </c>
      <c r="J89" s="51" t="str">
        <f>IF(J12="","",J12)</f>
        <v>18. 6. 2024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>Slovenský červený kríž ÚzS Svidník</v>
      </c>
      <c r="I91" s="23" t="s">
        <v>29</v>
      </c>
      <c r="J91" s="26" t="str">
        <f>E21</f>
        <v>Ing. Jozef Špirko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7" t="s">
        <v>113</v>
      </c>
      <c r="D94" s="99"/>
      <c r="E94" s="99"/>
      <c r="F94" s="99"/>
      <c r="G94" s="99"/>
      <c r="H94" s="99"/>
      <c r="I94" s="99"/>
      <c r="J94" s="108" t="s">
        <v>114</v>
      </c>
      <c r="K94" s="9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9" t="s">
        <v>115</v>
      </c>
      <c r="J96" s="65">
        <f>J125</f>
        <v>0</v>
      </c>
      <c r="L96" s="28"/>
      <c r="AU96" s="13" t="s">
        <v>116</v>
      </c>
    </row>
    <row r="97" spans="2:12" s="8" customFormat="1" ht="24.95" customHeight="1">
      <c r="B97" s="110"/>
      <c r="D97" s="111" t="s">
        <v>117</v>
      </c>
      <c r="E97" s="112"/>
      <c r="F97" s="112"/>
      <c r="G97" s="112"/>
      <c r="H97" s="112"/>
      <c r="I97" s="112"/>
      <c r="J97" s="113">
        <f>J126</f>
        <v>0</v>
      </c>
      <c r="L97" s="110"/>
    </row>
    <row r="98" spans="2:12" s="9" customFormat="1" ht="19.899999999999999" customHeight="1">
      <c r="B98" s="114"/>
      <c r="D98" s="115" t="s">
        <v>124</v>
      </c>
      <c r="E98" s="116"/>
      <c r="F98" s="116"/>
      <c r="G98" s="116"/>
      <c r="H98" s="116"/>
      <c r="I98" s="116"/>
      <c r="J98" s="117">
        <f>J127</f>
        <v>0</v>
      </c>
      <c r="L98" s="114"/>
    </row>
    <row r="99" spans="2:12" s="8" customFormat="1" ht="24.95" customHeight="1">
      <c r="B99" s="110"/>
      <c r="D99" s="111" t="s">
        <v>1340</v>
      </c>
      <c r="E99" s="112"/>
      <c r="F99" s="112"/>
      <c r="G99" s="112"/>
      <c r="H99" s="112"/>
      <c r="I99" s="112"/>
      <c r="J99" s="113">
        <f>J138</f>
        <v>0</v>
      </c>
      <c r="L99" s="110"/>
    </row>
    <row r="100" spans="2:12" s="9" customFormat="1" ht="19.899999999999999" customHeight="1">
      <c r="B100" s="114"/>
      <c r="D100" s="115" t="s">
        <v>1341</v>
      </c>
      <c r="E100" s="116"/>
      <c r="F100" s="116"/>
      <c r="G100" s="116"/>
      <c r="H100" s="116"/>
      <c r="I100" s="116"/>
      <c r="J100" s="117">
        <f>J145</f>
        <v>0</v>
      </c>
      <c r="L100" s="114"/>
    </row>
    <row r="101" spans="2:12" s="9" customFormat="1" ht="19.899999999999999" customHeight="1">
      <c r="B101" s="114"/>
      <c r="D101" s="115" t="s">
        <v>1342</v>
      </c>
      <c r="E101" s="116"/>
      <c r="F101" s="116"/>
      <c r="G101" s="116"/>
      <c r="H101" s="116"/>
      <c r="I101" s="116"/>
      <c r="J101" s="117">
        <f>J146</f>
        <v>0</v>
      </c>
      <c r="L101" s="114"/>
    </row>
    <row r="102" spans="2:12" s="9" customFormat="1" ht="19.899999999999999" customHeight="1">
      <c r="B102" s="114"/>
      <c r="D102" s="115" t="s">
        <v>1343</v>
      </c>
      <c r="E102" s="116"/>
      <c r="F102" s="116"/>
      <c r="G102" s="116"/>
      <c r="H102" s="116"/>
      <c r="I102" s="116"/>
      <c r="J102" s="117">
        <f>J159</f>
        <v>0</v>
      </c>
      <c r="L102" s="114"/>
    </row>
    <row r="103" spans="2:12" s="9" customFormat="1" ht="19.899999999999999" customHeight="1">
      <c r="B103" s="114"/>
      <c r="D103" s="115" t="s">
        <v>1344</v>
      </c>
      <c r="E103" s="116"/>
      <c r="F103" s="116"/>
      <c r="G103" s="116"/>
      <c r="H103" s="116"/>
      <c r="I103" s="116"/>
      <c r="J103" s="117">
        <f>J169</f>
        <v>0</v>
      </c>
      <c r="L103" s="114"/>
    </row>
    <row r="104" spans="2:12" s="8" customFormat="1" ht="24.95" customHeight="1">
      <c r="B104" s="110"/>
      <c r="D104" s="111" t="s">
        <v>943</v>
      </c>
      <c r="E104" s="112"/>
      <c r="F104" s="112"/>
      <c r="G104" s="112"/>
      <c r="H104" s="112"/>
      <c r="I104" s="112"/>
      <c r="J104" s="113">
        <f>J185</f>
        <v>0</v>
      </c>
      <c r="L104" s="110"/>
    </row>
    <row r="105" spans="2:12" s="8" customFormat="1" ht="24.95" customHeight="1">
      <c r="B105" s="110"/>
      <c r="D105" s="111" t="s">
        <v>1345</v>
      </c>
      <c r="E105" s="112"/>
      <c r="F105" s="112"/>
      <c r="G105" s="112"/>
      <c r="H105" s="112"/>
      <c r="I105" s="112"/>
      <c r="J105" s="113">
        <f>J186</f>
        <v>0</v>
      </c>
      <c r="L105" s="110"/>
    </row>
    <row r="106" spans="2:12" s="1" customFormat="1" ht="21.75" customHeight="1">
      <c r="B106" s="28"/>
      <c r="L106" s="28"/>
    </row>
    <row r="107" spans="2:12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12" s="1" customFormat="1" ht="6.95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12" s="1" customFormat="1" ht="24.95" customHeight="1">
      <c r="B112" s="28"/>
      <c r="C112" s="17" t="s">
        <v>140</v>
      </c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15</v>
      </c>
      <c r="L114" s="28"/>
    </row>
    <row r="115" spans="2:65" s="1" customFormat="1" ht="16.5" customHeight="1">
      <c r="B115" s="28"/>
      <c r="E115" s="217" t="str">
        <f>E7</f>
        <v>Skladovacia hala - prístavba</v>
      </c>
      <c r="F115" s="218"/>
      <c r="G115" s="218"/>
      <c r="H115" s="218"/>
      <c r="L115" s="28"/>
    </row>
    <row r="116" spans="2:65" s="1" customFormat="1" ht="12" customHeight="1">
      <c r="B116" s="28"/>
      <c r="C116" s="23" t="s">
        <v>110</v>
      </c>
      <c r="L116" s="28"/>
    </row>
    <row r="117" spans="2:65" s="1" customFormat="1" ht="16.5" customHeight="1">
      <c r="B117" s="28"/>
      <c r="E117" s="199" t="str">
        <f>E9</f>
        <v>03 - Vykurovací systém</v>
      </c>
      <c r="F117" s="216"/>
      <c r="G117" s="216"/>
      <c r="H117" s="216"/>
      <c r="L117" s="28"/>
    </row>
    <row r="118" spans="2:65" s="1" customFormat="1" ht="6.95" customHeight="1">
      <c r="B118" s="28"/>
      <c r="L118" s="28"/>
    </row>
    <row r="119" spans="2:65" s="1" customFormat="1" ht="12" customHeight="1">
      <c r="B119" s="28"/>
      <c r="C119" s="23" t="s">
        <v>19</v>
      </c>
      <c r="F119" s="21" t="str">
        <f>F12</f>
        <v>Svidník</v>
      </c>
      <c r="I119" s="23" t="s">
        <v>21</v>
      </c>
      <c r="J119" s="51" t="str">
        <f>IF(J12="","",J12)</f>
        <v>18. 6. 2024</v>
      </c>
      <c r="L119" s="28"/>
    </row>
    <row r="120" spans="2:65" s="1" customFormat="1" ht="6.95" customHeight="1">
      <c r="B120" s="28"/>
      <c r="L120" s="28"/>
    </row>
    <row r="121" spans="2:65" s="1" customFormat="1" ht="15.2" customHeight="1">
      <c r="B121" s="28"/>
      <c r="C121" s="23" t="s">
        <v>23</v>
      </c>
      <c r="F121" s="21" t="str">
        <f>E15</f>
        <v>Slovenský červený kríž ÚzS Svidník</v>
      </c>
      <c r="I121" s="23" t="s">
        <v>29</v>
      </c>
      <c r="J121" s="26" t="str">
        <f>E21</f>
        <v>Ing. Jozef Špirko</v>
      </c>
      <c r="L121" s="28"/>
    </row>
    <row r="122" spans="2:65" s="1" customFormat="1" ht="15.2" customHeight="1">
      <c r="B122" s="28"/>
      <c r="C122" s="23" t="s">
        <v>27</v>
      </c>
      <c r="F122" s="21" t="str">
        <f>IF(E18="","",E18)</f>
        <v>Vyplň údaj</v>
      </c>
      <c r="I122" s="23" t="s">
        <v>32</v>
      </c>
      <c r="J122" s="26" t="str">
        <f>E24</f>
        <v xml:space="preserve"> </v>
      </c>
      <c r="L122" s="28"/>
    </row>
    <row r="123" spans="2:65" s="1" customFormat="1" ht="10.35" customHeight="1">
      <c r="B123" s="28"/>
      <c r="L123" s="28"/>
    </row>
    <row r="124" spans="2:65" s="10" customFormat="1" ht="29.25" customHeight="1">
      <c r="B124" s="118"/>
      <c r="C124" s="119" t="s">
        <v>141</v>
      </c>
      <c r="D124" s="120" t="s">
        <v>60</v>
      </c>
      <c r="E124" s="120" t="s">
        <v>56</v>
      </c>
      <c r="F124" s="120" t="s">
        <v>57</v>
      </c>
      <c r="G124" s="120" t="s">
        <v>142</v>
      </c>
      <c r="H124" s="120" t="s">
        <v>143</v>
      </c>
      <c r="I124" s="120" t="s">
        <v>144</v>
      </c>
      <c r="J124" s="121" t="s">
        <v>114</v>
      </c>
      <c r="K124" s="122" t="s">
        <v>145</v>
      </c>
      <c r="L124" s="118"/>
      <c r="M124" s="58" t="s">
        <v>1</v>
      </c>
      <c r="N124" s="59" t="s">
        <v>39</v>
      </c>
      <c r="O124" s="59" t="s">
        <v>146</v>
      </c>
      <c r="P124" s="59" t="s">
        <v>147</v>
      </c>
      <c r="Q124" s="59" t="s">
        <v>148</v>
      </c>
      <c r="R124" s="59" t="s">
        <v>149</v>
      </c>
      <c r="S124" s="59" t="s">
        <v>150</v>
      </c>
      <c r="T124" s="60" t="s">
        <v>151</v>
      </c>
    </row>
    <row r="125" spans="2:65" s="1" customFormat="1" ht="22.9" customHeight="1">
      <c r="B125" s="28"/>
      <c r="C125" s="63" t="s">
        <v>115</v>
      </c>
      <c r="J125" s="123">
        <f>BK125</f>
        <v>0</v>
      </c>
      <c r="L125" s="28"/>
      <c r="M125" s="61"/>
      <c r="N125" s="52"/>
      <c r="O125" s="52"/>
      <c r="P125" s="124">
        <f>P126+P138+P185+P186</f>
        <v>0</v>
      </c>
      <c r="Q125" s="52"/>
      <c r="R125" s="124">
        <f>R126+R138+R185+R186</f>
        <v>0.57417000000000007</v>
      </c>
      <c r="S125" s="52"/>
      <c r="T125" s="125">
        <f>T126+T138+T185+T186</f>
        <v>1.0500000000000001E-2</v>
      </c>
      <c r="AT125" s="13" t="s">
        <v>74</v>
      </c>
      <c r="AU125" s="13" t="s">
        <v>116</v>
      </c>
      <c r="BK125" s="126">
        <f>BK126+BK138+BK185+BK186</f>
        <v>0</v>
      </c>
    </row>
    <row r="126" spans="2:65" s="11" customFormat="1" ht="25.9" customHeight="1">
      <c r="B126" s="127"/>
      <c r="D126" s="128" t="s">
        <v>74</v>
      </c>
      <c r="E126" s="129" t="s">
        <v>152</v>
      </c>
      <c r="F126" s="129" t="s">
        <v>153</v>
      </c>
      <c r="I126" s="130"/>
      <c r="J126" s="131">
        <f>BK126</f>
        <v>0</v>
      </c>
      <c r="L126" s="127"/>
      <c r="M126" s="132"/>
      <c r="P126" s="133">
        <f>P127</f>
        <v>0</v>
      </c>
      <c r="R126" s="133">
        <f>R127</f>
        <v>6.1199999999999997E-2</v>
      </c>
      <c r="T126" s="134">
        <f>T127</f>
        <v>1.0500000000000001E-2</v>
      </c>
      <c r="AR126" s="128" t="s">
        <v>83</v>
      </c>
      <c r="AT126" s="135" t="s">
        <v>74</v>
      </c>
      <c r="AU126" s="135" t="s">
        <v>75</v>
      </c>
      <c r="AY126" s="128" t="s">
        <v>154</v>
      </c>
      <c r="BK126" s="136">
        <f>BK127</f>
        <v>0</v>
      </c>
    </row>
    <row r="127" spans="2:65" s="11" customFormat="1" ht="22.9" customHeight="1">
      <c r="B127" s="127"/>
      <c r="D127" s="128" t="s">
        <v>74</v>
      </c>
      <c r="E127" s="137" t="s">
        <v>190</v>
      </c>
      <c r="F127" s="137" t="s">
        <v>521</v>
      </c>
      <c r="I127" s="130"/>
      <c r="J127" s="138">
        <f>BK127</f>
        <v>0</v>
      </c>
      <c r="L127" s="127"/>
      <c r="M127" s="132"/>
      <c r="P127" s="133">
        <f>SUM(P128:P137)</f>
        <v>0</v>
      </c>
      <c r="R127" s="133">
        <f>SUM(R128:R137)</f>
        <v>6.1199999999999997E-2</v>
      </c>
      <c r="T127" s="134">
        <f>SUM(T128:T137)</f>
        <v>1.0500000000000001E-2</v>
      </c>
      <c r="AR127" s="128" t="s">
        <v>83</v>
      </c>
      <c r="AT127" s="135" t="s">
        <v>74</v>
      </c>
      <c r="AU127" s="135" t="s">
        <v>83</v>
      </c>
      <c r="AY127" s="128" t="s">
        <v>154</v>
      </c>
      <c r="BK127" s="136">
        <f>SUM(BK128:BK137)</f>
        <v>0</v>
      </c>
    </row>
    <row r="128" spans="2:65" s="1" customFormat="1" ht="24.2" customHeight="1">
      <c r="B128" s="139"/>
      <c r="C128" s="140" t="s">
        <v>1346</v>
      </c>
      <c r="D128" s="140" t="s">
        <v>156</v>
      </c>
      <c r="E128" s="141" t="s">
        <v>1347</v>
      </c>
      <c r="F128" s="142" t="s">
        <v>1348</v>
      </c>
      <c r="G128" s="143" t="s">
        <v>948</v>
      </c>
      <c r="H128" s="144">
        <v>125</v>
      </c>
      <c r="I128" s="145">
        <v>0</v>
      </c>
      <c r="J128" s="146">
        <f t="shared" ref="J128:J137" si="0">ROUND(I128*H128,2)</f>
        <v>0</v>
      </c>
      <c r="K128" s="147"/>
      <c r="L128" s="28"/>
      <c r="M128" s="148" t="s">
        <v>1</v>
      </c>
      <c r="N128" s="149" t="s">
        <v>41</v>
      </c>
      <c r="P128" s="150">
        <f t="shared" ref="P128:P137" si="1">O128*H128</f>
        <v>0</v>
      </c>
      <c r="Q128" s="150">
        <v>0</v>
      </c>
      <c r="R128" s="150">
        <f t="shared" ref="R128:R137" si="2">Q128*H128</f>
        <v>0</v>
      </c>
      <c r="S128" s="150">
        <v>2.0000000000000002E-5</v>
      </c>
      <c r="T128" s="151">
        <f t="shared" ref="T128:T137" si="3">S128*H128</f>
        <v>2.5000000000000001E-3</v>
      </c>
      <c r="AR128" s="152" t="s">
        <v>160</v>
      </c>
      <c r="AT128" s="152" t="s">
        <v>156</v>
      </c>
      <c r="AU128" s="152" t="s">
        <v>95</v>
      </c>
      <c r="AY128" s="13" t="s">
        <v>154</v>
      </c>
      <c r="BE128" s="153">
        <f t="shared" ref="BE128:BE137" si="4">IF(N128="základná",J128,0)</f>
        <v>0</v>
      </c>
      <c r="BF128" s="153">
        <f t="shared" ref="BF128:BF137" si="5">IF(N128="znížená",J128,0)</f>
        <v>0</v>
      </c>
      <c r="BG128" s="153">
        <f t="shared" ref="BG128:BG137" si="6">IF(N128="zákl. prenesená",J128,0)</f>
        <v>0</v>
      </c>
      <c r="BH128" s="153">
        <f t="shared" ref="BH128:BH137" si="7">IF(N128="zníž. prenesená",J128,0)</f>
        <v>0</v>
      </c>
      <c r="BI128" s="153">
        <f t="shared" ref="BI128:BI137" si="8">IF(N128="nulová",J128,0)</f>
        <v>0</v>
      </c>
      <c r="BJ128" s="13" t="s">
        <v>95</v>
      </c>
      <c r="BK128" s="153">
        <f t="shared" ref="BK128:BK137" si="9">ROUND(I128*H128,2)</f>
        <v>0</v>
      </c>
      <c r="BL128" s="13" t="s">
        <v>160</v>
      </c>
      <c r="BM128" s="152" t="s">
        <v>1349</v>
      </c>
    </row>
    <row r="129" spans="2:65" s="1" customFormat="1" ht="24.2" customHeight="1">
      <c r="B129" s="139"/>
      <c r="C129" s="140" t="s">
        <v>1350</v>
      </c>
      <c r="D129" s="140" t="s">
        <v>156</v>
      </c>
      <c r="E129" s="141" t="s">
        <v>1351</v>
      </c>
      <c r="F129" s="142" t="s">
        <v>1352</v>
      </c>
      <c r="G129" s="143" t="s">
        <v>187</v>
      </c>
      <c r="H129" s="144">
        <v>40</v>
      </c>
      <c r="I129" s="145">
        <v>0</v>
      </c>
      <c r="J129" s="146">
        <f t="shared" si="0"/>
        <v>0</v>
      </c>
      <c r="K129" s="147"/>
      <c r="L129" s="28"/>
      <c r="M129" s="148" t="s">
        <v>1</v>
      </c>
      <c r="N129" s="149" t="s">
        <v>41</v>
      </c>
      <c r="P129" s="150">
        <f t="shared" si="1"/>
        <v>0</v>
      </c>
      <c r="Q129" s="150">
        <v>1.5299999999999999E-3</v>
      </c>
      <c r="R129" s="150">
        <f t="shared" si="2"/>
        <v>6.1199999999999997E-2</v>
      </c>
      <c r="S129" s="150">
        <v>0</v>
      </c>
      <c r="T129" s="151">
        <f t="shared" si="3"/>
        <v>0</v>
      </c>
      <c r="AR129" s="152" t="s">
        <v>160</v>
      </c>
      <c r="AT129" s="152" t="s">
        <v>156</v>
      </c>
      <c r="AU129" s="152" t="s">
        <v>95</v>
      </c>
      <c r="AY129" s="13" t="s">
        <v>154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95</v>
      </c>
      <c r="BK129" s="153">
        <f t="shared" si="9"/>
        <v>0</v>
      </c>
      <c r="BL129" s="13" t="s">
        <v>160</v>
      </c>
      <c r="BM129" s="152" t="s">
        <v>1353</v>
      </c>
    </row>
    <row r="130" spans="2:65" s="1" customFormat="1" ht="24.2" customHeight="1">
      <c r="B130" s="139"/>
      <c r="C130" s="140" t="s">
        <v>1354</v>
      </c>
      <c r="D130" s="140" t="s">
        <v>156</v>
      </c>
      <c r="E130" s="141" t="s">
        <v>1355</v>
      </c>
      <c r="F130" s="142" t="s">
        <v>1356</v>
      </c>
      <c r="G130" s="143" t="s">
        <v>229</v>
      </c>
      <c r="H130" s="144">
        <v>1.0999999999999999E-2</v>
      </c>
      <c r="I130" s="145">
        <v>0</v>
      </c>
      <c r="J130" s="146">
        <f t="shared" si="0"/>
        <v>0</v>
      </c>
      <c r="K130" s="147"/>
      <c r="L130" s="28"/>
      <c r="M130" s="148" t="s">
        <v>1</v>
      </c>
      <c r="N130" s="149" t="s">
        <v>41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160</v>
      </c>
      <c r="AT130" s="152" t="s">
        <v>156</v>
      </c>
      <c r="AU130" s="152" t="s">
        <v>95</v>
      </c>
      <c r="AY130" s="13" t="s">
        <v>154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95</v>
      </c>
      <c r="BK130" s="153">
        <f t="shared" si="9"/>
        <v>0</v>
      </c>
      <c r="BL130" s="13" t="s">
        <v>160</v>
      </c>
      <c r="BM130" s="152" t="s">
        <v>1357</v>
      </c>
    </row>
    <row r="131" spans="2:65" s="1" customFormat="1" ht="24.2" customHeight="1">
      <c r="B131" s="139"/>
      <c r="C131" s="140" t="s">
        <v>1358</v>
      </c>
      <c r="D131" s="140" t="s">
        <v>156</v>
      </c>
      <c r="E131" s="141" t="s">
        <v>1359</v>
      </c>
      <c r="F131" s="142" t="s">
        <v>1360</v>
      </c>
      <c r="G131" s="143" t="s">
        <v>229</v>
      </c>
      <c r="H131" s="144">
        <v>1.0999999999999999E-2</v>
      </c>
      <c r="I131" s="145">
        <v>0</v>
      </c>
      <c r="J131" s="146">
        <f t="shared" si="0"/>
        <v>0</v>
      </c>
      <c r="K131" s="147"/>
      <c r="L131" s="28"/>
      <c r="M131" s="148" t="s">
        <v>1</v>
      </c>
      <c r="N131" s="149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160</v>
      </c>
      <c r="AT131" s="152" t="s">
        <v>156</v>
      </c>
      <c r="AU131" s="152" t="s">
        <v>95</v>
      </c>
      <c r="AY131" s="13" t="s">
        <v>154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95</v>
      </c>
      <c r="BK131" s="153">
        <f t="shared" si="9"/>
        <v>0</v>
      </c>
      <c r="BL131" s="13" t="s">
        <v>160</v>
      </c>
      <c r="BM131" s="152" t="s">
        <v>1361</v>
      </c>
    </row>
    <row r="132" spans="2:65" s="1" customFormat="1" ht="21.75" customHeight="1">
      <c r="B132" s="139"/>
      <c r="C132" s="140" t="s">
        <v>1362</v>
      </c>
      <c r="D132" s="140" t="s">
        <v>156</v>
      </c>
      <c r="E132" s="141" t="s">
        <v>1363</v>
      </c>
      <c r="F132" s="142" t="s">
        <v>1364</v>
      </c>
      <c r="G132" s="143" t="s">
        <v>229</v>
      </c>
      <c r="H132" s="144">
        <v>1.0999999999999999E-2</v>
      </c>
      <c r="I132" s="145">
        <v>0</v>
      </c>
      <c r="J132" s="146">
        <f t="shared" si="0"/>
        <v>0</v>
      </c>
      <c r="K132" s="147"/>
      <c r="L132" s="28"/>
      <c r="M132" s="148" t="s">
        <v>1</v>
      </c>
      <c r="N132" s="149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160</v>
      </c>
      <c r="AT132" s="152" t="s">
        <v>156</v>
      </c>
      <c r="AU132" s="152" t="s">
        <v>95</v>
      </c>
      <c r="AY132" s="13" t="s">
        <v>154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95</v>
      </c>
      <c r="BK132" s="153">
        <f t="shared" si="9"/>
        <v>0</v>
      </c>
      <c r="BL132" s="13" t="s">
        <v>160</v>
      </c>
      <c r="BM132" s="152" t="s">
        <v>1365</v>
      </c>
    </row>
    <row r="133" spans="2:65" s="1" customFormat="1" ht="24.2" customHeight="1">
      <c r="B133" s="139"/>
      <c r="C133" s="140" t="s">
        <v>1366</v>
      </c>
      <c r="D133" s="140" t="s">
        <v>156</v>
      </c>
      <c r="E133" s="141" t="s">
        <v>1367</v>
      </c>
      <c r="F133" s="142" t="s">
        <v>1368</v>
      </c>
      <c r="G133" s="143" t="s">
        <v>229</v>
      </c>
      <c r="H133" s="144">
        <v>1.0999999999999999E-2</v>
      </c>
      <c r="I133" s="145">
        <v>0</v>
      </c>
      <c r="J133" s="146">
        <f t="shared" si="0"/>
        <v>0</v>
      </c>
      <c r="K133" s="147"/>
      <c r="L133" s="28"/>
      <c r="M133" s="148" t="s">
        <v>1</v>
      </c>
      <c r="N133" s="149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160</v>
      </c>
      <c r="AT133" s="152" t="s">
        <v>156</v>
      </c>
      <c r="AU133" s="152" t="s">
        <v>95</v>
      </c>
      <c r="AY133" s="13" t="s">
        <v>154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95</v>
      </c>
      <c r="BK133" s="153">
        <f t="shared" si="9"/>
        <v>0</v>
      </c>
      <c r="BL133" s="13" t="s">
        <v>160</v>
      </c>
      <c r="BM133" s="152" t="s">
        <v>1369</v>
      </c>
    </row>
    <row r="134" spans="2:65" s="1" customFormat="1" ht="21.75" customHeight="1">
      <c r="B134" s="139"/>
      <c r="C134" s="140" t="s">
        <v>1370</v>
      </c>
      <c r="D134" s="140" t="s">
        <v>156</v>
      </c>
      <c r="E134" s="141" t="s">
        <v>1371</v>
      </c>
      <c r="F134" s="142" t="s">
        <v>1372</v>
      </c>
      <c r="G134" s="143" t="s">
        <v>229</v>
      </c>
      <c r="H134" s="144">
        <v>1.0999999999999999E-2</v>
      </c>
      <c r="I134" s="145">
        <v>0</v>
      </c>
      <c r="J134" s="146">
        <f t="shared" si="0"/>
        <v>0</v>
      </c>
      <c r="K134" s="147"/>
      <c r="L134" s="28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160</v>
      </c>
      <c r="AT134" s="152" t="s">
        <v>156</v>
      </c>
      <c r="AU134" s="152" t="s">
        <v>95</v>
      </c>
      <c r="AY134" s="13" t="s">
        <v>154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95</v>
      </c>
      <c r="BK134" s="153">
        <f t="shared" si="9"/>
        <v>0</v>
      </c>
      <c r="BL134" s="13" t="s">
        <v>160</v>
      </c>
      <c r="BM134" s="152" t="s">
        <v>1373</v>
      </c>
    </row>
    <row r="135" spans="2:65" s="1" customFormat="1" ht="24.2" customHeight="1">
      <c r="B135" s="139"/>
      <c r="C135" s="140" t="s">
        <v>1374</v>
      </c>
      <c r="D135" s="140" t="s">
        <v>156</v>
      </c>
      <c r="E135" s="141" t="s">
        <v>1375</v>
      </c>
      <c r="F135" s="142" t="s">
        <v>1376</v>
      </c>
      <c r="G135" s="143" t="s">
        <v>229</v>
      </c>
      <c r="H135" s="144">
        <v>1.0999999999999999E-2</v>
      </c>
      <c r="I135" s="145">
        <v>0</v>
      </c>
      <c r="J135" s="146">
        <f t="shared" si="0"/>
        <v>0</v>
      </c>
      <c r="K135" s="147"/>
      <c r="L135" s="28"/>
      <c r="M135" s="148" t="s">
        <v>1</v>
      </c>
      <c r="N135" s="149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160</v>
      </c>
      <c r="AT135" s="152" t="s">
        <v>156</v>
      </c>
      <c r="AU135" s="152" t="s">
        <v>95</v>
      </c>
      <c r="AY135" s="13" t="s">
        <v>154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95</v>
      </c>
      <c r="BK135" s="153">
        <f t="shared" si="9"/>
        <v>0</v>
      </c>
      <c r="BL135" s="13" t="s">
        <v>160</v>
      </c>
      <c r="BM135" s="152" t="s">
        <v>1377</v>
      </c>
    </row>
    <row r="136" spans="2:65" s="1" customFormat="1" ht="21.75" customHeight="1">
      <c r="B136" s="139"/>
      <c r="C136" s="140" t="s">
        <v>1378</v>
      </c>
      <c r="D136" s="140" t="s">
        <v>156</v>
      </c>
      <c r="E136" s="141" t="s">
        <v>1379</v>
      </c>
      <c r="F136" s="142" t="s">
        <v>1380</v>
      </c>
      <c r="G136" s="143" t="s">
        <v>229</v>
      </c>
      <c r="H136" s="144">
        <v>0.11</v>
      </c>
      <c r="I136" s="145">
        <v>0</v>
      </c>
      <c r="J136" s="146">
        <f t="shared" si="0"/>
        <v>0</v>
      </c>
      <c r="K136" s="147"/>
      <c r="L136" s="28"/>
      <c r="M136" s="148" t="s">
        <v>1</v>
      </c>
      <c r="N136" s="149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160</v>
      </c>
      <c r="AT136" s="152" t="s">
        <v>156</v>
      </c>
      <c r="AU136" s="152" t="s">
        <v>95</v>
      </c>
      <c r="AY136" s="13" t="s">
        <v>154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95</v>
      </c>
      <c r="BK136" s="153">
        <f t="shared" si="9"/>
        <v>0</v>
      </c>
      <c r="BL136" s="13" t="s">
        <v>160</v>
      </c>
      <c r="BM136" s="152" t="s">
        <v>1381</v>
      </c>
    </row>
    <row r="137" spans="2:65" s="1" customFormat="1" ht="16.5" customHeight="1">
      <c r="B137" s="139"/>
      <c r="C137" s="140" t="s">
        <v>1382</v>
      </c>
      <c r="D137" s="140" t="s">
        <v>156</v>
      </c>
      <c r="E137" s="141" t="s">
        <v>1383</v>
      </c>
      <c r="F137" s="142" t="s">
        <v>1384</v>
      </c>
      <c r="G137" s="143" t="s">
        <v>1385</v>
      </c>
      <c r="H137" s="144">
        <v>1</v>
      </c>
      <c r="I137" s="145">
        <v>0</v>
      </c>
      <c r="J137" s="146">
        <f t="shared" si="0"/>
        <v>0</v>
      </c>
      <c r="K137" s="147"/>
      <c r="L137" s="28"/>
      <c r="M137" s="148" t="s">
        <v>1</v>
      </c>
      <c r="N137" s="149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8.0000000000000002E-3</v>
      </c>
      <c r="T137" s="151">
        <f t="shared" si="3"/>
        <v>8.0000000000000002E-3</v>
      </c>
      <c r="AR137" s="152" t="s">
        <v>160</v>
      </c>
      <c r="AT137" s="152" t="s">
        <v>156</v>
      </c>
      <c r="AU137" s="152" t="s">
        <v>95</v>
      </c>
      <c r="AY137" s="13" t="s">
        <v>154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95</v>
      </c>
      <c r="BK137" s="153">
        <f t="shared" si="9"/>
        <v>0</v>
      </c>
      <c r="BL137" s="13" t="s">
        <v>160</v>
      </c>
      <c r="BM137" s="152" t="s">
        <v>1386</v>
      </c>
    </row>
    <row r="138" spans="2:65" s="11" customFormat="1" ht="25.9" customHeight="1">
      <c r="B138" s="127"/>
      <c r="D138" s="128" t="s">
        <v>74</v>
      </c>
      <c r="E138" s="129" t="s">
        <v>612</v>
      </c>
      <c r="F138" s="129" t="s">
        <v>613</v>
      </c>
      <c r="I138" s="130"/>
      <c r="J138" s="131">
        <f>BK138</f>
        <v>0</v>
      </c>
      <c r="L138" s="127"/>
      <c r="M138" s="132"/>
      <c r="P138" s="133">
        <f>P139+SUM(P140:P146)+P159+P169</f>
        <v>0</v>
      </c>
      <c r="R138" s="133">
        <f>R139+SUM(R140:R146)+R159+R169</f>
        <v>0.51297000000000004</v>
      </c>
      <c r="T138" s="134">
        <f>T139+SUM(T140:T146)+T159+T169</f>
        <v>0</v>
      </c>
      <c r="AR138" s="128" t="s">
        <v>95</v>
      </c>
      <c r="AT138" s="135" t="s">
        <v>74</v>
      </c>
      <c r="AU138" s="135" t="s">
        <v>75</v>
      </c>
      <c r="AY138" s="128" t="s">
        <v>154</v>
      </c>
      <c r="BK138" s="136">
        <f>BK139+SUM(BK140:BK146)+BK159+BK169</f>
        <v>0</v>
      </c>
    </row>
    <row r="139" spans="2:65" s="1" customFormat="1" ht="37.9" customHeight="1">
      <c r="B139" s="139"/>
      <c r="C139" s="140" t="s">
        <v>1387</v>
      </c>
      <c r="D139" s="140" t="s">
        <v>156</v>
      </c>
      <c r="E139" s="141" t="s">
        <v>1388</v>
      </c>
      <c r="F139" s="142" t="s">
        <v>1389</v>
      </c>
      <c r="G139" s="143" t="s">
        <v>246</v>
      </c>
      <c r="H139" s="144">
        <v>2</v>
      </c>
      <c r="I139" s="145">
        <v>0</v>
      </c>
      <c r="J139" s="146">
        <f t="shared" ref="J139:J144" si="10">ROUND(I139*H139,2)</f>
        <v>0</v>
      </c>
      <c r="K139" s="147"/>
      <c r="L139" s="28"/>
      <c r="M139" s="148" t="s">
        <v>1</v>
      </c>
      <c r="N139" s="149" t="s">
        <v>41</v>
      </c>
      <c r="P139" s="150">
        <f t="shared" ref="P139:P144" si="11">O139*H139</f>
        <v>0</v>
      </c>
      <c r="Q139" s="150">
        <v>3.3E-4</v>
      </c>
      <c r="R139" s="150">
        <f t="shared" ref="R139:R144" si="12">Q139*H139</f>
        <v>6.6E-4</v>
      </c>
      <c r="S139" s="150">
        <v>0</v>
      </c>
      <c r="T139" s="151">
        <f t="shared" ref="T139:T144" si="13">S139*H139</f>
        <v>0</v>
      </c>
      <c r="AR139" s="152" t="s">
        <v>218</v>
      </c>
      <c r="AT139" s="152" t="s">
        <v>156</v>
      </c>
      <c r="AU139" s="152" t="s">
        <v>83</v>
      </c>
      <c r="AY139" s="13" t="s">
        <v>154</v>
      </c>
      <c r="BE139" s="153">
        <f t="shared" ref="BE139:BE144" si="14">IF(N139="základná",J139,0)</f>
        <v>0</v>
      </c>
      <c r="BF139" s="153">
        <f t="shared" ref="BF139:BF144" si="15">IF(N139="znížená",J139,0)</f>
        <v>0</v>
      </c>
      <c r="BG139" s="153">
        <f t="shared" ref="BG139:BG144" si="16">IF(N139="zákl. prenesená",J139,0)</f>
        <v>0</v>
      </c>
      <c r="BH139" s="153">
        <f t="shared" ref="BH139:BH144" si="17">IF(N139="zníž. prenesená",J139,0)</f>
        <v>0</v>
      </c>
      <c r="BI139" s="153">
        <f t="shared" ref="BI139:BI144" si="18">IF(N139="nulová",J139,0)</f>
        <v>0</v>
      </c>
      <c r="BJ139" s="13" t="s">
        <v>95</v>
      </c>
      <c r="BK139" s="153">
        <f t="shared" ref="BK139:BK144" si="19">ROUND(I139*H139,2)</f>
        <v>0</v>
      </c>
      <c r="BL139" s="13" t="s">
        <v>218</v>
      </c>
      <c r="BM139" s="152" t="s">
        <v>1390</v>
      </c>
    </row>
    <row r="140" spans="2:65" s="1" customFormat="1" ht="16.5" customHeight="1">
      <c r="B140" s="139"/>
      <c r="C140" s="154" t="s">
        <v>1391</v>
      </c>
      <c r="D140" s="154" t="s">
        <v>484</v>
      </c>
      <c r="E140" s="155" t="s">
        <v>1392</v>
      </c>
      <c r="F140" s="156" t="s">
        <v>1393</v>
      </c>
      <c r="G140" s="157" t="s">
        <v>246</v>
      </c>
      <c r="H140" s="158">
        <v>1</v>
      </c>
      <c r="I140" s="145">
        <v>0</v>
      </c>
      <c r="J140" s="159">
        <f t="shared" si="10"/>
        <v>0</v>
      </c>
      <c r="K140" s="160"/>
      <c r="L140" s="161"/>
      <c r="M140" s="162" t="s">
        <v>1</v>
      </c>
      <c r="N140" s="163" t="s">
        <v>41</v>
      </c>
      <c r="P140" s="150">
        <f t="shared" si="11"/>
        <v>0</v>
      </c>
      <c r="Q140" s="150">
        <v>3.2200000000000002E-3</v>
      </c>
      <c r="R140" s="150">
        <f t="shared" si="12"/>
        <v>3.2200000000000002E-3</v>
      </c>
      <c r="S140" s="150">
        <v>0</v>
      </c>
      <c r="T140" s="151">
        <f t="shared" si="13"/>
        <v>0</v>
      </c>
      <c r="AR140" s="152" t="s">
        <v>284</v>
      </c>
      <c r="AT140" s="152" t="s">
        <v>484</v>
      </c>
      <c r="AU140" s="152" t="s">
        <v>83</v>
      </c>
      <c r="AY140" s="13" t="s">
        <v>154</v>
      </c>
      <c r="BE140" s="153">
        <f t="shared" si="14"/>
        <v>0</v>
      </c>
      <c r="BF140" s="153">
        <f t="shared" si="15"/>
        <v>0</v>
      </c>
      <c r="BG140" s="153">
        <f t="shared" si="16"/>
        <v>0</v>
      </c>
      <c r="BH140" s="153">
        <f t="shared" si="17"/>
        <v>0</v>
      </c>
      <c r="BI140" s="153">
        <f t="shared" si="18"/>
        <v>0</v>
      </c>
      <c r="BJ140" s="13" t="s">
        <v>95</v>
      </c>
      <c r="BK140" s="153">
        <f t="shared" si="19"/>
        <v>0</v>
      </c>
      <c r="BL140" s="13" t="s">
        <v>218</v>
      </c>
      <c r="BM140" s="152" t="s">
        <v>1394</v>
      </c>
    </row>
    <row r="141" spans="2:65" s="1" customFormat="1" ht="16.5" customHeight="1">
      <c r="B141" s="139"/>
      <c r="C141" s="154" t="s">
        <v>1395</v>
      </c>
      <c r="D141" s="154" t="s">
        <v>484</v>
      </c>
      <c r="E141" s="155" t="s">
        <v>1396</v>
      </c>
      <c r="F141" s="156" t="s">
        <v>1397</v>
      </c>
      <c r="G141" s="157" t="s">
        <v>246</v>
      </c>
      <c r="H141" s="158">
        <v>1</v>
      </c>
      <c r="I141" s="145">
        <v>0</v>
      </c>
      <c r="J141" s="159">
        <f t="shared" si="10"/>
        <v>0</v>
      </c>
      <c r="K141" s="160"/>
      <c r="L141" s="161"/>
      <c r="M141" s="162" t="s">
        <v>1</v>
      </c>
      <c r="N141" s="163" t="s">
        <v>41</v>
      </c>
      <c r="P141" s="150">
        <f t="shared" si="11"/>
        <v>0</v>
      </c>
      <c r="Q141" s="150">
        <v>4.8999999999999998E-4</v>
      </c>
      <c r="R141" s="150">
        <f t="shared" si="12"/>
        <v>4.8999999999999998E-4</v>
      </c>
      <c r="S141" s="150">
        <v>0</v>
      </c>
      <c r="T141" s="151">
        <f t="shared" si="13"/>
        <v>0</v>
      </c>
      <c r="AR141" s="152" t="s">
        <v>284</v>
      </c>
      <c r="AT141" s="152" t="s">
        <v>484</v>
      </c>
      <c r="AU141" s="152" t="s">
        <v>83</v>
      </c>
      <c r="AY141" s="13" t="s">
        <v>154</v>
      </c>
      <c r="BE141" s="153">
        <f t="shared" si="14"/>
        <v>0</v>
      </c>
      <c r="BF141" s="153">
        <f t="shared" si="15"/>
        <v>0</v>
      </c>
      <c r="BG141" s="153">
        <f t="shared" si="16"/>
        <v>0</v>
      </c>
      <c r="BH141" s="153">
        <f t="shared" si="17"/>
        <v>0</v>
      </c>
      <c r="BI141" s="153">
        <f t="shared" si="18"/>
        <v>0</v>
      </c>
      <c r="BJ141" s="13" t="s">
        <v>95</v>
      </c>
      <c r="BK141" s="153">
        <f t="shared" si="19"/>
        <v>0</v>
      </c>
      <c r="BL141" s="13" t="s">
        <v>218</v>
      </c>
      <c r="BM141" s="152" t="s">
        <v>1398</v>
      </c>
    </row>
    <row r="142" spans="2:65" s="1" customFormat="1" ht="24.2" customHeight="1">
      <c r="B142" s="139"/>
      <c r="C142" s="140" t="s">
        <v>1399</v>
      </c>
      <c r="D142" s="140" t="s">
        <v>156</v>
      </c>
      <c r="E142" s="141" t="s">
        <v>1400</v>
      </c>
      <c r="F142" s="142" t="s">
        <v>1401</v>
      </c>
      <c r="G142" s="143" t="s">
        <v>610</v>
      </c>
      <c r="H142" s="164">
        <v>0</v>
      </c>
      <c r="I142" s="145">
        <v>0</v>
      </c>
      <c r="J142" s="146">
        <f t="shared" si="10"/>
        <v>0</v>
      </c>
      <c r="K142" s="147"/>
      <c r="L142" s="28"/>
      <c r="M142" s="148" t="s">
        <v>1</v>
      </c>
      <c r="N142" s="149" t="s">
        <v>41</v>
      </c>
      <c r="P142" s="150">
        <f t="shared" si="11"/>
        <v>0</v>
      </c>
      <c r="Q142" s="150">
        <v>0</v>
      </c>
      <c r="R142" s="150">
        <f t="shared" si="12"/>
        <v>0</v>
      </c>
      <c r="S142" s="150">
        <v>0</v>
      </c>
      <c r="T142" s="151">
        <f t="shared" si="13"/>
        <v>0</v>
      </c>
      <c r="AR142" s="152" t="s">
        <v>218</v>
      </c>
      <c r="AT142" s="152" t="s">
        <v>156</v>
      </c>
      <c r="AU142" s="152" t="s">
        <v>83</v>
      </c>
      <c r="AY142" s="13" t="s">
        <v>154</v>
      </c>
      <c r="BE142" s="153">
        <f t="shared" si="14"/>
        <v>0</v>
      </c>
      <c r="BF142" s="153">
        <f t="shared" si="15"/>
        <v>0</v>
      </c>
      <c r="BG142" s="153">
        <f t="shared" si="16"/>
        <v>0</v>
      </c>
      <c r="BH142" s="153">
        <f t="shared" si="17"/>
        <v>0</v>
      </c>
      <c r="BI142" s="153">
        <f t="shared" si="18"/>
        <v>0</v>
      </c>
      <c r="BJ142" s="13" t="s">
        <v>95</v>
      </c>
      <c r="BK142" s="153">
        <f t="shared" si="19"/>
        <v>0</v>
      </c>
      <c r="BL142" s="13" t="s">
        <v>218</v>
      </c>
      <c r="BM142" s="152" t="s">
        <v>1402</v>
      </c>
    </row>
    <row r="143" spans="2:65" s="1" customFormat="1" ht="24.2" customHeight="1">
      <c r="B143" s="139"/>
      <c r="C143" s="140" t="s">
        <v>1403</v>
      </c>
      <c r="D143" s="140" t="s">
        <v>156</v>
      </c>
      <c r="E143" s="141" t="s">
        <v>1404</v>
      </c>
      <c r="F143" s="142" t="s">
        <v>1405</v>
      </c>
      <c r="G143" s="143" t="s">
        <v>610</v>
      </c>
      <c r="H143" s="164">
        <v>0</v>
      </c>
      <c r="I143" s="145">
        <v>0</v>
      </c>
      <c r="J143" s="146">
        <f t="shared" si="10"/>
        <v>0</v>
      </c>
      <c r="K143" s="147"/>
      <c r="L143" s="28"/>
      <c r="M143" s="148" t="s">
        <v>1</v>
      </c>
      <c r="N143" s="149" t="s">
        <v>41</v>
      </c>
      <c r="P143" s="150">
        <f t="shared" si="11"/>
        <v>0</v>
      </c>
      <c r="Q143" s="150">
        <v>0</v>
      </c>
      <c r="R143" s="150">
        <f t="shared" si="12"/>
        <v>0</v>
      </c>
      <c r="S143" s="150">
        <v>0</v>
      </c>
      <c r="T143" s="151">
        <f t="shared" si="13"/>
        <v>0</v>
      </c>
      <c r="AR143" s="152" t="s">
        <v>218</v>
      </c>
      <c r="AT143" s="152" t="s">
        <v>156</v>
      </c>
      <c r="AU143" s="152" t="s">
        <v>83</v>
      </c>
      <c r="AY143" s="13" t="s">
        <v>154</v>
      </c>
      <c r="BE143" s="153">
        <f t="shared" si="14"/>
        <v>0</v>
      </c>
      <c r="BF143" s="153">
        <f t="shared" si="15"/>
        <v>0</v>
      </c>
      <c r="BG143" s="153">
        <f t="shared" si="16"/>
        <v>0</v>
      </c>
      <c r="BH143" s="153">
        <f t="shared" si="17"/>
        <v>0</v>
      </c>
      <c r="BI143" s="153">
        <f t="shared" si="18"/>
        <v>0</v>
      </c>
      <c r="BJ143" s="13" t="s">
        <v>95</v>
      </c>
      <c r="BK143" s="153">
        <f t="shared" si="19"/>
        <v>0</v>
      </c>
      <c r="BL143" s="13" t="s">
        <v>218</v>
      </c>
      <c r="BM143" s="152" t="s">
        <v>1406</v>
      </c>
    </row>
    <row r="144" spans="2:65" s="1" customFormat="1" ht="24.2" customHeight="1">
      <c r="B144" s="139"/>
      <c r="C144" s="140" t="s">
        <v>1407</v>
      </c>
      <c r="D144" s="140" t="s">
        <v>156</v>
      </c>
      <c r="E144" s="141" t="s">
        <v>1408</v>
      </c>
      <c r="F144" s="142" t="s">
        <v>1409</v>
      </c>
      <c r="G144" s="143" t="s">
        <v>610</v>
      </c>
      <c r="H144" s="164">
        <v>0</v>
      </c>
      <c r="I144" s="145">
        <v>0</v>
      </c>
      <c r="J144" s="146">
        <f t="shared" si="10"/>
        <v>0</v>
      </c>
      <c r="K144" s="147"/>
      <c r="L144" s="28"/>
      <c r="M144" s="148" t="s">
        <v>1</v>
      </c>
      <c r="N144" s="149" t="s">
        <v>41</v>
      </c>
      <c r="P144" s="150">
        <f t="shared" si="11"/>
        <v>0</v>
      </c>
      <c r="Q144" s="150">
        <v>0</v>
      </c>
      <c r="R144" s="150">
        <f t="shared" si="12"/>
        <v>0</v>
      </c>
      <c r="S144" s="150">
        <v>0</v>
      </c>
      <c r="T144" s="151">
        <f t="shared" si="13"/>
        <v>0</v>
      </c>
      <c r="AR144" s="152" t="s">
        <v>218</v>
      </c>
      <c r="AT144" s="152" t="s">
        <v>156</v>
      </c>
      <c r="AU144" s="152" t="s">
        <v>83</v>
      </c>
      <c r="AY144" s="13" t="s">
        <v>154</v>
      </c>
      <c r="BE144" s="153">
        <f t="shared" si="14"/>
        <v>0</v>
      </c>
      <c r="BF144" s="153">
        <f t="shared" si="15"/>
        <v>0</v>
      </c>
      <c r="BG144" s="153">
        <f t="shared" si="16"/>
        <v>0</v>
      </c>
      <c r="BH144" s="153">
        <f t="shared" si="17"/>
        <v>0</v>
      </c>
      <c r="BI144" s="153">
        <f t="shared" si="18"/>
        <v>0</v>
      </c>
      <c r="BJ144" s="13" t="s">
        <v>95</v>
      </c>
      <c r="BK144" s="153">
        <f t="shared" si="19"/>
        <v>0</v>
      </c>
      <c r="BL144" s="13" t="s">
        <v>218</v>
      </c>
      <c r="BM144" s="152" t="s">
        <v>1410</v>
      </c>
    </row>
    <row r="145" spans="2:65" s="11" customFormat="1" ht="22.9" customHeight="1">
      <c r="B145" s="127"/>
      <c r="D145" s="128" t="s">
        <v>74</v>
      </c>
      <c r="E145" s="137" t="s">
        <v>567</v>
      </c>
      <c r="F145" s="137" t="s">
        <v>568</v>
      </c>
      <c r="I145" s="130"/>
      <c r="J145" s="138">
        <f>BK145</f>
        <v>0</v>
      </c>
      <c r="L145" s="127"/>
      <c r="M145" s="132"/>
      <c r="P145" s="133">
        <v>0</v>
      </c>
      <c r="R145" s="133">
        <v>0</v>
      </c>
      <c r="T145" s="134">
        <v>0</v>
      </c>
      <c r="AR145" s="128" t="s">
        <v>95</v>
      </c>
      <c r="AT145" s="135" t="s">
        <v>74</v>
      </c>
      <c r="AU145" s="135" t="s">
        <v>83</v>
      </c>
      <c r="AY145" s="128" t="s">
        <v>154</v>
      </c>
      <c r="BK145" s="136">
        <v>0</v>
      </c>
    </row>
    <row r="146" spans="2:65" s="11" customFormat="1" ht="22.9" customHeight="1">
      <c r="B146" s="127"/>
      <c r="D146" s="128" t="s">
        <v>74</v>
      </c>
      <c r="E146" s="137" t="s">
        <v>1411</v>
      </c>
      <c r="F146" s="137" t="s">
        <v>1412</v>
      </c>
      <c r="I146" s="130"/>
      <c r="J146" s="138">
        <f>BK146</f>
        <v>0</v>
      </c>
      <c r="L146" s="127"/>
      <c r="M146" s="132"/>
      <c r="P146" s="133">
        <f>SUM(P147:P158)</f>
        <v>0</v>
      </c>
      <c r="R146" s="133">
        <f>SUM(R147:R158)</f>
        <v>0.15161000000000002</v>
      </c>
      <c r="T146" s="134">
        <f>SUM(T147:T158)</f>
        <v>0</v>
      </c>
      <c r="AR146" s="128" t="s">
        <v>95</v>
      </c>
      <c r="AT146" s="135" t="s">
        <v>74</v>
      </c>
      <c r="AU146" s="135" t="s">
        <v>83</v>
      </c>
      <c r="AY146" s="128" t="s">
        <v>154</v>
      </c>
      <c r="BK146" s="136">
        <f>SUM(BK147:BK158)</f>
        <v>0</v>
      </c>
    </row>
    <row r="147" spans="2:65" s="1" customFormat="1" ht="24.2" customHeight="1">
      <c r="B147" s="139"/>
      <c r="C147" s="140" t="s">
        <v>1413</v>
      </c>
      <c r="D147" s="140" t="s">
        <v>156</v>
      </c>
      <c r="E147" s="141" t="s">
        <v>1414</v>
      </c>
      <c r="F147" s="142" t="s">
        <v>1415</v>
      </c>
      <c r="G147" s="143" t="s">
        <v>491</v>
      </c>
      <c r="H147" s="144">
        <v>35</v>
      </c>
      <c r="I147" s="145">
        <v>0</v>
      </c>
      <c r="J147" s="146">
        <f t="shared" ref="J147:J158" si="20">ROUND(I147*H147,2)</f>
        <v>0</v>
      </c>
      <c r="K147" s="147"/>
      <c r="L147" s="28"/>
      <c r="M147" s="148" t="s">
        <v>1</v>
      </c>
      <c r="N147" s="149" t="s">
        <v>41</v>
      </c>
      <c r="P147" s="150">
        <f t="shared" ref="P147:P158" si="21">O147*H147</f>
        <v>0</v>
      </c>
      <c r="Q147" s="150">
        <v>7.1000000000000002E-4</v>
      </c>
      <c r="R147" s="150">
        <f t="shared" ref="R147:R158" si="22">Q147*H147</f>
        <v>2.4850000000000001E-2</v>
      </c>
      <c r="S147" s="150">
        <v>0</v>
      </c>
      <c r="T147" s="151">
        <f t="shared" ref="T147:T158" si="23">S147*H147</f>
        <v>0</v>
      </c>
      <c r="AR147" s="152" t="s">
        <v>218</v>
      </c>
      <c r="AT147" s="152" t="s">
        <v>156</v>
      </c>
      <c r="AU147" s="152" t="s">
        <v>95</v>
      </c>
      <c r="AY147" s="13" t="s">
        <v>154</v>
      </c>
      <c r="BE147" s="153">
        <f t="shared" ref="BE147:BE158" si="24">IF(N147="základná",J147,0)</f>
        <v>0</v>
      </c>
      <c r="BF147" s="153">
        <f t="shared" ref="BF147:BF158" si="25">IF(N147="znížená",J147,0)</f>
        <v>0</v>
      </c>
      <c r="BG147" s="153">
        <f t="shared" ref="BG147:BG158" si="26">IF(N147="zákl. prenesená",J147,0)</f>
        <v>0</v>
      </c>
      <c r="BH147" s="153">
        <f t="shared" ref="BH147:BH158" si="27">IF(N147="zníž. prenesená",J147,0)</f>
        <v>0</v>
      </c>
      <c r="BI147" s="153">
        <f t="shared" ref="BI147:BI158" si="28">IF(N147="nulová",J147,0)</f>
        <v>0</v>
      </c>
      <c r="BJ147" s="13" t="s">
        <v>95</v>
      </c>
      <c r="BK147" s="153">
        <f t="shared" ref="BK147:BK158" si="29">ROUND(I147*H147,2)</f>
        <v>0</v>
      </c>
      <c r="BL147" s="13" t="s">
        <v>218</v>
      </c>
      <c r="BM147" s="152" t="s">
        <v>1416</v>
      </c>
    </row>
    <row r="148" spans="2:65" s="1" customFormat="1" ht="24.2" customHeight="1">
      <c r="B148" s="139"/>
      <c r="C148" s="140" t="s">
        <v>1417</v>
      </c>
      <c r="D148" s="140" t="s">
        <v>156</v>
      </c>
      <c r="E148" s="141" t="s">
        <v>1418</v>
      </c>
      <c r="F148" s="142" t="s">
        <v>1419</v>
      </c>
      <c r="G148" s="143" t="s">
        <v>491</v>
      </c>
      <c r="H148" s="144">
        <v>30</v>
      </c>
      <c r="I148" s="145">
        <v>0</v>
      </c>
      <c r="J148" s="146">
        <f t="shared" si="20"/>
        <v>0</v>
      </c>
      <c r="K148" s="147"/>
      <c r="L148" s="28"/>
      <c r="M148" s="148" t="s">
        <v>1</v>
      </c>
      <c r="N148" s="149" t="s">
        <v>41</v>
      </c>
      <c r="P148" s="150">
        <f t="shared" si="21"/>
        <v>0</v>
      </c>
      <c r="Q148" s="150">
        <v>8.1999999999999998E-4</v>
      </c>
      <c r="R148" s="150">
        <f t="shared" si="22"/>
        <v>2.46E-2</v>
      </c>
      <c r="S148" s="150">
        <v>0</v>
      </c>
      <c r="T148" s="151">
        <f t="shared" si="23"/>
        <v>0</v>
      </c>
      <c r="AR148" s="152" t="s">
        <v>218</v>
      </c>
      <c r="AT148" s="152" t="s">
        <v>156</v>
      </c>
      <c r="AU148" s="152" t="s">
        <v>95</v>
      </c>
      <c r="AY148" s="13" t="s">
        <v>154</v>
      </c>
      <c r="BE148" s="153">
        <f t="shared" si="24"/>
        <v>0</v>
      </c>
      <c r="BF148" s="153">
        <f t="shared" si="25"/>
        <v>0</v>
      </c>
      <c r="BG148" s="153">
        <f t="shared" si="26"/>
        <v>0</v>
      </c>
      <c r="BH148" s="153">
        <f t="shared" si="27"/>
        <v>0</v>
      </c>
      <c r="BI148" s="153">
        <f t="shared" si="28"/>
        <v>0</v>
      </c>
      <c r="BJ148" s="13" t="s">
        <v>95</v>
      </c>
      <c r="BK148" s="153">
        <f t="shared" si="29"/>
        <v>0</v>
      </c>
      <c r="BL148" s="13" t="s">
        <v>218</v>
      </c>
      <c r="BM148" s="152" t="s">
        <v>1420</v>
      </c>
    </row>
    <row r="149" spans="2:65" s="1" customFormat="1" ht="24.2" customHeight="1">
      <c r="B149" s="139"/>
      <c r="C149" s="140" t="s">
        <v>1421</v>
      </c>
      <c r="D149" s="140" t="s">
        <v>156</v>
      </c>
      <c r="E149" s="141" t="s">
        <v>1422</v>
      </c>
      <c r="F149" s="142" t="s">
        <v>1423</v>
      </c>
      <c r="G149" s="143" t="s">
        <v>491</v>
      </c>
      <c r="H149" s="144">
        <v>23</v>
      </c>
      <c r="I149" s="145">
        <v>0</v>
      </c>
      <c r="J149" s="146">
        <f t="shared" si="20"/>
        <v>0</v>
      </c>
      <c r="K149" s="147"/>
      <c r="L149" s="28"/>
      <c r="M149" s="148" t="s">
        <v>1</v>
      </c>
      <c r="N149" s="149" t="s">
        <v>41</v>
      </c>
      <c r="P149" s="150">
        <f t="shared" si="21"/>
        <v>0</v>
      </c>
      <c r="Q149" s="150">
        <v>1.16E-3</v>
      </c>
      <c r="R149" s="150">
        <f t="shared" si="22"/>
        <v>2.6679999999999999E-2</v>
      </c>
      <c r="S149" s="150">
        <v>0</v>
      </c>
      <c r="T149" s="151">
        <f t="shared" si="23"/>
        <v>0</v>
      </c>
      <c r="AR149" s="152" t="s">
        <v>218</v>
      </c>
      <c r="AT149" s="152" t="s">
        <v>156</v>
      </c>
      <c r="AU149" s="152" t="s">
        <v>95</v>
      </c>
      <c r="AY149" s="13" t="s">
        <v>154</v>
      </c>
      <c r="BE149" s="153">
        <f t="shared" si="24"/>
        <v>0</v>
      </c>
      <c r="BF149" s="153">
        <f t="shared" si="25"/>
        <v>0</v>
      </c>
      <c r="BG149" s="153">
        <f t="shared" si="26"/>
        <v>0</v>
      </c>
      <c r="BH149" s="153">
        <f t="shared" si="27"/>
        <v>0</v>
      </c>
      <c r="BI149" s="153">
        <f t="shared" si="28"/>
        <v>0</v>
      </c>
      <c r="BJ149" s="13" t="s">
        <v>95</v>
      </c>
      <c r="BK149" s="153">
        <f t="shared" si="29"/>
        <v>0</v>
      </c>
      <c r="BL149" s="13" t="s">
        <v>218</v>
      </c>
      <c r="BM149" s="152" t="s">
        <v>1424</v>
      </c>
    </row>
    <row r="150" spans="2:65" s="1" customFormat="1" ht="24.2" customHeight="1">
      <c r="B150" s="139"/>
      <c r="C150" s="140" t="s">
        <v>1425</v>
      </c>
      <c r="D150" s="140" t="s">
        <v>156</v>
      </c>
      <c r="E150" s="141" t="s">
        <v>1426</v>
      </c>
      <c r="F150" s="142" t="s">
        <v>1427</v>
      </c>
      <c r="G150" s="143" t="s">
        <v>491</v>
      </c>
      <c r="H150" s="144">
        <v>32</v>
      </c>
      <c r="I150" s="145">
        <v>0</v>
      </c>
      <c r="J150" s="146">
        <f t="shared" si="20"/>
        <v>0</v>
      </c>
      <c r="K150" s="147"/>
      <c r="L150" s="28"/>
      <c r="M150" s="148" t="s">
        <v>1</v>
      </c>
      <c r="N150" s="149" t="s">
        <v>41</v>
      </c>
      <c r="P150" s="150">
        <f t="shared" si="21"/>
        <v>0</v>
      </c>
      <c r="Q150" s="150">
        <v>1.47E-3</v>
      </c>
      <c r="R150" s="150">
        <f t="shared" si="22"/>
        <v>4.7039999999999998E-2</v>
      </c>
      <c r="S150" s="150">
        <v>0</v>
      </c>
      <c r="T150" s="151">
        <f t="shared" si="23"/>
        <v>0</v>
      </c>
      <c r="AR150" s="152" t="s">
        <v>218</v>
      </c>
      <c r="AT150" s="152" t="s">
        <v>156</v>
      </c>
      <c r="AU150" s="152" t="s">
        <v>95</v>
      </c>
      <c r="AY150" s="13" t="s">
        <v>154</v>
      </c>
      <c r="BE150" s="153">
        <f t="shared" si="24"/>
        <v>0</v>
      </c>
      <c r="BF150" s="153">
        <f t="shared" si="25"/>
        <v>0</v>
      </c>
      <c r="BG150" s="153">
        <f t="shared" si="26"/>
        <v>0</v>
      </c>
      <c r="BH150" s="153">
        <f t="shared" si="27"/>
        <v>0</v>
      </c>
      <c r="BI150" s="153">
        <f t="shared" si="28"/>
        <v>0</v>
      </c>
      <c r="BJ150" s="13" t="s">
        <v>95</v>
      </c>
      <c r="BK150" s="153">
        <f t="shared" si="29"/>
        <v>0</v>
      </c>
      <c r="BL150" s="13" t="s">
        <v>218</v>
      </c>
      <c r="BM150" s="152" t="s">
        <v>1428</v>
      </c>
    </row>
    <row r="151" spans="2:65" s="1" customFormat="1" ht="24.2" customHeight="1">
      <c r="B151" s="139"/>
      <c r="C151" s="140" t="s">
        <v>1429</v>
      </c>
      <c r="D151" s="140" t="s">
        <v>156</v>
      </c>
      <c r="E151" s="141" t="s">
        <v>1430</v>
      </c>
      <c r="F151" s="142" t="s">
        <v>1431</v>
      </c>
      <c r="G151" s="143" t="s">
        <v>491</v>
      </c>
      <c r="H151" s="144">
        <v>15</v>
      </c>
      <c r="I151" s="145">
        <v>0</v>
      </c>
      <c r="J151" s="146">
        <f t="shared" si="20"/>
        <v>0</v>
      </c>
      <c r="K151" s="147"/>
      <c r="L151" s="28"/>
      <c r="M151" s="148" t="s">
        <v>1</v>
      </c>
      <c r="N151" s="149" t="s">
        <v>41</v>
      </c>
      <c r="P151" s="150">
        <f t="shared" si="21"/>
        <v>0</v>
      </c>
      <c r="Q151" s="150">
        <v>1.8600000000000001E-3</v>
      </c>
      <c r="R151" s="150">
        <f t="shared" si="22"/>
        <v>2.7900000000000001E-2</v>
      </c>
      <c r="S151" s="150">
        <v>0</v>
      </c>
      <c r="T151" s="151">
        <f t="shared" si="23"/>
        <v>0</v>
      </c>
      <c r="AR151" s="152" t="s">
        <v>218</v>
      </c>
      <c r="AT151" s="152" t="s">
        <v>156</v>
      </c>
      <c r="AU151" s="152" t="s">
        <v>95</v>
      </c>
      <c r="AY151" s="13" t="s">
        <v>154</v>
      </c>
      <c r="BE151" s="153">
        <f t="shared" si="24"/>
        <v>0</v>
      </c>
      <c r="BF151" s="153">
        <f t="shared" si="25"/>
        <v>0</v>
      </c>
      <c r="BG151" s="153">
        <f t="shared" si="26"/>
        <v>0</v>
      </c>
      <c r="BH151" s="153">
        <f t="shared" si="27"/>
        <v>0</v>
      </c>
      <c r="BI151" s="153">
        <f t="shared" si="28"/>
        <v>0</v>
      </c>
      <c r="BJ151" s="13" t="s">
        <v>95</v>
      </c>
      <c r="BK151" s="153">
        <f t="shared" si="29"/>
        <v>0</v>
      </c>
      <c r="BL151" s="13" t="s">
        <v>218</v>
      </c>
      <c r="BM151" s="152" t="s">
        <v>1432</v>
      </c>
    </row>
    <row r="152" spans="2:65" s="1" customFormat="1" ht="21.75" customHeight="1">
      <c r="B152" s="139"/>
      <c r="C152" s="140" t="s">
        <v>1433</v>
      </c>
      <c r="D152" s="140" t="s">
        <v>156</v>
      </c>
      <c r="E152" s="141" t="s">
        <v>1434</v>
      </c>
      <c r="F152" s="142" t="s">
        <v>1435</v>
      </c>
      <c r="G152" s="143" t="s">
        <v>246</v>
      </c>
      <c r="H152" s="144">
        <v>18</v>
      </c>
      <c r="I152" s="145">
        <v>0</v>
      </c>
      <c r="J152" s="146">
        <f t="shared" si="20"/>
        <v>0</v>
      </c>
      <c r="K152" s="147"/>
      <c r="L152" s="28"/>
      <c r="M152" s="148" t="s">
        <v>1</v>
      </c>
      <c r="N152" s="149" t="s">
        <v>41</v>
      </c>
      <c r="P152" s="150">
        <f t="shared" si="21"/>
        <v>0</v>
      </c>
      <c r="Q152" s="150">
        <v>3.0000000000000001E-5</v>
      </c>
      <c r="R152" s="150">
        <f t="shared" si="22"/>
        <v>5.4000000000000001E-4</v>
      </c>
      <c r="S152" s="150">
        <v>0</v>
      </c>
      <c r="T152" s="151">
        <f t="shared" si="23"/>
        <v>0</v>
      </c>
      <c r="AR152" s="152" t="s">
        <v>218</v>
      </c>
      <c r="AT152" s="152" t="s">
        <v>156</v>
      </c>
      <c r="AU152" s="152" t="s">
        <v>95</v>
      </c>
      <c r="AY152" s="13" t="s">
        <v>154</v>
      </c>
      <c r="BE152" s="153">
        <f t="shared" si="24"/>
        <v>0</v>
      </c>
      <c r="BF152" s="153">
        <f t="shared" si="25"/>
        <v>0</v>
      </c>
      <c r="BG152" s="153">
        <f t="shared" si="26"/>
        <v>0</v>
      </c>
      <c r="BH152" s="153">
        <f t="shared" si="27"/>
        <v>0</v>
      </c>
      <c r="BI152" s="153">
        <f t="shared" si="28"/>
        <v>0</v>
      </c>
      <c r="BJ152" s="13" t="s">
        <v>95</v>
      </c>
      <c r="BK152" s="153">
        <f t="shared" si="29"/>
        <v>0</v>
      </c>
      <c r="BL152" s="13" t="s">
        <v>218</v>
      </c>
      <c r="BM152" s="152" t="s">
        <v>1436</v>
      </c>
    </row>
    <row r="153" spans="2:65" s="1" customFormat="1" ht="24.2" customHeight="1">
      <c r="B153" s="139"/>
      <c r="C153" s="154" t="s">
        <v>1437</v>
      </c>
      <c r="D153" s="154" t="s">
        <v>484</v>
      </c>
      <c r="E153" s="155" t="s">
        <v>1438</v>
      </c>
      <c r="F153" s="156" t="s">
        <v>1439</v>
      </c>
      <c r="G153" s="157" t="s">
        <v>246</v>
      </c>
      <c r="H153" s="158">
        <v>18</v>
      </c>
      <c r="I153" s="145">
        <v>0</v>
      </c>
      <c r="J153" s="159">
        <f t="shared" si="20"/>
        <v>0</v>
      </c>
      <c r="K153" s="160"/>
      <c r="L153" s="161"/>
      <c r="M153" s="162" t="s">
        <v>1</v>
      </c>
      <c r="N153" s="163" t="s">
        <v>41</v>
      </c>
      <c r="P153" s="150">
        <f t="shared" si="21"/>
        <v>0</v>
      </c>
      <c r="Q153" s="150">
        <v>0</v>
      </c>
      <c r="R153" s="150">
        <f t="shared" si="22"/>
        <v>0</v>
      </c>
      <c r="S153" s="150">
        <v>0</v>
      </c>
      <c r="T153" s="151">
        <f t="shared" si="23"/>
        <v>0</v>
      </c>
      <c r="AR153" s="152" t="s">
        <v>284</v>
      </c>
      <c r="AT153" s="152" t="s">
        <v>484</v>
      </c>
      <c r="AU153" s="152" t="s">
        <v>95</v>
      </c>
      <c r="AY153" s="13" t="s">
        <v>154</v>
      </c>
      <c r="BE153" s="153">
        <f t="shared" si="24"/>
        <v>0</v>
      </c>
      <c r="BF153" s="153">
        <f t="shared" si="25"/>
        <v>0</v>
      </c>
      <c r="BG153" s="153">
        <f t="shared" si="26"/>
        <v>0</v>
      </c>
      <c r="BH153" s="153">
        <f t="shared" si="27"/>
        <v>0</v>
      </c>
      <c r="BI153" s="153">
        <f t="shared" si="28"/>
        <v>0</v>
      </c>
      <c r="BJ153" s="13" t="s">
        <v>95</v>
      </c>
      <c r="BK153" s="153">
        <f t="shared" si="29"/>
        <v>0</v>
      </c>
      <c r="BL153" s="13" t="s">
        <v>218</v>
      </c>
      <c r="BM153" s="152" t="s">
        <v>1440</v>
      </c>
    </row>
    <row r="154" spans="2:65" s="1" customFormat="1" ht="21.75" customHeight="1">
      <c r="B154" s="139"/>
      <c r="C154" s="140" t="s">
        <v>1441</v>
      </c>
      <c r="D154" s="140" t="s">
        <v>156</v>
      </c>
      <c r="E154" s="141" t="s">
        <v>1442</v>
      </c>
      <c r="F154" s="142" t="s">
        <v>1443</v>
      </c>
      <c r="G154" s="143" t="s">
        <v>491</v>
      </c>
      <c r="H154" s="144">
        <v>135</v>
      </c>
      <c r="I154" s="145">
        <v>0</v>
      </c>
      <c r="J154" s="146">
        <f t="shared" si="20"/>
        <v>0</v>
      </c>
      <c r="K154" s="147"/>
      <c r="L154" s="28"/>
      <c r="M154" s="148" t="s">
        <v>1</v>
      </c>
      <c r="N154" s="149" t="s">
        <v>41</v>
      </c>
      <c r="P154" s="150">
        <f t="shared" si="21"/>
        <v>0</v>
      </c>
      <c r="Q154" s="150">
        <v>0</v>
      </c>
      <c r="R154" s="150">
        <f t="shared" si="22"/>
        <v>0</v>
      </c>
      <c r="S154" s="150">
        <v>0</v>
      </c>
      <c r="T154" s="151">
        <f t="shared" si="23"/>
        <v>0</v>
      </c>
      <c r="AR154" s="152" t="s">
        <v>218</v>
      </c>
      <c r="AT154" s="152" t="s">
        <v>156</v>
      </c>
      <c r="AU154" s="152" t="s">
        <v>95</v>
      </c>
      <c r="AY154" s="13" t="s">
        <v>154</v>
      </c>
      <c r="BE154" s="153">
        <f t="shared" si="24"/>
        <v>0</v>
      </c>
      <c r="BF154" s="153">
        <f t="shared" si="25"/>
        <v>0</v>
      </c>
      <c r="BG154" s="153">
        <f t="shared" si="26"/>
        <v>0</v>
      </c>
      <c r="BH154" s="153">
        <f t="shared" si="27"/>
        <v>0</v>
      </c>
      <c r="BI154" s="153">
        <f t="shared" si="28"/>
        <v>0</v>
      </c>
      <c r="BJ154" s="13" t="s">
        <v>95</v>
      </c>
      <c r="BK154" s="153">
        <f t="shared" si="29"/>
        <v>0</v>
      </c>
      <c r="BL154" s="13" t="s">
        <v>218</v>
      </c>
      <c r="BM154" s="152" t="s">
        <v>1444</v>
      </c>
    </row>
    <row r="155" spans="2:65" s="1" customFormat="1" ht="21.75" customHeight="1">
      <c r="B155" s="139"/>
      <c r="C155" s="140" t="s">
        <v>1445</v>
      </c>
      <c r="D155" s="140" t="s">
        <v>156</v>
      </c>
      <c r="E155" s="141" t="s">
        <v>1446</v>
      </c>
      <c r="F155" s="142" t="s">
        <v>1447</v>
      </c>
      <c r="G155" s="143" t="s">
        <v>610</v>
      </c>
      <c r="H155" s="164">
        <v>0</v>
      </c>
      <c r="I155" s="145">
        <v>0</v>
      </c>
      <c r="J155" s="146">
        <f t="shared" si="20"/>
        <v>0</v>
      </c>
      <c r="K155" s="147"/>
      <c r="L155" s="28"/>
      <c r="M155" s="148" t="s">
        <v>1</v>
      </c>
      <c r="N155" s="149" t="s">
        <v>41</v>
      </c>
      <c r="P155" s="150">
        <f t="shared" si="21"/>
        <v>0</v>
      </c>
      <c r="Q155" s="150">
        <v>2.9999999999999997E-4</v>
      </c>
      <c r="R155" s="150">
        <f t="shared" si="22"/>
        <v>0</v>
      </c>
      <c r="S155" s="150">
        <v>0</v>
      </c>
      <c r="T155" s="151">
        <f t="shared" si="23"/>
        <v>0</v>
      </c>
      <c r="AR155" s="152" t="s">
        <v>218</v>
      </c>
      <c r="AT155" s="152" t="s">
        <v>156</v>
      </c>
      <c r="AU155" s="152" t="s">
        <v>95</v>
      </c>
      <c r="AY155" s="13" t="s">
        <v>154</v>
      </c>
      <c r="BE155" s="153">
        <f t="shared" si="24"/>
        <v>0</v>
      </c>
      <c r="BF155" s="153">
        <f t="shared" si="25"/>
        <v>0</v>
      </c>
      <c r="BG155" s="153">
        <f t="shared" si="26"/>
        <v>0</v>
      </c>
      <c r="BH155" s="153">
        <f t="shared" si="27"/>
        <v>0</v>
      </c>
      <c r="BI155" s="153">
        <f t="shared" si="28"/>
        <v>0</v>
      </c>
      <c r="BJ155" s="13" t="s">
        <v>95</v>
      </c>
      <c r="BK155" s="153">
        <f t="shared" si="29"/>
        <v>0</v>
      </c>
      <c r="BL155" s="13" t="s">
        <v>218</v>
      </c>
      <c r="BM155" s="152" t="s">
        <v>1448</v>
      </c>
    </row>
    <row r="156" spans="2:65" s="1" customFormat="1" ht="24.2" customHeight="1">
      <c r="B156" s="139"/>
      <c r="C156" s="140" t="s">
        <v>341</v>
      </c>
      <c r="D156" s="140" t="s">
        <v>156</v>
      </c>
      <c r="E156" s="141" t="s">
        <v>1449</v>
      </c>
      <c r="F156" s="142" t="s">
        <v>1450</v>
      </c>
      <c r="G156" s="143" t="s">
        <v>610</v>
      </c>
      <c r="H156" s="164">
        <v>0</v>
      </c>
      <c r="I156" s="145">
        <v>0</v>
      </c>
      <c r="J156" s="146">
        <f t="shared" si="20"/>
        <v>0</v>
      </c>
      <c r="K156" s="147"/>
      <c r="L156" s="28"/>
      <c r="M156" s="148" t="s">
        <v>1</v>
      </c>
      <c r="N156" s="149" t="s">
        <v>41</v>
      </c>
      <c r="P156" s="150">
        <f t="shared" si="21"/>
        <v>0</v>
      </c>
      <c r="Q156" s="150">
        <v>0</v>
      </c>
      <c r="R156" s="150">
        <f t="shared" si="22"/>
        <v>0</v>
      </c>
      <c r="S156" s="150">
        <v>0</v>
      </c>
      <c r="T156" s="151">
        <f t="shared" si="23"/>
        <v>0</v>
      </c>
      <c r="AR156" s="152" t="s">
        <v>218</v>
      </c>
      <c r="AT156" s="152" t="s">
        <v>156</v>
      </c>
      <c r="AU156" s="152" t="s">
        <v>95</v>
      </c>
      <c r="AY156" s="13" t="s">
        <v>154</v>
      </c>
      <c r="BE156" s="153">
        <f t="shared" si="24"/>
        <v>0</v>
      </c>
      <c r="BF156" s="153">
        <f t="shared" si="25"/>
        <v>0</v>
      </c>
      <c r="BG156" s="153">
        <f t="shared" si="26"/>
        <v>0</v>
      </c>
      <c r="BH156" s="153">
        <f t="shared" si="27"/>
        <v>0</v>
      </c>
      <c r="BI156" s="153">
        <f t="shared" si="28"/>
        <v>0</v>
      </c>
      <c r="BJ156" s="13" t="s">
        <v>95</v>
      </c>
      <c r="BK156" s="153">
        <f t="shared" si="29"/>
        <v>0</v>
      </c>
      <c r="BL156" s="13" t="s">
        <v>218</v>
      </c>
      <c r="BM156" s="152" t="s">
        <v>1451</v>
      </c>
    </row>
    <row r="157" spans="2:65" s="1" customFormat="1" ht="24.2" customHeight="1">
      <c r="B157" s="139"/>
      <c r="C157" s="140" t="s">
        <v>1452</v>
      </c>
      <c r="D157" s="140" t="s">
        <v>156</v>
      </c>
      <c r="E157" s="141" t="s">
        <v>1453</v>
      </c>
      <c r="F157" s="142" t="s">
        <v>1454</v>
      </c>
      <c r="G157" s="143" t="s">
        <v>610</v>
      </c>
      <c r="H157" s="164">
        <v>0</v>
      </c>
      <c r="I157" s="145">
        <v>0</v>
      </c>
      <c r="J157" s="146">
        <f t="shared" si="20"/>
        <v>0</v>
      </c>
      <c r="K157" s="147"/>
      <c r="L157" s="28"/>
      <c r="M157" s="148" t="s">
        <v>1</v>
      </c>
      <c r="N157" s="149" t="s">
        <v>41</v>
      </c>
      <c r="P157" s="150">
        <f t="shared" si="21"/>
        <v>0</v>
      </c>
      <c r="Q157" s="150">
        <v>0</v>
      </c>
      <c r="R157" s="150">
        <f t="shared" si="22"/>
        <v>0</v>
      </c>
      <c r="S157" s="150">
        <v>0</v>
      </c>
      <c r="T157" s="151">
        <f t="shared" si="23"/>
        <v>0</v>
      </c>
      <c r="AR157" s="152" t="s">
        <v>218</v>
      </c>
      <c r="AT157" s="152" t="s">
        <v>156</v>
      </c>
      <c r="AU157" s="152" t="s">
        <v>95</v>
      </c>
      <c r="AY157" s="13" t="s">
        <v>154</v>
      </c>
      <c r="BE157" s="153">
        <f t="shared" si="24"/>
        <v>0</v>
      </c>
      <c r="BF157" s="153">
        <f t="shared" si="25"/>
        <v>0</v>
      </c>
      <c r="BG157" s="153">
        <f t="shared" si="26"/>
        <v>0</v>
      </c>
      <c r="BH157" s="153">
        <f t="shared" si="27"/>
        <v>0</v>
      </c>
      <c r="BI157" s="153">
        <f t="shared" si="28"/>
        <v>0</v>
      </c>
      <c r="BJ157" s="13" t="s">
        <v>95</v>
      </c>
      <c r="BK157" s="153">
        <f t="shared" si="29"/>
        <v>0</v>
      </c>
      <c r="BL157" s="13" t="s">
        <v>218</v>
      </c>
      <c r="BM157" s="152" t="s">
        <v>1455</v>
      </c>
    </row>
    <row r="158" spans="2:65" s="1" customFormat="1" ht="24.2" customHeight="1">
      <c r="B158" s="139"/>
      <c r="C158" s="140" t="s">
        <v>1456</v>
      </c>
      <c r="D158" s="140" t="s">
        <v>156</v>
      </c>
      <c r="E158" s="141" t="s">
        <v>1457</v>
      </c>
      <c r="F158" s="142" t="s">
        <v>1458</v>
      </c>
      <c r="G158" s="143" t="s">
        <v>610</v>
      </c>
      <c r="H158" s="164">
        <v>0</v>
      </c>
      <c r="I158" s="145">
        <v>0</v>
      </c>
      <c r="J158" s="146">
        <f t="shared" si="20"/>
        <v>0</v>
      </c>
      <c r="K158" s="147"/>
      <c r="L158" s="28"/>
      <c r="M158" s="148" t="s">
        <v>1</v>
      </c>
      <c r="N158" s="149" t="s">
        <v>41</v>
      </c>
      <c r="P158" s="150">
        <f t="shared" si="21"/>
        <v>0</v>
      </c>
      <c r="Q158" s="150">
        <v>0</v>
      </c>
      <c r="R158" s="150">
        <f t="shared" si="22"/>
        <v>0</v>
      </c>
      <c r="S158" s="150">
        <v>0</v>
      </c>
      <c r="T158" s="151">
        <f t="shared" si="23"/>
        <v>0</v>
      </c>
      <c r="AR158" s="152" t="s">
        <v>218</v>
      </c>
      <c r="AT158" s="152" t="s">
        <v>156</v>
      </c>
      <c r="AU158" s="152" t="s">
        <v>95</v>
      </c>
      <c r="AY158" s="13" t="s">
        <v>154</v>
      </c>
      <c r="BE158" s="153">
        <f t="shared" si="24"/>
        <v>0</v>
      </c>
      <c r="BF158" s="153">
        <f t="shared" si="25"/>
        <v>0</v>
      </c>
      <c r="BG158" s="153">
        <f t="shared" si="26"/>
        <v>0</v>
      </c>
      <c r="BH158" s="153">
        <f t="shared" si="27"/>
        <v>0</v>
      </c>
      <c r="BI158" s="153">
        <f t="shared" si="28"/>
        <v>0</v>
      </c>
      <c r="BJ158" s="13" t="s">
        <v>95</v>
      </c>
      <c r="BK158" s="153">
        <f t="shared" si="29"/>
        <v>0</v>
      </c>
      <c r="BL158" s="13" t="s">
        <v>218</v>
      </c>
      <c r="BM158" s="152" t="s">
        <v>1459</v>
      </c>
    </row>
    <row r="159" spans="2:65" s="11" customFormat="1" ht="22.9" customHeight="1">
      <c r="B159" s="127"/>
      <c r="D159" s="128" t="s">
        <v>74</v>
      </c>
      <c r="E159" s="137" t="s">
        <v>1460</v>
      </c>
      <c r="F159" s="137" t="s">
        <v>1461</v>
      </c>
      <c r="I159" s="130"/>
      <c r="J159" s="138">
        <f>BK159</f>
        <v>0</v>
      </c>
      <c r="L159" s="127"/>
      <c r="M159" s="132"/>
      <c r="P159" s="133">
        <f>SUM(P160:P168)</f>
        <v>0</v>
      </c>
      <c r="R159" s="133">
        <f>SUM(R160:R168)</f>
        <v>6.3E-3</v>
      </c>
      <c r="T159" s="134">
        <f>SUM(T160:T168)</f>
        <v>0</v>
      </c>
      <c r="AR159" s="128" t="s">
        <v>95</v>
      </c>
      <c r="AT159" s="135" t="s">
        <v>74</v>
      </c>
      <c r="AU159" s="135" t="s">
        <v>83</v>
      </c>
      <c r="AY159" s="128" t="s">
        <v>154</v>
      </c>
      <c r="BK159" s="136">
        <f>SUM(BK160:BK168)</f>
        <v>0</v>
      </c>
    </row>
    <row r="160" spans="2:65" s="1" customFormat="1" ht="16.5" customHeight="1">
      <c r="B160" s="139"/>
      <c r="C160" s="140" t="s">
        <v>1462</v>
      </c>
      <c r="D160" s="140" t="s">
        <v>156</v>
      </c>
      <c r="E160" s="141" t="s">
        <v>1463</v>
      </c>
      <c r="F160" s="142" t="s">
        <v>1464</v>
      </c>
      <c r="G160" s="143" t="s">
        <v>246</v>
      </c>
      <c r="H160" s="144">
        <v>20</v>
      </c>
      <c r="I160" s="145">
        <v>0</v>
      </c>
      <c r="J160" s="146">
        <f t="shared" ref="J160:J168" si="30">ROUND(I160*H160,2)</f>
        <v>0</v>
      </c>
      <c r="K160" s="147"/>
      <c r="L160" s="28"/>
      <c r="M160" s="148" t="s">
        <v>1</v>
      </c>
      <c r="N160" s="149" t="s">
        <v>41</v>
      </c>
      <c r="P160" s="150">
        <f t="shared" ref="P160:P168" si="31">O160*H160</f>
        <v>0</v>
      </c>
      <c r="Q160" s="150">
        <v>2.0000000000000002E-5</v>
      </c>
      <c r="R160" s="150">
        <f t="shared" ref="R160:R168" si="32">Q160*H160</f>
        <v>4.0000000000000002E-4</v>
      </c>
      <c r="S160" s="150">
        <v>0</v>
      </c>
      <c r="T160" s="151">
        <f t="shared" ref="T160:T168" si="33">S160*H160</f>
        <v>0</v>
      </c>
      <c r="AR160" s="152" t="s">
        <v>218</v>
      </c>
      <c r="AT160" s="152" t="s">
        <v>156</v>
      </c>
      <c r="AU160" s="152" t="s">
        <v>95</v>
      </c>
      <c r="AY160" s="13" t="s">
        <v>154</v>
      </c>
      <c r="BE160" s="153">
        <f t="shared" ref="BE160:BE168" si="34">IF(N160="základná",J160,0)</f>
        <v>0</v>
      </c>
      <c r="BF160" s="153">
        <f t="shared" ref="BF160:BF168" si="35">IF(N160="znížená",J160,0)</f>
        <v>0</v>
      </c>
      <c r="BG160" s="153">
        <f t="shared" ref="BG160:BG168" si="36">IF(N160="zákl. prenesená",J160,0)</f>
        <v>0</v>
      </c>
      <c r="BH160" s="153">
        <f t="shared" ref="BH160:BH168" si="37">IF(N160="zníž. prenesená",J160,0)</f>
        <v>0</v>
      </c>
      <c r="BI160" s="153">
        <f t="shared" ref="BI160:BI168" si="38">IF(N160="nulová",J160,0)</f>
        <v>0</v>
      </c>
      <c r="BJ160" s="13" t="s">
        <v>95</v>
      </c>
      <c r="BK160" s="153">
        <f t="shared" ref="BK160:BK168" si="39">ROUND(I160*H160,2)</f>
        <v>0</v>
      </c>
      <c r="BL160" s="13" t="s">
        <v>218</v>
      </c>
      <c r="BM160" s="152" t="s">
        <v>1465</v>
      </c>
    </row>
    <row r="161" spans="2:65" s="1" customFormat="1" ht="49.15" customHeight="1">
      <c r="B161" s="139"/>
      <c r="C161" s="154" t="s">
        <v>1466</v>
      </c>
      <c r="D161" s="154" t="s">
        <v>484</v>
      </c>
      <c r="E161" s="155" t="s">
        <v>1467</v>
      </c>
      <c r="F161" s="156" t="s">
        <v>1468</v>
      </c>
      <c r="G161" s="157" t="s">
        <v>246</v>
      </c>
      <c r="H161" s="158">
        <v>10</v>
      </c>
      <c r="I161" s="145">
        <v>0</v>
      </c>
      <c r="J161" s="159">
        <f t="shared" si="30"/>
        <v>0</v>
      </c>
      <c r="K161" s="160"/>
      <c r="L161" s="161"/>
      <c r="M161" s="162" t="s">
        <v>1</v>
      </c>
      <c r="N161" s="163" t="s">
        <v>41</v>
      </c>
      <c r="P161" s="150">
        <f t="shared" si="31"/>
        <v>0</v>
      </c>
      <c r="Q161" s="150">
        <v>2.5999999999999998E-4</v>
      </c>
      <c r="R161" s="150">
        <f t="shared" si="32"/>
        <v>2.5999999999999999E-3</v>
      </c>
      <c r="S161" s="150">
        <v>0</v>
      </c>
      <c r="T161" s="151">
        <f t="shared" si="33"/>
        <v>0</v>
      </c>
      <c r="AR161" s="152" t="s">
        <v>284</v>
      </c>
      <c r="AT161" s="152" t="s">
        <v>484</v>
      </c>
      <c r="AU161" s="152" t="s">
        <v>95</v>
      </c>
      <c r="AY161" s="13" t="s">
        <v>154</v>
      </c>
      <c r="BE161" s="153">
        <f t="shared" si="34"/>
        <v>0</v>
      </c>
      <c r="BF161" s="153">
        <f t="shared" si="35"/>
        <v>0</v>
      </c>
      <c r="BG161" s="153">
        <f t="shared" si="36"/>
        <v>0</v>
      </c>
      <c r="BH161" s="153">
        <f t="shared" si="37"/>
        <v>0</v>
      </c>
      <c r="BI161" s="153">
        <f t="shared" si="38"/>
        <v>0</v>
      </c>
      <c r="BJ161" s="13" t="s">
        <v>95</v>
      </c>
      <c r="BK161" s="153">
        <f t="shared" si="39"/>
        <v>0</v>
      </c>
      <c r="BL161" s="13" t="s">
        <v>218</v>
      </c>
      <c r="BM161" s="152" t="s">
        <v>1469</v>
      </c>
    </row>
    <row r="162" spans="2:65" s="1" customFormat="1" ht="62.65" customHeight="1">
      <c r="B162" s="139"/>
      <c r="C162" s="154" t="s">
        <v>1470</v>
      </c>
      <c r="D162" s="154" t="s">
        <v>484</v>
      </c>
      <c r="E162" s="155" t="s">
        <v>1471</v>
      </c>
      <c r="F162" s="156" t="s">
        <v>1472</v>
      </c>
      <c r="G162" s="157" t="s">
        <v>246</v>
      </c>
      <c r="H162" s="158">
        <v>10</v>
      </c>
      <c r="I162" s="145">
        <v>0</v>
      </c>
      <c r="J162" s="159">
        <f t="shared" si="30"/>
        <v>0</v>
      </c>
      <c r="K162" s="160"/>
      <c r="L162" s="161"/>
      <c r="M162" s="162" t="s">
        <v>1</v>
      </c>
      <c r="N162" s="163" t="s">
        <v>41</v>
      </c>
      <c r="P162" s="150">
        <f t="shared" si="31"/>
        <v>0</v>
      </c>
      <c r="Q162" s="150">
        <v>2.2000000000000001E-4</v>
      </c>
      <c r="R162" s="150">
        <f t="shared" si="32"/>
        <v>2.2000000000000001E-3</v>
      </c>
      <c r="S162" s="150">
        <v>0</v>
      </c>
      <c r="T162" s="151">
        <f t="shared" si="33"/>
        <v>0</v>
      </c>
      <c r="AR162" s="152" t="s">
        <v>284</v>
      </c>
      <c r="AT162" s="152" t="s">
        <v>484</v>
      </c>
      <c r="AU162" s="152" t="s">
        <v>95</v>
      </c>
      <c r="AY162" s="13" t="s">
        <v>154</v>
      </c>
      <c r="BE162" s="153">
        <f t="shared" si="34"/>
        <v>0</v>
      </c>
      <c r="BF162" s="153">
        <f t="shared" si="35"/>
        <v>0</v>
      </c>
      <c r="BG162" s="153">
        <f t="shared" si="36"/>
        <v>0</v>
      </c>
      <c r="BH162" s="153">
        <f t="shared" si="37"/>
        <v>0</v>
      </c>
      <c r="BI162" s="153">
        <f t="shared" si="38"/>
        <v>0</v>
      </c>
      <c r="BJ162" s="13" t="s">
        <v>95</v>
      </c>
      <c r="BK162" s="153">
        <f t="shared" si="39"/>
        <v>0</v>
      </c>
      <c r="BL162" s="13" t="s">
        <v>218</v>
      </c>
      <c r="BM162" s="152" t="s">
        <v>1473</v>
      </c>
    </row>
    <row r="163" spans="2:65" s="1" customFormat="1" ht="21.75" customHeight="1">
      <c r="B163" s="139"/>
      <c r="C163" s="140" t="s">
        <v>724</v>
      </c>
      <c r="D163" s="140" t="s">
        <v>156</v>
      </c>
      <c r="E163" s="141" t="s">
        <v>1474</v>
      </c>
      <c r="F163" s="142" t="s">
        <v>1475</v>
      </c>
      <c r="G163" s="143" t="s">
        <v>1042</v>
      </c>
      <c r="H163" s="144">
        <v>10</v>
      </c>
      <c r="I163" s="145">
        <v>0</v>
      </c>
      <c r="J163" s="146">
        <f t="shared" si="30"/>
        <v>0</v>
      </c>
      <c r="K163" s="147"/>
      <c r="L163" s="28"/>
      <c r="M163" s="148" t="s">
        <v>1</v>
      </c>
      <c r="N163" s="149" t="s">
        <v>41</v>
      </c>
      <c r="P163" s="150">
        <f t="shared" si="31"/>
        <v>0</v>
      </c>
      <c r="Q163" s="150">
        <v>0</v>
      </c>
      <c r="R163" s="150">
        <f t="shared" si="32"/>
        <v>0</v>
      </c>
      <c r="S163" s="150">
        <v>0</v>
      </c>
      <c r="T163" s="151">
        <f t="shared" si="33"/>
        <v>0</v>
      </c>
      <c r="AR163" s="152" t="s">
        <v>218</v>
      </c>
      <c r="AT163" s="152" t="s">
        <v>156</v>
      </c>
      <c r="AU163" s="152" t="s">
        <v>95</v>
      </c>
      <c r="AY163" s="13" t="s">
        <v>154</v>
      </c>
      <c r="BE163" s="153">
        <f t="shared" si="34"/>
        <v>0</v>
      </c>
      <c r="BF163" s="153">
        <f t="shared" si="35"/>
        <v>0</v>
      </c>
      <c r="BG163" s="153">
        <f t="shared" si="36"/>
        <v>0</v>
      </c>
      <c r="BH163" s="153">
        <f t="shared" si="37"/>
        <v>0</v>
      </c>
      <c r="BI163" s="153">
        <f t="shared" si="38"/>
        <v>0</v>
      </c>
      <c r="BJ163" s="13" t="s">
        <v>95</v>
      </c>
      <c r="BK163" s="153">
        <f t="shared" si="39"/>
        <v>0</v>
      </c>
      <c r="BL163" s="13" t="s">
        <v>218</v>
      </c>
      <c r="BM163" s="152" t="s">
        <v>1476</v>
      </c>
    </row>
    <row r="164" spans="2:65" s="1" customFormat="1" ht="49.15" customHeight="1">
      <c r="B164" s="139"/>
      <c r="C164" s="154" t="s">
        <v>1477</v>
      </c>
      <c r="D164" s="154" t="s">
        <v>484</v>
      </c>
      <c r="E164" s="155" t="s">
        <v>1478</v>
      </c>
      <c r="F164" s="156" t="s">
        <v>1479</v>
      </c>
      <c r="G164" s="157" t="s">
        <v>246</v>
      </c>
      <c r="H164" s="158">
        <v>10</v>
      </c>
      <c r="I164" s="145">
        <v>0</v>
      </c>
      <c r="J164" s="159">
        <f t="shared" si="30"/>
        <v>0</v>
      </c>
      <c r="K164" s="160"/>
      <c r="L164" s="161"/>
      <c r="M164" s="162" t="s">
        <v>1</v>
      </c>
      <c r="N164" s="163" t="s">
        <v>41</v>
      </c>
      <c r="P164" s="150">
        <f t="shared" si="31"/>
        <v>0</v>
      </c>
      <c r="Q164" s="150">
        <v>1.1E-4</v>
      </c>
      <c r="R164" s="150">
        <f t="shared" si="32"/>
        <v>1.1000000000000001E-3</v>
      </c>
      <c r="S164" s="150">
        <v>0</v>
      </c>
      <c r="T164" s="151">
        <f t="shared" si="33"/>
        <v>0</v>
      </c>
      <c r="AR164" s="152" t="s">
        <v>284</v>
      </c>
      <c r="AT164" s="152" t="s">
        <v>484</v>
      </c>
      <c r="AU164" s="152" t="s">
        <v>95</v>
      </c>
      <c r="AY164" s="13" t="s">
        <v>154</v>
      </c>
      <c r="BE164" s="153">
        <f t="shared" si="34"/>
        <v>0</v>
      </c>
      <c r="BF164" s="153">
        <f t="shared" si="35"/>
        <v>0</v>
      </c>
      <c r="BG164" s="153">
        <f t="shared" si="36"/>
        <v>0</v>
      </c>
      <c r="BH164" s="153">
        <f t="shared" si="37"/>
        <v>0</v>
      </c>
      <c r="BI164" s="153">
        <f t="shared" si="38"/>
        <v>0</v>
      </c>
      <c r="BJ164" s="13" t="s">
        <v>95</v>
      </c>
      <c r="BK164" s="153">
        <f t="shared" si="39"/>
        <v>0</v>
      </c>
      <c r="BL164" s="13" t="s">
        <v>218</v>
      </c>
      <c r="BM164" s="152" t="s">
        <v>1480</v>
      </c>
    </row>
    <row r="165" spans="2:65" s="1" customFormat="1" ht="37.9" customHeight="1">
      <c r="B165" s="139"/>
      <c r="C165" s="140" t="s">
        <v>447</v>
      </c>
      <c r="D165" s="140" t="s">
        <v>156</v>
      </c>
      <c r="E165" s="141" t="s">
        <v>1481</v>
      </c>
      <c r="F165" s="142" t="s">
        <v>1482</v>
      </c>
      <c r="G165" s="143" t="s">
        <v>610</v>
      </c>
      <c r="H165" s="164">
        <v>0</v>
      </c>
      <c r="I165" s="145">
        <v>0</v>
      </c>
      <c r="J165" s="146">
        <f t="shared" si="30"/>
        <v>0</v>
      </c>
      <c r="K165" s="147"/>
      <c r="L165" s="28"/>
      <c r="M165" s="148" t="s">
        <v>1</v>
      </c>
      <c r="N165" s="149" t="s">
        <v>41</v>
      </c>
      <c r="P165" s="150">
        <f t="shared" si="31"/>
        <v>0</v>
      </c>
      <c r="Q165" s="150">
        <v>0</v>
      </c>
      <c r="R165" s="150">
        <f t="shared" si="32"/>
        <v>0</v>
      </c>
      <c r="S165" s="150">
        <v>0</v>
      </c>
      <c r="T165" s="151">
        <f t="shared" si="33"/>
        <v>0</v>
      </c>
      <c r="AR165" s="152" t="s">
        <v>218</v>
      </c>
      <c r="AT165" s="152" t="s">
        <v>156</v>
      </c>
      <c r="AU165" s="152" t="s">
        <v>95</v>
      </c>
      <c r="AY165" s="13" t="s">
        <v>154</v>
      </c>
      <c r="BE165" s="153">
        <f t="shared" si="34"/>
        <v>0</v>
      </c>
      <c r="BF165" s="153">
        <f t="shared" si="35"/>
        <v>0</v>
      </c>
      <c r="BG165" s="153">
        <f t="shared" si="36"/>
        <v>0</v>
      </c>
      <c r="BH165" s="153">
        <f t="shared" si="37"/>
        <v>0</v>
      </c>
      <c r="BI165" s="153">
        <f t="shared" si="38"/>
        <v>0</v>
      </c>
      <c r="BJ165" s="13" t="s">
        <v>95</v>
      </c>
      <c r="BK165" s="153">
        <f t="shared" si="39"/>
        <v>0</v>
      </c>
      <c r="BL165" s="13" t="s">
        <v>218</v>
      </c>
      <c r="BM165" s="152" t="s">
        <v>1483</v>
      </c>
    </row>
    <row r="166" spans="2:65" s="1" customFormat="1" ht="21.75" customHeight="1">
      <c r="B166" s="139"/>
      <c r="C166" s="140" t="s">
        <v>439</v>
      </c>
      <c r="D166" s="140" t="s">
        <v>156</v>
      </c>
      <c r="E166" s="141" t="s">
        <v>1484</v>
      </c>
      <c r="F166" s="142" t="s">
        <v>1485</v>
      </c>
      <c r="G166" s="143" t="s">
        <v>610</v>
      </c>
      <c r="H166" s="164">
        <v>0</v>
      </c>
      <c r="I166" s="145">
        <v>0</v>
      </c>
      <c r="J166" s="146">
        <f t="shared" si="30"/>
        <v>0</v>
      </c>
      <c r="K166" s="147"/>
      <c r="L166" s="28"/>
      <c r="M166" s="148" t="s">
        <v>1</v>
      </c>
      <c r="N166" s="149" t="s">
        <v>41</v>
      </c>
      <c r="P166" s="150">
        <f t="shared" si="31"/>
        <v>0</v>
      </c>
      <c r="Q166" s="150">
        <v>0</v>
      </c>
      <c r="R166" s="150">
        <f t="shared" si="32"/>
        <v>0</v>
      </c>
      <c r="S166" s="150">
        <v>0</v>
      </c>
      <c r="T166" s="151">
        <f t="shared" si="33"/>
        <v>0</v>
      </c>
      <c r="AR166" s="152" t="s">
        <v>218</v>
      </c>
      <c r="AT166" s="152" t="s">
        <v>156</v>
      </c>
      <c r="AU166" s="152" t="s">
        <v>95</v>
      </c>
      <c r="AY166" s="13" t="s">
        <v>154</v>
      </c>
      <c r="BE166" s="153">
        <f t="shared" si="34"/>
        <v>0</v>
      </c>
      <c r="BF166" s="153">
        <f t="shared" si="35"/>
        <v>0</v>
      </c>
      <c r="BG166" s="153">
        <f t="shared" si="36"/>
        <v>0</v>
      </c>
      <c r="BH166" s="153">
        <f t="shared" si="37"/>
        <v>0</v>
      </c>
      <c r="BI166" s="153">
        <f t="shared" si="38"/>
        <v>0</v>
      </c>
      <c r="BJ166" s="13" t="s">
        <v>95</v>
      </c>
      <c r="BK166" s="153">
        <f t="shared" si="39"/>
        <v>0</v>
      </c>
      <c r="BL166" s="13" t="s">
        <v>218</v>
      </c>
      <c r="BM166" s="152" t="s">
        <v>1486</v>
      </c>
    </row>
    <row r="167" spans="2:65" s="1" customFormat="1" ht="24.2" customHeight="1">
      <c r="B167" s="139"/>
      <c r="C167" s="140" t="s">
        <v>443</v>
      </c>
      <c r="D167" s="140" t="s">
        <v>156</v>
      </c>
      <c r="E167" s="141" t="s">
        <v>1487</v>
      </c>
      <c r="F167" s="142" t="s">
        <v>1488</v>
      </c>
      <c r="G167" s="143" t="s">
        <v>610</v>
      </c>
      <c r="H167" s="164">
        <v>0</v>
      </c>
      <c r="I167" s="145">
        <v>0</v>
      </c>
      <c r="J167" s="146">
        <f t="shared" si="30"/>
        <v>0</v>
      </c>
      <c r="K167" s="147"/>
      <c r="L167" s="28"/>
      <c r="M167" s="148" t="s">
        <v>1</v>
      </c>
      <c r="N167" s="149" t="s">
        <v>41</v>
      </c>
      <c r="P167" s="150">
        <f t="shared" si="31"/>
        <v>0</v>
      </c>
      <c r="Q167" s="150">
        <v>0</v>
      </c>
      <c r="R167" s="150">
        <f t="shared" si="32"/>
        <v>0</v>
      </c>
      <c r="S167" s="150">
        <v>0</v>
      </c>
      <c r="T167" s="151">
        <f t="shared" si="33"/>
        <v>0</v>
      </c>
      <c r="AR167" s="152" t="s">
        <v>218</v>
      </c>
      <c r="AT167" s="152" t="s">
        <v>156</v>
      </c>
      <c r="AU167" s="152" t="s">
        <v>95</v>
      </c>
      <c r="AY167" s="13" t="s">
        <v>154</v>
      </c>
      <c r="BE167" s="153">
        <f t="shared" si="34"/>
        <v>0</v>
      </c>
      <c r="BF167" s="153">
        <f t="shared" si="35"/>
        <v>0</v>
      </c>
      <c r="BG167" s="153">
        <f t="shared" si="36"/>
        <v>0</v>
      </c>
      <c r="BH167" s="153">
        <f t="shared" si="37"/>
        <v>0</v>
      </c>
      <c r="BI167" s="153">
        <f t="shared" si="38"/>
        <v>0</v>
      </c>
      <c r="BJ167" s="13" t="s">
        <v>95</v>
      </c>
      <c r="BK167" s="153">
        <f t="shared" si="39"/>
        <v>0</v>
      </c>
      <c r="BL167" s="13" t="s">
        <v>218</v>
      </c>
      <c r="BM167" s="152" t="s">
        <v>1489</v>
      </c>
    </row>
    <row r="168" spans="2:65" s="1" customFormat="1" ht="24.2" customHeight="1">
      <c r="B168" s="139"/>
      <c r="C168" s="140" t="s">
        <v>1490</v>
      </c>
      <c r="D168" s="140" t="s">
        <v>156</v>
      </c>
      <c r="E168" s="141" t="s">
        <v>1491</v>
      </c>
      <c r="F168" s="142" t="s">
        <v>1492</v>
      </c>
      <c r="G168" s="143" t="s">
        <v>610</v>
      </c>
      <c r="H168" s="164">
        <v>0</v>
      </c>
      <c r="I168" s="145">
        <v>0</v>
      </c>
      <c r="J168" s="146">
        <f t="shared" si="30"/>
        <v>0</v>
      </c>
      <c r="K168" s="147"/>
      <c r="L168" s="28"/>
      <c r="M168" s="148" t="s">
        <v>1</v>
      </c>
      <c r="N168" s="149" t="s">
        <v>41</v>
      </c>
      <c r="P168" s="150">
        <f t="shared" si="31"/>
        <v>0</v>
      </c>
      <c r="Q168" s="150">
        <v>0</v>
      </c>
      <c r="R168" s="150">
        <f t="shared" si="32"/>
        <v>0</v>
      </c>
      <c r="S168" s="150">
        <v>0</v>
      </c>
      <c r="T168" s="151">
        <f t="shared" si="33"/>
        <v>0</v>
      </c>
      <c r="AR168" s="152" t="s">
        <v>218</v>
      </c>
      <c r="AT168" s="152" t="s">
        <v>156</v>
      </c>
      <c r="AU168" s="152" t="s">
        <v>95</v>
      </c>
      <c r="AY168" s="13" t="s">
        <v>154</v>
      </c>
      <c r="BE168" s="153">
        <f t="shared" si="34"/>
        <v>0</v>
      </c>
      <c r="BF168" s="153">
        <f t="shared" si="35"/>
        <v>0</v>
      </c>
      <c r="BG168" s="153">
        <f t="shared" si="36"/>
        <v>0</v>
      </c>
      <c r="BH168" s="153">
        <f t="shared" si="37"/>
        <v>0</v>
      </c>
      <c r="BI168" s="153">
        <f t="shared" si="38"/>
        <v>0</v>
      </c>
      <c r="BJ168" s="13" t="s">
        <v>95</v>
      </c>
      <c r="BK168" s="153">
        <f t="shared" si="39"/>
        <v>0</v>
      </c>
      <c r="BL168" s="13" t="s">
        <v>218</v>
      </c>
      <c r="BM168" s="152" t="s">
        <v>1493</v>
      </c>
    </row>
    <row r="169" spans="2:65" s="11" customFormat="1" ht="22.9" customHeight="1">
      <c r="B169" s="127"/>
      <c r="D169" s="128" t="s">
        <v>74</v>
      </c>
      <c r="E169" s="137" t="s">
        <v>1494</v>
      </c>
      <c r="F169" s="137" t="s">
        <v>1495</v>
      </c>
      <c r="I169" s="130"/>
      <c r="J169" s="138">
        <f>BK169</f>
        <v>0</v>
      </c>
      <c r="L169" s="127"/>
      <c r="M169" s="132"/>
      <c r="P169" s="133">
        <f>SUM(P170:P184)</f>
        <v>0</v>
      </c>
      <c r="R169" s="133">
        <f>SUM(R170:R184)</f>
        <v>0.35069</v>
      </c>
      <c r="T169" s="134">
        <f>SUM(T170:T184)</f>
        <v>0</v>
      </c>
      <c r="AR169" s="128" t="s">
        <v>95</v>
      </c>
      <c r="AT169" s="135" t="s">
        <v>74</v>
      </c>
      <c r="AU169" s="135" t="s">
        <v>83</v>
      </c>
      <c r="AY169" s="128" t="s">
        <v>154</v>
      </c>
      <c r="BK169" s="136">
        <f>SUM(BK170:BK184)</f>
        <v>0</v>
      </c>
    </row>
    <row r="170" spans="2:65" s="1" customFormat="1" ht="24.2" customHeight="1">
      <c r="B170" s="139"/>
      <c r="C170" s="140" t="s">
        <v>1496</v>
      </c>
      <c r="D170" s="140" t="s">
        <v>156</v>
      </c>
      <c r="E170" s="141" t="s">
        <v>1497</v>
      </c>
      <c r="F170" s="142" t="s">
        <v>1498</v>
      </c>
      <c r="G170" s="143" t="s">
        <v>246</v>
      </c>
      <c r="H170" s="144">
        <v>9</v>
      </c>
      <c r="I170" s="145">
        <v>0</v>
      </c>
      <c r="J170" s="146">
        <f t="shared" ref="J170:J184" si="40">ROUND(I170*H170,2)</f>
        <v>0</v>
      </c>
      <c r="K170" s="147"/>
      <c r="L170" s="28"/>
      <c r="M170" s="148" t="s">
        <v>1</v>
      </c>
      <c r="N170" s="149" t="s">
        <v>41</v>
      </c>
      <c r="P170" s="150">
        <f t="shared" ref="P170:P184" si="41">O170*H170</f>
        <v>0</v>
      </c>
      <c r="Q170" s="150">
        <v>0</v>
      </c>
      <c r="R170" s="150">
        <f t="shared" ref="R170:R184" si="42">Q170*H170</f>
        <v>0</v>
      </c>
      <c r="S170" s="150">
        <v>0</v>
      </c>
      <c r="T170" s="151">
        <f t="shared" ref="T170:T184" si="43">S170*H170</f>
        <v>0</v>
      </c>
      <c r="AR170" s="152" t="s">
        <v>218</v>
      </c>
      <c r="AT170" s="152" t="s">
        <v>156</v>
      </c>
      <c r="AU170" s="152" t="s">
        <v>95</v>
      </c>
      <c r="AY170" s="13" t="s">
        <v>154</v>
      </c>
      <c r="BE170" s="153">
        <f t="shared" ref="BE170:BE184" si="44">IF(N170="základná",J170,0)</f>
        <v>0</v>
      </c>
      <c r="BF170" s="153">
        <f t="shared" ref="BF170:BF184" si="45">IF(N170="znížená",J170,0)</f>
        <v>0</v>
      </c>
      <c r="BG170" s="153">
        <f t="shared" ref="BG170:BG184" si="46">IF(N170="zákl. prenesená",J170,0)</f>
        <v>0</v>
      </c>
      <c r="BH170" s="153">
        <f t="shared" ref="BH170:BH184" si="47">IF(N170="zníž. prenesená",J170,0)</f>
        <v>0</v>
      </c>
      <c r="BI170" s="153">
        <f t="shared" ref="BI170:BI184" si="48">IF(N170="nulová",J170,0)</f>
        <v>0</v>
      </c>
      <c r="BJ170" s="13" t="s">
        <v>95</v>
      </c>
      <c r="BK170" s="153">
        <f t="shared" ref="BK170:BK184" si="49">ROUND(I170*H170,2)</f>
        <v>0</v>
      </c>
      <c r="BL170" s="13" t="s">
        <v>218</v>
      </c>
      <c r="BM170" s="152" t="s">
        <v>1499</v>
      </c>
    </row>
    <row r="171" spans="2:65" s="1" customFormat="1" ht="24.2" customHeight="1">
      <c r="B171" s="139"/>
      <c r="C171" s="140" t="s">
        <v>1500</v>
      </c>
      <c r="D171" s="140" t="s">
        <v>156</v>
      </c>
      <c r="E171" s="141" t="s">
        <v>1501</v>
      </c>
      <c r="F171" s="142" t="s">
        <v>1502</v>
      </c>
      <c r="G171" s="143" t="s">
        <v>246</v>
      </c>
      <c r="H171" s="144">
        <v>9</v>
      </c>
      <c r="I171" s="145">
        <v>0</v>
      </c>
      <c r="J171" s="146">
        <f t="shared" si="40"/>
        <v>0</v>
      </c>
      <c r="K171" s="147"/>
      <c r="L171" s="28"/>
      <c r="M171" s="148" t="s">
        <v>1</v>
      </c>
      <c r="N171" s="149" t="s">
        <v>41</v>
      </c>
      <c r="P171" s="150">
        <f t="shared" si="41"/>
        <v>0</v>
      </c>
      <c r="Q171" s="150">
        <v>5.0000000000000002E-5</v>
      </c>
      <c r="R171" s="150">
        <f t="shared" si="42"/>
        <v>4.5000000000000004E-4</v>
      </c>
      <c r="S171" s="150">
        <v>0</v>
      </c>
      <c r="T171" s="151">
        <f t="shared" si="43"/>
        <v>0</v>
      </c>
      <c r="AR171" s="152" t="s">
        <v>218</v>
      </c>
      <c r="AT171" s="152" t="s">
        <v>156</v>
      </c>
      <c r="AU171" s="152" t="s">
        <v>95</v>
      </c>
      <c r="AY171" s="13" t="s">
        <v>154</v>
      </c>
      <c r="BE171" s="153">
        <f t="shared" si="44"/>
        <v>0</v>
      </c>
      <c r="BF171" s="153">
        <f t="shared" si="45"/>
        <v>0</v>
      </c>
      <c r="BG171" s="153">
        <f t="shared" si="46"/>
        <v>0</v>
      </c>
      <c r="BH171" s="153">
        <f t="shared" si="47"/>
        <v>0</v>
      </c>
      <c r="BI171" s="153">
        <f t="shared" si="48"/>
        <v>0</v>
      </c>
      <c r="BJ171" s="13" t="s">
        <v>95</v>
      </c>
      <c r="BK171" s="153">
        <f t="shared" si="49"/>
        <v>0</v>
      </c>
      <c r="BL171" s="13" t="s">
        <v>218</v>
      </c>
      <c r="BM171" s="152" t="s">
        <v>1503</v>
      </c>
    </row>
    <row r="172" spans="2:65" s="1" customFormat="1" ht="24.2" customHeight="1">
      <c r="B172" s="139"/>
      <c r="C172" s="140" t="s">
        <v>1504</v>
      </c>
      <c r="D172" s="140" t="s">
        <v>156</v>
      </c>
      <c r="E172" s="141" t="s">
        <v>1505</v>
      </c>
      <c r="F172" s="142" t="s">
        <v>1506</v>
      </c>
      <c r="G172" s="143" t="s">
        <v>246</v>
      </c>
      <c r="H172" s="144">
        <v>2</v>
      </c>
      <c r="I172" s="145">
        <v>0</v>
      </c>
      <c r="J172" s="146">
        <f t="shared" si="40"/>
        <v>0</v>
      </c>
      <c r="K172" s="147"/>
      <c r="L172" s="28"/>
      <c r="M172" s="148" t="s">
        <v>1</v>
      </c>
      <c r="N172" s="149" t="s">
        <v>41</v>
      </c>
      <c r="P172" s="150">
        <f t="shared" si="41"/>
        <v>0</v>
      </c>
      <c r="Q172" s="150">
        <v>2.0000000000000002E-5</v>
      </c>
      <c r="R172" s="150">
        <f t="shared" si="42"/>
        <v>4.0000000000000003E-5</v>
      </c>
      <c r="S172" s="150">
        <v>0</v>
      </c>
      <c r="T172" s="151">
        <f t="shared" si="43"/>
        <v>0</v>
      </c>
      <c r="AR172" s="152" t="s">
        <v>218</v>
      </c>
      <c r="AT172" s="152" t="s">
        <v>156</v>
      </c>
      <c r="AU172" s="152" t="s">
        <v>95</v>
      </c>
      <c r="AY172" s="13" t="s">
        <v>154</v>
      </c>
      <c r="BE172" s="153">
        <f t="shared" si="44"/>
        <v>0</v>
      </c>
      <c r="BF172" s="153">
        <f t="shared" si="45"/>
        <v>0</v>
      </c>
      <c r="BG172" s="153">
        <f t="shared" si="46"/>
        <v>0</v>
      </c>
      <c r="BH172" s="153">
        <f t="shared" si="47"/>
        <v>0</v>
      </c>
      <c r="BI172" s="153">
        <f t="shared" si="48"/>
        <v>0</v>
      </c>
      <c r="BJ172" s="13" t="s">
        <v>95</v>
      </c>
      <c r="BK172" s="153">
        <f t="shared" si="49"/>
        <v>0</v>
      </c>
      <c r="BL172" s="13" t="s">
        <v>218</v>
      </c>
      <c r="BM172" s="152" t="s">
        <v>1507</v>
      </c>
    </row>
    <row r="173" spans="2:65" s="1" customFormat="1" ht="37.9" customHeight="1">
      <c r="B173" s="139"/>
      <c r="C173" s="154" t="s">
        <v>1508</v>
      </c>
      <c r="D173" s="154" t="s">
        <v>484</v>
      </c>
      <c r="E173" s="155" t="s">
        <v>1509</v>
      </c>
      <c r="F173" s="156" t="s">
        <v>1510</v>
      </c>
      <c r="G173" s="157" t="s">
        <v>246</v>
      </c>
      <c r="H173" s="158">
        <v>2</v>
      </c>
      <c r="I173" s="145">
        <v>0</v>
      </c>
      <c r="J173" s="159">
        <f t="shared" si="40"/>
        <v>0</v>
      </c>
      <c r="K173" s="160"/>
      <c r="L173" s="161"/>
      <c r="M173" s="162" t="s">
        <v>1</v>
      </c>
      <c r="N173" s="163" t="s">
        <v>41</v>
      </c>
      <c r="P173" s="150">
        <f t="shared" si="41"/>
        <v>0</v>
      </c>
      <c r="Q173" s="150">
        <v>1.8919999999999999E-2</v>
      </c>
      <c r="R173" s="150">
        <f t="shared" si="42"/>
        <v>3.7839999999999999E-2</v>
      </c>
      <c r="S173" s="150">
        <v>0</v>
      </c>
      <c r="T173" s="151">
        <f t="shared" si="43"/>
        <v>0</v>
      </c>
      <c r="AR173" s="152" t="s">
        <v>284</v>
      </c>
      <c r="AT173" s="152" t="s">
        <v>484</v>
      </c>
      <c r="AU173" s="152" t="s">
        <v>95</v>
      </c>
      <c r="AY173" s="13" t="s">
        <v>154</v>
      </c>
      <c r="BE173" s="153">
        <f t="shared" si="44"/>
        <v>0</v>
      </c>
      <c r="BF173" s="153">
        <f t="shared" si="45"/>
        <v>0</v>
      </c>
      <c r="BG173" s="153">
        <f t="shared" si="46"/>
        <v>0</v>
      </c>
      <c r="BH173" s="153">
        <f t="shared" si="47"/>
        <v>0</v>
      </c>
      <c r="BI173" s="153">
        <f t="shared" si="48"/>
        <v>0</v>
      </c>
      <c r="BJ173" s="13" t="s">
        <v>95</v>
      </c>
      <c r="BK173" s="153">
        <f t="shared" si="49"/>
        <v>0</v>
      </c>
      <c r="BL173" s="13" t="s">
        <v>218</v>
      </c>
      <c r="BM173" s="152" t="s">
        <v>1511</v>
      </c>
    </row>
    <row r="174" spans="2:65" s="1" customFormat="1" ht="24.2" customHeight="1">
      <c r="B174" s="139"/>
      <c r="C174" s="140" t="s">
        <v>1512</v>
      </c>
      <c r="D174" s="140" t="s">
        <v>156</v>
      </c>
      <c r="E174" s="141" t="s">
        <v>1513</v>
      </c>
      <c r="F174" s="142" t="s">
        <v>1514</v>
      </c>
      <c r="G174" s="143" t="s">
        <v>246</v>
      </c>
      <c r="H174" s="144">
        <v>1</v>
      </c>
      <c r="I174" s="145">
        <v>0</v>
      </c>
      <c r="J174" s="146">
        <f t="shared" si="40"/>
        <v>0</v>
      </c>
      <c r="K174" s="147"/>
      <c r="L174" s="28"/>
      <c r="M174" s="148" t="s">
        <v>1</v>
      </c>
      <c r="N174" s="149" t="s">
        <v>41</v>
      </c>
      <c r="P174" s="150">
        <f t="shared" si="41"/>
        <v>0</v>
      </c>
      <c r="Q174" s="150">
        <v>2.0000000000000002E-5</v>
      </c>
      <c r="R174" s="150">
        <f t="shared" si="42"/>
        <v>2.0000000000000002E-5</v>
      </c>
      <c r="S174" s="150">
        <v>0</v>
      </c>
      <c r="T174" s="151">
        <f t="shared" si="43"/>
        <v>0</v>
      </c>
      <c r="AR174" s="152" t="s">
        <v>218</v>
      </c>
      <c r="AT174" s="152" t="s">
        <v>156</v>
      </c>
      <c r="AU174" s="152" t="s">
        <v>95</v>
      </c>
      <c r="AY174" s="13" t="s">
        <v>154</v>
      </c>
      <c r="BE174" s="153">
        <f t="shared" si="44"/>
        <v>0</v>
      </c>
      <c r="BF174" s="153">
        <f t="shared" si="45"/>
        <v>0</v>
      </c>
      <c r="BG174" s="153">
        <f t="shared" si="46"/>
        <v>0</v>
      </c>
      <c r="BH174" s="153">
        <f t="shared" si="47"/>
        <v>0</v>
      </c>
      <c r="BI174" s="153">
        <f t="shared" si="48"/>
        <v>0</v>
      </c>
      <c r="BJ174" s="13" t="s">
        <v>95</v>
      </c>
      <c r="BK174" s="153">
        <f t="shared" si="49"/>
        <v>0</v>
      </c>
      <c r="BL174" s="13" t="s">
        <v>218</v>
      </c>
      <c r="BM174" s="152" t="s">
        <v>1515</v>
      </c>
    </row>
    <row r="175" spans="2:65" s="1" customFormat="1" ht="37.9" customHeight="1">
      <c r="B175" s="139"/>
      <c r="C175" s="154" t="s">
        <v>1516</v>
      </c>
      <c r="D175" s="154" t="s">
        <v>484</v>
      </c>
      <c r="E175" s="155" t="s">
        <v>1517</v>
      </c>
      <c r="F175" s="156" t="s">
        <v>1518</v>
      </c>
      <c r="G175" s="157" t="s">
        <v>246</v>
      </c>
      <c r="H175" s="158">
        <v>1</v>
      </c>
      <c r="I175" s="145">
        <v>0</v>
      </c>
      <c r="J175" s="159">
        <f t="shared" si="40"/>
        <v>0</v>
      </c>
      <c r="K175" s="160"/>
      <c r="L175" s="161"/>
      <c r="M175" s="162" t="s">
        <v>1</v>
      </c>
      <c r="N175" s="163" t="s">
        <v>41</v>
      </c>
      <c r="P175" s="150">
        <f t="shared" si="41"/>
        <v>0</v>
      </c>
      <c r="Q175" s="150">
        <v>2.2079999999999999E-2</v>
      </c>
      <c r="R175" s="150">
        <f t="shared" si="42"/>
        <v>2.2079999999999999E-2</v>
      </c>
      <c r="S175" s="150">
        <v>0</v>
      </c>
      <c r="T175" s="151">
        <f t="shared" si="43"/>
        <v>0</v>
      </c>
      <c r="AR175" s="152" t="s">
        <v>284</v>
      </c>
      <c r="AT175" s="152" t="s">
        <v>484</v>
      </c>
      <c r="AU175" s="152" t="s">
        <v>95</v>
      </c>
      <c r="AY175" s="13" t="s">
        <v>154</v>
      </c>
      <c r="BE175" s="153">
        <f t="shared" si="44"/>
        <v>0</v>
      </c>
      <c r="BF175" s="153">
        <f t="shared" si="45"/>
        <v>0</v>
      </c>
      <c r="BG175" s="153">
        <f t="shared" si="46"/>
        <v>0</v>
      </c>
      <c r="BH175" s="153">
        <f t="shared" si="47"/>
        <v>0</v>
      </c>
      <c r="BI175" s="153">
        <f t="shared" si="48"/>
        <v>0</v>
      </c>
      <c r="BJ175" s="13" t="s">
        <v>95</v>
      </c>
      <c r="BK175" s="153">
        <f t="shared" si="49"/>
        <v>0</v>
      </c>
      <c r="BL175" s="13" t="s">
        <v>218</v>
      </c>
      <c r="BM175" s="152" t="s">
        <v>1519</v>
      </c>
    </row>
    <row r="176" spans="2:65" s="1" customFormat="1" ht="33" customHeight="1">
      <c r="B176" s="139"/>
      <c r="C176" s="140" t="s">
        <v>1520</v>
      </c>
      <c r="D176" s="140" t="s">
        <v>156</v>
      </c>
      <c r="E176" s="141" t="s">
        <v>1521</v>
      </c>
      <c r="F176" s="142" t="s">
        <v>1522</v>
      </c>
      <c r="G176" s="143" t="s">
        <v>246</v>
      </c>
      <c r="H176" s="144">
        <v>4</v>
      </c>
      <c r="I176" s="145">
        <v>0</v>
      </c>
      <c r="J176" s="146">
        <f t="shared" si="40"/>
        <v>0</v>
      </c>
      <c r="K176" s="147"/>
      <c r="L176" s="28"/>
      <c r="M176" s="148" t="s">
        <v>1</v>
      </c>
      <c r="N176" s="149" t="s">
        <v>41</v>
      </c>
      <c r="P176" s="150">
        <f t="shared" si="41"/>
        <v>0</v>
      </c>
      <c r="Q176" s="150">
        <v>2.0000000000000002E-5</v>
      </c>
      <c r="R176" s="150">
        <f t="shared" si="42"/>
        <v>8.0000000000000007E-5</v>
      </c>
      <c r="S176" s="150">
        <v>0</v>
      </c>
      <c r="T176" s="151">
        <f t="shared" si="43"/>
        <v>0</v>
      </c>
      <c r="AR176" s="152" t="s">
        <v>218</v>
      </c>
      <c r="AT176" s="152" t="s">
        <v>156</v>
      </c>
      <c r="AU176" s="152" t="s">
        <v>95</v>
      </c>
      <c r="AY176" s="13" t="s">
        <v>154</v>
      </c>
      <c r="BE176" s="153">
        <f t="shared" si="44"/>
        <v>0</v>
      </c>
      <c r="BF176" s="153">
        <f t="shared" si="45"/>
        <v>0</v>
      </c>
      <c r="BG176" s="153">
        <f t="shared" si="46"/>
        <v>0</v>
      </c>
      <c r="BH176" s="153">
        <f t="shared" si="47"/>
        <v>0</v>
      </c>
      <c r="BI176" s="153">
        <f t="shared" si="48"/>
        <v>0</v>
      </c>
      <c r="BJ176" s="13" t="s">
        <v>95</v>
      </c>
      <c r="BK176" s="153">
        <f t="shared" si="49"/>
        <v>0</v>
      </c>
      <c r="BL176" s="13" t="s">
        <v>218</v>
      </c>
      <c r="BM176" s="152" t="s">
        <v>1523</v>
      </c>
    </row>
    <row r="177" spans="2:65" s="1" customFormat="1" ht="37.9" customHeight="1">
      <c r="B177" s="139"/>
      <c r="C177" s="154" t="s">
        <v>652</v>
      </c>
      <c r="D177" s="154" t="s">
        <v>484</v>
      </c>
      <c r="E177" s="155" t="s">
        <v>1524</v>
      </c>
      <c r="F177" s="156" t="s">
        <v>1525</v>
      </c>
      <c r="G177" s="157" t="s">
        <v>246</v>
      </c>
      <c r="H177" s="158">
        <v>4</v>
      </c>
      <c r="I177" s="145">
        <v>0</v>
      </c>
      <c r="J177" s="159">
        <f t="shared" si="40"/>
        <v>0</v>
      </c>
      <c r="K177" s="160"/>
      <c r="L177" s="161"/>
      <c r="M177" s="162" t="s">
        <v>1</v>
      </c>
      <c r="N177" s="163" t="s">
        <v>41</v>
      </c>
      <c r="P177" s="150">
        <f t="shared" si="41"/>
        <v>0</v>
      </c>
      <c r="Q177" s="150">
        <v>4.1000000000000002E-2</v>
      </c>
      <c r="R177" s="150">
        <f t="shared" si="42"/>
        <v>0.16400000000000001</v>
      </c>
      <c r="S177" s="150">
        <v>0</v>
      </c>
      <c r="T177" s="151">
        <f t="shared" si="43"/>
        <v>0</v>
      </c>
      <c r="AR177" s="152" t="s">
        <v>284</v>
      </c>
      <c r="AT177" s="152" t="s">
        <v>484</v>
      </c>
      <c r="AU177" s="152" t="s">
        <v>95</v>
      </c>
      <c r="AY177" s="13" t="s">
        <v>154</v>
      </c>
      <c r="BE177" s="153">
        <f t="shared" si="44"/>
        <v>0</v>
      </c>
      <c r="BF177" s="153">
        <f t="shared" si="45"/>
        <v>0</v>
      </c>
      <c r="BG177" s="153">
        <f t="shared" si="46"/>
        <v>0</v>
      </c>
      <c r="BH177" s="153">
        <f t="shared" si="47"/>
        <v>0</v>
      </c>
      <c r="BI177" s="153">
        <f t="shared" si="48"/>
        <v>0</v>
      </c>
      <c r="BJ177" s="13" t="s">
        <v>95</v>
      </c>
      <c r="BK177" s="153">
        <f t="shared" si="49"/>
        <v>0</v>
      </c>
      <c r="BL177" s="13" t="s">
        <v>218</v>
      </c>
      <c r="BM177" s="152" t="s">
        <v>1526</v>
      </c>
    </row>
    <row r="178" spans="2:65" s="1" customFormat="1" ht="33" customHeight="1">
      <c r="B178" s="139"/>
      <c r="C178" s="140" t="s">
        <v>1527</v>
      </c>
      <c r="D178" s="140" t="s">
        <v>156</v>
      </c>
      <c r="E178" s="141" t="s">
        <v>1528</v>
      </c>
      <c r="F178" s="142" t="s">
        <v>1529</v>
      </c>
      <c r="G178" s="143" t="s">
        <v>246</v>
      </c>
      <c r="H178" s="144">
        <v>2</v>
      </c>
      <c r="I178" s="145">
        <v>0</v>
      </c>
      <c r="J178" s="146">
        <f t="shared" si="40"/>
        <v>0</v>
      </c>
      <c r="K178" s="147"/>
      <c r="L178" s="28"/>
      <c r="M178" s="148" t="s">
        <v>1</v>
      </c>
      <c r="N178" s="149" t="s">
        <v>41</v>
      </c>
      <c r="P178" s="150">
        <f t="shared" si="41"/>
        <v>0</v>
      </c>
      <c r="Q178" s="150">
        <v>2.0000000000000002E-5</v>
      </c>
      <c r="R178" s="150">
        <f t="shared" si="42"/>
        <v>4.0000000000000003E-5</v>
      </c>
      <c r="S178" s="150">
        <v>0</v>
      </c>
      <c r="T178" s="151">
        <f t="shared" si="43"/>
        <v>0</v>
      </c>
      <c r="AR178" s="152" t="s">
        <v>218</v>
      </c>
      <c r="AT178" s="152" t="s">
        <v>156</v>
      </c>
      <c r="AU178" s="152" t="s">
        <v>95</v>
      </c>
      <c r="AY178" s="13" t="s">
        <v>154</v>
      </c>
      <c r="BE178" s="153">
        <f t="shared" si="44"/>
        <v>0</v>
      </c>
      <c r="BF178" s="153">
        <f t="shared" si="45"/>
        <v>0</v>
      </c>
      <c r="BG178" s="153">
        <f t="shared" si="46"/>
        <v>0</v>
      </c>
      <c r="BH178" s="153">
        <f t="shared" si="47"/>
        <v>0</v>
      </c>
      <c r="BI178" s="153">
        <f t="shared" si="48"/>
        <v>0</v>
      </c>
      <c r="BJ178" s="13" t="s">
        <v>95</v>
      </c>
      <c r="BK178" s="153">
        <f t="shared" si="49"/>
        <v>0</v>
      </c>
      <c r="BL178" s="13" t="s">
        <v>218</v>
      </c>
      <c r="BM178" s="152" t="s">
        <v>1530</v>
      </c>
    </row>
    <row r="179" spans="2:65" s="1" customFormat="1" ht="37.9" customHeight="1">
      <c r="B179" s="139"/>
      <c r="C179" s="154" t="s">
        <v>1531</v>
      </c>
      <c r="D179" s="154" t="s">
        <v>484</v>
      </c>
      <c r="E179" s="155" t="s">
        <v>1532</v>
      </c>
      <c r="F179" s="156" t="s">
        <v>1533</v>
      </c>
      <c r="G179" s="157" t="s">
        <v>246</v>
      </c>
      <c r="H179" s="158">
        <v>2</v>
      </c>
      <c r="I179" s="145">
        <v>0</v>
      </c>
      <c r="J179" s="159">
        <f t="shared" si="40"/>
        <v>0</v>
      </c>
      <c r="K179" s="160"/>
      <c r="L179" s="161"/>
      <c r="M179" s="162" t="s">
        <v>1</v>
      </c>
      <c r="N179" s="163" t="s">
        <v>41</v>
      </c>
      <c r="P179" s="150">
        <f t="shared" si="41"/>
        <v>0</v>
      </c>
      <c r="Q179" s="150">
        <v>6.3070000000000001E-2</v>
      </c>
      <c r="R179" s="150">
        <f t="shared" si="42"/>
        <v>0.12614</v>
      </c>
      <c r="S179" s="150">
        <v>0</v>
      </c>
      <c r="T179" s="151">
        <f t="shared" si="43"/>
        <v>0</v>
      </c>
      <c r="AR179" s="152" t="s">
        <v>284</v>
      </c>
      <c r="AT179" s="152" t="s">
        <v>484</v>
      </c>
      <c r="AU179" s="152" t="s">
        <v>95</v>
      </c>
      <c r="AY179" s="13" t="s">
        <v>154</v>
      </c>
      <c r="BE179" s="153">
        <f t="shared" si="44"/>
        <v>0</v>
      </c>
      <c r="BF179" s="153">
        <f t="shared" si="45"/>
        <v>0</v>
      </c>
      <c r="BG179" s="153">
        <f t="shared" si="46"/>
        <v>0</v>
      </c>
      <c r="BH179" s="153">
        <f t="shared" si="47"/>
        <v>0</v>
      </c>
      <c r="BI179" s="153">
        <f t="shared" si="48"/>
        <v>0</v>
      </c>
      <c r="BJ179" s="13" t="s">
        <v>95</v>
      </c>
      <c r="BK179" s="153">
        <f t="shared" si="49"/>
        <v>0</v>
      </c>
      <c r="BL179" s="13" t="s">
        <v>218</v>
      </c>
      <c r="BM179" s="152" t="s">
        <v>1534</v>
      </c>
    </row>
    <row r="180" spans="2:65" s="1" customFormat="1" ht="24.2" customHeight="1">
      <c r="B180" s="139"/>
      <c r="C180" s="140" t="s">
        <v>1535</v>
      </c>
      <c r="D180" s="140" t="s">
        <v>156</v>
      </c>
      <c r="E180" s="141" t="s">
        <v>1536</v>
      </c>
      <c r="F180" s="142" t="s">
        <v>1537</v>
      </c>
      <c r="G180" s="143" t="s">
        <v>246</v>
      </c>
      <c r="H180" s="144">
        <v>9</v>
      </c>
      <c r="I180" s="145">
        <v>0</v>
      </c>
      <c r="J180" s="146">
        <f t="shared" si="40"/>
        <v>0</v>
      </c>
      <c r="K180" s="147"/>
      <c r="L180" s="28"/>
      <c r="M180" s="148" t="s">
        <v>1</v>
      </c>
      <c r="N180" s="149" t="s">
        <v>41</v>
      </c>
      <c r="P180" s="150">
        <f t="shared" si="41"/>
        <v>0</v>
      </c>
      <c r="Q180" s="150">
        <v>0</v>
      </c>
      <c r="R180" s="150">
        <f t="shared" si="42"/>
        <v>0</v>
      </c>
      <c r="S180" s="150">
        <v>0</v>
      </c>
      <c r="T180" s="151">
        <f t="shared" si="43"/>
        <v>0</v>
      </c>
      <c r="AR180" s="152" t="s">
        <v>218</v>
      </c>
      <c r="AT180" s="152" t="s">
        <v>156</v>
      </c>
      <c r="AU180" s="152" t="s">
        <v>95</v>
      </c>
      <c r="AY180" s="13" t="s">
        <v>154</v>
      </c>
      <c r="BE180" s="153">
        <f t="shared" si="44"/>
        <v>0</v>
      </c>
      <c r="BF180" s="153">
        <f t="shared" si="45"/>
        <v>0</v>
      </c>
      <c r="BG180" s="153">
        <f t="shared" si="46"/>
        <v>0</v>
      </c>
      <c r="BH180" s="153">
        <f t="shared" si="47"/>
        <v>0</v>
      </c>
      <c r="BI180" s="153">
        <f t="shared" si="48"/>
        <v>0</v>
      </c>
      <c r="BJ180" s="13" t="s">
        <v>95</v>
      </c>
      <c r="BK180" s="153">
        <f t="shared" si="49"/>
        <v>0</v>
      </c>
      <c r="BL180" s="13" t="s">
        <v>218</v>
      </c>
      <c r="BM180" s="152" t="s">
        <v>1538</v>
      </c>
    </row>
    <row r="181" spans="2:65" s="1" customFormat="1" ht="24.2" customHeight="1">
      <c r="B181" s="139"/>
      <c r="C181" s="140" t="s">
        <v>786</v>
      </c>
      <c r="D181" s="140" t="s">
        <v>156</v>
      </c>
      <c r="E181" s="141" t="s">
        <v>1539</v>
      </c>
      <c r="F181" s="142" t="s">
        <v>1540</v>
      </c>
      <c r="G181" s="143" t="s">
        <v>187</v>
      </c>
      <c r="H181" s="144">
        <v>115</v>
      </c>
      <c r="I181" s="145">
        <v>0</v>
      </c>
      <c r="J181" s="146">
        <f t="shared" si="40"/>
        <v>0</v>
      </c>
      <c r="K181" s="147"/>
      <c r="L181" s="28"/>
      <c r="M181" s="148" t="s">
        <v>1</v>
      </c>
      <c r="N181" s="149" t="s">
        <v>41</v>
      </c>
      <c r="P181" s="150">
        <f t="shared" si="41"/>
        <v>0</v>
      </c>
      <c r="Q181" s="150">
        <v>0</v>
      </c>
      <c r="R181" s="150">
        <f t="shared" si="42"/>
        <v>0</v>
      </c>
      <c r="S181" s="150">
        <v>0</v>
      </c>
      <c r="T181" s="151">
        <f t="shared" si="43"/>
        <v>0</v>
      </c>
      <c r="AR181" s="152" t="s">
        <v>218</v>
      </c>
      <c r="AT181" s="152" t="s">
        <v>156</v>
      </c>
      <c r="AU181" s="152" t="s">
        <v>95</v>
      </c>
      <c r="AY181" s="13" t="s">
        <v>154</v>
      </c>
      <c r="BE181" s="153">
        <f t="shared" si="44"/>
        <v>0</v>
      </c>
      <c r="BF181" s="153">
        <f t="shared" si="45"/>
        <v>0</v>
      </c>
      <c r="BG181" s="153">
        <f t="shared" si="46"/>
        <v>0</v>
      </c>
      <c r="BH181" s="153">
        <f t="shared" si="47"/>
        <v>0</v>
      </c>
      <c r="BI181" s="153">
        <f t="shared" si="48"/>
        <v>0</v>
      </c>
      <c r="BJ181" s="13" t="s">
        <v>95</v>
      </c>
      <c r="BK181" s="153">
        <f t="shared" si="49"/>
        <v>0</v>
      </c>
      <c r="BL181" s="13" t="s">
        <v>218</v>
      </c>
      <c r="BM181" s="152" t="s">
        <v>1541</v>
      </c>
    </row>
    <row r="182" spans="2:65" s="1" customFormat="1" ht="24.2" customHeight="1">
      <c r="B182" s="139"/>
      <c r="C182" s="140" t="s">
        <v>1542</v>
      </c>
      <c r="D182" s="140" t="s">
        <v>156</v>
      </c>
      <c r="E182" s="141" t="s">
        <v>1543</v>
      </c>
      <c r="F182" s="142" t="s">
        <v>1544</v>
      </c>
      <c r="G182" s="143" t="s">
        <v>610</v>
      </c>
      <c r="H182" s="164">
        <v>0</v>
      </c>
      <c r="I182" s="145">
        <v>0</v>
      </c>
      <c r="J182" s="146">
        <f t="shared" si="40"/>
        <v>0</v>
      </c>
      <c r="K182" s="147"/>
      <c r="L182" s="28"/>
      <c r="M182" s="148" t="s">
        <v>1</v>
      </c>
      <c r="N182" s="149" t="s">
        <v>41</v>
      </c>
      <c r="P182" s="150">
        <f t="shared" si="41"/>
        <v>0</v>
      </c>
      <c r="Q182" s="150">
        <v>0</v>
      </c>
      <c r="R182" s="150">
        <f t="shared" si="42"/>
        <v>0</v>
      </c>
      <c r="S182" s="150">
        <v>0</v>
      </c>
      <c r="T182" s="151">
        <f t="shared" si="43"/>
        <v>0</v>
      </c>
      <c r="AR182" s="152" t="s">
        <v>218</v>
      </c>
      <c r="AT182" s="152" t="s">
        <v>156</v>
      </c>
      <c r="AU182" s="152" t="s">
        <v>95</v>
      </c>
      <c r="AY182" s="13" t="s">
        <v>154</v>
      </c>
      <c r="BE182" s="153">
        <f t="shared" si="44"/>
        <v>0</v>
      </c>
      <c r="BF182" s="153">
        <f t="shared" si="45"/>
        <v>0</v>
      </c>
      <c r="BG182" s="153">
        <f t="shared" si="46"/>
        <v>0</v>
      </c>
      <c r="BH182" s="153">
        <f t="shared" si="47"/>
        <v>0</v>
      </c>
      <c r="BI182" s="153">
        <f t="shared" si="48"/>
        <v>0</v>
      </c>
      <c r="BJ182" s="13" t="s">
        <v>95</v>
      </c>
      <c r="BK182" s="153">
        <f t="shared" si="49"/>
        <v>0</v>
      </c>
      <c r="BL182" s="13" t="s">
        <v>218</v>
      </c>
      <c r="BM182" s="152" t="s">
        <v>1545</v>
      </c>
    </row>
    <row r="183" spans="2:65" s="1" customFormat="1" ht="24.2" customHeight="1">
      <c r="B183" s="139"/>
      <c r="C183" s="140" t="s">
        <v>1546</v>
      </c>
      <c r="D183" s="140" t="s">
        <v>156</v>
      </c>
      <c r="E183" s="141" t="s">
        <v>1547</v>
      </c>
      <c r="F183" s="142" t="s">
        <v>1548</v>
      </c>
      <c r="G183" s="143" t="s">
        <v>610</v>
      </c>
      <c r="H183" s="164">
        <v>0</v>
      </c>
      <c r="I183" s="145">
        <v>0</v>
      </c>
      <c r="J183" s="146">
        <f t="shared" si="40"/>
        <v>0</v>
      </c>
      <c r="K183" s="147"/>
      <c r="L183" s="28"/>
      <c r="M183" s="148" t="s">
        <v>1</v>
      </c>
      <c r="N183" s="149" t="s">
        <v>41</v>
      </c>
      <c r="P183" s="150">
        <f t="shared" si="41"/>
        <v>0</v>
      </c>
      <c r="Q183" s="150">
        <v>0</v>
      </c>
      <c r="R183" s="150">
        <f t="shared" si="42"/>
        <v>0</v>
      </c>
      <c r="S183" s="150">
        <v>0</v>
      </c>
      <c r="T183" s="151">
        <f t="shared" si="43"/>
        <v>0</v>
      </c>
      <c r="AR183" s="152" t="s">
        <v>218</v>
      </c>
      <c r="AT183" s="152" t="s">
        <v>156</v>
      </c>
      <c r="AU183" s="152" t="s">
        <v>95</v>
      </c>
      <c r="AY183" s="13" t="s">
        <v>154</v>
      </c>
      <c r="BE183" s="153">
        <f t="shared" si="44"/>
        <v>0</v>
      </c>
      <c r="BF183" s="153">
        <f t="shared" si="45"/>
        <v>0</v>
      </c>
      <c r="BG183" s="153">
        <f t="shared" si="46"/>
        <v>0</v>
      </c>
      <c r="BH183" s="153">
        <f t="shared" si="47"/>
        <v>0</v>
      </c>
      <c r="BI183" s="153">
        <f t="shared" si="48"/>
        <v>0</v>
      </c>
      <c r="BJ183" s="13" t="s">
        <v>95</v>
      </c>
      <c r="BK183" s="153">
        <f t="shared" si="49"/>
        <v>0</v>
      </c>
      <c r="BL183" s="13" t="s">
        <v>218</v>
      </c>
      <c r="BM183" s="152" t="s">
        <v>1549</v>
      </c>
    </row>
    <row r="184" spans="2:65" s="1" customFormat="1" ht="24.2" customHeight="1">
      <c r="B184" s="139"/>
      <c r="C184" s="140" t="s">
        <v>1550</v>
      </c>
      <c r="D184" s="140" t="s">
        <v>156</v>
      </c>
      <c r="E184" s="141" t="s">
        <v>1551</v>
      </c>
      <c r="F184" s="142" t="s">
        <v>1552</v>
      </c>
      <c r="G184" s="143" t="s">
        <v>610</v>
      </c>
      <c r="H184" s="164">
        <v>0</v>
      </c>
      <c r="I184" s="145">
        <v>0</v>
      </c>
      <c r="J184" s="146">
        <f t="shared" si="40"/>
        <v>0</v>
      </c>
      <c r="K184" s="147"/>
      <c r="L184" s="28"/>
      <c r="M184" s="148" t="s">
        <v>1</v>
      </c>
      <c r="N184" s="149" t="s">
        <v>41</v>
      </c>
      <c r="P184" s="150">
        <f t="shared" si="41"/>
        <v>0</v>
      </c>
      <c r="Q184" s="150">
        <v>0</v>
      </c>
      <c r="R184" s="150">
        <f t="shared" si="42"/>
        <v>0</v>
      </c>
      <c r="S184" s="150">
        <v>0</v>
      </c>
      <c r="T184" s="151">
        <f t="shared" si="43"/>
        <v>0</v>
      </c>
      <c r="AR184" s="152" t="s">
        <v>218</v>
      </c>
      <c r="AT184" s="152" t="s">
        <v>156</v>
      </c>
      <c r="AU184" s="152" t="s">
        <v>95</v>
      </c>
      <c r="AY184" s="13" t="s">
        <v>154</v>
      </c>
      <c r="BE184" s="153">
        <f t="shared" si="44"/>
        <v>0</v>
      </c>
      <c r="BF184" s="153">
        <f t="shared" si="45"/>
        <v>0</v>
      </c>
      <c r="BG184" s="153">
        <f t="shared" si="46"/>
        <v>0</v>
      </c>
      <c r="BH184" s="153">
        <f t="shared" si="47"/>
        <v>0</v>
      </c>
      <c r="BI184" s="153">
        <f t="shared" si="48"/>
        <v>0</v>
      </c>
      <c r="BJ184" s="13" t="s">
        <v>95</v>
      </c>
      <c r="BK184" s="153">
        <f t="shared" si="49"/>
        <v>0</v>
      </c>
      <c r="BL184" s="13" t="s">
        <v>218</v>
      </c>
      <c r="BM184" s="152" t="s">
        <v>1553</v>
      </c>
    </row>
    <row r="185" spans="2:65" s="11" customFormat="1" ht="25.9" customHeight="1">
      <c r="B185" s="127"/>
      <c r="D185" s="128" t="s">
        <v>74</v>
      </c>
      <c r="E185" s="129" t="s">
        <v>484</v>
      </c>
      <c r="F185" s="129" t="s">
        <v>959</v>
      </c>
      <c r="I185" s="130"/>
      <c r="J185" s="131">
        <f>BK185</f>
        <v>0</v>
      </c>
      <c r="L185" s="127"/>
      <c r="M185" s="132"/>
      <c r="P185" s="133">
        <v>0</v>
      </c>
      <c r="R185" s="133">
        <v>0</v>
      </c>
      <c r="T185" s="134">
        <v>0</v>
      </c>
      <c r="AR185" s="128" t="s">
        <v>165</v>
      </c>
      <c r="AT185" s="135" t="s">
        <v>74</v>
      </c>
      <c r="AU185" s="135" t="s">
        <v>75</v>
      </c>
      <c r="AY185" s="128" t="s">
        <v>154</v>
      </c>
      <c r="BK185" s="136">
        <v>0</v>
      </c>
    </row>
    <row r="186" spans="2:65" s="11" customFormat="1" ht="25.9" customHeight="1">
      <c r="B186" s="127"/>
      <c r="D186" s="128" t="s">
        <v>74</v>
      </c>
      <c r="E186" s="129" t="s">
        <v>1554</v>
      </c>
      <c r="F186" s="129" t="s">
        <v>1555</v>
      </c>
      <c r="I186" s="130"/>
      <c r="J186" s="131">
        <f>BK186</f>
        <v>0</v>
      </c>
      <c r="L186" s="127"/>
      <c r="M186" s="132"/>
      <c r="P186" s="133">
        <f>SUM(P187:P191)</f>
        <v>0</v>
      </c>
      <c r="R186" s="133">
        <f>SUM(R187:R191)</f>
        <v>0</v>
      </c>
      <c r="T186" s="134">
        <f>SUM(T187:T191)</f>
        <v>0</v>
      </c>
      <c r="AR186" s="128" t="s">
        <v>160</v>
      </c>
      <c r="AT186" s="135" t="s">
        <v>74</v>
      </c>
      <c r="AU186" s="135" t="s">
        <v>75</v>
      </c>
      <c r="AY186" s="128" t="s">
        <v>154</v>
      </c>
      <c r="BK186" s="136">
        <f>SUM(BK187:BK191)</f>
        <v>0</v>
      </c>
    </row>
    <row r="187" spans="2:65" s="1" customFormat="1" ht="16.5" customHeight="1">
      <c r="B187" s="139"/>
      <c r="C187" s="140" t="s">
        <v>1556</v>
      </c>
      <c r="D187" s="140" t="s">
        <v>156</v>
      </c>
      <c r="E187" s="141" t="s">
        <v>1557</v>
      </c>
      <c r="F187" s="142" t="s">
        <v>1558</v>
      </c>
      <c r="G187" s="143" t="s">
        <v>1385</v>
      </c>
      <c r="H187" s="144">
        <v>1</v>
      </c>
      <c r="I187" s="145">
        <v>0</v>
      </c>
      <c r="J187" s="146">
        <f>ROUND(I187*H187,2)</f>
        <v>0</v>
      </c>
      <c r="K187" s="147"/>
      <c r="L187" s="28"/>
      <c r="M187" s="148" t="s">
        <v>1</v>
      </c>
      <c r="N187" s="149" t="s">
        <v>41</v>
      </c>
      <c r="P187" s="150">
        <f>O187*H187</f>
        <v>0</v>
      </c>
      <c r="Q187" s="150">
        <v>0</v>
      </c>
      <c r="R187" s="150">
        <f>Q187*H187</f>
        <v>0</v>
      </c>
      <c r="S187" s="150">
        <v>0</v>
      </c>
      <c r="T187" s="151">
        <f>S187*H187</f>
        <v>0</v>
      </c>
      <c r="AR187" s="152" t="s">
        <v>1559</v>
      </c>
      <c r="AT187" s="152" t="s">
        <v>156</v>
      </c>
      <c r="AU187" s="152" t="s">
        <v>83</v>
      </c>
      <c r="AY187" s="13" t="s">
        <v>154</v>
      </c>
      <c r="BE187" s="153">
        <f>IF(N187="základná",J187,0)</f>
        <v>0</v>
      </c>
      <c r="BF187" s="153">
        <f>IF(N187="znížená",J187,0)</f>
        <v>0</v>
      </c>
      <c r="BG187" s="153">
        <f>IF(N187="zákl. prenesená",J187,0)</f>
        <v>0</v>
      </c>
      <c r="BH187" s="153">
        <f>IF(N187="zníž. prenesená",J187,0)</f>
        <v>0</v>
      </c>
      <c r="BI187" s="153">
        <f>IF(N187="nulová",J187,0)</f>
        <v>0</v>
      </c>
      <c r="BJ187" s="13" t="s">
        <v>95</v>
      </c>
      <c r="BK187" s="153">
        <f>ROUND(I187*H187,2)</f>
        <v>0</v>
      </c>
      <c r="BL187" s="13" t="s">
        <v>1559</v>
      </c>
      <c r="BM187" s="152" t="s">
        <v>1560</v>
      </c>
    </row>
    <row r="188" spans="2:65" s="1" customFormat="1" ht="33" customHeight="1">
      <c r="B188" s="139"/>
      <c r="C188" s="140" t="s">
        <v>1561</v>
      </c>
      <c r="D188" s="140" t="s">
        <v>156</v>
      </c>
      <c r="E188" s="141" t="s">
        <v>1562</v>
      </c>
      <c r="F188" s="142" t="s">
        <v>1563</v>
      </c>
      <c r="G188" s="143" t="s">
        <v>1564</v>
      </c>
      <c r="H188" s="144">
        <v>8</v>
      </c>
      <c r="I188" s="145">
        <v>0</v>
      </c>
      <c r="J188" s="146">
        <f>ROUND(I188*H188,2)</f>
        <v>0</v>
      </c>
      <c r="K188" s="147"/>
      <c r="L188" s="28"/>
      <c r="M188" s="148" t="s">
        <v>1</v>
      </c>
      <c r="N188" s="149" t="s">
        <v>41</v>
      </c>
      <c r="P188" s="150">
        <f>O188*H188</f>
        <v>0</v>
      </c>
      <c r="Q188" s="150">
        <v>0</v>
      </c>
      <c r="R188" s="150">
        <f>Q188*H188</f>
        <v>0</v>
      </c>
      <c r="S188" s="150">
        <v>0</v>
      </c>
      <c r="T188" s="151">
        <f>S188*H188</f>
        <v>0</v>
      </c>
      <c r="AR188" s="152" t="s">
        <v>1559</v>
      </c>
      <c r="AT188" s="152" t="s">
        <v>156</v>
      </c>
      <c r="AU188" s="152" t="s">
        <v>83</v>
      </c>
      <c r="AY188" s="13" t="s">
        <v>154</v>
      </c>
      <c r="BE188" s="153">
        <f>IF(N188="základná",J188,0)</f>
        <v>0</v>
      </c>
      <c r="BF188" s="153">
        <f>IF(N188="znížená",J188,0)</f>
        <v>0</v>
      </c>
      <c r="BG188" s="153">
        <f>IF(N188="zákl. prenesená",J188,0)</f>
        <v>0</v>
      </c>
      <c r="BH188" s="153">
        <f>IF(N188="zníž. prenesená",J188,0)</f>
        <v>0</v>
      </c>
      <c r="BI188" s="153">
        <f>IF(N188="nulová",J188,0)</f>
        <v>0</v>
      </c>
      <c r="BJ188" s="13" t="s">
        <v>95</v>
      </c>
      <c r="BK188" s="153">
        <f>ROUND(I188*H188,2)</f>
        <v>0</v>
      </c>
      <c r="BL188" s="13" t="s">
        <v>1559</v>
      </c>
      <c r="BM188" s="152" t="s">
        <v>1565</v>
      </c>
    </row>
    <row r="189" spans="2:65" s="1" customFormat="1" ht="37.9" customHeight="1">
      <c r="B189" s="139"/>
      <c r="C189" s="140" t="s">
        <v>1566</v>
      </c>
      <c r="D189" s="140" t="s">
        <v>156</v>
      </c>
      <c r="E189" s="141" t="s">
        <v>1567</v>
      </c>
      <c r="F189" s="142" t="s">
        <v>1568</v>
      </c>
      <c r="G189" s="143" t="s">
        <v>1564</v>
      </c>
      <c r="H189" s="144">
        <v>6</v>
      </c>
      <c r="I189" s="145">
        <v>0</v>
      </c>
      <c r="J189" s="146">
        <f>ROUND(I189*H189,2)</f>
        <v>0</v>
      </c>
      <c r="K189" s="147"/>
      <c r="L189" s="28"/>
      <c r="M189" s="148" t="s">
        <v>1</v>
      </c>
      <c r="N189" s="149" t="s">
        <v>41</v>
      </c>
      <c r="P189" s="150">
        <f>O189*H189</f>
        <v>0</v>
      </c>
      <c r="Q189" s="150">
        <v>0</v>
      </c>
      <c r="R189" s="150">
        <f>Q189*H189</f>
        <v>0</v>
      </c>
      <c r="S189" s="150">
        <v>0</v>
      </c>
      <c r="T189" s="151">
        <f>S189*H189</f>
        <v>0</v>
      </c>
      <c r="AR189" s="152" t="s">
        <v>1559</v>
      </c>
      <c r="AT189" s="152" t="s">
        <v>156</v>
      </c>
      <c r="AU189" s="152" t="s">
        <v>83</v>
      </c>
      <c r="AY189" s="13" t="s">
        <v>154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3" t="s">
        <v>95</v>
      </c>
      <c r="BK189" s="153">
        <f>ROUND(I189*H189,2)</f>
        <v>0</v>
      </c>
      <c r="BL189" s="13" t="s">
        <v>1559</v>
      </c>
      <c r="BM189" s="152" t="s">
        <v>1569</v>
      </c>
    </row>
    <row r="190" spans="2:65" s="1" customFormat="1" ht="24.2" customHeight="1">
      <c r="B190" s="139"/>
      <c r="C190" s="140" t="s">
        <v>614</v>
      </c>
      <c r="D190" s="140" t="s">
        <v>156</v>
      </c>
      <c r="E190" s="141" t="s">
        <v>1570</v>
      </c>
      <c r="F190" s="142" t="s">
        <v>1571</v>
      </c>
      <c r="G190" s="143" t="s">
        <v>1385</v>
      </c>
      <c r="H190" s="144">
        <v>1</v>
      </c>
      <c r="I190" s="145">
        <v>0</v>
      </c>
      <c r="J190" s="146">
        <f>ROUND(I190*H190,2)</f>
        <v>0</v>
      </c>
      <c r="K190" s="147"/>
      <c r="L190" s="28"/>
      <c r="M190" s="148" t="s">
        <v>1</v>
      </c>
      <c r="N190" s="149" t="s">
        <v>41</v>
      </c>
      <c r="P190" s="150">
        <f>O190*H190</f>
        <v>0</v>
      </c>
      <c r="Q190" s="150">
        <v>0</v>
      </c>
      <c r="R190" s="150">
        <f>Q190*H190</f>
        <v>0</v>
      </c>
      <c r="S190" s="150">
        <v>0</v>
      </c>
      <c r="T190" s="151">
        <f>S190*H190</f>
        <v>0</v>
      </c>
      <c r="AR190" s="152" t="s">
        <v>1572</v>
      </c>
      <c r="AT190" s="152" t="s">
        <v>156</v>
      </c>
      <c r="AU190" s="152" t="s">
        <v>83</v>
      </c>
      <c r="AY190" s="13" t="s">
        <v>154</v>
      </c>
      <c r="BE190" s="153">
        <f>IF(N190="základná",J190,0)</f>
        <v>0</v>
      </c>
      <c r="BF190" s="153">
        <f>IF(N190="znížená",J190,0)</f>
        <v>0</v>
      </c>
      <c r="BG190" s="153">
        <f>IF(N190="zákl. prenesená",J190,0)</f>
        <v>0</v>
      </c>
      <c r="BH190" s="153">
        <f>IF(N190="zníž. prenesená",J190,0)</f>
        <v>0</v>
      </c>
      <c r="BI190" s="153">
        <f>IF(N190="nulová",J190,0)</f>
        <v>0</v>
      </c>
      <c r="BJ190" s="13" t="s">
        <v>95</v>
      </c>
      <c r="BK190" s="153">
        <f>ROUND(I190*H190,2)</f>
        <v>0</v>
      </c>
      <c r="BL190" s="13" t="s">
        <v>1572</v>
      </c>
      <c r="BM190" s="152" t="s">
        <v>1573</v>
      </c>
    </row>
    <row r="191" spans="2:65" s="1" customFormat="1" ht="24.2" customHeight="1">
      <c r="B191" s="139"/>
      <c r="C191" s="140" t="s">
        <v>626</v>
      </c>
      <c r="D191" s="140" t="s">
        <v>156</v>
      </c>
      <c r="E191" s="141" t="s">
        <v>1574</v>
      </c>
      <c r="F191" s="142" t="s">
        <v>1575</v>
      </c>
      <c r="G191" s="143" t="s">
        <v>1564</v>
      </c>
      <c r="H191" s="144">
        <v>36</v>
      </c>
      <c r="I191" s="145">
        <v>0</v>
      </c>
      <c r="J191" s="146">
        <f>ROUND(I191*H191,2)</f>
        <v>0</v>
      </c>
      <c r="K191" s="147"/>
      <c r="L191" s="28"/>
      <c r="M191" s="165" t="s">
        <v>1</v>
      </c>
      <c r="N191" s="166" t="s">
        <v>41</v>
      </c>
      <c r="O191" s="167"/>
      <c r="P191" s="168">
        <f>O191*H191</f>
        <v>0</v>
      </c>
      <c r="Q191" s="168">
        <v>0</v>
      </c>
      <c r="R191" s="168">
        <f>Q191*H191</f>
        <v>0</v>
      </c>
      <c r="S191" s="168">
        <v>0</v>
      </c>
      <c r="T191" s="169">
        <f>S191*H191</f>
        <v>0</v>
      </c>
      <c r="AR191" s="152" t="s">
        <v>1572</v>
      </c>
      <c r="AT191" s="152" t="s">
        <v>156</v>
      </c>
      <c r="AU191" s="152" t="s">
        <v>83</v>
      </c>
      <c r="AY191" s="13" t="s">
        <v>154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3" t="s">
        <v>95</v>
      </c>
      <c r="BK191" s="153">
        <f>ROUND(I191*H191,2)</f>
        <v>0</v>
      </c>
      <c r="BL191" s="13" t="s">
        <v>1572</v>
      </c>
      <c r="BM191" s="152" t="s">
        <v>1576</v>
      </c>
    </row>
    <row r="192" spans="2:65" s="1" customFormat="1" ht="6.95" customHeight="1">
      <c r="B192" s="43"/>
      <c r="C192" s="44"/>
      <c r="D192" s="44"/>
      <c r="E192" s="44"/>
      <c r="F192" s="44"/>
      <c r="G192" s="44"/>
      <c r="H192" s="44"/>
      <c r="I192" s="44"/>
      <c r="J192" s="44"/>
      <c r="K192" s="44"/>
      <c r="L192" s="28"/>
    </row>
  </sheetData>
  <autoFilter ref="C124:K191" xr:uid="{00000000-0009-0000-0000-000003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21"/>
  <sheetViews>
    <sheetView showGridLines="0" topLeftCell="A203" workbookViewId="0">
      <selection activeCell="I218" sqref="I218:I22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0" t="s">
        <v>5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3" t="s">
        <v>93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customHeight="1">
      <c r="B4" s="16"/>
      <c r="D4" s="17" t="s">
        <v>109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17" t="str">
        <f>'Rekapitulácia stavby'!K6</f>
        <v>Skladovacia hala - prístavba</v>
      </c>
      <c r="F7" s="218"/>
      <c r="G7" s="218"/>
      <c r="H7" s="218"/>
      <c r="L7" s="16"/>
    </row>
    <row r="8" spans="2:46" s="1" customFormat="1" ht="12" customHeight="1">
      <c r="B8" s="28"/>
      <c r="D8" s="23" t="s">
        <v>110</v>
      </c>
      <c r="L8" s="28"/>
    </row>
    <row r="9" spans="2:46" s="1" customFormat="1" ht="16.5" customHeight="1">
      <c r="B9" s="28"/>
      <c r="E9" s="199" t="s">
        <v>1577</v>
      </c>
      <c r="F9" s="216"/>
      <c r="G9" s="216"/>
      <c r="H9" s="216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18. 6. 2024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9" t="str">
        <f>'Rekapitulácia stavby'!E14</f>
        <v>Vyplň údaj</v>
      </c>
      <c r="F18" s="185"/>
      <c r="G18" s="185"/>
      <c r="H18" s="185"/>
      <c r="I18" s="23" t="s">
        <v>26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30</v>
      </c>
      <c r="I21" s="23" t="s">
        <v>26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16.5" customHeight="1">
      <c r="B27" s="93"/>
      <c r="E27" s="189" t="s">
        <v>1</v>
      </c>
      <c r="F27" s="189"/>
      <c r="G27" s="189"/>
      <c r="H27" s="189"/>
      <c r="L27" s="93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94" t="s">
        <v>35</v>
      </c>
      <c r="J30" s="65">
        <f>ROUND(J124,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5" customHeight="1">
      <c r="B33" s="28"/>
      <c r="D33" s="54" t="s">
        <v>39</v>
      </c>
      <c r="E33" s="33" t="s">
        <v>40</v>
      </c>
      <c r="F33" s="95">
        <f>ROUND((SUM(BE124:BE220)),  2)</f>
        <v>0</v>
      </c>
      <c r="G33" s="96"/>
      <c r="H33" s="96"/>
      <c r="I33" s="97">
        <v>0.2</v>
      </c>
      <c r="J33" s="95">
        <f>ROUND(((SUM(BE124:BE220))*I33),  2)</f>
        <v>0</v>
      </c>
      <c r="L33" s="28"/>
    </row>
    <row r="34" spans="2:12" s="1" customFormat="1" ht="14.45" customHeight="1">
      <c r="B34" s="28"/>
      <c r="E34" s="33" t="s">
        <v>41</v>
      </c>
      <c r="F34" s="95">
        <f>ROUND((SUM(BF124:BF220)),  2)</f>
        <v>0</v>
      </c>
      <c r="G34" s="96"/>
      <c r="H34" s="96"/>
      <c r="I34" s="97">
        <v>0.2</v>
      </c>
      <c r="J34" s="95">
        <f>ROUND(((SUM(BF124:BF220))*I34),  2)</f>
        <v>0</v>
      </c>
      <c r="L34" s="28"/>
    </row>
    <row r="35" spans="2:12" s="1" customFormat="1" ht="14.45" hidden="1" customHeight="1">
      <c r="B35" s="28"/>
      <c r="E35" s="23" t="s">
        <v>42</v>
      </c>
      <c r="F35" s="85">
        <f>ROUND((SUM(BG124:BG220)),  2)</f>
        <v>0</v>
      </c>
      <c r="I35" s="98">
        <v>0.2</v>
      </c>
      <c r="J35" s="85">
        <f>0</f>
        <v>0</v>
      </c>
      <c r="L35" s="28"/>
    </row>
    <row r="36" spans="2:12" s="1" customFormat="1" ht="14.45" hidden="1" customHeight="1">
      <c r="B36" s="28"/>
      <c r="E36" s="23" t="s">
        <v>43</v>
      </c>
      <c r="F36" s="85">
        <f>ROUND((SUM(BH124:BH220)),  2)</f>
        <v>0</v>
      </c>
      <c r="I36" s="98">
        <v>0.2</v>
      </c>
      <c r="J36" s="85">
        <f>0</f>
        <v>0</v>
      </c>
      <c r="L36" s="28"/>
    </row>
    <row r="37" spans="2:12" s="1" customFormat="1" ht="14.45" hidden="1" customHeight="1">
      <c r="B37" s="28"/>
      <c r="E37" s="33" t="s">
        <v>44</v>
      </c>
      <c r="F37" s="95">
        <f>ROUND((SUM(BI124:BI220)),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9"/>
      <c r="D39" s="100" t="s">
        <v>45</v>
      </c>
      <c r="E39" s="56"/>
      <c r="F39" s="56"/>
      <c r="G39" s="101" t="s">
        <v>46</v>
      </c>
      <c r="H39" s="102" t="s">
        <v>47</v>
      </c>
      <c r="I39" s="56"/>
      <c r="J39" s="103">
        <f>SUM(J30:J37)</f>
        <v>0</v>
      </c>
      <c r="K39" s="10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112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17" t="str">
        <f>E7</f>
        <v>Skladovacia hala - prístavba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110</v>
      </c>
      <c r="L86" s="28"/>
    </row>
    <row r="87" spans="2:47" s="1" customFormat="1" ht="16.5" customHeight="1">
      <c r="B87" s="28"/>
      <c r="E87" s="199" t="str">
        <f>E9</f>
        <v>04 - Zdravotechnika</v>
      </c>
      <c r="F87" s="216"/>
      <c r="G87" s="216"/>
      <c r="H87" s="21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Svidník</v>
      </c>
      <c r="I89" s="23" t="s">
        <v>21</v>
      </c>
      <c r="J89" s="51" t="str">
        <f>IF(J12="","",J12)</f>
        <v>18. 6. 2024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>Slovenský červený kríž ÚzS Svidník</v>
      </c>
      <c r="I91" s="23" t="s">
        <v>29</v>
      </c>
      <c r="J91" s="26" t="str">
        <f>E21</f>
        <v>Ing. Jozef Špirko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7" t="s">
        <v>113</v>
      </c>
      <c r="D94" s="99"/>
      <c r="E94" s="99"/>
      <c r="F94" s="99"/>
      <c r="G94" s="99"/>
      <c r="H94" s="99"/>
      <c r="I94" s="99"/>
      <c r="J94" s="108" t="s">
        <v>114</v>
      </c>
      <c r="K94" s="9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9" t="s">
        <v>115</v>
      </c>
      <c r="J96" s="65">
        <f>J124</f>
        <v>0</v>
      </c>
      <c r="L96" s="28"/>
      <c r="AU96" s="13" t="s">
        <v>116</v>
      </c>
    </row>
    <row r="97" spans="2:12" s="8" customFormat="1" ht="24.95" customHeight="1">
      <c r="B97" s="110"/>
      <c r="D97" s="111" t="s">
        <v>126</v>
      </c>
      <c r="E97" s="112"/>
      <c r="F97" s="112"/>
      <c r="G97" s="112"/>
      <c r="H97" s="112"/>
      <c r="I97" s="112"/>
      <c r="J97" s="113">
        <f>J125</f>
        <v>0</v>
      </c>
      <c r="L97" s="110"/>
    </row>
    <row r="98" spans="2:12" s="9" customFormat="1" ht="19.899999999999999" customHeight="1">
      <c r="B98" s="114"/>
      <c r="D98" s="115" t="s">
        <v>128</v>
      </c>
      <c r="E98" s="116"/>
      <c r="F98" s="116"/>
      <c r="G98" s="116"/>
      <c r="H98" s="116"/>
      <c r="I98" s="116"/>
      <c r="J98" s="117">
        <f>J126</f>
        <v>0</v>
      </c>
      <c r="L98" s="114"/>
    </row>
    <row r="99" spans="2:12" s="9" customFormat="1" ht="19.899999999999999" customHeight="1">
      <c r="B99" s="114"/>
      <c r="D99" s="115" t="s">
        <v>129</v>
      </c>
      <c r="E99" s="116"/>
      <c r="F99" s="116"/>
      <c r="G99" s="116"/>
      <c r="H99" s="116"/>
      <c r="I99" s="116"/>
      <c r="J99" s="117">
        <f>J137</f>
        <v>0</v>
      </c>
      <c r="L99" s="114"/>
    </row>
    <row r="100" spans="2:12" s="9" customFormat="1" ht="19.899999999999999" customHeight="1">
      <c r="B100" s="114"/>
      <c r="D100" s="115" t="s">
        <v>1578</v>
      </c>
      <c r="E100" s="116"/>
      <c r="F100" s="116"/>
      <c r="G100" s="116"/>
      <c r="H100" s="116"/>
      <c r="I100" s="116"/>
      <c r="J100" s="117">
        <f>J152</f>
        <v>0</v>
      </c>
      <c r="L100" s="114"/>
    </row>
    <row r="101" spans="2:12" s="9" customFormat="1" ht="19.899999999999999" customHeight="1">
      <c r="B101" s="114"/>
      <c r="D101" s="115" t="s">
        <v>1579</v>
      </c>
      <c r="E101" s="116"/>
      <c r="F101" s="116"/>
      <c r="G101" s="116"/>
      <c r="H101" s="116"/>
      <c r="I101" s="116"/>
      <c r="J101" s="117">
        <f>J187</f>
        <v>0</v>
      </c>
      <c r="L101" s="114"/>
    </row>
    <row r="102" spans="2:12" s="9" customFormat="1" ht="19.899999999999999" customHeight="1">
      <c r="B102" s="114"/>
      <c r="D102" s="115" t="s">
        <v>1580</v>
      </c>
      <c r="E102" s="116"/>
      <c r="F102" s="116"/>
      <c r="G102" s="116"/>
      <c r="H102" s="116"/>
      <c r="I102" s="116"/>
      <c r="J102" s="117">
        <f>J208</f>
        <v>0</v>
      </c>
      <c r="L102" s="114"/>
    </row>
    <row r="103" spans="2:12" s="8" customFormat="1" ht="24.95" customHeight="1">
      <c r="B103" s="110"/>
      <c r="D103" s="111" t="s">
        <v>943</v>
      </c>
      <c r="E103" s="112"/>
      <c r="F103" s="112"/>
      <c r="G103" s="112"/>
      <c r="H103" s="112"/>
      <c r="I103" s="112"/>
      <c r="J103" s="113">
        <f>J216</f>
        <v>0</v>
      </c>
      <c r="L103" s="110"/>
    </row>
    <row r="104" spans="2:12" s="8" customFormat="1" ht="24.95" customHeight="1">
      <c r="B104" s="110"/>
      <c r="D104" s="111" t="s">
        <v>1345</v>
      </c>
      <c r="E104" s="112"/>
      <c r="F104" s="112"/>
      <c r="G104" s="112"/>
      <c r="H104" s="112"/>
      <c r="I104" s="112"/>
      <c r="J104" s="113">
        <f>J217</f>
        <v>0</v>
      </c>
      <c r="L104" s="110"/>
    </row>
    <row r="105" spans="2:12" s="1" customFormat="1" ht="21.75" customHeight="1">
      <c r="B105" s="28"/>
      <c r="L105" s="28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28"/>
    </row>
    <row r="111" spans="2:12" s="1" customFormat="1" ht="24.95" customHeight="1">
      <c r="B111" s="28"/>
      <c r="C111" s="17" t="s">
        <v>140</v>
      </c>
      <c r="L111" s="28"/>
    </row>
    <row r="112" spans="2:12" s="1" customFormat="1" ht="6.95" customHeight="1">
      <c r="B112" s="28"/>
      <c r="L112" s="28"/>
    </row>
    <row r="113" spans="2:65" s="1" customFormat="1" ht="12" customHeight="1">
      <c r="B113" s="28"/>
      <c r="C113" s="23" t="s">
        <v>15</v>
      </c>
      <c r="L113" s="28"/>
    </row>
    <row r="114" spans="2:65" s="1" customFormat="1" ht="16.5" customHeight="1">
      <c r="B114" s="28"/>
      <c r="E114" s="217" t="str">
        <f>E7</f>
        <v>Skladovacia hala - prístavba</v>
      </c>
      <c r="F114" s="218"/>
      <c r="G114" s="218"/>
      <c r="H114" s="218"/>
      <c r="L114" s="28"/>
    </row>
    <row r="115" spans="2:65" s="1" customFormat="1" ht="12" customHeight="1">
      <c r="B115" s="28"/>
      <c r="C115" s="23" t="s">
        <v>110</v>
      </c>
      <c r="L115" s="28"/>
    </row>
    <row r="116" spans="2:65" s="1" customFormat="1" ht="16.5" customHeight="1">
      <c r="B116" s="28"/>
      <c r="E116" s="199" t="str">
        <f>E9</f>
        <v>04 - Zdravotechnika</v>
      </c>
      <c r="F116" s="216"/>
      <c r="G116" s="216"/>
      <c r="H116" s="216"/>
      <c r="L116" s="28"/>
    </row>
    <row r="117" spans="2:65" s="1" customFormat="1" ht="6.95" customHeight="1">
      <c r="B117" s="28"/>
      <c r="L117" s="28"/>
    </row>
    <row r="118" spans="2:65" s="1" customFormat="1" ht="12" customHeight="1">
      <c r="B118" s="28"/>
      <c r="C118" s="23" t="s">
        <v>19</v>
      </c>
      <c r="F118" s="21" t="str">
        <f>F12</f>
        <v>Svidník</v>
      </c>
      <c r="I118" s="23" t="s">
        <v>21</v>
      </c>
      <c r="J118" s="51" t="str">
        <f>IF(J12="","",J12)</f>
        <v>18. 6. 2024</v>
      </c>
      <c r="L118" s="28"/>
    </row>
    <row r="119" spans="2:65" s="1" customFormat="1" ht="6.95" customHeight="1">
      <c r="B119" s="28"/>
      <c r="L119" s="28"/>
    </row>
    <row r="120" spans="2:65" s="1" customFormat="1" ht="15.2" customHeight="1">
      <c r="B120" s="28"/>
      <c r="C120" s="23" t="s">
        <v>23</v>
      </c>
      <c r="F120" s="21" t="str">
        <f>E15</f>
        <v>Slovenský červený kríž ÚzS Svidník</v>
      </c>
      <c r="I120" s="23" t="s">
        <v>29</v>
      </c>
      <c r="J120" s="26" t="str">
        <f>E21</f>
        <v>Ing. Jozef Špirko</v>
      </c>
      <c r="L120" s="28"/>
    </row>
    <row r="121" spans="2:65" s="1" customFormat="1" ht="15.2" customHeight="1">
      <c r="B121" s="28"/>
      <c r="C121" s="23" t="s">
        <v>27</v>
      </c>
      <c r="F121" s="21" t="str">
        <f>IF(E18="","",E18)</f>
        <v>Vyplň údaj</v>
      </c>
      <c r="I121" s="23" t="s">
        <v>32</v>
      </c>
      <c r="J121" s="26" t="str">
        <f>E24</f>
        <v xml:space="preserve"> 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18"/>
      <c r="C123" s="119" t="s">
        <v>141</v>
      </c>
      <c r="D123" s="120" t="s">
        <v>60</v>
      </c>
      <c r="E123" s="120" t="s">
        <v>56</v>
      </c>
      <c r="F123" s="120" t="s">
        <v>57</v>
      </c>
      <c r="G123" s="120" t="s">
        <v>142</v>
      </c>
      <c r="H123" s="120" t="s">
        <v>143</v>
      </c>
      <c r="I123" s="120" t="s">
        <v>144</v>
      </c>
      <c r="J123" s="121" t="s">
        <v>114</v>
      </c>
      <c r="K123" s="122" t="s">
        <v>145</v>
      </c>
      <c r="L123" s="118"/>
      <c r="M123" s="58" t="s">
        <v>1</v>
      </c>
      <c r="N123" s="59" t="s">
        <v>39</v>
      </c>
      <c r="O123" s="59" t="s">
        <v>146</v>
      </c>
      <c r="P123" s="59" t="s">
        <v>147</v>
      </c>
      <c r="Q123" s="59" t="s">
        <v>148</v>
      </c>
      <c r="R123" s="59" t="s">
        <v>149</v>
      </c>
      <c r="S123" s="59" t="s">
        <v>150</v>
      </c>
      <c r="T123" s="60" t="s">
        <v>151</v>
      </c>
    </row>
    <row r="124" spans="2:65" s="1" customFormat="1" ht="22.9" customHeight="1">
      <c r="B124" s="28"/>
      <c r="C124" s="63" t="s">
        <v>115</v>
      </c>
      <c r="J124" s="123">
        <f>BK124</f>
        <v>0</v>
      </c>
      <c r="L124" s="28"/>
      <c r="M124" s="61"/>
      <c r="N124" s="52"/>
      <c r="O124" s="52"/>
      <c r="P124" s="124">
        <f>P125+P216+P217</f>
        <v>0</v>
      </c>
      <c r="Q124" s="52"/>
      <c r="R124" s="124">
        <f>R125+R216+R217</f>
        <v>0.21860054000000001</v>
      </c>
      <c r="S124" s="52"/>
      <c r="T124" s="125">
        <f>T125+T216+T217</f>
        <v>0</v>
      </c>
      <c r="AT124" s="13" t="s">
        <v>74</v>
      </c>
      <c r="AU124" s="13" t="s">
        <v>116</v>
      </c>
      <c r="BK124" s="126">
        <f>BK125+BK216+BK217</f>
        <v>0</v>
      </c>
    </row>
    <row r="125" spans="2:65" s="11" customFormat="1" ht="25.9" customHeight="1">
      <c r="B125" s="127"/>
      <c r="D125" s="128" t="s">
        <v>74</v>
      </c>
      <c r="E125" s="129" t="s">
        <v>567</v>
      </c>
      <c r="F125" s="129" t="s">
        <v>568</v>
      </c>
      <c r="I125" s="130"/>
      <c r="J125" s="131">
        <f>BK125</f>
        <v>0</v>
      </c>
      <c r="L125" s="127"/>
      <c r="M125" s="132"/>
      <c r="P125" s="133">
        <f>P126+P137+P152+P187+P208</f>
        <v>0</v>
      </c>
      <c r="R125" s="133">
        <f>R126+R137+R152+R187+R208</f>
        <v>0.21860054000000001</v>
      </c>
      <c r="T125" s="134">
        <f>T126+T137+T152+T187+T208</f>
        <v>0</v>
      </c>
      <c r="AR125" s="128" t="s">
        <v>95</v>
      </c>
      <c r="AT125" s="135" t="s">
        <v>74</v>
      </c>
      <c r="AU125" s="135" t="s">
        <v>75</v>
      </c>
      <c r="AY125" s="128" t="s">
        <v>154</v>
      </c>
      <c r="BK125" s="136">
        <f>BK126+BK137+BK152+BK187+BK208</f>
        <v>0</v>
      </c>
    </row>
    <row r="126" spans="2:65" s="11" customFormat="1" ht="22.9" customHeight="1">
      <c r="B126" s="127"/>
      <c r="D126" s="128" t="s">
        <v>74</v>
      </c>
      <c r="E126" s="137" t="s">
        <v>612</v>
      </c>
      <c r="F126" s="137" t="s">
        <v>613</v>
      </c>
      <c r="I126" s="130"/>
      <c r="J126" s="138">
        <f>BK126</f>
        <v>0</v>
      </c>
      <c r="L126" s="127"/>
      <c r="M126" s="132"/>
      <c r="P126" s="133">
        <f>SUM(P127:P136)</f>
        <v>0</v>
      </c>
      <c r="R126" s="133">
        <f>SUM(R127:R136)</f>
        <v>7.2300000000000003E-3</v>
      </c>
      <c r="T126" s="134">
        <f>SUM(T127:T136)</f>
        <v>0</v>
      </c>
      <c r="AR126" s="128" t="s">
        <v>95</v>
      </c>
      <c r="AT126" s="135" t="s">
        <v>74</v>
      </c>
      <c r="AU126" s="135" t="s">
        <v>83</v>
      </c>
      <c r="AY126" s="128" t="s">
        <v>154</v>
      </c>
      <c r="BK126" s="136">
        <f>SUM(BK127:BK136)</f>
        <v>0</v>
      </c>
    </row>
    <row r="127" spans="2:65" s="1" customFormat="1" ht="37.9" customHeight="1">
      <c r="B127" s="139"/>
      <c r="C127" s="140" t="s">
        <v>1581</v>
      </c>
      <c r="D127" s="140" t="s">
        <v>156</v>
      </c>
      <c r="E127" s="141" t="s">
        <v>1388</v>
      </c>
      <c r="F127" s="142" t="s">
        <v>1389</v>
      </c>
      <c r="G127" s="143" t="s">
        <v>246</v>
      </c>
      <c r="H127" s="144">
        <v>2</v>
      </c>
      <c r="I127" s="145">
        <v>0</v>
      </c>
      <c r="J127" s="146">
        <f t="shared" ref="J127:J136" si="0">ROUND(I127*H127,2)</f>
        <v>0</v>
      </c>
      <c r="K127" s="147"/>
      <c r="L127" s="28"/>
      <c r="M127" s="148" t="s">
        <v>1</v>
      </c>
      <c r="N127" s="149" t="s">
        <v>41</v>
      </c>
      <c r="P127" s="150">
        <f t="shared" ref="P127:P136" si="1">O127*H127</f>
        <v>0</v>
      </c>
      <c r="Q127" s="150">
        <v>3.3E-4</v>
      </c>
      <c r="R127" s="150">
        <f t="shared" ref="R127:R136" si="2">Q127*H127</f>
        <v>6.6E-4</v>
      </c>
      <c r="S127" s="150">
        <v>0</v>
      </c>
      <c r="T127" s="151">
        <f t="shared" ref="T127:T136" si="3">S127*H127</f>
        <v>0</v>
      </c>
      <c r="AR127" s="152" t="s">
        <v>218</v>
      </c>
      <c r="AT127" s="152" t="s">
        <v>156</v>
      </c>
      <c r="AU127" s="152" t="s">
        <v>95</v>
      </c>
      <c r="AY127" s="13" t="s">
        <v>154</v>
      </c>
      <c r="BE127" s="153">
        <f t="shared" ref="BE127:BE136" si="4">IF(N127="základná",J127,0)</f>
        <v>0</v>
      </c>
      <c r="BF127" s="153">
        <f t="shared" ref="BF127:BF136" si="5">IF(N127="znížená",J127,0)</f>
        <v>0</v>
      </c>
      <c r="BG127" s="153">
        <f t="shared" ref="BG127:BG136" si="6">IF(N127="zákl. prenesená",J127,0)</f>
        <v>0</v>
      </c>
      <c r="BH127" s="153">
        <f t="shared" ref="BH127:BH136" si="7">IF(N127="zníž. prenesená",J127,0)</f>
        <v>0</v>
      </c>
      <c r="BI127" s="153">
        <f t="shared" ref="BI127:BI136" si="8">IF(N127="nulová",J127,0)</f>
        <v>0</v>
      </c>
      <c r="BJ127" s="13" t="s">
        <v>95</v>
      </c>
      <c r="BK127" s="153">
        <f t="shared" ref="BK127:BK136" si="9">ROUND(I127*H127,2)</f>
        <v>0</v>
      </c>
      <c r="BL127" s="13" t="s">
        <v>218</v>
      </c>
      <c r="BM127" s="152" t="s">
        <v>1582</v>
      </c>
    </row>
    <row r="128" spans="2:65" s="1" customFormat="1" ht="16.5" customHeight="1">
      <c r="B128" s="139"/>
      <c r="C128" s="154" t="s">
        <v>1583</v>
      </c>
      <c r="D128" s="154" t="s">
        <v>484</v>
      </c>
      <c r="E128" s="155" t="s">
        <v>1392</v>
      </c>
      <c r="F128" s="156" t="s">
        <v>1393</v>
      </c>
      <c r="G128" s="157" t="s">
        <v>246</v>
      </c>
      <c r="H128" s="158">
        <v>1</v>
      </c>
      <c r="I128" s="145">
        <v>0</v>
      </c>
      <c r="J128" s="159">
        <f t="shared" si="0"/>
        <v>0</v>
      </c>
      <c r="K128" s="160"/>
      <c r="L128" s="161"/>
      <c r="M128" s="162" t="s">
        <v>1</v>
      </c>
      <c r="N128" s="163" t="s">
        <v>41</v>
      </c>
      <c r="P128" s="150">
        <f t="shared" si="1"/>
        <v>0</v>
      </c>
      <c r="Q128" s="150">
        <v>3.2200000000000002E-3</v>
      </c>
      <c r="R128" s="150">
        <f t="shared" si="2"/>
        <v>3.2200000000000002E-3</v>
      </c>
      <c r="S128" s="150">
        <v>0</v>
      </c>
      <c r="T128" s="151">
        <f t="shared" si="3"/>
        <v>0</v>
      </c>
      <c r="AR128" s="152" t="s">
        <v>284</v>
      </c>
      <c r="AT128" s="152" t="s">
        <v>484</v>
      </c>
      <c r="AU128" s="152" t="s">
        <v>95</v>
      </c>
      <c r="AY128" s="13" t="s">
        <v>154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3" t="s">
        <v>95</v>
      </c>
      <c r="BK128" s="153">
        <f t="shared" si="9"/>
        <v>0</v>
      </c>
      <c r="BL128" s="13" t="s">
        <v>218</v>
      </c>
      <c r="BM128" s="152" t="s">
        <v>1584</v>
      </c>
    </row>
    <row r="129" spans="2:65" s="1" customFormat="1" ht="16.5" customHeight="1">
      <c r="B129" s="139"/>
      <c r="C129" s="154" t="s">
        <v>1585</v>
      </c>
      <c r="D129" s="154" t="s">
        <v>484</v>
      </c>
      <c r="E129" s="155" t="s">
        <v>1396</v>
      </c>
      <c r="F129" s="156" t="s">
        <v>1397</v>
      </c>
      <c r="G129" s="157" t="s">
        <v>246</v>
      </c>
      <c r="H129" s="158">
        <v>1</v>
      </c>
      <c r="I129" s="145">
        <v>0</v>
      </c>
      <c r="J129" s="159">
        <f t="shared" si="0"/>
        <v>0</v>
      </c>
      <c r="K129" s="160"/>
      <c r="L129" s="161"/>
      <c r="M129" s="162" t="s">
        <v>1</v>
      </c>
      <c r="N129" s="163" t="s">
        <v>41</v>
      </c>
      <c r="P129" s="150">
        <f t="shared" si="1"/>
        <v>0</v>
      </c>
      <c r="Q129" s="150">
        <v>4.8999999999999998E-4</v>
      </c>
      <c r="R129" s="150">
        <f t="shared" si="2"/>
        <v>4.8999999999999998E-4</v>
      </c>
      <c r="S129" s="150">
        <v>0</v>
      </c>
      <c r="T129" s="151">
        <f t="shared" si="3"/>
        <v>0</v>
      </c>
      <c r="AR129" s="152" t="s">
        <v>284</v>
      </c>
      <c r="AT129" s="152" t="s">
        <v>484</v>
      </c>
      <c r="AU129" s="152" t="s">
        <v>95</v>
      </c>
      <c r="AY129" s="13" t="s">
        <v>154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95</v>
      </c>
      <c r="BK129" s="153">
        <f t="shared" si="9"/>
        <v>0</v>
      </c>
      <c r="BL129" s="13" t="s">
        <v>218</v>
      </c>
      <c r="BM129" s="152" t="s">
        <v>1586</v>
      </c>
    </row>
    <row r="130" spans="2:65" s="1" customFormat="1" ht="21.75" customHeight="1">
      <c r="B130" s="139"/>
      <c r="C130" s="140" t="s">
        <v>563</v>
      </c>
      <c r="D130" s="140" t="s">
        <v>156</v>
      </c>
      <c r="E130" s="141" t="s">
        <v>1587</v>
      </c>
      <c r="F130" s="142" t="s">
        <v>1588</v>
      </c>
      <c r="G130" s="143" t="s">
        <v>491</v>
      </c>
      <c r="H130" s="144">
        <v>39</v>
      </c>
      <c r="I130" s="145">
        <v>0</v>
      </c>
      <c r="J130" s="146">
        <f t="shared" si="0"/>
        <v>0</v>
      </c>
      <c r="K130" s="147"/>
      <c r="L130" s="28"/>
      <c r="M130" s="148" t="s">
        <v>1</v>
      </c>
      <c r="N130" s="149" t="s">
        <v>41</v>
      </c>
      <c r="P130" s="150">
        <f t="shared" si="1"/>
        <v>0</v>
      </c>
      <c r="Q130" s="150">
        <v>4.0000000000000003E-5</v>
      </c>
      <c r="R130" s="150">
        <f t="shared" si="2"/>
        <v>1.5600000000000002E-3</v>
      </c>
      <c r="S130" s="150">
        <v>0</v>
      </c>
      <c r="T130" s="151">
        <f t="shared" si="3"/>
        <v>0</v>
      </c>
      <c r="AR130" s="152" t="s">
        <v>218</v>
      </c>
      <c r="AT130" s="152" t="s">
        <v>156</v>
      </c>
      <c r="AU130" s="152" t="s">
        <v>95</v>
      </c>
      <c r="AY130" s="13" t="s">
        <v>154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95</v>
      </c>
      <c r="BK130" s="153">
        <f t="shared" si="9"/>
        <v>0</v>
      </c>
      <c r="BL130" s="13" t="s">
        <v>218</v>
      </c>
      <c r="BM130" s="152" t="s">
        <v>1589</v>
      </c>
    </row>
    <row r="131" spans="2:65" s="1" customFormat="1" ht="33" customHeight="1">
      <c r="B131" s="139"/>
      <c r="C131" s="154" t="s">
        <v>1590</v>
      </c>
      <c r="D131" s="154" t="s">
        <v>484</v>
      </c>
      <c r="E131" s="155" t="s">
        <v>1591</v>
      </c>
      <c r="F131" s="156" t="s">
        <v>1592</v>
      </c>
      <c r="G131" s="157" t="s">
        <v>491</v>
      </c>
      <c r="H131" s="158">
        <v>10</v>
      </c>
      <c r="I131" s="145">
        <v>0</v>
      </c>
      <c r="J131" s="159">
        <f t="shared" si="0"/>
        <v>0</v>
      </c>
      <c r="K131" s="160"/>
      <c r="L131" s="161"/>
      <c r="M131" s="162" t="s">
        <v>1</v>
      </c>
      <c r="N131" s="163" t="s">
        <v>41</v>
      </c>
      <c r="P131" s="150">
        <f t="shared" si="1"/>
        <v>0</v>
      </c>
      <c r="Q131" s="150">
        <v>2.0000000000000002E-5</v>
      </c>
      <c r="R131" s="150">
        <f t="shared" si="2"/>
        <v>2.0000000000000001E-4</v>
      </c>
      <c r="S131" s="150">
        <v>0</v>
      </c>
      <c r="T131" s="151">
        <f t="shared" si="3"/>
        <v>0</v>
      </c>
      <c r="AR131" s="152" t="s">
        <v>284</v>
      </c>
      <c r="AT131" s="152" t="s">
        <v>484</v>
      </c>
      <c r="AU131" s="152" t="s">
        <v>95</v>
      </c>
      <c r="AY131" s="13" t="s">
        <v>154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95</v>
      </c>
      <c r="BK131" s="153">
        <f t="shared" si="9"/>
        <v>0</v>
      </c>
      <c r="BL131" s="13" t="s">
        <v>218</v>
      </c>
      <c r="BM131" s="152" t="s">
        <v>1593</v>
      </c>
    </row>
    <row r="132" spans="2:65" s="1" customFormat="1" ht="33" customHeight="1">
      <c r="B132" s="139"/>
      <c r="C132" s="154" t="s">
        <v>1594</v>
      </c>
      <c r="D132" s="154" t="s">
        <v>484</v>
      </c>
      <c r="E132" s="155" t="s">
        <v>1595</v>
      </c>
      <c r="F132" s="156" t="s">
        <v>1596</v>
      </c>
      <c r="G132" s="157" t="s">
        <v>491</v>
      </c>
      <c r="H132" s="158">
        <v>6</v>
      </c>
      <c r="I132" s="145">
        <v>0</v>
      </c>
      <c r="J132" s="159">
        <f t="shared" si="0"/>
        <v>0</v>
      </c>
      <c r="K132" s="160"/>
      <c r="L132" s="161"/>
      <c r="M132" s="162" t="s">
        <v>1</v>
      </c>
      <c r="N132" s="163" t="s">
        <v>41</v>
      </c>
      <c r="P132" s="150">
        <f t="shared" si="1"/>
        <v>0</v>
      </c>
      <c r="Q132" s="150">
        <v>3.0000000000000001E-5</v>
      </c>
      <c r="R132" s="150">
        <f t="shared" si="2"/>
        <v>1.8000000000000001E-4</v>
      </c>
      <c r="S132" s="150">
        <v>0</v>
      </c>
      <c r="T132" s="151">
        <f t="shared" si="3"/>
        <v>0</v>
      </c>
      <c r="AR132" s="152" t="s">
        <v>284</v>
      </c>
      <c r="AT132" s="152" t="s">
        <v>484</v>
      </c>
      <c r="AU132" s="152" t="s">
        <v>95</v>
      </c>
      <c r="AY132" s="13" t="s">
        <v>154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95</v>
      </c>
      <c r="BK132" s="153">
        <f t="shared" si="9"/>
        <v>0</v>
      </c>
      <c r="BL132" s="13" t="s">
        <v>218</v>
      </c>
      <c r="BM132" s="152" t="s">
        <v>1597</v>
      </c>
    </row>
    <row r="133" spans="2:65" s="1" customFormat="1" ht="33" customHeight="1">
      <c r="B133" s="139"/>
      <c r="C133" s="154" t="s">
        <v>1598</v>
      </c>
      <c r="D133" s="154" t="s">
        <v>484</v>
      </c>
      <c r="E133" s="155" t="s">
        <v>1599</v>
      </c>
      <c r="F133" s="156" t="s">
        <v>1600</v>
      </c>
      <c r="G133" s="157" t="s">
        <v>491</v>
      </c>
      <c r="H133" s="158">
        <v>23</v>
      </c>
      <c r="I133" s="145">
        <v>0</v>
      </c>
      <c r="J133" s="159">
        <f t="shared" si="0"/>
        <v>0</v>
      </c>
      <c r="K133" s="160"/>
      <c r="L133" s="161"/>
      <c r="M133" s="162" t="s">
        <v>1</v>
      </c>
      <c r="N133" s="163" t="s">
        <v>41</v>
      </c>
      <c r="P133" s="150">
        <f t="shared" si="1"/>
        <v>0</v>
      </c>
      <c r="Q133" s="150">
        <v>4.0000000000000003E-5</v>
      </c>
      <c r="R133" s="150">
        <f t="shared" si="2"/>
        <v>9.2000000000000003E-4</v>
      </c>
      <c r="S133" s="150">
        <v>0</v>
      </c>
      <c r="T133" s="151">
        <f t="shared" si="3"/>
        <v>0</v>
      </c>
      <c r="AR133" s="152" t="s">
        <v>284</v>
      </c>
      <c r="AT133" s="152" t="s">
        <v>484</v>
      </c>
      <c r="AU133" s="152" t="s">
        <v>95</v>
      </c>
      <c r="AY133" s="13" t="s">
        <v>154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95</v>
      </c>
      <c r="BK133" s="153">
        <f t="shared" si="9"/>
        <v>0</v>
      </c>
      <c r="BL133" s="13" t="s">
        <v>218</v>
      </c>
      <c r="BM133" s="152" t="s">
        <v>1601</v>
      </c>
    </row>
    <row r="134" spans="2:65" s="1" customFormat="1" ht="24.2" customHeight="1">
      <c r="B134" s="139"/>
      <c r="C134" s="140" t="s">
        <v>180</v>
      </c>
      <c r="D134" s="140" t="s">
        <v>156</v>
      </c>
      <c r="E134" s="141" t="s">
        <v>1400</v>
      </c>
      <c r="F134" s="142" t="s">
        <v>1401</v>
      </c>
      <c r="G134" s="143" t="s">
        <v>610</v>
      </c>
      <c r="H134" s="164">
        <v>0</v>
      </c>
      <c r="I134" s="145">
        <v>0</v>
      </c>
      <c r="J134" s="146">
        <f t="shared" si="0"/>
        <v>0</v>
      </c>
      <c r="K134" s="147"/>
      <c r="L134" s="28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218</v>
      </c>
      <c r="AT134" s="152" t="s">
        <v>156</v>
      </c>
      <c r="AU134" s="152" t="s">
        <v>95</v>
      </c>
      <c r="AY134" s="13" t="s">
        <v>154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95</v>
      </c>
      <c r="BK134" s="153">
        <f t="shared" si="9"/>
        <v>0</v>
      </c>
      <c r="BL134" s="13" t="s">
        <v>218</v>
      </c>
      <c r="BM134" s="152" t="s">
        <v>1602</v>
      </c>
    </row>
    <row r="135" spans="2:65" s="1" customFormat="1" ht="24.2" customHeight="1">
      <c r="B135" s="139"/>
      <c r="C135" s="140" t="s">
        <v>184</v>
      </c>
      <c r="D135" s="140" t="s">
        <v>156</v>
      </c>
      <c r="E135" s="141" t="s">
        <v>1404</v>
      </c>
      <c r="F135" s="142" t="s">
        <v>1405</v>
      </c>
      <c r="G135" s="143" t="s">
        <v>610</v>
      </c>
      <c r="H135" s="164">
        <v>0</v>
      </c>
      <c r="I135" s="145">
        <v>0</v>
      </c>
      <c r="J135" s="146">
        <f t="shared" si="0"/>
        <v>0</v>
      </c>
      <c r="K135" s="147"/>
      <c r="L135" s="28"/>
      <c r="M135" s="148" t="s">
        <v>1</v>
      </c>
      <c r="N135" s="149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218</v>
      </c>
      <c r="AT135" s="152" t="s">
        <v>156</v>
      </c>
      <c r="AU135" s="152" t="s">
        <v>95</v>
      </c>
      <c r="AY135" s="13" t="s">
        <v>154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95</v>
      </c>
      <c r="BK135" s="153">
        <f t="shared" si="9"/>
        <v>0</v>
      </c>
      <c r="BL135" s="13" t="s">
        <v>218</v>
      </c>
      <c r="BM135" s="152" t="s">
        <v>1603</v>
      </c>
    </row>
    <row r="136" spans="2:65" s="1" customFormat="1" ht="24.2" customHeight="1">
      <c r="B136" s="139"/>
      <c r="C136" s="140" t="s">
        <v>1604</v>
      </c>
      <c r="D136" s="140" t="s">
        <v>156</v>
      </c>
      <c r="E136" s="141" t="s">
        <v>1408</v>
      </c>
      <c r="F136" s="142" t="s">
        <v>1409</v>
      </c>
      <c r="G136" s="143" t="s">
        <v>610</v>
      </c>
      <c r="H136" s="164">
        <v>0</v>
      </c>
      <c r="I136" s="145">
        <v>0</v>
      </c>
      <c r="J136" s="146">
        <f t="shared" si="0"/>
        <v>0</v>
      </c>
      <c r="K136" s="147"/>
      <c r="L136" s="28"/>
      <c r="M136" s="148" t="s">
        <v>1</v>
      </c>
      <c r="N136" s="149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218</v>
      </c>
      <c r="AT136" s="152" t="s">
        <v>156</v>
      </c>
      <c r="AU136" s="152" t="s">
        <v>95</v>
      </c>
      <c r="AY136" s="13" t="s">
        <v>154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95</v>
      </c>
      <c r="BK136" s="153">
        <f t="shared" si="9"/>
        <v>0</v>
      </c>
      <c r="BL136" s="13" t="s">
        <v>218</v>
      </c>
      <c r="BM136" s="152" t="s">
        <v>1605</v>
      </c>
    </row>
    <row r="137" spans="2:65" s="11" customFormat="1" ht="22.9" customHeight="1">
      <c r="B137" s="127"/>
      <c r="D137" s="128" t="s">
        <v>74</v>
      </c>
      <c r="E137" s="137" t="s">
        <v>652</v>
      </c>
      <c r="F137" s="137" t="s">
        <v>653</v>
      </c>
      <c r="I137" s="130"/>
      <c r="J137" s="138">
        <f>BK137</f>
        <v>0</v>
      </c>
      <c r="L137" s="127"/>
      <c r="M137" s="132"/>
      <c r="P137" s="133">
        <f>SUM(P138:P151)</f>
        <v>0</v>
      </c>
      <c r="R137" s="133">
        <f>SUM(R138:R151)</f>
        <v>8.26E-3</v>
      </c>
      <c r="T137" s="134">
        <f>SUM(T138:T151)</f>
        <v>0</v>
      </c>
      <c r="AR137" s="128" t="s">
        <v>95</v>
      </c>
      <c r="AT137" s="135" t="s">
        <v>74</v>
      </c>
      <c r="AU137" s="135" t="s">
        <v>83</v>
      </c>
      <c r="AY137" s="128" t="s">
        <v>154</v>
      </c>
      <c r="BK137" s="136">
        <f>SUM(BK138:BK151)</f>
        <v>0</v>
      </c>
    </row>
    <row r="138" spans="2:65" s="1" customFormat="1" ht="24.2" customHeight="1">
      <c r="B138" s="139"/>
      <c r="C138" s="140" t="s">
        <v>1606</v>
      </c>
      <c r="D138" s="140" t="s">
        <v>156</v>
      </c>
      <c r="E138" s="141" t="s">
        <v>1607</v>
      </c>
      <c r="F138" s="142" t="s">
        <v>1608</v>
      </c>
      <c r="G138" s="143" t="s">
        <v>491</v>
      </c>
      <c r="H138" s="144">
        <v>3</v>
      </c>
      <c r="I138" s="145">
        <v>0</v>
      </c>
      <c r="J138" s="146">
        <f t="shared" ref="J138:J151" si="10">ROUND(I138*H138,2)</f>
        <v>0</v>
      </c>
      <c r="K138" s="147"/>
      <c r="L138" s="28"/>
      <c r="M138" s="148" t="s">
        <v>1</v>
      </c>
      <c r="N138" s="149" t="s">
        <v>41</v>
      </c>
      <c r="P138" s="150">
        <f t="shared" ref="P138:P151" si="11">O138*H138</f>
        <v>0</v>
      </c>
      <c r="Q138" s="150">
        <v>4.2999999999999999E-4</v>
      </c>
      <c r="R138" s="150">
        <f t="shared" ref="R138:R151" si="12">Q138*H138</f>
        <v>1.2899999999999999E-3</v>
      </c>
      <c r="S138" s="150">
        <v>0</v>
      </c>
      <c r="T138" s="151">
        <f t="shared" ref="T138:T151" si="13">S138*H138</f>
        <v>0</v>
      </c>
      <c r="AR138" s="152" t="s">
        <v>218</v>
      </c>
      <c r="AT138" s="152" t="s">
        <v>156</v>
      </c>
      <c r="AU138" s="152" t="s">
        <v>95</v>
      </c>
      <c r="AY138" s="13" t="s">
        <v>154</v>
      </c>
      <c r="BE138" s="153">
        <f t="shared" ref="BE138:BE151" si="14">IF(N138="základná",J138,0)</f>
        <v>0</v>
      </c>
      <c r="BF138" s="153">
        <f t="shared" ref="BF138:BF151" si="15">IF(N138="znížená",J138,0)</f>
        <v>0</v>
      </c>
      <c r="BG138" s="153">
        <f t="shared" ref="BG138:BG151" si="16">IF(N138="zákl. prenesená",J138,0)</f>
        <v>0</v>
      </c>
      <c r="BH138" s="153">
        <f t="shared" ref="BH138:BH151" si="17">IF(N138="zníž. prenesená",J138,0)</f>
        <v>0</v>
      </c>
      <c r="BI138" s="153">
        <f t="shared" ref="BI138:BI151" si="18">IF(N138="nulová",J138,0)</f>
        <v>0</v>
      </c>
      <c r="BJ138" s="13" t="s">
        <v>95</v>
      </c>
      <c r="BK138" s="153">
        <f t="shared" ref="BK138:BK151" si="19">ROUND(I138*H138,2)</f>
        <v>0</v>
      </c>
      <c r="BL138" s="13" t="s">
        <v>218</v>
      </c>
      <c r="BM138" s="152" t="s">
        <v>1609</v>
      </c>
    </row>
    <row r="139" spans="2:65" s="1" customFormat="1" ht="21.75" customHeight="1">
      <c r="B139" s="139"/>
      <c r="C139" s="140" t="s">
        <v>1466</v>
      </c>
      <c r="D139" s="140" t="s">
        <v>156</v>
      </c>
      <c r="E139" s="141" t="s">
        <v>1610</v>
      </c>
      <c r="F139" s="142" t="s">
        <v>1611</v>
      </c>
      <c r="G139" s="143" t="s">
        <v>491</v>
      </c>
      <c r="H139" s="144">
        <v>4</v>
      </c>
      <c r="I139" s="145">
        <v>0</v>
      </c>
      <c r="J139" s="146">
        <f t="shared" si="10"/>
        <v>0</v>
      </c>
      <c r="K139" s="147"/>
      <c r="L139" s="28"/>
      <c r="M139" s="148" t="s">
        <v>1</v>
      </c>
      <c r="N139" s="149" t="s">
        <v>41</v>
      </c>
      <c r="P139" s="150">
        <f t="shared" si="11"/>
        <v>0</v>
      </c>
      <c r="Q139" s="150">
        <v>5.2999999999999998E-4</v>
      </c>
      <c r="R139" s="150">
        <f t="shared" si="12"/>
        <v>2.1199999999999999E-3</v>
      </c>
      <c r="S139" s="150">
        <v>0</v>
      </c>
      <c r="T139" s="151">
        <f t="shared" si="13"/>
        <v>0</v>
      </c>
      <c r="AR139" s="152" t="s">
        <v>218</v>
      </c>
      <c r="AT139" s="152" t="s">
        <v>156</v>
      </c>
      <c r="AU139" s="152" t="s">
        <v>95</v>
      </c>
      <c r="AY139" s="13" t="s">
        <v>154</v>
      </c>
      <c r="BE139" s="153">
        <f t="shared" si="14"/>
        <v>0</v>
      </c>
      <c r="BF139" s="153">
        <f t="shared" si="15"/>
        <v>0</v>
      </c>
      <c r="BG139" s="153">
        <f t="shared" si="16"/>
        <v>0</v>
      </c>
      <c r="BH139" s="153">
        <f t="shared" si="17"/>
        <v>0</v>
      </c>
      <c r="BI139" s="153">
        <f t="shared" si="18"/>
        <v>0</v>
      </c>
      <c r="BJ139" s="13" t="s">
        <v>95</v>
      </c>
      <c r="BK139" s="153">
        <f t="shared" si="19"/>
        <v>0</v>
      </c>
      <c r="BL139" s="13" t="s">
        <v>218</v>
      </c>
      <c r="BM139" s="152" t="s">
        <v>1612</v>
      </c>
    </row>
    <row r="140" spans="2:65" s="1" customFormat="1" ht="24.2" customHeight="1">
      <c r="B140" s="139"/>
      <c r="C140" s="140" t="s">
        <v>1470</v>
      </c>
      <c r="D140" s="140" t="s">
        <v>156</v>
      </c>
      <c r="E140" s="141" t="s">
        <v>1613</v>
      </c>
      <c r="F140" s="142" t="s">
        <v>1614</v>
      </c>
      <c r="G140" s="143" t="s">
        <v>491</v>
      </c>
      <c r="H140" s="144">
        <v>5</v>
      </c>
      <c r="I140" s="145">
        <v>0</v>
      </c>
      <c r="J140" s="146">
        <f t="shared" si="10"/>
        <v>0</v>
      </c>
      <c r="K140" s="147"/>
      <c r="L140" s="28"/>
      <c r="M140" s="148" t="s">
        <v>1</v>
      </c>
      <c r="N140" s="149" t="s">
        <v>41</v>
      </c>
      <c r="P140" s="150">
        <f t="shared" si="11"/>
        <v>0</v>
      </c>
      <c r="Q140" s="150">
        <v>9.7000000000000005E-4</v>
      </c>
      <c r="R140" s="150">
        <f t="shared" si="12"/>
        <v>4.8500000000000001E-3</v>
      </c>
      <c r="S140" s="150">
        <v>0</v>
      </c>
      <c r="T140" s="151">
        <f t="shared" si="13"/>
        <v>0</v>
      </c>
      <c r="AR140" s="152" t="s">
        <v>218</v>
      </c>
      <c r="AT140" s="152" t="s">
        <v>156</v>
      </c>
      <c r="AU140" s="152" t="s">
        <v>95</v>
      </c>
      <c r="AY140" s="13" t="s">
        <v>154</v>
      </c>
      <c r="BE140" s="153">
        <f t="shared" si="14"/>
        <v>0</v>
      </c>
      <c r="BF140" s="153">
        <f t="shared" si="15"/>
        <v>0</v>
      </c>
      <c r="BG140" s="153">
        <f t="shared" si="16"/>
        <v>0</v>
      </c>
      <c r="BH140" s="153">
        <f t="shared" si="17"/>
        <v>0</v>
      </c>
      <c r="BI140" s="153">
        <f t="shared" si="18"/>
        <v>0</v>
      </c>
      <c r="BJ140" s="13" t="s">
        <v>95</v>
      </c>
      <c r="BK140" s="153">
        <f t="shared" si="19"/>
        <v>0</v>
      </c>
      <c r="BL140" s="13" t="s">
        <v>218</v>
      </c>
      <c r="BM140" s="152" t="s">
        <v>1615</v>
      </c>
    </row>
    <row r="141" spans="2:65" s="1" customFormat="1" ht="24.2" customHeight="1">
      <c r="B141" s="139"/>
      <c r="C141" s="140" t="s">
        <v>1462</v>
      </c>
      <c r="D141" s="140" t="s">
        <v>156</v>
      </c>
      <c r="E141" s="141" t="s">
        <v>1616</v>
      </c>
      <c r="F141" s="142" t="s">
        <v>1617</v>
      </c>
      <c r="G141" s="143" t="s">
        <v>246</v>
      </c>
      <c r="H141" s="144">
        <v>1</v>
      </c>
      <c r="I141" s="145">
        <v>0</v>
      </c>
      <c r="J141" s="146">
        <f t="shared" si="10"/>
        <v>0</v>
      </c>
      <c r="K141" s="147"/>
      <c r="L141" s="28"/>
      <c r="M141" s="148" t="s">
        <v>1</v>
      </c>
      <c r="N141" s="149" t="s">
        <v>41</v>
      </c>
      <c r="P141" s="150">
        <f t="shared" si="11"/>
        <v>0</v>
      </c>
      <c r="Q141" s="150">
        <v>0</v>
      </c>
      <c r="R141" s="150">
        <f t="shared" si="12"/>
        <v>0</v>
      </c>
      <c r="S141" s="150">
        <v>0</v>
      </c>
      <c r="T141" s="151">
        <f t="shared" si="13"/>
        <v>0</v>
      </c>
      <c r="AR141" s="152" t="s">
        <v>218</v>
      </c>
      <c r="AT141" s="152" t="s">
        <v>156</v>
      </c>
      <c r="AU141" s="152" t="s">
        <v>95</v>
      </c>
      <c r="AY141" s="13" t="s">
        <v>154</v>
      </c>
      <c r="BE141" s="153">
        <f t="shared" si="14"/>
        <v>0</v>
      </c>
      <c r="BF141" s="153">
        <f t="shared" si="15"/>
        <v>0</v>
      </c>
      <c r="BG141" s="153">
        <f t="shared" si="16"/>
        <v>0</v>
      </c>
      <c r="BH141" s="153">
        <f t="shared" si="17"/>
        <v>0</v>
      </c>
      <c r="BI141" s="153">
        <f t="shared" si="18"/>
        <v>0</v>
      </c>
      <c r="BJ141" s="13" t="s">
        <v>95</v>
      </c>
      <c r="BK141" s="153">
        <f t="shared" si="19"/>
        <v>0</v>
      </c>
      <c r="BL141" s="13" t="s">
        <v>218</v>
      </c>
      <c r="BM141" s="152" t="s">
        <v>1618</v>
      </c>
    </row>
    <row r="142" spans="2:65" s="1" customFormat="1" ht="24.2" customHeight="1">
      <c r="B142" s="139"/>
      <c r="C142" s="154" t="s">
        <v>1619</v>
      </c>
      <c r="D142" s="154" t="s">
        <v>484</v>
      </c>
      <c r="E142" s="155" t="s">
        <v>1620</v>
      </c>
      <c r="F142" s="156" t="s">
        <v>1621</v>
      </c>
      <c r="G142" s="157" t="s">
        <v>246</v>
      </c>
      <c r="H142" s="158">
        <v>1</v>
      </c>
      <c r="I142" s="145">
        <v>0</v>
      </c>
      <c r="J142" s="159">
        <f t="shared" si="10"/>
        <v>0</v>
      </c>
      <c r="K142" s="160"/>
      <c r="L142" s="161"/>
      <c r="M142" s="162" t="s">
        <v>1</v>
      </c>
      <c r="N142" s="163" t="s">
        <v>41</v>
      </c>
      <c r="P142" s="150">
        <f t="shared" si="11"/>
        <v>0</v>
      </c>
      <c r="Q142" s="150">
        <v>0</v>
      </c>
      <c r="R142" s="150">
        <f t="shared" si="12"/>
        <v>0</v>
      </c>
      <c r="S142" s="150">
        <v>0</v>
      </c>
      <c r="T142" s="151">
        <f t="shared" si="13"/>
        <v>0</v>
      </c>
      <c r="AR142" s="152" t="s">
        <v>284</v>
      </c>
      <c r="AT142" s="152" t="s">
        <v>484</v>
      </c>
      <c r="AU142" s="152" t="s">
        <v>95</v>
      </c>
      <c r="AY142" s="13" t="s">
        <v>154</v>
      </c>
      <c r="BE142" s="153">
        <f t="shared" si="14"/>
        <v>0</v>
      </c>
      <c r="BF142" s="153">
        <f t="shared" si="15"/>
        <v>0</v>
      </c>
      <c r="BG142" s="153">
        <f t="shared" si="16"/>
        <v>0</v>
      </c>
      <c r="BH142" s="153">
        <f t="shared" si="17"/>
        <v>0</v>
      </c>
      <c r="BI142" s="153">
        <f t="shared" si="18"/>
        <v>0</v>
      </c>
      <c r="BJ142" s="13" t="s">
        <v>95</v>
      </c>
      <c r="BK142" s="153">
        <f t="shared" si="19"/>
        <v>0</v>
      </c>
      <c r="BL142" s="13" t="s">
        <v>218</v>
      </c>
      <c r="BM142" s="152" t="s">
        <v>1622</v>
      </c>
    </row>
    <row r="143" spans="2:65" s="1" customFormat="1" ht="24.2" customHeight="1">
      <c r="B143" s="139"/>
      <c r="C143" s="140" t="s">
        <v>1623</v>
      </c>
      <c r="D143" s="140" t="s">
        <v>156</v>
      </c>
      <c r="E143" s="141" t="s">
        <v>1624</v>
      </c>
      <c r="F143" s="142" t="s">
        <v>1625</v>
      </c>
      <c r="G143" s="143" t="s">
        <v>246</v>
      </c>
      <c r="H143" s="144">
        <v>1</v>
      </c>
      <c r="I143" s="145">
        <v>0</v>
      </c>
      <c r="J143" s="146">
        <f t="shared" si="10"/>
        <v>0</v>
      </c>
      <c r="K143" s="147"/>
      <c r="L143" s="28"/>
      <c r="M143" s="148" t="s">
        <v>1</v>
      </c>
      <c r="N143" s="149" t="s">
        <v>41</v>
      </c>
      <c r="P143" s="150">
        <f t="shared" si="11"/>
        <v>0</v>
      </c>
      <c r="Q143" s="150">
        <v>0</v>
      </c>
      <c r="R143" s="150">
        <f t="shared" si="12"/>
        <v>0</v>
      </c>
      <c r="S143" s="150">
        <v>0</v>
      </c>
      <c r="T143" s="151">
        <f t="shared" si="13"/>
        <v>0</v>
      </c>
      <c r="AR143" s="152" t="s">
        <v>218</v>
      </c>
      <c r="AT143" s="152" t="s">
        <v>156</v>
      </c>
      <c r="AU143" s="152" t="s">
        <v>95</v>
      </c>
      <c r="AY143" s="13" t="s">
        <v>154</v>
      </c>
      <c r="BE143" s="153">
        <f t="shared" si="14"/>
        <v>0</v>
      </c>
      <c r="BF143" s="153">
        <f t="shared" si="15"/>
        <v>0</v>
      </c>
      <c r="BG143" s="153">
        <f t="shared" si="16"/>
        <v>0</v>
      </c>
      <c r="BH143" s="153">
        <f t="shared" si="17"/>
        <v>0</v>
      </c>
      <c r="BI143" s="153">
        <f t="shared" si="18"/>
        <v>0</v>
      </c>
      <c r="BJ143" s="13" t="s">
        <v>95</v>
      </c>
      <c r="BK143" s="153">
        <f t="shared" si="19"/>
        <v>0</v>
      </c>
      <c r="BL143" s="13" t="s">
        <v>218</v>
      </c>
      <c r="BM143" s="152" t="s">
        <v>1626</v>
      </c>
    </row>
    <row r="144" spans="2:65" s="1" customFormat="1" ht="16.5" customHeight="1">
      <c r="B144" s="139"/>
      <c r="C144" s="154" t="s">
        <v>1627</v>
      </c>
      <c r="D144" s="154" t="s">
        <v>484</v>
      </c>
      <c r="E144" s="155" t="s">
        <v>1628</v>
      </c>
      <c r="F144" s="156" t="s">
        <v>1629</v>
      </c>
      <c r="G144" s="157" t="s">
        <v>246</v>
      </c>
      <c r="H144" s="158">
        <v>1</v>
      </c>
      <c r="I144" s="145">
        <v>0</v>
      </c>
      <c r="J144" s="159">
        <f t="shared" si="10"/>
        <v>0</v>
      </c>
      <c r="K144" s="160"/>
      <c r="L144" s="161"/>
      <c r="M144" s="162" t="s">
        <v>1</v>
      </c>
      <c r="N144" s="163" t="s">
        <v>41</v>
      </c>
      <c r="P144" s="150">
        <f t="shared" si="11"/>
        <v>0</v>
      </c>
      <c r="Q144" s="150">
        <v>0</v>
      </c>
      <c r="R144" s="150">
        <f t="shared" si="12"/>
        <v>0</v>
      </c>
      <c r="S144" s="150">
        <v>0</v>
      </c>
      <c r="T144" s="151">
        <f t="shared" si="13"/>
        <v>0</v>
      </c>
      <c r="AR144" s="152" t="s">
        <v>284</v>
      </c>
      <c r="AT144" s="152" t="s">
        <v>484</v>
      </c>
      <c r="AU144" s="152" t="s">
        <v>95</v>
      </c>
      <c r="AY144" s="13" t="s">
        <v>154</v>
      </c>
      <c r="BE144" s="153">
        <f t="shared" si="14"/>
        <v>0</v>
      </c>
      <c r="BF144" s="153">
        <f t="shared" si="15"/>
        <v>0</v>
      </c>
      <c r="BG144" s="153">
        <f t="shared" si="16"/>
        <v>0</v>
      </c>
      <c r="BH144" s="153">
        <f t="shared" si="17"/>
        <v>0</v>
      </c>
      <c r="BI144" s="153">
        <f t="shared" si="18"/>
        <v>0</v>
      </c>
      <c r="BJ144" s="13" t="s">
        <v>95</v>
      </c>
      <c r="BK144" s="153">
        <f t="shared" si="19"/>
        <v>0</v>
      </c>
      <c r="BL144" s="13" t="s">
        <v>218</v>
      </c>
      <c r="BM144" s="152" t="s">
        <v>1630</v>
      </c>
    </row>
    <row r="145" spans="2:65" s="1" customFormat="1" ht="24.2" customHeight="1">
      <c r="B145" s="139"/>
      <c r="C145" s="140" t="s">
        <v>206</v>
      </c>
      <c r="D145" s="140" t="s">
        <v>156</v>
      </c>
      <c r="E145" s="141" t="s">
        <v>1631</v>
      </c>
      <c r="F145" s="142" t="s">
        <v>1632</v>
      </c>
      <c r="G145" s="143" t="s">
        <v>610</v>
      </c>
      <c r="H145" s="164">
        <v>0</v>
      </c>
      <c r="I145" s="145">
        <v>0</v>
      </c>
      <c r="J145" s="146">
        <f t="shared" si="10"/>
        <v>0</v>
      </c>
      <c r="K145" s="147"/>
      <c r="L145" s="28"/>
      <c r="M145" s="148" t="s">
        <v>1</v>
      </c>
      <c r="N145" s="149" t="s">
        <v>41</v>
      </c>
      <c r="P145" s="150">
        <f t="shared" si="11"/>
        <v>0</v>
      </c>
      <c r="Q145" s="150">
        <v>0</v>
      </c>
      <c r="R145" s="150">
        <f t="shared" si="12"/>
        <v>0</v>
      </c>
      <c r="S145" s="150">
        <v>0</v>
      </c>
      <c r="T145" s="151">
        <f t="shared" si="13"/>
        <v>0</v>
      </c>
      <c r="AR145" s="152" t="s">
        <v>218</v>
      </c>
      <c r="AT145" s="152" t="s">
        <v>156</v>
      </c>
      <c r="AU145" s="152" t="s">
        <v>95</v>
      </c>
      <c r="AY145" s="13" t="s">
        <v>154</v>
      </c>
      <c r="BE145" s="153">
        <f t="shared" si="14"/>
        <v>0</v>
      </c>
      <c r="BF145" s="153">
        <f t="shared" si="15"/>
        <v>0</v>
      </c>
      <c r="BG145" s="153">
        <f t="shared" si="16"/>
        <v>0</v>
      </c>
      <c r="BH145" s="153">
        <f t="shared" si="17"/>
        <v>0</v>
      </c>
      <c r="BI145" s="153">
        <f t="shared" si="18"/>
        <v>0</v>
      </c>
      <c r="BJ145" s="13" t="s">
        <v>95</v>
      </c>
      <c r="BK145" s="153">
        <f t="shared" si="19"/>
        <v>0</v>
      </c>
      <c r="BL145" s="13" t="s">
        <v>218</v>
      </c>
      <c r="BM145" s="152" t="s">
        <v>1633</v>
      </c>
    </row>
    <row r="146" spans="2:65" s="1" customFormat="1" ht="24.2" customHeight="1">
      <c r="B146" s="139"/>
      <c r="C146" s="140" t="s">
        <v>214</v>
      </c>
      <c r="D146" s="140" t="s">
        <v>156</v>
      </c>
      <c r="E146" s="141" t="s">
        <v>1634</v>
      </c>
      <c r="F146" s="142" t="s">
        <v>1635</v>
      </c>
      <c r="G146" s="143" t="s">
        <v>246</v>
      </c>
      <c r="H146" s="144">
        <v>2</v>
      </c>
      <c r="I146" s="145">
        <v>0</v>
      </c>
      <c r="J146" s="146">
        <f t="shared" si="10"/>
        <v>0</v>
      </c>
      <c r="K146" s="147"/>
      <c r="L146" s="28"/>
      <c r="M146" s="148" t="s">
        <v>1</v>
      </c>
      <c r="N146" s="149" t="s">
        <v>41</v>
      </c>
      <c r="P146" s="150">
        <f t="shared" si="11"/>
        <v>0</v>
      </c>
      <c r="Q146" s="150">
        <v>0</v>
      </c>
      <c r="R146" s="150">
        <f t="shared" si="12"/>
        <v>0</v>
      </c>
      <c r="S146" s="150">
        <v>0</v>
      </c>
      <c r="T146" s="151">
        <f t="shared" si="13"/>
        <v>0</v>
      </c>
      <c r="AR146" s="152" t="s">
        <v>218</v>
      </c>
      <c r="AT146" s="152" t="s">
        <v>156</v>
      </c>
      <c r="AU146" s="152" t="s">
        <v>95</v>
      </c>
      <c r="AY146" s="13" t="s">
        <v>154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95</v>
      </c>
      <c r="BK146" s="153">
        <f t="shared" si="19"/>
        <v>0</v>
      </c>
      <c r="BL146" s="13" t="s">
        <v>218</v>
      </c>
      <c r="BM146" s="152" t="s">
        <v>1636</v>
      </c>
    </row>
    <row r="147" spans="2:65" s="1" customFormat="1" ht="24.2" customHeight="1">
      <c r="B147" s="139"/>
      <c r="C147" s="140" t="s">
        <v>222</v>
      </c>
      <c r="D147" s="140" t="s">
        <v>156</v>
      </c>
      <c r="E147" s="141" t="s">
        <v>1637</v>
      </c>
      <c r="F147" s="142" t="s">
        <v>1638</v>
      </c>
      <c r="G147" s="143" t="s">
        <v>246</v>
      </c>
      <c r="H147" s="144">
        <v>1</v>
      </c>
      <c r="I147" s="145">
        <v>0</v>
      </c>
      <c r="J147" s="146">
        <f t="shared" si="10"/>
        <v>0</v>
      </c>
      <c r="K147" s="147"/>
      <c r="L147" s="28"/>
      <c r="M147" s="148" t="s">
        <v>1</v>
      </c>
      <c r="N147" s="149" t="s">
        <v>41</v>
      </c>
      <c r="P147" s="150">
        <f t="shared" si="11"/>
        <v>0</v>
      </c>
      <c r="Q147" s="150">
        <v>0</v>
      </c>
      <c r="R147" s="150">
        <f t="shared" si="12"/>
        <v>0</v>
      </c>
      <c r="S147" s="150">
        <v>0</v>
      </c>
      <c r="T147" s="151">
        <f t="shared" si="13"/>
        <v>0</v>
      </c>
      <c r="AR147" s="152" t="s">
        <v>218</v>
      </c>
      <c r="AT147" s="152" t="s">
        <v>156</v>
      </c>
      <c r="AU147" s="152" t="s">
        <v>95</v>
      </c>
      <c r="AY147" s="13" t="s">
        <v>154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95</v>
      </c>
      <c r="BK147" s="153">
        <f t="shared" si="19"/>
        <v>0</v>
      </c>
      <c r="BL147" s="13" t="s">
        <v>218</v>
      </c>
      <c r="BM147" s="152" t="s">
        <v>1639</v>
      </c>
    </row>
    <row r="148" spans="2:65" s="1" customFormat="1" ht="24.2" customHeight="1">
      <c r="B148" s="139"/>
      <c r="C148" s="140" t="s">
        <v>239</v>
      </c>
      <c r="D148" s="140" t="s">
        <v>156</v>
      </c>
      <c r="E148" s="141" t="s">
        <v>1640</v>
      </c>
      <c r="F148" s="142" t="s">
        <v>1641</v>
      </c>
      <c r="G148" s="143" t="s">
        <v>491</v>
      </c>
      <c r="H148" s="144">
        <v>8</v>
      </c>
      <c r="I148" s="145">
        <v>0</v>
      </c>
      <c r="J148" s="146">
        <f t="shared" si="10"/>
        <v>0</v>
      </c>
      <c r="K148" s="147"/>
      <c r="L148" s="28"/>
      <c r="M148" s="148" t="s">
        <v>1</v>
      </c>
      <c r="N148" s="149" t="s">
        <v>41</v>
      </c>
      <c r="P148" s="150">
        <f t="shared" si="11"/>
        <v>0</v>
      </c>
      <c r="Q148" s="150">
        <v>0</v>
      </c>
      <c r="R148" s="150">
        <f t="shared" si="12"/>
        <v>0</v>
      </c>
      <c r="S148" s="150">
        <v>0</v>
      </c>
      <c r="T148" s="151">
        <f t="shared" si="13"/>
        <v>0</v>
      </c>
      <c r="AR148" s="152" t="s">
        <v>218</v>
      </c>
      <c r="AT148" s="152" t="s">
        <v>156</v>
      </c>
      <c r="AU148" s="152" t="s">
        <v>95</v>
      </c>
      <c r="AY148" s="13" t="s">
        <v>154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95</v>
      </c>
      <c r="BK148" s="153">
        <f t="shared" si="19"/>
        <v>0</v>
      </c>
      <c r="BL148" s="13" t="s">
        <v>218</v>
      </c>
      <c r="BM148" s="152" t="s">
        <v>1642</v>
      </c>
    </row>
    <row r="149" spans="2:65" s="1" customFormat="1" ht="24.2" customHeight="1">
      <c r="B149" s="139"/>
      <c r="C149" s="140" t="s">
        <v>243</v>
      </c>
      <c r="D149" s="140" t="s">
        <v>156</v>
      </c>
      <c r="E149" s="141" t="s">
        <v>1643</v>
      </c>
      <c r="F149" s="142" t="s">
        <v>1644</v>
      </c>
      <c r="G149" s="143" t="s">
        <v>610</v>
      </c>
      <c r="H149" s="164">
        <v>0</v>
      </c>
      <c r="I149" s="145">
        <v>0</v>
      </c>
      <c r="J149" s="146">
        <f t="shared" si="10"/>
        <v>0</v>
      </c>
      <c r="K149" s="147"/>
      <c r="L149" s="28"/>
      <c r="M149" s="148" t="s">
        <v>1</v>
      </c>
      <c r="N149" s="149" t="s">
        <v>41</v>
      </c>
      <c r="P149" s="150">
        <f t="shared" si="11"/>
        <v>0</v>
      </c>
      <c r="Q149" s="150">
        <v>0</v>
      </c>
      <c r="R149" s="150">
        <f t="shared" si="12"/>
        <v>0</v>
      </c>
      <c r="S149" s="150">
        <v>0</v>
      </c>
      <c r="T149" s="151">
        <f t="shared" si="13"/>
        <v>0</v>
      </c>
      <c r="AR149" s="152" t="s">
        <v>218</v>
      </c>
      <c r="AT149" s="152" t="s">
        <v>156</v>
      </c>
      <c r="AU149" s="152" t="s">
        <v>95</v>
      </c>
      <c r="AY149" s="13" t="s">
        <v>154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95</v>
      </c>
      <c r="BK149" s="153">
        <f t="shared" si="19"/>
        <v>0</v>
      </c>
      <c r="BL149" s="13" t="s">
        <v>218</v>
      </c>
      <c r="BM149" s="152" t="s">
        <v>1645</v>
      </c>
    </row>
    <row r="150" spans="2:65" s="1" customFormat="1" ht="24.2" customHeight="1">
      <c r="B150" s="139"/>
      <c r="C150" s="140" t="s">
        <v>1500</v>
      </c>
      <c r="D150" s="140" t="s">
        <v>156</v>
      </c>
      <c r="E150" s="141" t="s">
        <v>1646</v>
      </c>
      <c r="F150" s="142" t="s">
        <v>1647</v>
      </c>
      <c r="G150" s="143" t="s">
        <v>610</v>
      </c>
      <c r="H150" s="164">
        <v>0</v>
      </c>
      <c r="I150" s="145">
        <v>0</v>
      </c>
      <c r="J150" s="146">
        <f t="shared" si="10"/>
        <v>0</v>
      </c>
      <c r="K150" s="147"/>
      <c r="L150" s="28"/>
      <c r="M150" s="148" t="s">
        <v>1</v>
      </c>
      <c r="N150" s="149" t="s">
        <v>41</v>
      </c>
      <c r="P150" s="150">
        <f t="shared" si="11"/>
        <v>0</v>
      </c>
      <c r="Q150" s="150">
        <v>0</v>
      </c>
      <c r="R150" s="150">
        <f t="shared" si="12"/>
        <v>0</v>
      </c>
      <c r="S150" s="150">
        <v>0</v>
      </c>
      <c r="T150" s="151">
        <f t="shared" si="13"/>
        <v>0</v>
      </c>
      <c r="AR150" s="152" t="s">
        <v>218</v>
      </c>
      <c r="AT150" s="152" t="s">
        <v>156</v>
      </c>
      <c r="AU150" s="152" t="s">
        <v>95</v>
      </c>
      <c r="AY150" s="13" t="s">
        <v>154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95</v>
      </c>
      <c r="BK150" s="153">
        <f t="shared" si="19"/>
        <v>0</v>
      </c>
      <c r="BL150" s="13" t="s">
        <v>218</v>
      </c>
      <c r="BM150" s="152" t="s">
        <v>1648</v>
      </c>
    </row>
    <row r="151" spans="2:65" s="1" customFormat="1" ht="24.2" customHeight="1">
      <c r="B151" s="139"/>
      <c r="C151" s="140" t="s">
        <v>1496</v>
      </c>
      <c r="D151" s="140" t="s">
        <v>156</v>
      </c>
      <c r="E151" s="141" t="s">
        <v>1649</v>
      </c>
      <c r="F151" s="142" t="s">
        <v>1650</v>
      </c>
      <c r="G151" s="143" t="s">
        <v>610</v>
      </c>
      <c r="H151" s="164">
        <v>0</v>
      </c>
      <c r="I151" s="145">
        <v>0</v>
      </c>
      <c r="J151" s="146">
        <f t="shared" si="10"/>
        <v>0</v>
      </c>
      <c r="K151" s="147"/>
      <c r="L151" s="28"/>
      <c r="M151" s="148" t="s">
        <v>1</v>
      </c>
      <c r="N151" s="149" t="s">
        <v>41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218</v>
      </c>
      <c r="AT151" s="152" t="s">
        <v>156</v>
      </c>
      <c r="AU151" s="152" t="s">
        <v>95</v>
      </c>
      <c r="AY151" s="13" t="s">
        <v>154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95</v>
      </c>
      <c r="BK151" s="153">
        <f t="shared" si="19"/>
        <v>0</v>
      </c>
      <c r="BL151" s="13" t="s">
        <v>218</v>
      </c>
      <c r="BM151" s="152" t="s">
        <v>1651</v>
      </c>
    </row>
    <row r="152" spans="2:65" s="11" customFormat="1" ht="22.9" customHeight="1">
      <c r="B152" s="127"/>
      <c r="D152" s="128" t="s">
        <v>74</v>
      </c>
      <c r="E152" s="137" t="s">
        <v>1652</v>
      </c>
      <c r="F152" s="137" t="s">
        <v>1653</v>
      </c>
      <c r="I152" s="130"/>
      <c r="J152" s="138">
        <f>BK152</f>
        <v>0</v>
      </c>
      <c r="L152" s="127"/>
      <c r="M152" s="132"/>
      <c r="P152" s="133">
        <f>SUM(P153:P186)</f>
        <v>0</v>
      </c>
      <c r="R152" s="133">
        <f>SUM(R153:R186)</f>
        <v>9.5740539999999985E-2</v>
      </c>
      <c r="T152" s="134">
        <f>SUM(T153:T186)</f>
        <v>0</v>
      </c>
      <c r="AR152" s="128" t="s">
        <v>95</v>
      </c>
      <c r="AT152" s="135" t="s">
        <v>74</v>
      </c>
      <c r="AU152" s="135" t="s">
        <v>83</v>
      </c>
      <c r="AY152" s="128" t="s">
        <v>154</v>
      </c>
      <c r="BK152" s="136">
        <f>SUM(BK153:BK186)</f>
        <v>0</v>
      </c>
    </row>
    <row r="153" spans="2:65" s="1" customFormat="1" ht="24.2" customHeight="1">
      <c r="B153" s="139"/>
      <c r="C153" s="140" t="s">
        <v>1654</v>
      </c>
      <c r="D153" s="140" t="s">
        <v>156</v>
      </c>
      <c r="E153" s="141" t="s">
        <v>1655</v>
      </c>
      <c r="F153" s="142" t="s">
        <v>1656</v>
      </c>
      <c r="G153" s="143" t="s">
        <v>246</v>
      </c>
      <c r="H153" s="144">
        <v>23</v>
      </c>
      <c r="I153" s="145">
        <v>0</v>
      </c>
      <c r="J153" s="146">
        <f t="shared" ref="J153:J186" si="20">ROUND(I153*H153,2)</f>
        <v>0</v>
      </c>
      <c r="K153" s="147"/>
      <c r="L153" s="28"/>
      <c r="M153" s="148" t="s">
        <v>1</v>
      </c>
      <c r="N153" s="149" t="s">
        <v>41</v>
      </c>
      <c r="P153" s="150">
        <f t="shared" ref="P153:P186" si="21">O153*H153</f>
        <v>0</v>
      </c>
      <c r="Q153" s="150">
        <v>0</v>
      </c>
      <c r="R153" s="150">
        <f t="shared" ref="R153:R186" si="22">Q153*H153</f>
        <v>0</v>
      </c>
      <c r="S153" s="150">
        <v>0</v>
      </c>
      <c r="T153" s="151">
        <f t="shared" ref="T153:T186" si="23">S153*H153</f>
        <v>0</v>
      </c>
      <c r="AR153" s="152" t="s">
        <v>218</v>
      </c>
      <c r="AT153" s="152" t="s">
        <v>156</v>
      </c>
      <c r="AU153" s="152" t="s">
        <v>95</v>
      </c>
      <c r="AY153" s="13" t="s">
        <v>154</v>
      </c>
      <c r="BE153" s="153">
        <f t="shared" ref="BE153:BE186" si="24">IF(N153="základná",J153,0)</f>
        <v>0</v>
      </c>
      <c r="BF153" s="153">
        <f t="shared" ref="BF153:BF186" si="25">IF(N153="znížená",J153,0)</f>
        <v>0</v>
      </c>
      <c r="BG153" s="153">
        <f t="shared" ref="BG153:BG186" si="26">IF(N153="zákl. prenesená",J153,0)</f>
        <v>0</v>
      </c>
      <c r="BH153" s="153">
        <f t="shared" ref="BH153:BH186" si="27">IF(N153="zníž. prenesená",J153,0)</f>
        <v>0</v>
      </c>
      <c r="BI153" s="153">
        <f t="shared" ref="BI153:BI186" si="28">IF(N153="nulová",J153,0)</f>
        <v>0</v>
      </c>
      <c r="BJ153" s="13" t="s">
        <v>95</v>
      </c>
      <c r="BK153" s="153">
        <f t="shared" ref="BK153:BK186" si="29">ROUND(I153*H153,2)</f>
        <v>0</v>
      </c>
      <c r="BL153" s="13" t="s">
        <v>218</v>
      </c>
      <c r="BM153" s="152" t="s">
        <v>1657</v>
      </c>
    </row>
    <row r="154" spans="2:65" s="1" customFormat="1" ht="24.2" customHeight="1">
      <c r="B154" s="139"/>
      <c r="C154" s="140" t="s">
        <v>1658</v>
      </c>
      <c r="D154" s="140" t="s">
        <v>156</v>
      </c>
      <c r="E154" s="141" t="s">
        <v>1659</v>
      </c>
      <c r="F154" s="142" t="s">
        <v>1660</v>
      </c>
      <c r="G154" s="143" t="s">
        <v>491</v>
      </c>
      <c r="H154" s="144">
        <v>23</v>
      </c>
      <c r="I154" s="145">
        <v>0</v>
      </c>
      <c r="J154" s="146">
        <f t="shared" si="20"/>
        <v>0</v>
      </c>
      <c r="K154" s="147"/>
      <c r="L154" s="28"/>
      <c r="M154" s="148" t="s">
        <v>1</v>
      </c>
      <c r="N154" s="149" t="s">
        <v>41</v>
      </c>
      <c r="P154" s="150">
        <f t="shared" si="21"/>
        <v>0</v>
      </c>
      <c r="Q154" s="150">
        <v>1.74E-3</v>
      </c>
      <c r="R154" s="150">
        <f t="shared" si="22"/>
        <v>4.002E-2</v>
      </c>
      <c r="S154" s="150">
        <v>0</v>
      </c>
      <c r="T154" s="151">
        <f t="shared" si="23"/>
        <v>0</v>
      </c>
      <c r="AR154" s="152" t="s">
        <v>218</v>
      </c>
      <c r="AT154" s="152" t="s">
        <v>156</v>
      </c>
      <c r="AU154" s="152" t="s">
        <v>95</v>
      </c>
      <c r="AY154" s="13" t="s">
        <v>154</v>
      </c>
      <c r="BE154" s="153">
        <f t="shared" si="24"/>
        <v>0</v>
      </c>
      <c r="BF154" s="153">
        <f t="shared" si="25"/>
        <v>0</v>
      </c>
      <c r="BG154" s="153">
        <f t="shared" si="26"/>
        <v>0</v>
      </c>
      <c r="BH154" s="153">
        <f t="shared" si="27"/>
        <v>0</v>
      </c>
      <c r="BI154" s="153">
        <f t="shared" si="28"/>
        <v>0</v>
      </c>
      <c r="BJ154" s="13" t="s">
        <v>95</v>
      </c>
      <c r="BK154" s="153">
        <f t="shared" si="29"/>
        <v>0</v>
      </c>
      <c r="BL154" s="13" t="s">
        <v>218</v>
      </c>
      <c r="BM154" s="152" t="s">
        <v>1661</v>
      </c>
    </row>
    <row r="155" spans="2:65" s="1" customFormat="1" ht="21.75" customHeight="1">
      <c r="B155" s="139"/>
      <c r="C155" s="140" t="s">
        <v>1662</v>
      </c>
      <c r="D155" s="140" t="s">
        <v>156</v>
      </c>
      <c r="E155" s="141" t="s">
        <v>1663</v>
      </c>
      <c r="F155" s="142" t="s">
        <v>1664</v>
      </c>
      <c r="G155" s="143" t="s">
        <v>491</v>
      </c>
      <c r="H155" s="144">
        <v>10</v>
      </c>
      <c r="I155" s="145">
        <v>0</v>
      </c>
      <c r="J155" s="146">
        <f t="shared" si="20"/>
        <v>0</v>
      </c>
      <c r="K155" s="147"/>
      <c r="L155" s="28"/>
      <c r="M155" s="148" t="s">
        <v>1</v>
      </c>
      <c r="N155" s="149" t="s">
        <v>41</v>
      </c>
      <c r="P155" s="150">
        <f t="shared" si="21"/>
        <v>0</v>
      </c>
      <c r="Q155" s="150">
        <v>8.0000000000000007E-5</v>
      </c>
      <c r="R155" s="150">
        <f t="shared" si="22"/>
        <v>8.0000000000000004E-4</v>
      </c>
      <c r="S155" s="150">
        <v>0</v>
      </c>
      <c r="T155" s="151">
        <f t="shared" si="23"/>
        <v>0</v>
      </c>
      <c r="AR155" s="152" t="s">
        <v>218</v>
      </c>
      <c r="AT155" s="152" t="s">
        <v>156</v>
      </c>
      <c r="AU155" s="152" t="s">
        <v>95</v>
      </c>
      <c r="AY155" s="13" t="s">
        <v>154</v>
      </c>
      <c r="BE155" s="153">
        <f t="shared" si="24"/>
        <v>0</v>
      </c>
      <c r="BF155" s="153">
        <f t="shared" si="25"/>
        <v>0</v>
      </c>
      <c r="BG155" s="153">
        <f t="shared" si="26"/>
        <v>0</v>
      </c>
      <c r="BH155" s="153">
        <f t="shared" si="27"/>
        <v>0</v>
      </c>
      <c r="BI155" s="153">
        <f t="shared" si="28"/>
        <v>0</v>
      </c>
      <c r="BJ155" s="13" t="s">
        <v>95</v>
      </c>
      <c r="BK155" s="153">
        <f t="shared" si="29"/>
        <v>0</v>
      </c>
      <c r="BL155" s="13" t="s">
        <v>218</v>
      </c>
      <c r="BM155" s="152" t="s">
        <v>1665</v>
      </c>
    </row>
    <row r="156" spans="2:65" s="1" customFormat="1" ht="24.2" customHeight="1">
      <c r="B156" s="139"/>
      <c r="C156" s="140" t="s">
        <v>1666</v>
      </c>
      <c r="D156" s="140" t="s">
        <v>156</v>
      </c>
      <c r="E156" s="141" t="s">
        <v>1667</v>
      </c>
      <c r="F156" s="142" t="s">
        <v>1668</v>
      </c>
      <c r="G156" s="143" t="s">
        <v>491</v>
      </c>
      <c r="H156" s="144">
        <v>10</v>
      </c>
      <c r="I156" s="145">
        <v>0</v>
      </c>
      <c r="J156" s="146">
        <f t="shared" si="20"/>
        <v>0</v>
      </c>
      <c r="K156" s="147"/>
      <c r="L156" s="28"/>
      <c r="M156" s="148" t="s">
        <v>1</v>
      </c>
      <c r="N156" s="149" t="s">
        <v>41</v>
      </c>
      <c r="P156" s="150">
        <f t="shared" si="21"/>
        <v>0</v>
      </c>
      <c r="Q156" s="150">
        <v>3.8000000000000002E-4</v>
      </c>
      <c r="R156" s="150">
        <f t="shared" si="22"/>
        <v>3.8000000000000004E-3</v>
      </c>
      <c r="S156" s="150">
        <v>0</v>
      </c>
      <c r="T156" s="151">
        <f t="shared" si="23"/>
        <v>0</v>
      </c>
      <c r="AR156" s="152" t="s">
        <v>218</v>
      </c>
      <c r="AT156" s="152" t="s">
        <v>156</v>
      </c>
      <c r="AU156" s="152" t="s">
        <v>95</v>
      </c>
      <c r="AY156" s="13" t="s">
        <v>154</v>
      </c>
      <c r="BE156" s="153">
        <f t="shared" si="24"/>
        <v>0</v>
      </c>
      <c r="BF156" s="153">
        <f t="shared" si="25"/>
        <v>0</v>
      </c>
      <c r="BG156" s="153">
        <f t="shared" si="26"/>
        <v>0</v>
      </c>
      <c r="BH156" s="153">
        <f t="shared" si="27"/>
        <v>0</v>
      </c>
      <c r="BI156" s="153">
        <f t="shared" si="28"/>
        <v>0</v>
      </c>
      <c r="BJ156" s="13" t="s">
        <v>95</v>
      </c>
      <c r="BK156" s="153">
        <f t="shared" si="29"/>
        <v>0</v>
      </c>
      <c r="BL156" s="13" t="s">
        <v>218</v>
      </c>
      <c r="BM156" s="152" t="s">
        <v>1669</v>
      </c>
    </row>
    <row r="157" spans="2:65" s="1" customFormat="1" ht="21.75" customHeight="1">
      <c r="B157" s="139"/>
      <c r="C157" s="140" t="s">
        <v>1670</v>
      </c>
      <c r="D157" s="140" t="s">
        <v>156</v>
      </c>
      <c r="E157" s="141" t="s">
        <v>1671</v>
      </c>
      <c r="F157" s="142" t="s">
        <v>1672</v>
      </c>
      <c r="G157" s="143" t="s">
        <v>491</v>
      </c>
      <c r="H157" s="144">
        <v>6</v>
      </c>
      <c r="I157" s="145">
        <v>0</v>
      </c>
      <c r="J157" s="146">
        <f t="shared" si="20"/>
        <v>0</v>
      </c>
      <c r="K157" s="147"/>
      <c r="L157" s="28"/>
      <c r="M157" s="148" t="s">
        <v>1</v>
      </c>
      <c r="N157" s="149" t="s">
        <v>41</v>
      </c>
      <c r="P157" s="150">
        <f t="shared" si="21"/>
        <v>0</v>
      </c>
      <c r="Q157" s="150">
        <v>8.0000000000000007E-5</v>
      </c>
      <c r="R157" s="150">
        <f t="shared" si="22"/>
        <v>4.8000000000000007E-4</v>
      </c>
      <c r="S157" s="150">
        <v>0</v>
      </c>
      <c r="T157" s="151">
        <f t="shared" si="23"/>
        <v>0</v>
      </c>
      <c r="AR157" s="152" t="s">
        <v>218</v>
      </c>
      <c r="AT157" s="152" t="s">
        <v>156</v>
      </c>
      <c r="AU157" s="152" t="s">
        <v>95</v>
      </c>
      <c r="AY157" s="13" t="s">
        <v>154</v>
      </c>
      <c r="BE157" s="153">
        <f t="shared" si="24"/>
        <v>0</v>
      </c>
      <c r="BF157" s="153">
        <f t="shared" si="25"/>
        <v>0</v>
      </c>
      <c r="BG157" s="153">
        <f t="shared" si="26"/>
        <v>0</v>
      </c>
      <c r="BH157" s="153">
        <f t="shared" si="27"/>
        <v>0</v>
      </c>
      <c r="BI157" s="153">
        <f t="shared" si="28"/>
        <v>0</v>
      </c>
      <c r="BJ157" s="13" t="s">
        <v>95</v>
      </c>
      <c r="BK157" s="153">
        <f t="shared" si="29"/>
        <v>0</v>
      </c>
      <c r="BL157" s="13" t="s">
        <v>218</v>
      </c>
      <c r="BM157" s="152" t="s">
        <v>1673</v>
      </c>
    </row>
    <row r="158" spans="2:65" s="1" customFormat="1" ht="24.2" customHeight="1">
      <c r="B158" s="139"/>
      <c r="C158" s="140" t="s">
        <v>1674</v>
      </c>
      <c r="D158" s="140" t="s">
        <v>156</v>
      </c>
      <c r="E158" s="141" t="s">
        <v>1675</v>
      </c>
      <c r="F158" s="142" t="s">
        <v>1676</v>
      </c>
      <c r="G158" s="143" t="s">
        <v>491</v>
      </c>
      <c r="H158" s="144">
        <v>6</v>
      </c>
      <c r="I158" s="145">
        <v>0</v>
      </c>
      <c r="J158" s="146">
        <f t="shared" si="20"/>
        <v>0</v>
      </c>
      <c r="K158" s="147"/>
      <c r="L158" s="28"/>
      <c r="M158" s="148" t="s">
        <v>1</v>
      </c>
      <c r="N158" s="149" t="s">
        <v>41</v>
      </c>
      <c r="P158" s="150">
        <f t="shared" si="21"/>
        <v>0</v>
      </c>
      <c r="Q158" s="150">
        <v>2.9480000000000001E-4</v>
      </c>
      <c r="R158" s="150">
        <f t="shared" si="22"/>
        <v>1.7688000000000001E-3</v>
      </c>
      <c r="S158" s="150">
        <v>0</v>
      </c>
      <c r="T158" s="151">
        <f t="shared" si="23"/>
        <v>0</v>
      </c>
      <c r="AR158" s="152" t="s">
        <v>218</v>
      </c>
      <c r="AT158" s="152" t="s">
        <v>156</v>
      </c>
      <c r="AU158" s="152" t="s">
        <v>95</v>
      </c>
      <c r="AY158" s="13" t="s">
        <v>154</v>
      </c>
      <c r="BE158" s="153">
        <f t="shared" si="24"/>
        <v>0</v>
      </c>
      <c r="BF158" s="153">
        <f t="shared" si="25"/>
        <v>0</v>
      </c>
      <c r="BG158" s="153">
        <f t="shared" si="26"/>
        <v>0</v>
      </c>
      <c r="BH158" s="153">
        <f t="shared" si="27"/>
        <v>0</v>
      </c>
      <c r="BI158" s="153">
        <f t="shared" si="28"/>
        <v>0</v>
      </c>
      <c r="BJ158" s="13" t="s">
        <v>95</v>
      </c>
      <c r="BK158" s="153">
        <f t="shared" si="29"/>
        <v>0</v>
      </c>
      <c r="BL158" s="13" t="s">
        <v>218</v>
      </c>
      <c r="BM158" s="152" t="s">
        <v>1677</v>
      </c>
    </row>
    <row r="159" spans="2:65" s="1" customFormat="1" ht="24.2" customHeight="1">
      <c r="B159" s="139"/>
      <c r="C159" s="140" t="s">
        <v>1678</v>
      </c>
      <c r="D159" s="140" t="s">
        <v>156</v>
      </c>
      <c r="E159" s="141" t="s">
        <v>1679</v>
      </c>
      <c r="F159" s="142" t="s">
        <v>1680</v>
      </c>
      <c r="G159" s="143" t="s">
        <v>246</v>
      </c>
      <c r="H159" s="144">
        <v>7</v>
      </c>
      <c r="I159" s="145">
        <v>0</v>
      </c>
      <c r="J159" s="146">
        <f t="shared" si="20"/>
        <v>0</v>
      </c>
      <c r="K159" s="147"/>
      <c r="L159" s="28"/>
      <c r="M159" s="148" t="s">
        <v>1</v>
      </c>
      <c r="N159" s="149" t="s">
        <v>41</v>
      </c>
      <c r="P159" s="150">
        <f t="shared" si="21"/>
        <v>0</v>
      </c>
      <c r="Q159" s="150">
        <v>1.2999999999999999E-4</v>
      </c>
      <c r="R159" s="150">
        <f t="shared" si="22"/>
        <v>9.0999999999999989E-4</v>
      </c>
      <c r="S159" s="150">
        <v>0</v>
      </c>
      <c r="T159" s="151">
        <f t="shared" si="23"/>
        <v>0</v>
      </c>
      <c r="AR159" s="152" t="s">
        <v>218</v>
      </c>
      <c r="AT159" s="152" t="s">
        <v>156</v>
      </c>
      <c r="AU159" s="152" t="s">
        <v>95</v>
      </c>
      <c r="AY159" s="13" t="s">
        <v>154</v>
      </c>
      <c r="BE159" s="153">
        <f t="shared" si="24"/>
        <v>0</v>
      </c>
      <c r="BF159" s="153">
        <f t="shared" si="25"/>
        <v>0</v>
      </c>
      <c r="BG159" s="153">
        <f t="shared" si="26"/>
        <v>0</v>
      </c>
      <c r="BH159" s="153">
        <f t="shared" si="27"/>
        <v>0</v>
      </c>
      <c r="BI159" s="153">
        <f t="shared" si="28"/>
        <v>0</v>
      </c>
      <c r="BJ159" s="13" t="s">
        <v>95</v>
      </c>
      <c r="BK159" s="153">
        <f t="shared" si="29"/>
        <v>0</v>
      </c>
      <c r="BL159" s="13" t="s">
        <v>218</v>
      </c>
      <c r="BM159" s="152" t="s">
        <v>1681</v>
      </c>
    </row>
    <row r="160" spans="2:65" s="1" customFormat="1" ht="24.2" customHeight="1">
      <c r="B160" s="139"/>
      <c r="C160" s="154" t="s">
        <v>1682</v>
      </c>
      <c r="D160" s="154" t="s">
        <v>484</v>
      </c>
      <c r="E160" s="155" t="s">
        <v>1683</v>
      </c>
      <c r="F160" s="156" t="s">
        <v>1684</v>
      </c>
      <c r="G160" s="157" t="s">
        <v>246</v>
      </c>
      <c r="H160" s="158">
        <v>7</v>
      </c>
      <c r="I160" s="145">
        <v>0</v>
      </c>
      <c r="J160" s="159">
        <f t="shared" si="20"/>
        <v>0</v>
      </c>
      <c r="K160" s="160"/>
      <c r="L160" s="161"/>
      <c r="M160" s="162" t="s">
        <v>1</v>
      </c>
      <c r="N160" s="163" t="s">
        <v>41</v>
      </c>
      <c r="P160" s="150">
        <f t="shared" si="21"/>
        <v>0</v>
      </c>
      <c r="Q160" s="150">
        <v>1.8000000000000001E-4</v>
      </c>
      <c r="R160" s="150">
        <f t="shared" si="22"/>
        <v>1.2600000000000001E-3</v>
      </c>
      <c r="S160" s="150">
        <v>0</v>
      </c>
      <c r="T160" s="151">
        <f t="shared" si="23"/>
        <v>0</v>
      </c>
      <c r="AR160" s="152" t="s">
        <v>284</v>
      </c>
      <c r="AT160" s="152" t="s">
        <v>484</v>
      </c>
      <c r="AU160" s="152" t="s">
        <v>95</v>
      </c>
      <c r="AY160" s="13" t="s">
        <v>154</v>
      </c>
      <c r="BE160" s="153">
        <f t="shared" si="24"/>
        <v>0</v>
      </c>
      <c r="BF160" s="153">
        <f t="shared" si="25"/>
        <v>0</v>
      </c>
      <c r="BG160" s="153">
        <f t="shared" si="26"/>
        <v>0</v>
      </c>
      <c r="BH160" s="153">
        <f t="shared" si="27"/>
        <v>0</v>
      </c>
      <c r="BI160" s="153">
        <f t="shared" si="28"/>
        <v>0</v>
      </c>
      <c r="BJ160" s="13" t="s">
        <v>95</v>
      </c>
      <c r="BK160" s="153">
        <f t="shared" si="29"/>
        <v>0</v>
      </c>
      <c r="BL160" s="13" t="s">
        <v>218</v>
      </c>
      <c r="BM160" s="152" t="s">
        <v>1685</v>
      </c>
    </row>
    <row r="161" spans="2:65" s="1" customFormat="1" ht="21.75" customHeight="1">
      <c r="B161" s="139"/>
      <c r="C161" s="140" t="s">
        <v>1686</v>
      </c>
      <c r="D161" s="140" t="s">
        <v>156</v>
      </c>
      <c r="E161" s="141" t="s">
        <v>1687</v>
      </c>
      <c r="F161" s="142" t="s">
        <v>1688</v>
      </c>
      <c r="G161" s="143" t="s">
        <v>246</v>
      </c>
      <c r="H161" s="144">
        <v>2</v>
      </c>
      <c r="I161" s="145">
        <v>0</v>
      </c>
      <c r="J161" s="146">
        <f t="shared" si="20"/>
        <v>0</v>
      </c>
      <c r="K161" s="147"/>
      <c r="L161" s="28"/>
      <c r="M161" s="148" t="s">
        <v>1</v>
      </c>
      <c r="N161" s="149" t="s">
        <v>41</v>
      </c>
      <c r="P161" s="150">
        <f t="shared" si="21"/>
        <v>0</v>
      </c>
      <c r="Q161" s="150">
        <v>4.0000000000000003E-5</v>
      </c>
      <c r="R161" s="150">
        <f t="shared" si="22"/>
        <v>8.0000000000000007E-5</v>
      </c>
      <c r="S161" s="150">
        <v>0</v>
      </c>
      <c r="T161" s="151">
        <f t="shared" si="23"/>
        <v>0</v>
      </c>
      <c r="AR161" s="152" t="s">
        <v>218</v>
      </c>
      <c r="AT161" s="152" t="s">
        <v>156</v>
      </c>
      <c r="AU161" s="152" t="s">
        <v>95</v>
      </c>
      <c r="AY161" s="13" t="s">
        <v>154</v>
      </c>
      <c r="BE161" s="153">
        <f t="shared" si="24"/>
        <v>0</v>
      </c>
      <c r="BF161" s="153">
        <f t="shared" si="25"/>
        <v>0</v>
      </c>
      <c r="BG161" s="153">
        <f t="shared" si="26"/>
        <v>0</v>
      </c>
      <c r="BH161" s="153">
        <f t="shared" si="27"/>
        <v>0</v>
      </c>
      <c r="BI161" s="153">
        <f t="shared" si="28"/>
        <v>0</v>
      </c>
      <c r="BJ161" s="13" t="s">
        <v>95</v>
      </c>
      <c r="BK161" s="153">
        <f t="shared" si="29"/>
        <v>0</v>
      </c>
      <c r="BL161" s="13" t="s">
        <v>218</v>
      </c>
      <c r="BM161" s="152" t="s">
        <v>1689</v>
      </c>
    </row>
    <row r="162" spans="2:65" s="1" customFormat="1" ht="16.5" customHeight="1">
      <c r="B162" s="139"/>
      <c r="C162" s="154" t="s">
        <v>1690</v>
      </c>
      <c r="D162" s="154" t="s">
        <v>484</v>
      </c>
      <c r="E162" s="155" t="s">
        <v>1691</v>
      </c>
      <c r="F162" s="156" t="s">
        <v>1692</v>
      </c>
      <c r="G162" s="157" t="s">
        <v>246</v>
      </c>
      <c r="H162" s="158">
        <v>2</v>
      </c>
      <c r="I162" s="145">
        <v>0</v>
      </c>
      <c r="J162" s="159">
        <f t="shared" si="20"/>
        <v>0</v>
      </c>
      <c r="K162" s="160"/>
      <c r="L162" s="161"/>
      <c r="M162" s="162" t="s">
        <v>1</v>
      </c>
      <c r="N162" s="163" t="s">
        <v>41</v>
      </c>
      <c r="P162" s="150">
        <f t="shared" si="21"/>
        <v>0</v>
      </c>
      <c r="Q162" s="150">
        <v>1E-4</v>
      </c>
      <c r="R162" s="150">
        <f t="shared" si="22"/>
        <v>2.0000000000000001E-4</v>
      </c>
      <c r="S162" s="150">
        <v>0</v>
      </c>
      <c r="T162" s="151">
        <f t="shared" si="23"/>
        <v>0</v>
      </c>
      <c r="AR162" s="152" t="s">
        <v>284</v>
      </c>
      <c r="AT162" s="152" t="s">
        <v>484</v>
      </c>
      <c r="AU162" s="152" t="s">
        <v>95</v>
      </c>
      <c r="AY162" s="13" t="s">
        <v>154</v>
      </c>
      <c r="BE162" s="153">
        <f t="shared" si="24"/>
        <v>0</v>
      </c>
      <c r="BF162" s="153">
        <f t="shared" si="25"/>
        <v>0</v>
      </c>
      <c r="BG162" s="153">
        <f t="shared" si="26"/>
        <v>0</v>
      </c>
      <c r="BH162" s="153">
        <f t="shared" si="27"/>
        <v>0</v>
      </c>
      <c r="BI162" s="153">
        <f t="shared" si="28"/>
        <v>0</v>
      </c>
      <c r="BJ162" s="13" t="s">
        <v>95</v>
      </c>
      <c r="BK162" s="153">
        <f t="shared" si="29"/>
        <v>0</v>
      </c>
      <c r="BL162" s="13" t="s">
        <v>218</v>
      </c>
      <c r="BM162" s="152" t="s">
        <v>1693</v>
      </c>
    </row>
    <row r="163" spans="2:65" s="1" customFormat="1" ht="21.75" customHeight="1">
      <c r="B163" s="139"/>
      <c r="C163" s="140" t="s">
        <v>1374</v>
      </c>
      <c r="D163" s="140" t="s">
        <v>156</v>
      </c>
      <c r="E163" s="141" t="s">
        <v>1694</v>
      </c>
      <c r="F163" s="142" t="s">
        <v>1695</v>
      </c>
      <c r="G163" s="143" t="s">
        <v>246</v>
      </c>
      <c r="H163" s="144">
        <v>4</v>
      </c>
      <c r="I163" s="145">
        <v>0</v>
      </c>
      <c r="J163" s="146">
        <f t="shared" si="20"/>
        <v>0</v>
      </c>
      <c r="K163" s="147"/>
      <c r="L163" s="28"/>
      <c r="M163" s="148" t="s">
        <v>1</v>
      </c>
      <c r="N163" s="149" t="s">
        <v>41</v>
      </c>
      <c r="P163" s="150">
        <f t="shared" si="21"/>
        <v>0</v>
      </c>
      <c r="Q163" s="150">
        <v>5.0000000000000002E-5</v>
      </c>
      <c r="R163" s="150">
        <f t="shared" si="22"/>
        <v>2.0000000000000001E-4</v>
      </c>
      <c r="S163" s="150">
        <v>0</v>
      </c>
      <c r="T163" s="151">
        <f t="shared" si="23"/>
        <v>0</v>
      </c>
      <c r="AR163" s="152" t="s">
        <v>218</v>
      </c>
      <c r="AT163" s="152" t="s">
        <v>156</v>
      </c>
      <c r="AU163" s="152" t="s">
        <v>95</v>
      </c>
      <c r="AY163" s="13" t="s">
        <v>154</v>
      </c>
      <c r="BE163" s="153">
        <f t="shared" si="24"/>
        <v>0</v>
      </c>
      <c r="BF163" s="153">
        <f t="shared" si="25"/>
        <v>0</v>
      </c>
      <c r="BG163" s="153">
        <f t="shared" si="26"/>
        <v>0</v>
      </c>
      <c r="BH163" s="153">
        <f t="shared" si="27"/>
        <v>0</v>
      </c>
      <c r="BI163" s="153">
        <f t="shared" si="28"/>
        <v>0</v>
      </c>
      <c r="BJ163" s="13" t="s">
        <v>95</v>
      </c>
      <c r="BK163" s="153">
        <f t="shared" si="29"/>
        <v>0</v>
      </c>
      <c r="BL163" s="13" t="s">
        <v>218</v>
      </c>
      <c r="BM163" s="152" t="s">
        <v>1696</v>
      </c>
    </row>
    <row r="164" spans="2:65" s="1" customFormat="1" ht="16.5" customHeight="1">
      <c r="B164" s="139"/>
      <c r="C164" s="154" t="s">
        <v>1354</v>
      </c>
      <c r="D164" s="154" t="s">
        <v>484</v>
      </c>
      <c r="E164" s="155" t="s">
        <v>1697</v>
      </c>
      <c r="F164" s="156" t="s">
        <v>1698</v>
      </c>
      <c r="G164" s="157" t="s">
        <v>246</v>
      </c>
      <c r="H164" s="158">
        <v>4</v>
      </c>
      <c r="I164" s="145">
        <v>0</v>
      </c>
      <c r="J164" s="159">
        <f t="shared" si="20"/>
        <v>0</v>
      </c>
      <c r="K164" s="160"/>
      <c r="L164" s="161"/>
      <c r="M164" s="162" t="s">
        <v>1</v>
      </c>
      <c r="N164" s="163" t="s">
        <v>41</v>
      </c>
      <c r="P164" s="150">
        <f t="shared" si="21"/>
        <v>0</v>
      </c>
      <c r="Q164" s="150">
        <v>5.9000000000000003E-4</v>
      </c>
      <c r="R164" s="150">
        <f t="shared" si="22"/>
        <v>2.3600000000000001E-3</v>
      </c>
      <c r="S164" s="150">
        <v>0</v>
      </c>
      <c r="T164" s="151">
        <f t="shared" si="23"/>
        <v>0</v>
      </c>
      <c r="AR164" s="152" t="s">
        <v>284</v>
      </c>
      <c r="AT164" s="152" t="s">
        <v>484</v>
      </c>
      <c r="AU164" s="152" t="s">
        <v>95</v>
      </c>
      <c r="AY164" s="13" t="s">
        <v>154</v>
      </c>
      <c r="BE164" s="153">
        <f t="shared" si="24"/>
        <v>0</v>
      </c>
      <c r="BF164" s="153">
        <f t="shared" si="25"/>
        <v>0</v>
      </c>
      <c r="BG164" s="153">
        <f t="shared" si="26"/>
        <v>0</v>
      </c>
      <c r="BH164" s="153">
        <f t="shared" si="27"/>
        <v>0</v>
      </c>
      <c r="BI164" s="153">
        <f t="shared" si="28"/>
        <v>0</v>
      </c>
      <c r="BJ164" s="13" t="s">
        <v>95</v>
      </c>
      <c r="BK164" s="153">
        <f t="shared" si="29"/>
        <v>0</v>
      </c>
      <c r="BL164" s="13" t="s">
        <v>218</v>
      </c>
      <c r="BM164" s="152" t="s">
        <v>1699</v>
      </c>
    </row>
    <row r="165" spans="2:65" s="1" customFormat="1" ht="21.75" customHeight="1">
      <c r="B165" s="139"/>
      <c r="C165" s="140" t="s">
        <v>1700</v>
      </c>
      <c r="D165" s="140" t="s">
        <v>156</v>
      </c>
      <c r="E165" s="141" t="s">
        <v>1701</v>
      </c>
      <c r="F165" s="142" t="s">
        <v>1702</v>
      </c>
      <c r="G165" s="143" t="s">
        <v>246</v>
      </c>
      <c r="H165" s="144">
        <v>1</v>
      </c>
      <c r="I165" s="145">
        <v>0</v>
      </c>
      <c r="J165" s="146">
        <f t="shared" si="20"/>
        <v>0</v>
      </c>
      <c r="K165" s="147"/>
      <c r="L165" s="28"/>
      <c r="M165" s="148" t="s">
        <v>1</v>
      </c>
      <c r="N165" s="149" t="s">
        <v>41</v>
      </c>
      <c r="P165" s="150">
        <f t="shared" si="21"/>
        <v>0</v>
      </c>
      <c r="Q165" s="150">
        <v>6.0000000000000002E-5</v>
      </c>
      <c r="R165" s="150">
        <f t="shared" si="22"/>
        <v>6.0000000000000002E-5</v>
      </c>
      <c r="S165" s="150">
        <v>0</v>
      </c>
      <c r="T165" s="151">
        <f t="shared" si="23"/>
        <v>0</v>
      </c>
      <c r="AR165" s="152" t="s">
        <v>218</v>
      </c>
      <c r="AT165" s="152" t="s">
        <v>156</v>
      </c>
      <c r="AU165" s="152" t="s">
        <v>95</v>
      </c>
      <c r="AY165" s="13" t="s">
        <v>154</v>
      </c>
      <c r="BE165" s="153">
        <f t="shared" si="24"/>
        <v>0</v>
      </c>
      <c r="BF165" s="153">
        <f t="shared" si="25"/>
        <v>0</v>
      </c>
      <c r="BG165" s="153">
        <f t="shared" si="26"/>
        <v>0</v>
      </c>
      <c r="BH165" s="153">
        <f t="shared" si="27"/>
        <v>0</v>
      </c>
      <c r="BI165" s="153">
        <f t="shared" si="28"/>
        <v>0</v>
      </c>
      <c r="BJ165" s="13" t="s">
        <v>95</v>
      </c>
      <c r="BK165" s="153">
        <f t="shared" si="29"/>
        <v>0</v>
      </c>
      <c r="BL165" s="13" t="s">
        <v>218</v>
      </c>
      <c r="BM165" s="152" t="s">
        <v>1703</v>
      </c>
    </row>
    <row r="166" spans="2:65" s="1" customFormat="1" ht="16.5" customHeight="1">
      <c r="B166" s="139"/>
      <c r="C166" s="154" t="s">
        <v>1704</v>
      </c>
      <c r="D166" s="154" t="s">
        <v>484</v>
      </c>
      <c r="E166" s="155" t="s">
        <v>1705</v>
      </c>
      <c r="F166" s="156" t="s">
        <v>1706</v>
      </c>
      <c r="G166" s="157" t="s">
        <v>246</v>
      </c>
      <c r="H166" s="158">
        <v>1</v>
      </c>
      <c r="I166" s="145">
        <v>0</v>
      </c>
      <c r="J166" s="159">
        <f t="shared" si="20"/>
        <v>0</v>
      </c>
      <c r="K166" s="160"/>
      <c r="L166" s="161"/>
      <c r="M166" s="162" t="s">
        <v>1</v>
      </c>
      <c r="N166" s="163" t="s">
        <v>41</v>
      </c>
      <c r="P166" s="150">
        <f t="shared" si="21"/>
        <v>0</v>
      </c>
      <c r="Q166" s="150">
        <v>2.3500000000000001E-3</v>
      </c>
      <c r="R166" s="150">
        <f t="shared" si="22"/>
        <v>2.3500000000000001E-3</v>
      </c>
      <c r="S166" s="150">
        <v>0</v>
      </c>
      <c r="T166" s="151">
        <f t="shared" si="23"/>
        <v>0</v>
      </c>
      <c r="AR166" s="152" t="s">
        <v>284</v>
      </c>
      <c r="AT166" s="152" t="s">
        <v>484</v>
      </c>
      <c r="AU166" s="152" t="s">
        <v>95</v>
      </c>
      <c r="AY166" s="13" t="s">
        <v>154</v>
      </c>
      <c r="BE166" s="153">
        <f t="shared" si="24"/>
        <v>0</v>
      </c>
      <c r="BF166" s="153">
        <f t="shared" si="25"/>
        <v>0</v>
      </c>
      <c r="BG166" s="153">
        <f t="shared" si="26"/>
        <v>0</v>
      </c>
      <c r="BH166" s="153">
        <f t="shared" si="27"/>
        <v>0</v>
      </c>
      <c r="BI166" s="153">
        <f t="shared" si="28"/>
        <v>0</v>
      </c>
      <c r="BJ166" s="13" t="s">
        <v>95</v>
      </c>
      <c r="BK166" s="153">
        <f t="shared" si="29"/>
        <v>0</v>
      </c>
      <c r="BL166" s="13" t="s">
        <v>218</v>
      </c>
      <c r="BM166" s="152" t="s">
        <v>1707</v>
      </c>
    </row>
    <row r="167" spans="2:65" s="1" customFormat="1" ht="21.75" customHeight="1">
      <c r="B167" s="139"/>
      <c r="C167" s="140" t="s">
        <v>794</v>
      </c>
      <c r="D167" s="140" t="s">
        <v>156</v>
      </c>
      <c r="E167" s="141" t="s">
        <v>1708</v>
      </c>
      <c r="F167" s="142" t="s">
        <v>1709</v>
      </c>
      <c r="G167" s="143" t="s">
        <v>246</v>
      </c>
      <c r="H167" s="144">
        <v>2</v>
      </c>
      <c r="I167" s="145">
        <v>0</v>
      </c>
      <c r="J167" s="146">
        <f t="shared" si="20"/>
        <v>0</v>
      </c>
      <c r="K167" s="147"/>
      <c r="L167" s="28"/>
      <c r="M167" s="148" t="s">
        <v>1</v>
      </c>
      <c r="N167" s="149" t="s">
        <v>41</v>
      </c>
      <c r="P167" s="150">
        <f t="shared" si="21"/>
        <v>0</v>
      </c>
      <c r="Q167" s="150">
        <v>2.0000000000000002E-5</v>
      </c>
      <c r="R167" s="150">
        <f t="shared" si="22"/>
        <v>4.0000000000000003E-5</v>
      </c>
      <c r="S167" s="150">
        <v>0</v>
      </c>
      <c r="T167" s="151">
        <f t="shared" si="23"/>
        <v>0</v>
      </c>
      <c r="AR167" s="152" t="s">
        <v>218</v>
      </c>
      <c r="AT167" s="152" t="s">
        <v>156</v>
      </c>
      <c r="AU167" s="152" t="s">
        <v>95</v>
      </c>
      <c r="AY167" s="13" t="s">
        <v>154</v>
      </c>
      <c r="BE167" s="153">
        <f t="shared" si="24"/>
        <v>0</v>
      </c>
      <c r="BF167" s="153">
        <f t="shared" si="25"/>
        <v>0</v>
      </c>
      <c r="BG167" s="153">
        <f t="shared" si="26"/>
        <v>0</v>
      </c>
      <c r="BH167" s="153">
        <f t="shared" si="27"/>
        <v>0</v>
      </c>
      <c r="BI167" s="153">
        <f t="shared" si="28"/>
        <v>0</v>
      </c>
      <c r="BJ167" s="13" t="s">
        <v>95</v>
      </c>
      <c r="BK167" s="153">
        <f t="shared" si="29"/>
        <v>0</v>
      </c>
      <c r="BL167" s="13" t="s">
        <v>218</v>
      </c>
      <c r="BM167" s="152" t="s">
        <v>1710</v>
      </c>
    </row>
    <row r="168" spans="2:65" s="1" customFormat="1" ht="21.75" customHeight="1">
      <c r="B168" s="139"/>
      <c r="C168" s="154" t="s">
        <v>798</v>
      </c>
      <c r="D168" s="154" t="s">
        <v>484</v>
      </c>
      <c r="E168" s="155" t="s">
        <v>1711</v>
      </c>
      <c r="F168" s="156" t="s">
        <v>1712</v>
      </c>
      <c r="G168" s="157" t="s">
        <v>246</v>
      </c>
      <c r="H168" s="158">
        <v>2</v>
      </c>
      <c r="I168" s="145">
        <v>0</v>
      </c>
      <c r="J168" s="159">
        <f t="shared" si="20"/>
        <v>0</v>
      </c>
      <c r="K168" s="160"/>
      <c r="L168" s="161"/>
      <c r="M168" s="162" t="s">
        <v>1</v>
      </c>
      <c r="N168" s="163" t="s">
        <v>41</v>
      </c>
      <c r="P168" s="150">
        <f t="shared" si="21"/>
        <v>0</v>
      </c>
      <c r="Q168" s="150">
        <v>6.9999999999999994E-5</v>
      </c>
      <c r="R168" s="150">
        <f t="shared" si="22"/>
        <v>1.3999999999999999E-4</v>
      </c>
      <c r="S168" s="150">
        <v>0</v>
      </c>
      <c r="T168" s="151">
        <f t="shared" si="23"/>
        <v>0</v>
      </c>
      <c r="AR168" s="152" t="s">
        <v>284</v>
      </c>
      <c r="AT168" s="152" t="s">
        <v>484</v>
      </c>
      <c r="AU168" s="152" t="s">
        <v>95</v>
      </c>
      <c r="AY168" s="13" t="s">
        <v>154</v>
      </c>
      <c r="BE168" s="153">
        <f t="shared" si="24"/>
        <v>0</v>
      </c>
      <c r="BF168" s="153">
        <f t="shared" si="25"/>
        <v>0</v>
      </c>
      <c r="BG168" s="153">
        <f t="shared" si="26"/>
        <v>0</v>
      </c>
      <c r="BH168" s="153">
        <f t="shared" si="27"/>
        <v>0</v>
      </c>
      <c r="BI168" s="153">
        <f t="shared" si="28"/>
        <v>0</v>
      </c>
      <c r="BJ168" s="13" t="s">
        <v>95</v>
      </c>
      <c r="BK168" s="153">
        <f t="shared" si="29"/>
        <v>0</v>
      </c>
      <c r="BL168" s="13" t="s">
        <v>218</v>
      </c>
      <c r="BM168" s="152" t="s">
        <v>1713</v>
      </c>
    </row>
    <row r="169" spans="2:65" s="1" customFormat="1" ht="16.5" customHeight="1">
      <c r="B169" s="139"/>
      <c r="C169" s="140" t="s">
        <v>1049</v>
      </c>
      <c r="D169" s="140" t="s">
        <v>156</v>
      </c>
      <c r="E169" s="141" t="s">
        <v>1714</v>
      </c>
      <c r="F169" s="142" t="s">
        <v>1715</v>
      </c>
      <c r="G169" s="143" t="s">
        <v>246</v>
      </c>
      <c r="H169" s="144">
        <v>1</v>
      </c>
      <c r="I169" s="145">
        <v>0</v>
      </c>
      <c r="J169" s="146">
        <f t="shared" si="20"/>
        <v>0</v>
      </c>
      <c r="K169" s="147"/>
      <c r="L169" s="28"/>
      <c r="M169" s="148" t="s">
        <v>1</v>
      </c>
      <c r="N169" s="149" t="s">
        <v>41</v>
      </c>
      <c r="P169" s="150">
        <f t="shared" si="21"/>
        <v>0</v>
      </c>
      <c r="Q169" s="150">
        <v>5.1740000000000003E-5</v>
      </c>
      <c r="R169" s="150">
        <f t="shared" si="22"/>
        <v>5.1740000000000003E-5</v>
      </c>
      <c r="S169" s="150">
        <v>0</v>
      </c>
      <c r="T169" s="151">
        <f t="shared" si="23"/>
        <v>0</v>
      </c>
      <c r="AR169" s="152" t="s">
        <v>218</v>
      </c>
      <c r="AT169" s="152" t="s">
        <v>156</v>
      </c>
      <c r="AU169" s="152" t="s">
        <v>95</v>
      </c>
      <c r="AY169" s="13" t="s">
        <v>154</v>
      </c>
      <c r="BE169" s="153">
        <f t="shared" si="24"/>
        <v>0</v>
      </c>
      <c r="BF169" s="153">
        <f t="shared" si="25"/>
        <v>0</v>
      </c>
      <c r="BG169" s="153">
        <f t="shared" si="26"/>
        <v>0</v>
      </c>
      <c r="BH169" s="153">
        <f t="shared" si="27"/>
        <v>0</v>
      </c>
      <c r="BI169" s="153">
        <f t="shared" si="28"/>
        <v>0</v>
      </c>
      <c r="BJ169" s="13" t="s">
        <v>95</v>
      </c>
      <c r="BK169" s="153">
        <f t="shared" si="29"/>
        <v>0</v>
      </c>
      <c r="BL169" s="13" t="s">
        <v>218</v>
      </c>
      <c r="BM169" s="152" t="s">
        <v>1716</v>
      </c>
    </row>
    <row r="170" spans="2:65" s="1" customFormat="1" ht="24.2" customHeight="1">
      <c r="B170" s="139"/>
      <c r="C170" s="154" t="s">
        <v>1717</v>
      </c>
      <c r="D170" s="154" t="s">
        <v>484</v>
      </c>
      <c r="E170" s="155" t="s">
        <v>1718</v>
      </c>
      <c r="F170" s="156" t="s">
        <v>1719</v>
      </c>
      <c r="G170" s="157" t="s">
        <v>246</v>
      </c>
      <c r="H170" s="158">
        <v>1</v>
      </c>
      <c r="I170" s="145">
        <v>0</v>
      </c>
      <c r="J170" s="159">
        <f t="shared" si="20"/>
        <v>0</v>
      </c>
      <c r="K170" s="160"/>
      <c r="L170" s="161"/>
      <c r="M170" s="162" t="s">
        <v>1</v>
      </c>
      <c r="N170" s="163" t="s">
        <v>41</v>
      </c>
      <c r="P170" s="150">
        <f t="shared" si="21"/>
        <v>0</v>
      </c>
      <c r="Q170" s="150">
        <v>7.7999999999999999E-4</v>
      </c>
      <c r="R170" s="150">
        <f t="shared" si="22"/>
        <v>7.7999999999999999E-4</v>
      </c>
      <c r="S170" s="150">
        <v>0</v>
      </c>
      <c r="T170" s="151">
        <f t="shared" si="23"/>
        <v>0</v>
      </c>
      <c r="AR170" s="152" t="s">
        <v>284</v>
      </c>
      <c r="AT170" s="152" t="s">
        <v>484</v>
      </c>
      <c r="AU170" s="152" t="s">
        <v>95</v>
      </c>
      <c r="AY170" s="13" t="s">
        <v>154</v>
      </c>
      <c r="BE170" s="153">
        <f t="shared" si="24"/>
        <v>0</v>
      </c>
      <c r="BF170" s="153">
        <f t="shared" si="25"/>
        <v>0</v>
      </c>
      <c r="BG170" s="153">
        <f t="shared" si="26"/>
        <v>0</v>
      </c>
      <c r="BH170" s="153">
        <f t="shared" si="27"/>
        <v>0</v>
      </c>
      <c r="BI170" s="153">
        <f t="shared" si="28"/>
        <v>0</v>
      </c>
      <c r="BJ170" s="13" t="s">
        <v>95</v>
      </c>
      <c r="BK170" s="153">
        <f t="shared" si="29"/>
        <v>0</v>
      </c>
      <c r="BL170" s="13" t="s">
        <v>218</v>
      </c>
      <c r="BM170" s="152" t="s">
        <v>1720</v>
      </c>
    </row>
    <row r="171" spans="2:65" s="1" customFormat="1" ht="16.5" customHeight="1">
      <c r="B171" s="139"/>
      <c r="C171" s="140" t="s">
        <v>1721</v>
      </c>
      <c r="D171" s="140" t="s">
        <v>156</v>
      </c>
      <c r="E171" s="141" t="s">
        <v>1722</v>
      </c>
      <c r="F171" s="142" t="s">
        <v>1723</v>
      </c>
      <c r="G171" s="143" t="s">
        <v>246</v>
      </c>
      <c r="H171" s="144">
        <v>1</v>
      </c>
      <c r="I171" s="145">
        <v>0</v>
      </c>
      <c r="J171" s="146">
        <f t="shared" si="20"/>
        <v>0</v>
      </c>
      <c r="K171" s="147"/>
      <c r="L171" s="28"/>
      <c r="M171" s="148" t="s">
        <v>1</v>
      </c>
      <c r="N171" s="149" t="s">
        <v>41</v>
      </c>
      <c r="P171" s="150">
        <f t="shared" si="21"/>
        <v>0</v>
      </c>
      <c r="Q171" s="150">
        <v>6.0000000000000002E-5</v>
      </c>
      <c r="R171" s="150">
        <f t="shared" si="22"/>
        <v>6.0000000000000002E-5</v>
      </c>
      <c r="S171" s="150">
        <v>0</v>
      </c>
      <c r="T171" s="151">
        <f t="shared" si="23"/>
        <v>0</v>
      </c>
      <c r="AR171" s="152" t="s">
        <v>218</v>
      </c>
      <c r="AT171" s="152" t="s">
        <v>156</v>
      </c>
      <c r="AU171" s="152" t="s">
        <v>95</v>
      </c>
      <c r="AY171" s="13" t="s">
        <v>154</v>
      </c>
      <c r="BE171" s="153">
        <f t="shared" si="24"/>
        <v>0</v>
      </c>
      <c r="BF171" s="153">
        <f t="shared" si="25"/>
        <v>0</v>
      </c>
      <c r="BG171" s="153">
        <f t="shared" si="26"/>
        <v>0</v>
      </c>
      <c r="BH171" s="153">
        <f t="shared" si="27"/>
        <v>0</v>
      </c>
      <c r="BI171" s="153">
        <f t="shared" si="28"/>
        <v>0</v>
      </c>
      <c r="BJ171" s="13" t="s">
        <v>95</v>
      </c>
      <c r="BK171" s="153">
        <f t="shared" si="29"/>
        <v>0</v>
      </c>
      <c r="BL171" s="13" t="s">
        <v>218</v>
      </c>
      <c r="BM171" s="152" t="s">
        <v>1724</v>
      </c>
    </row>
    <row r="172" spans="2:65" s="1" customFormat="1" ht="21.75" customHeight="1">
      <c r="B172" s="139"/>
      <c r="C172" s="154" t="s">
        <v>1725</v>
      </c>
      <c r="D172" s="154" t="s">
        <v>484</v>
      </c>
      <c r="E172" s="155" t="s">
        <v>1726</v>
      </c>
      <c r="F172" s="156" t="s">
        <v>1727</v>
      </c>
      <c r="G172" s="157" t="s">
        <v>246</v>
      </c>
      <c r="H172" s="158">
        <v>1</v>
      </c>
      <c r="I172" s="145">
        <v>0</v>
      </c>
      <c r="J172" s="159">
        <f t="shared" si="20"/>
        <v>0</v>
      </c>
      <c r="K172" s="160"/>
      <c r="L172" s="161"/>
      <c r="M172" s="162" t="s">
        <v>1</v>
      </c>
      <c r="N172" s="163" t="s">
        <v>41</v>
      </c>
      <c r="P172" s="150">
        <f t="shared" si="21"/>
        <v>0</v>
      </c>
      <c r="Q172" s="150">
        <v>1.57E-3</v>
      </c>
      <c r="R172" s="150">
        <f t="shared" si="22"/>
        <v>1.57E-3</v>
      </c>
      <c r="S172" s="150">
        <v>0</v>
      </c>
      <c r="T172" s="151">
        <f t="shared" si="23"/>
        <v>0</v>
      </c>
      <c r="AR172" s="152" t="s">
        <v>284</v>
      </c>
      <c r="AT172" s="152" t="s">
        <v>484</v>
      </c>
      <c r="AU172" s="152" t="s">
        <v>95</v>
      </c>
      <c r="AY172" s="13" t="s">
        <v>154</v>
      </c>
      <c r="BE172" s="153">
        <f t="shared" si="24"/>
        <v>0</v>
      </c>
      <c r="BF172" s="153">
        <f t="shared" si="25"/>
        <v>0</v>
      </c>
      <c r="BG172" s="153">
        <f t="shared" si="26"/>
        <v>0</v>
      </c>
      <c r="BH172" s="153">
        <f t="shared" si="27"/>
        <v>0</v>
      </c>
      <c r="BI172" s="153">
        <f t="shared" si="28"/>
        <v>0</v>
      </c>
      <c r="BJ172" s="13" t="s">
        <v>95</v>
      </c>
      <c r="BK172" s="153">
        <f t="shared" si="29"/>
        <v>0</v>
      </c>
      <c r="BL172" s="13" t="s">
        <v>218</v>
      </c>
      <c r="BM172" s="152" t="s">
        <v>1728</v>
      </c>
    </row>
    <row r="173" spans="2:65" s="1" customFormat="1" ht="16.5" customHeight="1">
      <c r="B173" s="139"/>
      <c r="C173" s="140" t="s">
        <v>1729</v>
      </c>
      <c r="D173" s="140" t="s">
        <v>156</v>
      </c>
      <c r="E173" s="141" t="s">
        <v>1730</v>
      </c>
      <c r="F173" s="142" t="s">
        <v>1731</v>
      </c>
      <c r="G173" s="143" t="s">
        <v>246</v>
      </c>
      <c r="H173" s="144">
        <v>1</v>
      </c>
      <c r="I173" s="145">
        <v>0</v>
      </c>
      <c r="J173" s="146">
        <f t="shared" si="20"/>
        <v>0</v>
      </c>
      <c r="K173" s="147"/>
      <c r="L173" s="28"/>
      <c r="M173" s="148" t="s">
        <v>1</v>
      </c>
      <c r="N173" s="149" t="s">
        <v>41</v>
      </c>
      <c r="P173" s="150">
        <f t="shared" si="21"/>
        <v>0</v>
      </c>
      <c r="Q173" s="150">
        <v>4.0000000000000003E-5</v>
      </c>
      <c r="R173" s="150">
        <f t="shared" si="22"/>
        <v>4.0000000000000003E-5</v>
      </c>
      <c r="S173" s="150">
        <v>0</v>
      </c>
      <c r="T173" s="151">
        <f t="shared" si="23"/>
        <v>0</v>
      </c>
      <c r="AR173" s="152" t="s">
        <v>218</v>
      </c>
      <c r="AT173" s="152" t="s">
        <v>156</v>
      </c>
      <c r="AU173" s="152" t="s">
        <v>95</v>
      </c>
      <c r="AY173" s="13" t="s">
        <v>154</v>
      </c>
      <c r="BE173" s="153">
        <f t="shared" si="24"/>
        <v>0</v>
      </c>
      <c r="BF173" s="153">
        <f t="shared" si="25"/>
        <v>0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3" t="s">
        <v>95</v>
      </c>
      <c r="BK173" s="153">
        <f t="shared" si="29"/>
        <v>0</v>
      </c>
      <c r="BL173" s="13" t="s">
        <v>218</v>
      </c>
      <c r="BM173" s="152" t="s">
        <v>1732</v>
      </c>
    </row>
    <row r="174" spans="2:65" s="1" customFormat="1" ht="16.5" customHeight="1">
      <c r="B174" s="139"/>
      <c r="C174" s="154" t="s">
        <v>1512</v>
      </c>
      <c r="D174" s="154" t="s">
        <v>484</v>
      </c>
      <c r="E174" s="155" t="s">
        <v>1733</v>
      </c>
      <c r="F174" s="156" t="s">
        <v>1734</v>
      </c>
      <c r="G174" s="157" t="s">
        <v>246</v>
      </c>
      <c r="H174" s="158">
        <v>1</v>
      </c>
      <c r="I174" s="145">
        <v>0</v>
      </c>
      <c r="J174" s="159">
        <f t="shared" si="20"/>
        <v>0</v>
      </c>
      <c r="K174" s="160"/>
      <c r="L174" s="161"/>
      <c r="M174" s="162" t="s">
        <v>1</v>
      </c>
      <c r="N174" s="163" t="s">
        <v>41</v>
      </c>
      <c r="P174" s="150">
        <f t="shared" si="21"/>
        <v>0</v>
      </c>
      <c r="Q174" s="150">
        <v>4.8999999999999998E-4</v>
      </c>
      <c r="R174" s="150">
        <f t="shared" si="22"/>
        <v>4.8999999999999998E-4</v>
      </c>
      <c r="S174" s="150">
        <v>0</v>
      </c>
      <c r="T174" s="151">
        <f t="shared" si="23"/>
        <v>0</v>
      </c>
      <c r="AR174" s="152" t="s">
        <v>284</v>
      </c>
      <c r="AT174" s="152" t="s">
        <v>484</v>
      </c>
      <c r="AU174" s="152" t="s">
        <v>95</v>
      </c>
      <c r="AY174" s="13" t="s">
        <v>154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95</v>
      </c>
      <c r="BK174" s="153">
        <f t="shared" si="29"/>
        <v>0</v>
      </c>
      <c r="BL174" s="13" t="s">
        <v>218</v>
      </c>
      <c r="BM174" s="152" t="s">
        <v>1735</v>
      </c>
    </row>
    <row r="175" spans="2:65" s="1" customFormat="1" ht="16.5" customHeight="1">
      <c r="B175" s="139"/>
      <c r="C175" s="140" t="s">
        <v>1736</v>
      </c>
      <c r="D175" s="140" t="s">
        <v>156</v>
      </c>
      <c r="E175" s="141" t="s">
        <v>1737</v>
      </c>
      <c r="F175" s="142" t="s">
        <v>1738</v>
      </c>
      <c r="G175" s="143" t="s">
        <v>246</v>
      </c>
      <c r="H175" s="144">
        <v>1</v>
      </c>
      <c r="I175" s="145">
        <v>0</v>
      </c>
      <c r="J175" s="146">
        <f t="shared" si="20"/>
        <v>0</v>
      </c>
      <c r="K175" s="147"/>
      <c r="L175" s="28"/>
      <c r="M175" s="148" t="s">
        <v>1</v>
      </c>
      <c r="N175" s="149" t="s">
        <v>41</v>
      </c>
      <c r="P175" s="150">
        <f t="shared" si="21"/>
        <v>0</v>
      </c>
      <c r="Q175" s="150">
        <v>6.0000000000000002E-5</v>
      </c>
      <c r="R175" s="150">
        <f t="shared" si="22"/>
        <v>6.0000000000000002E-5</v>
      </c>
      <c r="S175" s="150">
        <v>0</v>
      </c>
      <c r="T175" s="151">
        <f t="shared" si="23"/>
        <v>0</v>
      </c>
      <c r="AR175" s="152" t="s">
        <v>218</v>
      </c>
      <c r="AT175" s="152" t="s">
        <v>156</v>
      </c>
      <c r="AU175" s="152" t="s">
        <v>95</v>
      </c>
      <c r="AY175" s="13" t="s">
        <v>154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3" t="s">
        <v>95</v>
      </c>
      <c r="BK175" s="153">
        <f t="shared" si="29"/>
        <v>0</v>
      </c>
      <c r="BL175" s="13" t="s">
        <v>218</v>
      </c>
      <c r="BM175" s="152" t="s">
        <v>1739</v>
      </c>
    </row>
    <row r="176" spans="2:65" s="1" customFormat="1" ht="16.5" customHeight="1">
      <c r="B176" s="139"/>
      <c r="C176" s="154" t="s">
        <v>1740</v>
      </c>
      <c r="D176" s="154" t="s">
        <v>484</v>
      </c>
      <c r="E176" s="155" t="s">
        <v>1741</v>
      </c>
      <c r="F176" s="156" t="s">
        <v>1742</v>
      </c>
      <c r="G176" s="157" t="s">
        <v>246</v>
      </c>
      <c r="H176" s="158">
        <v>1</v>
      </c>
      <c r="I176" s="145">
        <v>0</v>
      </c>
      <c r="J176" s="159">
        <f t="shared" si="20"/>
        <v>0</v>
      </c>
      <c r="K176" s="160"/>
      <c r="L176" s="161"/>
      <c r="M176" s="162" t="s">
        <v>1</v>
      </c>
      <c r="N176" s="163" t="s">
        <v>41</v>
      </c>
      <c r="P176" s="150">
        <f t="shared" si="21"/>
        <v>0</v>
      </c>
      <c r="Q176" s="150">
        <v>1.1100000000000001E-3</v>
      </c>
      <c r="R176" s="150">
        <f t="shared" si="22"/>
        <v>1.1100000000000001E-3</v>
      </c>
      <c r="S176" s="150">
        <v>0</v>
      </c>
      <c r="T176" s="151">
        <f t="shared" si="23"/>
        <v>0</v>
      </c>
      <c r="AR176" s="152" t="s">
        <v>284</v>
      </c>
      <c r="AT176" s="152" t="s">
        <v>484</v>
      </c>
      <c r="AU176" s="152" t="s">
        <v>95</v>
      </c>
      <c r="AY176" s="13" t="s">
        <v>154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3" t="s">
        <v>95</v>
      </c>
      <c r="BK176" s="153">
        <f t="shared" si="29"/>
        <v>0</v>
      </c>
      <c r="BL176" s="13" t="s">
        <v>218</v>
      </c>
      <c r="BM176" s="152" t="s">
        <v>1743</v>
      </c>
    </row>
    <row r="177" spans="2:65" s="1" customFormat="1" ht="24.2" customHeight="1">
      <c r="B177" s="139"/>
      <c r="C177" s="140" t="s">
        <v>1744</v>
      </c>
      <c r="D177" s="140" t="s">
        <v>156</v>
      </c>
      <c r="E177" s="141" t="s">
        <v>1745</v>
      </c>
      <c r="F177" s="142" t="s">
        <v>1746</v>
      </c>
      <c r="G177" s="143" t="s">
        <v>1042</v>
      </c>
      <c r="H177" s="144">
        <v>1</v>
      </c>
      <c r="I177" s="145">
        <v>0</v>
      </c>
      <c r="J177" s="146">
        <f t="shared" si="20"/>
        <v>0</v>
      </c>
      <c r="K177" s="147"/>
      <c r="L177" s="28"/>
      <c r="M177" s="148" t="s">
        <v>1</v>
      </c>
      <c r="N177" s="149" t="s">
        <v>41</v>
      </c>
      <c r="P177" s="150">
        <f t="shared" si="21"/>
        <v>0</v>
      </c>
      <c r="Q177" s="150">
        <v>2.5999999999999998E-4</v>
      </c>
      <c r="R177" s="150">
        <f t="shared" si="22"/>
        <v>2.5999999999999998E-4</v>
      </c>
      <c r="S177" s="150">
        <v>0</v>
      </c>
      <c r="T177" s="151">
        <f t="shared" si="23"/>
        <v>0</v>
      </c>
      <c r="AR177" s="152" t="s">
        <v>218</v>
      </c>
      <c r="AT177" s="152" t="s">
        <v>156</v>
      </c>
      <c r="AU177" s="152" t="s">
        <v>95</v>
      </c>
      <c r="AY177" s="13" t="s">
        <v>154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95</v>
      </c>
      <c r="BK177" s="153">
        <f t="shared" si="29"/>
        <v>0</v>
      </c>
      <c r="BL177" s="13" t="s">
        <v>218</v>
      </c>
      <c r="BM177" s="152" t="s">
        <v>1747</v>
      </c>
    </row>
    <row r="178" spans="2:65" s="1" customFormat="1" ht="21.75" customHeight="1">
      <c r="B178" s="139"/>
      <c r="C178" s="154" t="s">
        <v>1748</v>
      </c>
      <c r="D178" s="154" t="s">
        <v>484</v>
      </c>
      <c r="E178" s="155" t="s">
        <v>1749</v>
      </c>
      <c r="F178" s="156" t="s">
        <v>1750</v>
      </c>
      <c r="G178" s="157" t="s">
        <v>246</v>
      </c>
      <c r="H178" s="158">
        <v>1</v>
      </c>
      <c r="I178" s="145">
        <v>0</v>
      </c>
      <c r="J178" s="159">
        <f t="shared" si="20"/>
        <v>0</v>
      </c>
      <c r="K178" s="160"/>
      <c r="L178" s="161"/>
      <c r="M178" s="162" t="s">
        <v>1</v>
      </c>
      <c r="N178" s="163" t="s">
        <v>41</v>
      </c>
      <c r="P178" s="150">
        <f t="shared" si="21"/>
        <v>0</v>
      </c>
      <c r="Q178" s="150">
        <v>2.5000000000000001E-2</v>
      </c>
      <c r="R178" s="150">
        <f t="shared" si="22"/>
        <v>2.5000000000000001E-2</v>
      </c>
      <c r="S178" s="150">
        <v>0</v>
      </c>
      <c r="T178" s="151">
        <f t="shared" si="23"/>
        <v>0</v>
      </c>
      <c r="AR178" s="152" t="s">
        <v>284</v>
      </c>
      <c r="AT178" s="152" t="s">
        <v>484</v>
      </c>
      <c r="AU178" s="152" t="s">
        <v>95</v>
      </c>
      <c r="AY178" s="13" t="s">
        <v>154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95</v>
      </c>
      <c r="BK178" s="153">
        <f t="shared" si="29"/>
        <v>0</v>
      </c>
      <c r="BL178" s="13" t="s">
        <v>218</v>
      </c>
      <c r="BM178" s="152" t="s">
        <v>1751</v>
      </c>
    </row>
    <row r="179" spans="2:65" s="1" customFormat="1" ht="16.5" customHeight="1">
      <c r="B179" s="139"/>
      <c r="C179" s="140" t="s">
        <v>1752</v>
      </c>
      <c r="D179" s="140" t="s">
        <v>156</v>
      </c>
      <c r="E179" s="141" t="s">
        <v>1753</v>
      </c>
      <c r="F179" s="142" t="s">
        <v>1754</v>
      </c>
      <c r="G179" s="143" t="s">
        <v>246</v>
      </c>
      <c r="H179" s="144">
        <v>1</v>
      </c>
      <c r="I179" s="145">
        <v>0</v>
      </c>
      <c r="J179" s="146">
        <f t="shared" si="20"/>
        <v>0</v>
      </c>
      <c r="K179" s="147"/>
      <c r="L179" s="28"/>
      <c r="M179" s="148" t="s">
        <v>1</v>
      </c>
      <c r="N179" s="149" t="s">
        <v>41</v>
      </c>
      <c r="P179" s="150">
        <f t="shared" si="21"/>
        <v>0</v>
      </c>
      <c r="Q179" s="150">
        <v>3.5500000000000002E-3</v>
      </c>
      <c r="R179" s="150">
        <f t="shared" si="22"/>
        <v>3.5500000000000002E-3</v>
      </c>
      <c r="S179" s="150">
        <v>0</v>
      </c>
      <c r="T179" s="151">
        <f t="shared" si="23"/>
        <v>0</v>
      </c>
      <c r="AR179" s="152" t="s">
        <v>218</v>
      </c>
      <c r="AT179" s="152" t="s">
        <v>156</v>
      </c>
      <c r="AU179" s="152" t="s">
        <v>95</v>
      </c>
      <c r="AY179" s="13" t="s">
        <v>154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95</v>
      </c>
      <c r="BK179" s="153">
        <f t="shared" si="29"/>
        <v>0</v>
      </c>
      <c r="BL179" s="13" t="s">
        <v>218</v>
      </c>
      <c r="BM179" s="152" t="s">
        <v>1755</v>
      </c>
    </row>
    <row r="180" spans="2:65" s="1" customFormat="1" ht="16.5" customHeight="1">
      <c r="B180" s="139"/>
      <c r="C180" s="154" t="s">
        <v>1756</v>
      </c>
      <c r="D180" s="154" t="s">
        <v>484</v>
      </c>
      <c r="E180" s="155" t="s">
        <v>1757</v>
      </c>
      <c r="F180" s="156" t="s">
        <v>1758</v>
      </c>
      <c r="G180" s="157" t="s">
        <v>246</v>
      </c>
      <c r="H180" s="158">
        <v>1</v>
      </c>
      <c r="I180" s="145">
        <v>0</v>
      </c>
      <c r="J180" s="159">
        <f t="shared" si="20"/>
        <v>0</v>
      </c>
      <c r="K180" s="160"/>
      <c r="L180" s="161"/>
      <c r="M180" s="162" t="s">
        <v>1</v>
      </c>
      <c r="N180" s="163" t="s">
        <v>41</v>
      </c>
      <c r="P180" s="150">
        <f t="shared" si="21"/>
        <v>0</v>
      </c>
      <c r="Q180" s="150">
        <v>8.8999999999999995E-4</v>
      </c>
      <c r="R180" s="150">
        <f t="shared" si="22"/>
        <v>8.8999999999999995E-4</v>
      </c>
      <c r="S180" s="150">
        <v>0</v>
      </c>
      <c r="T180" s="151">
        <f t="shared" si="23"/>
        <v>0</v>
      </c>
      <c r="AR180" s="152" t="s">
        <v>284</v>
      </c>
      <c r="AT180" s="152" t="s">
        <v>484</v>
      </c>
      <c r="AU180" s="152" t="s">
        <v>95</v>
      </c>
      <c r="AY180" s="13" t="s">
        <v>154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95</v>
      </c>
      <c r="BK180" s="153">
        <f t="shared" si="29"/>
        <v>0</v>
      </c>
      <c r="BL180" s="13" t="s">
        <v>218</v>
      </c>
      <c r="BM180" s="152" t="s">
        <v>1759</v>
      </c>
    </row>
    <row r="181" spans="2:65" s="1" customFormat="1" ht="24.2" customHeight="1">
      <c r="B181" s="139"/>
      <c r="C181" s="140" t="s">
        <v>341</v>
      </c>
      <c r="D181" s="140" t="s">
        <v>156</v>
      </c>
      <c r="E181" s="141" t="s">
        <v>1760</v>
      </c>
      <c r="F181" s="142" t="s">
        <v>1761</v>
      </c>
      <c r="G181" s="143" t="s">
        <v>491</v>
      </c>
      <c r="H181" s="144">
        <v>39</v>
      </c>
      <c r="I181" s="145">
        <v>0</v>
      </c>
      <c r="J181" s="146">
        <f t="shared" si="20"/>
        <v>0</v>
      </c>
      <c r="K181" s="147"/>
      <c r="L181" s="28"/>
      <c r="M181" s="148" t="s">
        <v>1</v>
      </c>
      <c r="N181" s="149" t="s">
        <v>41</v>
      </c>
      <c r="P181" s="150">
        <f t="shared" si="21"/>
        <v>0</v>
      </c>
      <c r="Q181" s="150">
        <v>1.8000000000000001E-4</v>
      </c>
      <c r="R181" s="150">
        <f t="shared" si="22"/>
        <v>7.0200000000000002E-3</v>
      </c>
      <c r="S181" s="150">
        <v>0</v>
      </c>
      <c r="T181" s="151">
        <f t="shared" si="23"/>
        <v>0</v>
      </c>
      <c r="AR181" s="152" t="s">
        <v>218</v>
      </c>
      <c r="AT181" s="152" t="s">
        <v>156</v>
      </c>
      <c r="AU181" s="152" t="s">
        <v>95</v>
      </c>
      <c r="AY181" s="13" t="s">
        <v>154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95</v>
      </c>
      <c r="BK181" s="153">
        <f t="shared" si="29"/>
        <v>0</v>
      </c>
      <c r="BL181" s="13" t="s">
        <v>218</v>
      </c>
      <c r="BM181" s="152" t="s">
        <v>1762</v>
      </c>
    </row>
    <row r="182" spans="2:65" s="1" customFormat="1" ht="24.2" customHeight="1">
      <c r="B182" s="139"/>
      <c r="C182" s="140" t="s">
        <v>345</v>
      </c>
      <c r="D182" s="140" t="s">
        <v>156</v>
      </c>
      <c r="E182" s="141" t="s">
        <v>1763</v>
      </c>
      <c r="F182" s="142" t="s">
        <v>1764</v>
      </c>
      <c r="G182" s="143" t="s">
        <v>491</v>
      </c>
      <c r="H182" s="144">
        <v>39</v>
      </c>
      <c r="I182" s="145">
        <v>0</v>
      </c>
      <c r="J182" s="146">
        <f t="shared" si="20"/>
        <v>0</v>
      </c>
      <c r="K182" s="147"/>
      <c r="L182" s="28"/>
      <c r="M182" s="148" t="s">
        <v>1</v>
      </c>
      <c r="N182" s="149" t="s">
        <v>41</v>
      </c>
      <c r="P182" s="150">
        <f t="shared" si="21"/>
        <v>0</v>
      </c>
      <c r="Q182" s="150">
        <v>1.0000000000000001E-5</v>
      </c>
      <c r="R182" s="150">
        <f t="shared" si="22"/>
        <v>3.9000000000000005E-4</v>
      </c>
      <c r="S182" s="150">
        <v>0</v>
      </c>
      <c r="T182" s="151">
        <f t="shared" si="23"/>
        <v>0</v>
      </c>
      <c r="AR182" s="152" t="s">
        <v>218</v>
      </c>
      <c r="AT182" s="152" t="s">
        <v>156</v>
      </c>
      <c r="AU182" s="152" t="s">
        <v>95</v>
      </c>
      <c r="AY182" s="13" t="s">
        <v>154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95</v>
      </c>
      <c r="BK182" s="153">
        <f t="shared" si="29"/>
        <v>0</v>
      </c>
      <c r="BL182" s="13" t="s">
        <v>218</v>
      </c>
      <c r="BM182" s="152" t="s">
        <v>1765</v>
      </c>
    </row>
    <row r="183" spans="2:65" s="1" customFormat="1" ht="24.2" customHeight="1">
      <c r="B183" s="139"/>
      <c r="C183" s="140" t="s">
        <v>329</v>
      </c>
      <c r="D183" s="140" t="s">
        <v>156</v>
      </c>
      <c r="E183" s="141" t="s">
        <v>1766</v>
      </c>
      <c r="F183" s="142" t="s">
        <v>1767</v>
      </c>
      <c r="G183" s="143" t="s">
        <v>610</v>
      </c>
      <c r="H183" s="164">
        <v>0</v>
      </c>
      <c r="I183" s="145">
        <v>0</v>
      </c>
      <c r="J183" s="146">
        <f t="shared" si="20"/>
        <v>0</v>
      </c>
      <c r="K183" s="147"/>
      <c r="L183" s="28"/>
      <c r="M183" s="148" t="s">
        <v>1</v>
      </c>
      <c r="N183" s="149" t="s">
        <v>41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218</v>
      </c>
      <c r="AT183" s="152" t="s">
        <v>156</v>
      </c>
      <c r="AU183" s="152" t="s">
        <v>95</v>
      </c>
      <c r="AY183" s="13" t="s">
        <v>154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95</v>
      </c>
      <c r="BK183" s="153">
        <f t="shared" si="29"/>
        <v>0</v>
      </c>
      <c r="BL183" s="13" t="s">
        <v>218</v>
      </c>
      <c r="BM183" s="152" t="s">
        <v>1768</v>
      </c>
    </row>
    <row r="184" spans="2:65" s="1" customFormat="1" ht="24.2" customHeight="1">
      <c r="B184" s="139"/>
      <c r="C184" s="140" t="s">
        <v>349</v>
      </c>
      <c r="D184" s="140" t="s">
        <v>156</v>
      </c>
      <c r="E184" s="141" t="s">
        <v>1769</v>
      </c>
      <c r="F184" s="142" t="s">
        <v>1770</v>
      </c>
      <c r="G184" s="143" t="s">
        <v>610</v>
      </c>
      <c r="H184" s="164">
        <v>0</v>
      </c>
      <c r="I184" s="145">
        <v>0</v>
      </c>
      <c r="J184" s="146">
        <f t="shared" si="20"/>
        <v>0</v>
      </c>
      <c r="K184" s="147"/>
      <c r="L184" s="28"/>
      <c r="M184" s="148" t="s">
        <v>1</v>
      </c>
      <c r="N184" s="149" t="s">
        <v>41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218</v>
      </c>
      <c r="AT184" s="152" t="s">
        <v>156</v>
      </c>
      <c r="AU184" s="152" t="s">
        <v>95</v>
      </c>
      <c r="AY184" s="13" t="s">
        <v>154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95</v>
      </c>
      <c r="BK184" s="153">
        <f t="shared" si="29"/>
        <v>0</v>
      </c>
      <c r="BL184" s="13" t="s">
        <v>218</v>
      </c>
      <c r="BM184" s="152" t="s">
        <v>1771</v>
      </c>
    </row>
    <row r="185" spans="2:65" s="1" customFormat="1" ht="24.2" customHeight="1">
      <c r="B185" s="139"/>
      <c r="C185" s="140" t="s">
        <v>1772</v>
      </c>
      <c r="D185" s="140" t="s">
        <v>156</v>
      </c>
      <c r="E185" s="141" t="s">
        <v>1773</v>
      </c>
      <c r="F185" s="142" t="s">
        <v>1774</v>
      </c>
      <c r="G185" s="143" t="s">
        <v>610</v>
      </c>
      <c r="H185" s="164">
        <v>0</v>
      </c>
      <c r="I185" s="145">
        <v>0</v>
      </c>
      <c r="J185" s="146">
        <f t="shared" si="20"/>
        <v>0</v>
      </c>
      <c r="K185" s="147"/>
      <c r="L185" s="28"/>
      <c r="M185" s="148" t="s">
        <v>1</v>
      </c>
      <c r="N185" s="149" t="s">
        <v>41</v>
      </c>
      <c r="P185" s="150">
        <f t="shared" si="21"/>
        <v>0</v>
      </c>
      <c r="Q185" s="150">
        <v>0</v>
      </c>
      <c r="R185" s="150">
        <f t="shared" si="22"/>
        <v>0</v>
      </c>
      <c r="S185" s="150">
        <v>0</v>
      </c>
      <c r="T185" s="151">
        <f t="shared" si="23"/>
        <v>0</v>
      </c>
      <c r="AR185" s="152" t="s">
        <v>218</v>
      </c>
      <c r="AT185" s="152" t="s">
        <v>156</v>
      </c>
      <c r="AU185" s="152" t="s">
        <v>95</v>
      </c>
      <c r="AY185" s="13" t="s">
        <v>154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95</v>
      </c>
      <c r="BK185" s="153">
        <f t="shared" si="29"/>
        <v>0</v>
      </c>
      <c r="BL185" s="13" t="s">
        <v>218</v>
      </c>
      <c r="BM185" s="152" t="s">
        <v>1775</v>
      </c>
    </row>
    <row r="186" spans="2:65" s="1" customFormat="1" ht="24.2" customHeight="1">
      <c r="B186" s="139"/>
      <c r="C186" s="140" t="s">
        <v>1776</v>
      </c>
      <c r="D186" s="140" t="s">
        <v>156</v>
      </c>
      <c r="E186" s="141" t="s">
        <v>1777</v>
      </c>
      <c r="F186" s="142" t="s">
        <v>1778</v>
      </c>
      <c r="G186" s="143" t="s">
        <v>610</v>
      </c>
      <c r="H186" s="164">
        <v>0</v>
      </c>
      <c r="I186" s="145">
        <v>0</v>
      </c>
      <c r="J186" s="146">
        <f t="shared" si="20"/>
        <v>0</v>
      </c>
      <c r="K186" s="147"/>
      <c r="L186" s="28"/>
      <c r="M186" s="148" t="s">
        <v>1</v>
      </c>
      <c r="N186" s="149" t="s">
        <v>41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218</v>
      </c>
      <c r="AT186" s="152" t="s">
        <v>156</v>
      </c>
      <c r="AU186" s="152" t="s">
        <v>95</v>
      </c>
      <c r="AY186" s="13" t="s">
        <v>154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95</v>
      </c>
      <c r="BK186" s="153">
        <f t="shared" si="29"/>
        <v>0</v>
      </c>
      <c r="BL186" s="13" t="s">
        <v>218</v>
      </c>
      <c r="BM186" s="152" t="s">
        <v>1779</v>
      </c>
    </row>
    <row r="187" spans="2:65" s="11" customFormat="1" ht="22.9" customHeight="1">
      <c r="B187" s="127"/>
      <c r="D187" s="128" t="s">
        <v>74</v>
      </c>
      <c r="E187" s="137" t="s">
        <v>1527</v>
      </c>
      <c r="F187" s="137" t="s">
        <v>1780</v>
      </c>
      <c r="I187" s="130"/>
      <c r="J187" s="138">
        <f>BK187</f>
        <v>0</v>
      </c>
      <c r="L187" s="127"/>
      <c r="M187" s="132"/>
      <c r="P187" s="133">
        <f>SUM(P188:P207)</f>
        <v>0</v>
      </c>
      <c r="R187" s="133">
        <f>SUM(R188:R207)</f>
        <v>7.7610000000000012E-2</v>
      </c>
      <c r="T187" s="134">
        <f>SUM(T188:T207)</f>
        <v>0</v>
      </c>
      <c r="AR187" s="128" t="s">
        <v>95</v>
      </c>
      <c r="AT187" s="135" t="s">
        <v>74</v>
      </c>
      <c r="AU187" s="135" t="s">
        <v>83</v>
      </c>
      <c r="AY187" s="128" t="s">
        <v>154</v>
      </c>
      <c r="BK187" s="136">
        <f>SUM(BK188:BK207)</f>
        <v>0</v>
      </c>
    </row>
    <row r="188" spans="2:65" s="1" customFormat="1" ht="24.2" customHeight="1">
      <c r="B188" s="139"/>
      <c r="C188" s="140" t="s">
        <v>1781</v>
      </c>
      <c r="D188" s="140" t="s">
        <v>156</v>
      </c>
      <c r="E188" s="141" t="s">
        <v>1782</v>
      </c>
      <c r="F188" s="142" t="s">
        <v>1783</v>
      </c>
      <c r="G188" s="143" t="s">
        <v>246</v>
      </c>
      <c r="H188" s="144">
        <v>1</v>
      </c>
      <c r="I188" s="145">
        <v>0</v>
      </c>
      <c r="J188" s="146">
        <f t="shared" ref="J188:J207" si="30">ROUND(I188*H188,2)</f>
        <v>0</v>
      </c>
      <c r="K188" s="147"/>
      <c r="L188" s="28"/>
      <c r="M188" s="148" t="s">
        <v>1</v>
      </c>
      <c r="N188" s="149" t="s">
        <v>41</v>
      </c>
      <c r="P188" s="150">
        <f t="shared" ref="P188:P207" si="31">O188*H188</f>
        <v>0</v>
      </c>
      <c r="Q188" s="150">
        <v>7.2999999999999996E-4</v>
      </c>
      <c r="R188" s="150">
        <f t="shared" ref="R188:R207" si="32">Q188*H188</f>
        <v>7.2999999999999996E-4</v>
      </c>
      <c r="S188" s="150">
        <v>0</v>
      </c>
      <c r="T188" s="151">
        <f t="shared" ref="T188:T207" si="33">S188*H188</f>
        <v>0</v>
      </c>
      <c r="AR188" s="152" t="s">
        <v>218</v>
      </c>
      <c r="AT188" s="152" t="s">
        <v>156</v>
      </c>
      <c r="AU188" s="152" t="s">
        <v>95</v>
      </c>
      <c r="AY188" s="13" t="s">
        <v>154</v>
      </c>
      <c r="BE188" s="153">
        <f t="shared" ref="BE188:BE207" si="34">IF(N188="základná",J188,0)</f>
        <v>0</v>
      </c>
      <c r="BF188" s="153">
        <f t="shared" ref="BF188:BF207" si="35">IF(N188="znížená",J188,0)</f>
        <v>0</v>
      </c>
      <c r="BG188" s="153">
        <f t="shared" ref="BG188:BG207" si="36">IF(N188="zákl. prenesená",J188,0)</f>
        <v>0</v>
      </c>
      <c r="BH188" s="153">
        <f t="shared" ref="BH188:BH207" si="37">IF(N188="zníž. prenesená",J188,0)</f>
        <v>0</v>
      </c>
      <c r="BI188" s="153">
        <f t="shared" ref="BI188:BI207" si="38">IF(N188="nulová",J188,0)</f>
        <v>0</v>
      </c>
      <c r="BJ188" s="13" t="s">
        <v>95</v>
      </c>
      <c r="BK188" s="153">
        <f t="shared" ref="BK188:BK207" si="39">ROUND(I188*H188,2)</f>
        <v>0</v>
      </c>
      <c r="BL188" s="13" t="s">
        <v>218</v>
      </c>
      <c r="BM188" s="152" t="s">
        <v>1784</v>
      </c>
    </row>
    <row r="189" spans="2:65" s="1" customFormat="1" ht="24.2" customHeight="1">
      <c r="B189" s="139"/>
      <c r="C189" s="154" t="s">
        <v>1785</v>
      </c>
      <c r="D189" s="154" t="s">
        <v>484</v>
      </c>
      <c r="E189" s="155" t="s">
        <v>1786</v>
      </c>
      <c r="F189" s="156" t="s">
        <v>1787</v>
      </c>
      <c r="G189" s="157" t="s">
        <v>246</v>
      </c>
      <c r="H189" s="158">
        <v>1</v>
      </c>
      <c r="I189" s="145">
        <v>0</v>
      </c>
      <c r="J189" s="159">
        <f t="shared" si="30"/>
        <v>0</v>
      </c>
      <c r="K189" s="160"/>
      <c r="L189" s="161"/>
      <c r="M189" s="162" t="s">
        <v>1</v>
      </c>
      <c r="N189" s="163" t="s">
        <v>41</v>
      </c>
      <c r="P189" s="150">
        <f t="shared" si="31"/>
        <v>0</v>
      </c>
      <c r="Q189" s="150">
        <v>1.9300000000000001E-2</v>
      </c>
      <c r="R189" s="150">
        <f t="shared" si="32"/>
        <v>1.9300000000000001E-2</v>
      </c>
      <c r="S189" s="150">
        <v>0</v>
      </c>
      <c r="T189" s="151">
        <f t="shared" si="33"/>
        <v>0</v>
      </c>
      <c r="AR189" s="152" t="s">
        <v>284</v>
      </c>
      <c r="AT189" s="152" t="s">
        <v>484</v>
      </c>
      <c r="AU189" s="152" t="s">
        <v>95</v>
      </c>
      <c r="AY189" s="13" t="s">
        <v>154</v>
      </c>
      <c r="BE189" s="153">
        <f t="shared" si="34"/>
        <v>0</v>
      </c>
      <c r="BF189" s="153">
        <f t="shared" si="35"/>
        <v>0</v>
      </c>
      <c r="BG189" s="153">
        <f t="shared" si="36"/>
        <v>0</v>
      </c>
      <c r="BH189" s="153">
        <f t="shared" si="37"/>
        <v>0</v>
      </c>
      <c r="BI189" s="153">
        <f t="shared" si="38"/>
        <v>0</v>
      </c>
      <c r="BJ189" s="13" t="s">
        <v>95</v>
      </c>
      <c r="BK189" s="153">
        <f t="shared" si="39"/>
        <v>0</v>
      </c>
      <c r="BL189" s="13" t="s">
        <v>218</v>
      </c>
      <c r="BM189" s="152" t="s">
        <v>1788</v>
      </c>
    </row>
    <row r="190" spans="2:65" s="1" customFormat="1" ht="24.2" customHeight="1">
      <c r="B190" s="139"/>
      <c r="C190" s="140" t="s">
        <v>403</v>
      </c>
      <c r="D190" s="140" t="s">
        <v>156</v>
      </c>
      <c r="E190" s="141" t="s">
        <v>1789</v>
      </c>
      <c r="F190" s="142" t="s">
        <v>1790</v>
      </c>
      <c r="G190" s="143" t="s">
        <v>1042</v>
      </c>
      <c r="H190" s="144">
        <v>1</v>
      </c>
      <c r="I190" s="145">
        <v>0</v>
      </c>
      <c r="J190" s="146">
        <f t="shared" si="30"/>
        <v>0</v>
      </c>
      <c r="K190" s="147"/>
      <c r="L190" s="28"/>
      <c r="M190" s="148" t="s">
        <v>1</v>
      </c>
      <c r="N190" s="149" t="s">
        <v>41</v>
      </c>
      <c r="P190" s="150">
        <f t="shared" si="31"/>
        <v>0</v>
      </c>
      <c r="Q190" s="150">
        <v>0</v>
      </c>
      <c r="R190" s="150">
        <f t="shared" si="32"/>
        <v>0</v>
      </c>
      <c r="S190" s="150">
        <v>0</v>
      </c>
      <c r="T190" s="151">
        <f t="shared" si="33"/>
        <v>0</v>
      </c>
      <c r="AR190" s="152" t="s">
        <v>218</v>
      </c>
      <c r="AT190" s="152" t="s">
        <v>156</v>
      </c>
      <c r="AU190" s="152" t="s">
        <v>95</v>
      </c>
      <c r="AY190" s="13" t="s">
        <v>154</v>
      </c>
      <c r="BE190" s="153">
        <f t="shared" si="34"/>
        <v>0</v>
      </c>
      <c r="BF190" s="153">
        <f t="shared" si="35"/>
        <v>0</v>
      </c>
      <c r="BG190" s="153">
        <f t="shared" si="36"/>
        <v>0</v>
      </c>
      <c r="BH190" s="153">
        <f t="shared" si="37"/>
        <v>0</v>
      </c>
      <c r="BI190" s="153">
        <f t="shared" si="38"/>
        <v>0</v>
      </c>
      <c r="BJ190" s="13" t="s">
        <v>95</v>
      </c>
      <c r="BK190" s="153">
        <f t="shared" si="39"/>
        <v>0</v>
      </c>
      <c r="BL190" s="13" t="s">
        <v>218</v>
      </c>
      <c r="BM190" s="152" t="s">
        <v>1791</v>
      </c>
    </row>
    <row r="191" spans="2:65" s="1" customFormat="1" ht="24.2" customHeight="1">
      <c r="B191" s="139"/>
      <c r="C191" s="154" t="s">
        <v>407</v>
      </c>
      <c r="D191" s="154" t="s">
        <v>484</v>
      </c>
      <c r="E191" s="155" t="s">
        <v>1792</v>
      </c>
      <c r="F191" s="156" t="s">
        <v>1793</v>
      </c>
      <c r="G191" s="157" t="s">
        <v>246</v>
      </c>
      <c r="H191" s="158">
        <v>1</v>
      </c>
      <c r="I191" s="145">
        <v>0</v>
      </c>
      <c r="J191" s="159">
        <f t="shared" si="30"/>
        <v>0</v>
      </c>
      <c r="K191" s="160"/>
      <c r="L191" s="161"/>
      <c r="M191" s="162" t="s">
        <v>1</v>
      </c>
      <c r="N191" s="163" t="s">
        <v>41</v>
      </c>
      <c r="P191" s="150">
        <f t="shared" si="31"/>
        <v>0</v>
      </c>
      <c r="Q191" s="150">
        <v>2.5000000000000001E-3</v>
      </c>
      <c r="R191" s="150">
        <f t="shared" si="32"/>
        <v>2.5000000000000001E-3</v>
      </c>
      <c r="S191" s="150">
        <v>0</v>
      </c>
      <c r="T191" s="151">
        <f t="shared" si="33"/>
        <v>0</v>
      </c>
      <c r="AR191" s="152" t="s">
        <v>284</v>
      </c>
      <c r="AT191" s="152" t="s">
        <v>484</v>
      </c>
      <c r="AU191" s="152" t="s">
        <v>95</v>
      </c>
      <c r="AY191" s="13" t="s">
        <v>154</v>
      </c>
      <c r="BE191" s="153">
        <f t="shared" si="34"/>
        <v>0</v>
      </c>
      <c r="BF191" s="153">
        <f t="shared" si="35"/>
        <v>0</v>
      </c>
      <c r="BG191" s="153">
        <f t="shared" si="36"/>
        <v>0</v>
      </c>
      <c r="BH191" s="153">
        <f t="shared" si="37"/>
        <v>0</v>
      </c>
      <c r="BI191" s="153">
        <f t="shared" si="38"/>
        <v>0</v>
      </c>
      <c r="BJ191" s="13" t="s">
        <v>95</v>
      </c>
      <c r="BK191" s="153">
        <f t="shared" si="39"/>
        <v>0</v>
      </c>
      <c r="BL191" s="13" t="s">
        <v>218</v>
      </c>
      <c r="BM191" s="152" t="s">
        <v>1794</v>
      </c>
    </row>
    <row r="192" spans="2:65" s="1" customFormat="1" ht="24.2" customHeight="1">
      <c r="B192" s="139"/>
      <c r="C192" s="140" t="s">
        <v>1795</v>
      </c>
      <c r="D192" s="140" t="s">
        <v>156</v>
      </c>
      <c r="E192" s="141" t="s">
        <v>1796</v>
      </c>
      <c r="F192" s="142" t="s">
        <v>1797</v>
      </c>
      <c r="G192" s="143" t="s">
        <v>246</v>
      </c>
      <c r="H192" s="144">
        <v>1</v>
      </c>
      <c r="I192" s="145">
        <v>0</v>
      </c>
      <c r="J192" s="146">
        <f t="shared" si="30"/>
        <v>0</v>
      </c>
      <c r="K192" s="147"/>
      <c r="L192" s="28"/>
      <c r="M192" s="148" t="s">
        <v>1</v>
      </c>
      <c r="N192" s="149" t="s">
        <v>41</v>
      </c>
      <c r="P192" s="150">
        <f t="shared" si="31"/>
        <v>0</v>
      </c>
      <c r="Q192" s="150">
        <v>2.7999999999999998E-4</v>
      </c>
      <c r="R192" s="150">
        <f t="shared" si="32"/>
        <v>2.7999999999999998E-4</v>
      </c>
      <c r="S192" s="150">
        <v>0</v>
      </c>
      <c r="T192" s="151">
        <f t="shared" si="33"/>
        <v>0</v>
      </c>
      <c r="AR192" s="152" t="s">
        <v>218</v>
      </c>
      <c r="AT192" s="152" t="s">
        <v>156</v>
      </c>
      <c r="AU192" s="152" t="s">
        <v>95</v>
      </c>
      <c r="AY192" s="13" t="s">
        <v>154</v>
      </c>
      <c r="BE192" s="153">
        <f t="shared" si="34"/>
        <v>0</v>
      </c>
      <c r="BF192" s="153">
        <f t="shared" si="35"/>
        <v>0</v>
      </c>
      <c r="BG192" s="153">
        <f t="shared" si="36"/>
        <v>0</v>
      </c>
      <c r="BH192" s="153">
        <f t="shared" si="37"/>
        <v>0</v>
      </c>
      <c r="BI192" s="153">
        <f t="shared" si="38"/>
        <v>0</v>
      </c>
      <c r="BJ192" s="13" t="s">
        <v>95</v>
      </c>
      <c r="BK192" s="153">
        <f t="shared" si="39"/>
        <v>0</v>
      </c>
      <c r="BL192" s="13" t="s">
        <v>218</v>
      </c>
      <c r="BM192" s="152" t="s">
        <v>1798</v>
      </c>
    </row>
    <row r="193" spans="2:65" s="1" customFormat="1" ht="16.5" customHeight="1">
      <c r="B193" s="139"/>
      <c r="C193" s="154" t="s">
        <v>1799</v>
      </c>
      <c r="D193" s="154" t="s">
        <v>484</v>
      </c>
      <c r="E193" s="155" t="s">
        <v>1800</v>
      </c>
      <c r="F193" s="156" t="s">
        <v>1801</v>
      </c>
      <c r="G193" s="157" t="s">
        <v>246</v>
      </c>
      <c r="H193" s="158">
        <v>1</v>
      </c>
      <c r="I193" s="145">
        <v>0</v>
      </c>
      <c r="J193" s="159">
        <f t="shared" si="30"/>
        <v>0</v>
      </c>
      <c r="K193" s="160"/>
      <c r="L193" s="161"/>
      <c r="M193" s="162" t="s">
        <v>1</v>
      </c>
      <c r="N193" s="163" t="s">
        <v>41</v>
      </c>
      <c r="P193" s="150">
        <f t="shared" si="31"/>
        <v>0</v>
      </c>
      <c r="Q193" s="150">
        <v>6.1999999999999998E-3</v>
      </c>
      <c r="R193" s="150">
        <f t="shared" si="32"/>
        <v>6.1999999999999998E-3</v>
      </c>
      <c r="S193" s="150">
        <v>0</v>
      </c>
      <c r="T193" s="151">
        <f t="shared" si="33"/>
        <v>0</v>
      </c>
      <c r="AR193" s="152" t="s">
        <v>284</v>
      </c>
      <c r="AT193" s="152" t="s">
        <v>484</v>
      </c>
      <c r="AU193" s="152" t="s">
        <v>95</v>
      </c>
      <c r="AY193" s="13" t="s">
        <v>154</v>
      </c>
      <c r="BE193" s="153">
        <f t="shared" si="34"/>
        <v>0</v>
      </c>
      <c r="BF193" s="153">
        <f t="shared" si="35"/>
        <v>0</v>
      </c>
      <c r="BG193" s="153">
        <f t="shared" si="36"/>
        <v>0</v>
      </c>
      <c r="BH193" s="153">
        <f t="shared" si="37"/>
        <v>0</v>
      </c>
      <c r="BI193" s="153">
        <f t="shared" si="38"/>
        <v>0</v>
      </c>
      <c r="BJ193" s="13" t="s">
        <v>95</v>
      </c>
      <c r="BK193" s="153">
        <f t="shared" si="39"/>
        <v>0</v>
      </c>
      <c r="BL193" s="13" t="s">
        <v>218</v>
      </c>
      <c r="BM193" s="152" t="s">
        <v>1802</v>
      </c>
    </row>
    <row r="194" spans="2:65" s="1" customFormat="1" ht="24.2" customHeight="1">
      <c r="B194" s="139"/>
      <c r="C194" s="140" t="s">
        <v>1803</v>
      </c>
      <c r="D194" s="140" t="s">
        <v>156</v>
      </c>
      <c r="E194" s="141" t="s">
        <v>1804</v>
      </c>
      <c r="F194" s="142" t="s">
        <v>1805</v>
      </c>
      <c r="G194" s="143" t="s">
        <v>246</v>
      </c>
      <c r="H194" s="144">
        <v>1</v>
      </c>
      <c r="I194" s="145">
        <v>0</v>
      </c>
      <c r="J194" s="146">
        <f t="shared" si="30"/>
        <v>0</v>
      </c>
      <c r="K194" s="147"/>
      <c r="L194" s="28"/>
      <c r="M194" s="148" t="s">
        <v>1</v>
      </c>
      <c r="N194" s="149" t="s">
        <v>41</v>
      </c>
      <c r="P194" s="150">
        <f t="shared" si="31"/>
        <v>0</v>
      </c>
      <c r="Q194" s="150">
        <v>7.5000000000000002E-4</v>
      </c>
      <c r="R194" s="150">
        <f t="shared" si="32"/>
        <v>7.5000000000000002E-4</v>
      </c>
      <c r="S194" s="150">
        <v>0</v>
      </c>
      <c r="T194" s="151">
        <f t="shared" si="33"/>
        <v>0</v>
      </c>
      <c r="AR194" s="152" t="s">
        <v>218</v>
      </c>
      <c r="AT194" s="152" t="s">
        <v>156</v>
      </c>
      <c r="AU194" s="152" t="s">
        <v>95</v>
      </c>
      <c r="AY194" s="13" t="s">
        <v>154</v>
      </c>
      <c r="BE194" s="153">
        <f t="shared" si="34"/>
        <v>0</v>
      </c>
      <c r="BF194" s="153">
        <f t="shared" si="35"/>
        <v>0</v>
      </c>
      <c r="BG194" s="153">
        <f t="shared" si="36"/>
        <v>0</v>
      </c>
      <c r="BH194" s="153">
        <f t="shared" si="37"/>
        <v>0</v>
      </c>
      <c r="BI194" s="153">
        <f t="shared" si="38"/>
        <v>0</v>
      </c>
      <c r="BJ194" s="13" t="s">
        <v>95</v>
      </c>
      <c r="BK194" s="153">
        <f t="shared" si="39"/>
        <v>0</v>
      </c>
      <c r="BL194" s="13" t="s">
        <v>218</v>
      </c>
      <c r="BM194" s="152" t="s">
        <v>1806</v>
      </c>
    </row>
    <row r="195" spans="2:65" s="1" customFormat="1" ht="24.2" customHeight="1">
      <c r="B195" s="139"/>
      <c r="C195" s="154" t="s">
        <v>1807</v>
      </c>
      <c r="D195" s="154" t="s">
        <v>484</v>
      </c>
      <c r="E195" s="155" t="s">
        <v>1808</v>
      </c>
      <c r="F195" s="156" t="s">
        <v>1809</v>
      </c>
      <c r="G195" s="157" t="s">
        <v>246</v>
      </c>
      <c r="H195" s="158">
        <v>1</v>
      </c>
      <c r="I195" s="145">
        <v>0</v>
      </c>
      <c r="J195" s="159">
        <f t="shared" si="30"/>
        <v>0</v>
      </c>
      <c r="K195" s="160"/>
      <c r="L195" s="161"/>
      <c r="M195" s="162" t="s">
        <v>1</v>
      </c>
      <c r="N195" s="163" t="s">
        <v>41</v>
      </c>
      <c r="P195" s="150">
        <f t="shared" si="31"/>
        <v>0</v>
      </c>
      <c r="Q195" s="150">
        <v>2.5000000000000001E-2</v>
      </c>
      <c r="R195" s="150">
        <f t="shared" si="32"/>
        <v>2.5000000000000001E-2</v>
      </c>
      <c r="S195" s="150">
        <v>0</v>
      </c>
      <c r="T195" s="151">
        <f t="shared" si="33"/>
        <v>0</v>
      </c>
      <c r="AR195" s="152" t="s">
        <v>284</v>
      </c>
      <c r="AT195" s="152" t="s">
        <v>484</v>
      </c>
      <c r="AU195" s="152" t="s">
        <v>95</v>
      </c>
      <c r="AY195" s="13" t="s">
        <v>154</v>
      </c>
      <c r="BE195" s="153">
        <f t="shared" si="34"/>
        <v>0</v>
      </c>
      <c r="BF195" s="153">
        <f t="shared" si="35"/>
        <v>0</v>
      </c>
      <c r="BG195" s="153">
        <f t="shared" si="36"/>
        <v>0</v>
      </c>
      <c r="BH195" s="153">
        <f t="shared" si="37"/>
        <v>0</v>
      </c>
      <c r="BI195" s="153">
        <f t="shared" si="38"/>
        <v>0</v>
      </c>
      <c r="BJ195" s="13" t="s">
        <v>95</v>
      </c>
      <c r="BK195" s="153">
        <f t="shared" si="39"/>
        <v>0</v>
      </c>
      <c r="BL195" s="13" t="s">
        <v>218</v>
      </c>
      <c r="BM195" s="152" t="s">
        <v>1810</v>
      </c>
    </row>
    <row r="196" spans="2:65" s="1" customFormat="1" ht="24.2" customHeight="1">
      <c r="B196" s="139"/>
      <c r="C196" s="140" t="s">
        <v>1811</v>
      </c>
      <c r="D196" s="140" t="s">
        <v>156</v>
      </c>
      <c r="E196" s="141" t="s">
        <v>1812</v>
      </c>
      <c r="F196" s="142" t="s">
        <v>1813</v>
      </c>
      <c r="G196" s="143" t="s">
        <v>246</v>
      </c>
      <c r="H196" s="144">
        <v>1</v>
      </c>
      <c r="I196" s="145">
        <v>0</v>
      </c>
      <c r="J196" s="146">
        <f t="shared" si="30"/>
        <v>0</v>
      </c>
      <c r="K196" s="147"/>
      <c r="L196" s="28"/>
      <c r="M196" s="148" t="s">
        <v>1</v>
      </c>
      <c r="N196" s="149" t="s">
        <v>41</v>
      </c>
      <c r="P196" s="150">
        <f t="shared" si="31"/>
        <v>0</v>
      </c>
      <c r="Q196" s="150">
        <v>3.6999999999999999E-4</v>
      </c>
      <c r="R196" s="150">
        <f t="shared" si="32"/>
        <v>3.6999999999999999E-4</v>
      </c>
      <c r="S196" s="150">
        <v>0</v>
      </c>
      <c r="T196" s="151">
        <f t="shared" si="33"/>
        <v>0</v>
      </c>
      <c r="AR196" s="152" t="s">
        <v>218</v>
      </c>
      <c r="AT196" s="152" t="s">
        <v>156</v>
      </c>
      <c r="AU196" s="152" t="s">
        <v>95</v>
      </c>
      <c r="AY196" s="13" t="s">
        <v>154</v>
      </c>
      <c r="BE196" s="153">
        <f t="shared" si="34"/>
        <v>0</v>
      </c>
      <c r="BF196" s="153">
        <f t="shared" si="35"/>
        <v>0</v>
      </c>
      <c r="BG196" s="153">
        <f t="shared" si="36"/>
        <v>0</v>
      </c>
      <c r="BH196" s="153">
        <f t="shared" si="37"/>
        <v>0</v>
      </c>
      <c r="BI196" s="153">
        <f t="shared" si="38"/>
        <v>0</v>
      </c>
      <c r="BJ196" s="13" t="s">
        <v>95</v>
      </c>
      <c r="BK196" s="153">
        <f t="shared" si="39"/>
        <v>0</v>
      </c>
      <c r="BL196" s="13" t="s">
        <v>218</v>
      </c>
      <c r="BM196" s="152" t="s">
        <v>1814</v>
      </c>
    </row>
    <row r="197" spans="2:65" s="1" customFormat="1" ht="24.2" customHeight="1">
      <c r="B197" s="139"/>
      <c r="C197" s="154" t="s">
        <v>1815</v>
      </c>
      <c r="D197" s="154" t="s">
        <v>484</v>
      </c>
      <c r="E197" s="155" t="s">
        <v>1816</v>
      </c>
      <c r="F197" s="156" t="s">
        <v>1817</v>
      </c>
      <c r="G197" s="157" t="s">
        <v>246</v>
      </c>
      <c r="H197" s="158">
        <v>1</v>
      </c>
      <c r="I197" s="145">
        <v>0</v>
      </c>
      <c r="J197" s="159">
        <f t="shared" si="30"/>
        <v>0</v>
      </c>
      <c r="K197" s="160"/>
      <c r="L197" s="161"/>
      <c r="M197" s="162" t="s">
        <v>1</v>
      </c>
      <c r="N197" s="163" t="s">
        <v>41</v>
      </c>
      <c r="P197" s="150">
        <f t="shared" si="31"/>
        <v>0</v>
      </c>
      <c r="Q197" s="150">
        <v>1.7999999999999999E-2</v>
      </c>
      <c r="R197" s="150">
        <f t="shared" si="32"/>
        <v>1.7999999999999999E-2</v>
      </c>
      <c r="S197" s="150">
        <v>0</v>
      </c>
      <c r="T197" s="151">
        <f t="shared" si="33"/>
        <v>0</v>
      </c>
      <c r="AR197" s="152" t="s">
        <v>284</v>
      </c>
      <c r="AT197" s="152" t="s">
        <v>484</v>
      </c>
      <c r="AU197" s="152" t="s">
        <v>95</v>
      </c>
      <c r="AY197" s="13" t="s">
        <v>154</v>
      </c>
      <c r="BE197" s="153">
        <f t="shared" si="34"/>
        <v>0</v>
      </c>
      <c r="BF197" s="153">
        <f t="shared" si="35"/>
        <v>0</v>
      </c>
      <c r="BG197" s="153">
        <f t="shared" si="36"/>
        <v>0</v>
      </c>
      <c r="BH197" s="153">
        <f t="shared" si="37"/>
        <v>0</v>
      </c>
      <c r="BI197" s="153">
        <f t="shared" si="38"/>
        <v>0</v>
      </c>
      <c r="BJ197" s="13" t="s">
        <v>95</v>
      </c>
      <c r="BK197" s="153">
        <f t="shared" si="39"/>
        <v>0</v>
      </c>
      <c r="BL197" s="13" t="s">
        <v>218</v>
      </c>
      <c r="BM197" s="152" t="s">
        <v>1818</v>
      </c>
    </row>
    <row r="198" spans="2:65" s="1" customFormat="1" ht="33" customHeight="1">
      <c r="B198" s="139"/>
      <c r="C198" s="140" t="s">
        <v>648</v>
      </c>
      <c r="D198" s="140" t="s">
        <v>156</v>
      </c>
      <c r="E198" s="141" t="s">
        <v>1819</v>
      </c>
      <c r="F198" s="142" t="s">
        <v>1820</v>
      </c>
      <c r="G198" s="143" t="s">
        <v>246</v>
      </c>
      <c r="H198" s="144">
        <v>1</v>
      </c>
      <c r="I198" s="145">
        <v>0</v>
      </c>
      <c r="J198" s="146">
        <f t="shared" si="30"/>
        <v>0</v>
      </c>
      <c r="K198" s="147"/>
      <c r="L198" s="28"/>
      <c r="M198" s="148" t="s">
        <v>1</v>
      </c>
      <c r="N198" s="149" t="s">
        <v>41</v>
      </c>
      <c r="P198" s="150">
        <f t="shared" si="31"/>
        <v>0</v>
      </c>
      <c r="Q198" s="150">
        <v>1E-4</v>
      </c>
      <c r="R198" s="150">
        <f t="shared" si="32"/>
        <v>1E-4</v>
      </c>
      <c r="S198" s="150">
        <v>0</v>
      </c>
      <c r="T198" s="151">
        <f t="shared" si="33"/>
        <v>0</v>
      </c>
      <c r="AR198" s="152" t="s">
        <v>218</v>
      </c>
      <c r="AT198" s="152" t="s">
        <v>156</v>
      </c>
      <c r="AU198" s="152" t="s">
        <v>95</v>
      </c>
      <c r="AY198" s="13" t="s">
        <v>154</v>
      </c>
      <c r="BE198" s="153">
        <f t="shared" si="34"/>
        <v>0</v>
      </c>
      <c r="BF198" s="153">
        <f t="shared" si="35"/>
        <v>0</v>
      </c>
      <c r="BG198" s="153">
        <f t="shared" si="36"/>
        <v>0</v>
      </c>
      <c r="BH198" s="153">
        <f t="shared" si="37"/>
        <v>0</v>
      </c>
      <c r="BI198" s="153">
        <f t="shared" si="38"/>
        <v>0</v>
      </c>
      <c r="BJ198" s="13" t="s">
        <v>95</v>
      </c>
      <c r="BK198" s="153">
        <f t="shared" si="39"/>
        <v>0</v>
      </c>
      <c r="BL198" s="13" t="s">
        <v>218</v>
      </c>
      <c r="BM198" s="152" t="s">
        <v>1821</v>
      </c>
    </row>
    <row r="199" spans="2:65" s="1" customFormat="1" ht="16.5" customHeight="1">
      <c r="B199" s="139"/>
      <c r="C199" s="154" t="s">
        <v>1822</v>
      </c>
      <c r="D199" s="154" t="s">
        <v>484</v>
      </c>
      <c r="E199" s="155" t="s">
        <v>1823</v>
      </c>
      <c r="F199" s="156" t="s">
        <v>1824</v>
      </c>
      <c r="G199" s="157" t="s">
        <v>246</v>
      </c>
      <c r="H199" s="158">
        <v>1</v>
      </c>
      <c r="I199" s="145">
        <v>0</v>
      </c>
      <c r="J199" s="159">
        <f t="shared" si="30"/>
        <v>0</v>
      </c>
      <c r="K199" s="160"/>
      <c r="L199" s="161"/>
      <c r="M199" s="162" t="s">
        <v>1</v>
      </c>
      <c r="N199" s="163" t="s">
        <v>41</v>
      </c>
      <c r="P199" s="150">
        <f t="shared" si="31"/>
        <v>0</v>
      </c>
      <c r="Q199" s="150">
        <v>2E-3</v>
      </c>
      <c r="R199" s="150">
        <f t="shared" si="32"/>
        <v>2E-3</v>
      </c>
      <c r="S199" s="150">
        <v>0</v>
      </c>
      <c r="T199" s="151">
        <f t="shared" si="33"/>
        <v>0</v>
      </c>
      <c r="AR199" s="152" t="s">
        <v>284</v>
      </c>
      <c r="AT199" s="152" t="s">
        <v>484</v>
      </c>
      <c r="AU199" s="152" t="s">
        <v>95</v>
      </c>
      <c r="AY199" s="13" t="s">
        <v>154</v>
      </c>
      <c r="BE199" s="153">
        <f t="shared" si="34"/>
        <v>0</v>
      </c>
      <c r="BF199" s="153">
        <f t="shared" si="35"/>
        <v>0</v>
      </c>
      <c r="BG199" s="153">
        <f t="shared" si="36"/>
        <v>0</v>
      </c>
      <c r="BH199" s="153">
        <f t="shared" si="37"/>
        <v>0</v>
      </c>
      <c r="BI199" s="153">
        <f t="shared" si="38"/>
        <v>0</v>
      </c>
      <c r="BJ199" s="13" t="s">
        <v>95</v>
      </c>
      <c r="BK199" s="153">
        <f t="shared" si="39"/>
        <v>0</v>
      </c>
      <c r="BL199" s="13" t="s">
        <v>218</v>
      </c>
      <c r="BM199" s="152" t="s">
        <v>1825</v>
      </c>
    </row>
    <row r="200" spans="2:65" s="1" customFormat="1" ht="21.75" customHeight="1">
      <c r="B200" s="139"/>
      <c r="C200" s="140" t="s">
        <v>1826</v>
      </c>
      <c r="D200" s="140" t="s">
        <v>156</v>
      </c>
      <c r="E200" s="141" t="s">
        <v>1827</v>
      </c>
      <c r="F200" s="142" t="s">
        <v>1828</v>
      </c>
      <c r="G200" s="143" t="s">
        <v>246</v>
      </c>
      <c r="H200" s="144">
        <v>1</v>
      </c>
      <c r="I200" s="145">
        <v>0</v>
      </c>
      <c r="J200" s="146">
        <f t="shared" si="30"/>
        <v>0</v>
      </c>
      <c r="K200" s="147"/>
      <c r="L200" s="28"/>
      <c r="M200" s="148" t="s">
        <v>1</v>
      </c>
      <c r="N200" s="149" t="s">
        <v>41</v>
      </c>
      <c r="P200" s="150">
        <f t="shared" si="31"/>
        <v>0</v>
      </c>
      <c r="Q200" s="150">
        <v>0</v>
      </c>
      <c r="R200" s="150">
        <f t="shared" si="32"/>
        <v>0</v>
      </c>
      <c r="S200" s="150">
        <v>0</v>
      </c>
      <c r="T200" s="151">
        <f t="shared" si="33"/>
        <v>0</v>
      </c>
      <c r="AR200" s="152" t="s">
        <v>218</v>
      </c>
      <c r="AT200" s="152" t="s">
        <v>156</v>
      </c>
      <c r="AU200" s="152" t="s">
        <v>95</v>
      </c>
      <c r="AY200" s="13" t="s">
        <v>154</v>
      </c>
      <c r="BE200" s="153">
        <f t="shared" si="34"/>
        <v>0</v>
      </c>
      <c r="BF200" s="153">
        <f t="shared" si="35"/>
        <v>0</v>
      </c>
      <c r="BG200" s="153">
        <f t="shared" si="36"/>
        <v>0</v>
      </c>
      <c r="BH200" s="153">
        <f t="shared" si="37"/>
        <v>0</v>
      </c>
      <c r="BI200" s="153">
        <f t="shared" si="38"/>
        <v>0</v>
      </c>
      <c r="BJ200" s="13" t="s">
        <v>95</v>
      </c>
      <c r="BK200" s="153">
        <f t="shared" si="39"/>
        <v>0</v>
      </c>
      <c r="BL200" s="13" t="s">
        <v>218</v>
      </c>
      <c r="BM200" s="152" t="s">
        <v>1829</v>
      </c>
    </row>
    <row r="201" spans="2:65" s="1" customFormat="1" ht="16.5" customHeight="1">
      <c r="B201" s="139"/>
      <c r="C201" s="154" t="s">
        <v>1830</v>
      </c>
      <c r="D201" s="154" t="s">
        <v>484</v>
      </c>
      <c r="E201" s="155" t="s">
        <v>1831</v>
      </c>
      <c r="F201" s="156" t="s">
        <v>1832</v>
      </c>
      <c r="G201" s="157" t="s">
        <v>246</v>
      </c>
      <c r="H201" s="158">
        <v>1</v>
      </c>
      <c r="I201" s="145">
        <v>0</v>
      </c>
      <c r="J201" s="159">
        <f t="shared" si="30"/>
        <v>0</v>
      </c>
      <c r="K201" s="160"/>
      <c r="L201" s="161"/>
      <c r="M201" s="162" t="s">
        <v>1</v>
      </c>
      <c r="N201" s="163" t="s">
        <v>41</v>
      </c>
      <c r="P201" s="150">
        <f t="shared" si="31"/>
        <v>0</v>
      </c>
      <c r="Q201" s="150">
        <v>1.4E-3</v>
      </c>
      <c r="R201" s="150">
        <f t="shared" si="32"/>
        <v>1.4E-3</v>
      </c>
      <c r="S201" s="150">
        <v>0</v>
      </c>
      <c r="T201" s="151">
        <f t="shared" si="33"/>
        <v>0</v>
      </c>
      <c r="AR201" s="152" t="s">
        <v>284</v>
      </c>
      <c r="AT201" s="152" t="s">
        <v>484</v>
      </c>
      <c r="AU201" s="152" t="s">
        <v>95</v>
      </c>
      <c r="AY201" s="13" t="s">
        <v>154</v>
      </c>
      <c r="BE201" s="153">
        <f t="shared" si="34"/>
        <v>0</v>
      </c>
      <c r="BF201" s="153">
        <f t="shared" si="35"/>
        <v>0</v>
      </c>
      <c r="BG201" s="153">
        <f t="shared" si="36"/>
        <v>0</v>
      </c>
      <c r="BH201" s="153">
        <f t="shared" si="37"/>
        <v>0</v>
      </c>
      <c r="BI201" s="153">
        <f t="shared" si="38"/>
        <v>0</v>
      </c>
      <c r="BJ201" s="13" t="s">
        <v>95</v>
      </c>
      <c r="BK201" s="153">
        <f t="shared" si="39"/>
        <v>0</v>
      </c>
      <c r="BL201" s="13" t="s">
        <v>218</v>
      </c>
      <c r="BM201" s="152" t="s">
        <v>1833</v>
      </c>
    </row>
    <row r="202" spans="2:65" s="1" customFormat="1" ht="24.2" customHeight="1">
      <c r="B202" s="139"/>
      <c r="C202" s="140" t="s">
        <v>1834</v>
      </c>
      <c r="D202" s="140" t="s">
        <v>156</v>
      </c>
      <c r="E202" s="141" t="s">
        <v>1835</v>
      </c>
      <c r="F202" s="142" t="s">
        <v>1836</v>
      </c>
      <c r="G202" s="143" t="s">
        <v>246</v>
      </c>
      <c r="H202" s="144">
        <v>2</v>
      </c>
      <c r="I202" s="145">
        <v>0</v>
      </c>
      <c r="J202" s="146">
        <f t="shared" si="30"/>
        <v>0</v>
      </c>
      <c r="K202" s="147"/>
      <c r="L202" s="28"/>
      <c r="M202" s="148" t="s">
        <v>1</v>
      </c>
      <c r="N202" s="149" t="s">
        <v>41</v>
      </c>
      <c r="P202" s="150">
        <f t="shared" si="31"/>
        <v>0</v>
      </c>
      <c r="Q202" s="150">
        <v>0</v>
      </c>
      <c r="R202" s="150">
        <f t="shared" si="32"/>
        <v>0</v>
      </c>
      <c r="S202" s="150">
        <v>0</v>
      </c>
      <c r="T202" s="151">
        <f t="shared" si="33"/>
        <v>0</v>
      </c>
      <c r="AR202" s="152" t="s">
        <v>218</v>
      </c>
      <c r="AT202" s="152" t="s">
        <v>156</v>
      </c>
      <c r="AU202" s="152" t="s">
        <v>95</v>
      </c>
      <c r="AY202" s="13" t="s">
        <v>154</v>
      </c>
      <c r="BE202" s="153">
        <f t="shared" si="34"/>
        <v>0</v>
      </c>
      <c r="BF202" s="153">
        <f t="shared" si="35"/>
        <v>0</v>
      </c>
      <c r="BG202" s="153">
        <f t="shared" si="36"/>
        <v>0</v>
      </c>
      <c r="BH202" s="153">
        <f t="shared" si="37"/>
        <v>0</v>
      </c>
      <c r="BI202" s="153">
        <f t="shared" si="38"/>
        <v>0</v>
      </c>
      <c r="BJ202" s="13" t="s">
        <v>95</v>
      </c>
      <c r="BK202" s="153">
        <f t="shared" si="39"/>
        <v>0</v>
      </c>
      <c r="BL202" s="13" t="s">
        <v>218</v>
      </c>
      <c r="BM202" s="152" t="s">
        <v>1837</v>
      </c>
    </row>
    <row r="203" spans="2:65" s="1" customFormat="1" ht="21.75" customHeight="1">
      <c r="B203" s="139"/>
      <c r="C203" s="154" t="s">
        <v>1838</v>
      </c>
      <c r="D203" s="154" t="s">
        <v>484</v>
      </c>
      <c r="E203" s="155" t="s">
        <v>1839</v>
      </c>
      <c r="F203" s="156" t="s">
        <v>1840</v>
      </c>
      <c r="G203" s="157" t="s">
        <v>246</v>
      </c>
      <c r="H203" s="158">
        <v>1</v>
      </c>
      <c r="I203" s="145">
        <v>0</v>
      </c>
      <c r="J203" s="159">
        <f t="shared" si="30"/>
        <v>0</v>
      </c>
      <c r="K203" s="160"/>
      <c r="L203" s="161"/>
      <c r="M203" s="162" t="s">
        <v>1</v>
      </c>
      <c r="N203" s="163" t="s">
        <v>41</v>
      </c>
      <c r="P203" s="150">
        <f t="shared" si="31"/>
        <v>0</v>
      </c>
      <c r="Q203" s="150">
        <v>7.3999999999999999E-4</v>
      </c>
      <c r="R203" s="150">
        <f t="shared" si="32"/>
        <v>7.3999999999999999E-4</v>
      </c>
      <c r="S203" s="150">
        <v>0</v>
      </c>
      <c r="T203" s="151">
        <f t="shared" si="33"/>
        <v>0</v>
      </c>
      <c r="AR203" s="152" t="s">
        <v>284</v>
      </c>
      <c r="AT203" s="152" t="s">
        <v>484</v>
      </c>
      <c r="AU203" s="152" t="s">
        <v>95</v>
      </c>
      <c r="AY203" s="13" t="s">
        <v>154</v>
      </c>
      <c r="BE203" s="153">
        <f t="shared" si="34"/>
        <v>0</v>
      </c>
      <c r="BF203" s="153">
        <f t="shared" si="35"/>
        <v>0</v>
      </c>
      <c r="BG203" s="153">
        <f t="shared" si="36"/>
        <v>0</v>
      </c>
      <c r="BH203" s="153">
        <f t="shared" si="37"/>
        <v>0</v>
      </c>
      <c r="BI203" s="153">
        <f t="shared" si="38"/>
        <v>0</v>
      </c>
      <c r="BJ203" s="13" t="s">
        <v>95</v>
      </c>
      <c r="BK203" s="153">
        <f t="shared" si="39"/>
        <v>0</v>
      </c>
      <c r="BL203" s="13" t="s">
        <v>218</v>
      </c>
      <c r="BM203" s="152" t="s">
        <v>1841</v>
      </c>
    </row>
    <row r="204" spans="2:65" s="1" customFormat="1" ht="16.5" customHeight="1">
      <c r="B204" s="139"/>
      <c r="C204" s="154" t="s">
        <v>1842</v>
      </c>
      <c r="D204" s="154" t="s">
        <v>484</v>
      </c>
      <c r="E204" s="155" t="s">
        <v>1843</v>
      </c>
      <c r="F204" s="156" t="s">
        <v>1844</v>
      </c>
      <c r="G204" s="157" t="s">
        <v>246</v>
      </c>
      <c r="H204" s="158">
        <v>1</v>
      </c>
      <c r="I204" s="145">
        <v>0</v>
      </c>
      <c r="J204" s="159">
        <f t="shared" si="30"/>
        <v>0</v>
      </c>
      <c r="K204" s="160"/>
      <c r="L204" s="161"/>
      <c r="M204" s="162" t="s">
        <v>1</v>
      </c>
      <c r="N204" s="163" t="s">
        <v>41</v>
      </c>
      <c r="P204" s="150">
        <f t="shared" si="31"/>
        <v>0</v>
      </c>
      <c r="Q204" s="150">
        <v>2.4000000000000001E-4</v>
      </c>
      <c r="R204" s="150">
        <f t="shared" si="32"/>
        <v>2.4000000000000001E-4</v>
      </c>
      <c r="S204" s="150">
        <v>0</v>
      </c>
      <c r="T204" s="151">
        <f t="shared" si="33"/>
        <v>0</v>
      </c>
      <c r="AR204" s="152" t="s">
        <v>284</v>
      </c>
      <c r="AT204" s="152" t="s">
        <v>484</v>
      </c>
      <c r="AU204" s="152" t="s">
        <v>95</v>
      </c>
      <c r="AY204" s="13" t="s">
        <v>154</v>
      </c>
      <c r="BE204" s="153">
        <f t="shared" si="34"/>
        <v>0</v>
      </c>
      <c r="BF204" s="153">
        <f t="shared" si="35"/>
        <v>0</v>
      </c>
      <c r="BG204" s="153">
        <f t="shared" si="36"/>
        <v>0</v>
      </c>
      <c r="BH204" s="153">
        <f t="shared" si="37"/>
        <v>0</v>
      </c>
      <c r="BI204" s="153">
        <f t="shared" si="38"/>
        <v>0</v>
      </c>
      <c r="BJ204" s="13" t="s">
        <v>95</v>
      </c>
      <c r="BK204" s="153">
        <f t="shared" si="39"/>
        <v>0</v>
      </c>
      <c r="BL204" s="13" t="s">
        <v>218</v>
      </c>
      <c r="BM204" s="152" t="s">
        <v>1845</v>
      </c>
    </row>
    <row r="205" spans="2:65" s="1" customFormat="1" ht="24.2" customHeight="1">
      <c r="B205" s="139"/>
      <c r="C205" s="140" t="s">
        <v>501</v>
      </c>
      <c r="D205" s="140" t="s">
        <v>156</v>
      </c>
      <c r="E205" s="141" t="s">
        <v>1846</v>
      </c>
      <c r="F205" s="142" t="s">
        <v>1847</v>
      </c>
      <c r="G205" s="143" t="s">
        <v>610</v>
      </c>
      <c r="H205" s="164">
        <v>0</v>
      </c>
      <c r="I205" s="145">
        <v>0</v>
      </c>
      <c r="J205" s="146">
        <f t="shared" si="30"/>
        <v>0</v>
      </c>
      <c r="K205" s="147"/>
      <c r="L205" s="28"/>
      <c r="M205" s="148" t="s">
        <v>1</v>
      </c>
      <c r="N205" s="149" t="s">
        <v>41</v>
      </c>
      <c r="P205" s="150">
        <f t="shared" si="31"/>
        <v>0</v>
      </c>
      <c r="Q205" s="150">
        <v>0</v>
      </c>
      <c r="R205" s="150">
        <f t="shared" si="32"/>
        <v>0</v>
      </c>
      <c r="S205" s="150">
        <v>0</v>
      </c>
      <c r="T205" s="151">
        <f t="shared" si="33"/>
        <v>0</v>
      </c>
      <c r="AR205" s="152" t="s">
        <v>218</v>
      </c>
      <c r="AT205" s="152" t="s">
        <v>156</v>
      </c>
      <c r="AU205" s="152" t="s">
        <v>95</v>
      </c>
      <c r="AY205" s="13" t="s">
        <v>154</v>
      </c>
      <c r="BE205" s="153">
        <f t="shared" si="34"/>
        <v>0</v>
      </c>
      <c r="BF205" s="153">
        <f t="shared" si="35"/>
        <v>0</v>
      </c>
      <c r="BG205" s="153">
        <f t="shared" si="36"/>
        <v>0</v>
      </c>
      <c r="BH205" s="153">
        <f t="shared" si="37"/>
        <v>0</v>
      </c>
      <c r="BI205" s="153">
        <f t="shared" si="38"/>
        <v>0</v>
      </c>
      <c r="BJ205" s="13" t="s">
        <v>95</v>
      </c>
      <c r="BK205" s="153">
        <f t="shared" si="39"/>
        <v>0</v>
      </c>
      <c r="BL205" s="13" t="s">
        <v>218</v>
      </c>
      <c r="BM205" s="152" t="s">
        <v>1848</v>
      </c>
    </row>
    <row r="206" spans="2:65" s="1" customFormat="1" ht="33" customHeight="1">
      <c r="B206" s="139"/>
      <c r="C206" s="140" t="s">
        <v>1849</v>
      </c>
      <c r="D206" s="140" t="s">
        <v>156</v>
      </c>
      <c r="E206" s="141" t="s">
        <v>1850</v>
      </c>
      <c r="F206" s="142" t="s">
        <v>1851</v>
      </c>
      <c r="G206" s="143" t="s">
        <v>610</v>
      </c>
      <c r="H206" s="164">
        <v>0</v>
      </c>
      <c r="I206" s="145">
        <v>0</v>
      </c>
      <c r="J206" s="146">
        <f t="shared" si="30"/>
        <v>0</v>
      </c>
      <c r="K206" s="147"/>
      <c r="L206" s="28"/>
      <c r="M206" s="148" t="s">
        <v>1</v>
      </c>
      <c r="N206" s="149" t="s">
        <v>41</v>
      </c>
      <c r="P206" s="150">
        <f t="shared" si="31"/>
        <v>0</v>
      </c>
      <c r="Q206" s="150">
        <v>0</v>
      </c>
      <c r="R206" s="150">
        <f t="shared" si="32"/>
        <v>0</v>
      </c>
      <c r="S206" s="150">
        <v>0</v>
      </c>
      <c r="T206" s="151">
        <f t="shared" si="33"/>
        <v>0</v>
      </c>
      <c r="AR206" s="152" t="s">
        <v>218</v>
      </c>
      <c r="AT206" s="152" t="s">
        <v>156</v>
      </c>
      <c r="AU206" s="152" t="s">
        <v>95</v>
      </c>
      <c r="AY206" s="13" t="s">
        <v>154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3" t="s">
        <v>95</v>
      </c>
      <c r="BK206" s="153">
        <f t="shared" si="39"/>
        <v>0</v>
      </c>
      <c r="BL206" s="13" t="s">
        <v>218</v>
      </c>
      <c r="BM206" s="152" t="s">
        <v>1852</v>
      </c>
    </row>
    <row r="207" spans="2:65" s="1" customFormat="1" ht="24.2" customHeight="1">
      <c r="B207" s="139"/>
      <c r="C207" s="140" t="s">
        <v>1853</v>
      </c>
      <c r="D207" s="140" t="s">
        <v>156</v>
      </c>
      <c r="E207" s="141" t="s">
        <v>1854</v>
      </c>
      <c r="F207" s="142" t="s">
        <v>1855</v>
      </c>
      <c r="G207" s="143" t="s">
        <v>610</v>
      </c>
      <c r="H207" s="164">
        <v>0</v>
      </c>
      <c r="I207" s="145">
        <v>0</v>
      </c>
      <c r="J207" s="146">
        <f t="shared" si="30"/>
        <v>0</v>
      </c>
      <c r="K207" s="147"/>
      <c r="L207" s="28"/>
      <c r="M207" s="148" t="s">
        <v>1</v>
      </c>
      <c r="N207" s="149" t="s">
        <v>41</v>
      </c>
      <c r="P207" s="150">
        <f t="shared" si="31"/>
        <v>0</v>
      </c>
      <c r="Q207" s="150">
        <v>0</v>
      </c>
      <c r="R207" s="150">
        <f t="shared" si="32"/>
        <v>0</v>
      </c>
      <c r="S207" s="150">
        <v>0</v>
      </c>
      <c r="T207" s="151">
        <f t="shared" si="33"/>
        <v>0</v>
      </c>
      <c r="AR207" s="152" t="s">
        <v>218</v>
      </c>
      <c r="AT207" s="152" t="s">
        <v>156</v>
      </c>
      <c r="AU207" s="152" t="s">
        <v>95</v>
      </c>
      <c r="AY207" s="13" t="s">
        <v>154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3" t="s">
        <v>95</v>
      </c>
      <c r="BK207" s="153">
        <f t="shared" si="39"/>
        <v>0</v>
      </c>
      <c r="BL207" s="13" t="s">
        <v>218</v>
      </c>
      <c r="BM207" s="152" t="s">
        <v>1856</v>
      </c>
    </row>
    <row r="208" spans="2:65" s="11" customFormat="1" ht="22.9" customHeight="1">
      <c r="B208" s="127"/>
      <c r="D208" s="128" t="s">
        <v>74</v>
      </c>
      <c r="E208" s="137" t="s">
        <v>1460</v>
      </c>
      <c r="F208" s="137" t="s">
        <v>1857</v>
      </c>
      <c r="I208" s="130"/>
      <c r="J208" s="138">
        <f>BK208</f>
        <v>0</v>
      </c>
      <c r="L208" s="127"/>
      <c r="M208" s="132"/>
      <c r="P208" s="133">
        <f>SUM(P209:P215)</f>
        <v>0</v>
      </c>
      <c r="R208" s="133">
        <f>SUM(R209:R215)</f>
        <v>2.9760000000000002E-2</v>
      </c>
      <c r="T208" s="134">
        <f>SUM(T209:T215)</f>
        <v>0</v>
      </c>
      <c r="AR208" s="128" t="s">
        <v>95</v>
      </c>
      <c r="AT208" s="135" t="s">
        <v>74</v>
      </c>
      <c r="AU208" s="135" t="s">
        <v>83</v>
      </c>
      <c r="AY208" s="128" t="s">
        <v>154</v>
      </c>
      <c r="BK208" s="136">
        <f>SUM(BK209:BK215)</f>
        <v>0</v>
      </c>
    </row>
    <row r="209" spans="2:65" s="1" customFormat="1" ht="24.2" customHeight="1">
      <c r="B209" s="139"/>
      <c r="C209" s="140" t="s">
        <v>1858</v>
      </c>
      <c r="D209" s="140" t="s">
        <v>156</v>
      </c>
      <c r="E209" s="141" t="s">
        <v>1859</v>
      </c>
      <c r="F209" s="142" t="s">
        <v>1860</v>
      </c>
      <c r="G209" s="143" t="s">
        <v>246</v>
      </c>
      <c r="H209" s="144">
        <v>1</v>
      </c>
      <c r="I209" s="145">
        <v>0</v>
      </c>
      <c r="J209" s="146">
        <f t="shared" ref="J209:J215" si="40">ROUND(I209*H209,2)</f>
        <v>0</v>
      </c>
      <c r="K209" s="147"/>
      <c r="L209" s="28"/>
      <c r="M209" s="148" t="s">
        <v>1</v>
      </c>
      <c r="N209" s="149" t="s">
        <v>41</v>
      </c>
      <c r="P209" s="150">
        <f t="shared" ref="P209:P215" si="41">O209*H209</f>
        <v>0</v>
      </c>
      <c r="Q209" s="150">
        <v>6.6E-4</v>
      </c>
      <c r="R209" s="150">
        <f t="shared" ref="R209:R215" si="42">Q209*H209</f>
        <v>6.6E-4</v>
      </c>
      <c r="S209" s="150">
        <v>0</v>
      </c>
      <c r="T209" s="151">
        <f t="shared" ref="T209:T215" si="43">S209*H209</f>
        <v>0</v>
      </c>
      <c r="AR209" s="152" t="s">
        <v>218</v>
      </c>
      <c r="AT209" s="152" t="s">
        <v>156</v>
      </c>
      <c r="AU209" s="152" t="s">
        <v>95</v>
      </c>
      <c r="AY209" s="13" t="s">
        <v>154</v>
      </c>
      <c r="BE209" s="153">
        <f t="shared" ref="BE209:BE215" si="44">IF(N209="základná",J209,0)</f>
        <v>0</v>
      </c>
      <c r="BF209" s="153">
        <f t="shared" ref="BF209:BF215" si="45">IF(N209="znížená",J209,0)</f>
        <v>0</v>
      </c>
      <c r="BG209" s="153">
        <f t="shared" ref="BG209:BG215" si="46">IF(N209="zákl. prenesená",J209,0)</f>
        <v>0</v>
      </c>
      <c r="BH209" s="153">
        <f t="shared" ref="BH209:BH215" si="47">IF(N209="zníž. prenesená",J209,0)</f>
        <v>0</v>
      </c>
      <c r="BI209" s="153">
        <f t="shared" ref="BI209:BI215" si="48">IF(N209="nulová",J209,0)</f>
        <v>0</v>
      </c>
      <c r="BJ209" s="13" t="s">
        <v>95</v>
      </c>
      <c r="BK209" s="153">
        <f t="shared" ref="BK209:BK215" si="49">ROUND(I209*H209,2)</f>
        <v>0</v>
      </c>
      <c r="BL209" s="13" t="s">
        <v>218</v>
      </c>
      <c r="BM209" s="152" t="s">
        <v>1861</v>
      </c>
    </row>
    <row r="210" spans="2:65" s="1" customFormat="1" ht="24.2" customHeight="1">
      <c r="B210" s="139"/>
      <c r="C210" s="154" t="s">
        <v>1862</v>
      </c>
      <c r="D210" s="154" t="s">
        <v>484</v>
      </c>
      <c r="E210" s="155" t="s">
        <v>1863</v>
      </c>
      <c r="F210" s="156" t="s">
        <v>1864</v>
      </c>
      <c r="G210" s="157" t="s">
        <v>246</v>
      </c>
      <c r="H210" s="158">
        <v>1</v>
      </c>
      <c r="I210" s="145">
        <v>0</v>
      </c>
      <c r="J210" s="159">
        <f t="shared" si="40"/>
        <v>0</v>
      </c>
      <c r="K210" s="160"/>
      <c r="L210" s="161"/>
      <c r="M210" s="162" t="s">
        <v>1</v>
      </c>
      <c r="N210" s="163" t="s">
        <v>41</v>
      </c>
      <c r="P210" s="150">
        <f t="shared" si="41"/>
        <v>0</v>
      </c>
      <c r="Q210" s="150">
        <v>2.8199999999999999E-2</v>
      </c>
      <c r="R210" s="150">
        <f t="shared" si="42"/>
        <v>2.8199999999999999E-2</v>
      </c>
      <c r="S210" s="150">
        <v>0</v>
      </c>
      <c r="T210" s="151">
        <f t="shared" si="43"/>
        <v>0</v>
      </c>
      <c r="AR210" s="152" t="s">
        <v>284</v>
      </c>
      <c r="AT210" s="152" t="s">
        <v>484</v>
      </c>
      <c r="AU210" s="152" t="s">
        <v>95</v>
      </c>
      <c r="AY210" s="13" t="s">
        <v>154</v>
      </c>
      <c r="BE210" s="153">
        <f t="shared" si="44"/>
        <v>0</v>
      </c>
      <c r="BF210" s="153">
        <f t="shared" si="45"/>
        <v>0</v>
      </c>
      <c r="BG210" s="153">
        <f t="shared" si="46"/>
        <v>0</v>
      </c>
      <c r="BH210" s="153">
        <f t="shared" si="47"/>
        <v>0</v>
      </c>
      <c r="BI210" s="153">
        <f t="shared" si="48"/>
        <v>0</v>
      </c>
      <c r="BJ210" s="13" t="s">
        <v>95</v>
      </c>
      <c r="BK210" s="153">
        <f t="shared" si="49"/>
        <v>0</v>
      </c>
      <c r="BL210" s="13" t="s">
        <v>218</v>
      </c>
      <c r="BM210" s="152" t="s">
        <v>1865</v>
      </c>
    </row>
    <row r="211" spans="2:65" s="1" customFormat="1" ht="16.5" customHeight="1">
      <c r="B211" s="139"/>
      <c r="C211" s="140" t="s">
        <v>1866</v>
      </c>
      <c r="D211" s="140" t="s">
        <v>156</v>
      </c>
      <c r="E211" s="141" t="s">
        <v>1867</v>
      </c>
      <c r="F211" s="142" t="s">
        <v>1868</v>
      </c>
      <c r="G211" s="143" t="s">
        <v>246</v>
      </c>
      <c r="H211" s="144">
        <v>2</v>
      </c>
      <c r="I211" s="145">
        <v>0</v>
      </c>
      <c r="J211" s="146">
        <f t="shared" si="40"/>
        <v>0</v>
      </c>
      <c r="K211" s="147"/>
      <c r="L211" s="28"/>
      <c r="M211" s="148" t="s">
        <v>1</v>
      </c>
      <c r="N211" s="149" t="s">
        <v>41</v>
      </c>
      <c r="P211" s="150">
        <f t="shared" si="41"/>
        <v>0</v>
      </c>
      <c r="Q211" s="150">
        <v>4.4999999999999999E-4</v>
      </c>
      <c r="R211" s="150">
        <f t="shared" si="42"/>
        <v>8.9999999999999998E-4</v>
      </c>
      <c r="S211" s="150">
        <v>0</v>
      </c>
      <c r="T211" s="151">
        <f t="shared" si="43"/>
        <v>0</v>
      </c>
      <c r="AR211" s="152" t="s">
        <v>218</v>
      </c>
      <c r="AT211" s="152" t="s">
        <v>156</v>
      </c>
      <c r="AU211" s="152" t="s">
        <v>95</v>
      </c>
      <c r="AY211" s="13" t="s">
        <v>154</v>
      </c>
      <c r="BE211" s="153">
        <f t="shared" si="44"/>
        <v>0</v>
      </c>
      <c r="BF211" s="153">
        <f t="shared" si="45"/>
        <v>0</v>
      </c>
      <c r="BG211" s="153">
        <f t="shared" si="46"/>
        <v>0</v>
      </c>
      <c r="BH211" s="153">
        <f t="shared" si="47"/>
        <v>0</v>
      </c>
      <c r="BI211" s="153">
        <f t="shared" si="48"/>
        <v>0</v>
      </c>
      <c r="BJ211" s="13" t="s">
        <v>95</v>
      </c>
      <c r="BK211" s="153">
        <f t="shared" si="49"/>
        <v>0</v>
      </c>
      <c r="BL211" s="13" t="s">
        <v>218</v>
      </c>
      <c r="BM211" s="152" t="s">
        <v>1869</v>
      </c>
    </row>
    <row r="212" spans="2:65" s="1" customFormat="1" ht="24.2" customHeight="1">
      <c r="B212" s="139"/>
      <c r="C212" s="140" t="s">
        <v>852</v>
      </c>
      <c r="D212" s="140" t="s">
        <v>156</v>
      </c>
      <c r="E212" s="141" t="s">
        <v>1870</v>
      </c>
      <c r="F212" s="142" t="s">
        <v>1871</v>
      </c>
      <c r="G212" s="143" t="s">
        <v>610</v>
      </c>
      <c r="H212" s="164">
        <v>0</v>
      </c>
      <c r="I212" s="145">
        <v>0</v>
      </c>
      <c r="J212" s="146">
        <f t="shared" si="40"/>
        <v>0</v>
      </c>
      <c r="K212" s="147"/>
      <c r="L212" s="28"/>
      <c r="M212" s="148" t="s">
        <v>1</v>
      </c>
      <c r="N212" s="149" t="s">
        <v>41</v>
      </c>
      <c r="P212" s="150">
        <f t="shared" si="41"/>
        <v>0</v>
      </c>
      <c r="Q212" s="150">
        <v>1.6000000000000001E-4</v>
      </c>
      <c r="R212" s="150">
        <f t="shared" si="42"/>
        <v>0</v>
      </c>
      <c r="S212" s="150">
        <v>0</v>
      </c>
      <c r="T212" s="151">
        <f t="shared" si="43"/>
        <v>0</v>
      </c>
      <c r="AR212" s="152" t="s">
        <v>218</v>
      </c>
      <c r="AT212" s="152" t="s">
        <v>156</v>
      </c>
      <c r="AU212" s="152" t="s">
        <v>95</v>
      </c>
      <c r="AY212" s="13" t="s">
        <v>154</v>
      </c>
      <c r="BE212" s="153">
        <f t="shared" si="44"/>
        <v>0</v>
      </c>
      <c r="BF212" s="153">
        <f t="shared" si="45"/>
        <v>0</v>
      </c>
      <c r="BG212" s="153">
        <f t="shared" si="46"/>
        <v>0</v>
      </c>
      <c r="BH212" s="153">
        <f t="shared" si="47"/>
        <v>0</v>
      </c>
      <c r="BI212" s="153">
        <f t="shared" si="48"/>
        <v>0</v>
      </c>
      <c r="BJ212" s="13" t="s">
        <v>95</v>
      </c>
      <c r="BK212" s="153">
        <f t="shared" si="49"/>
        <v>0</v>
      </c>
      <c r="BL212" s="13" t="s">
        <v>218</v>
      </c>
      <c r="BM212" s="152" t="s">
        <v>1872</v>
      </c>
    </row>
    <row r="213" spans="2:65" s="1" customFormat="1" ht="21.75" customHeight="1">
      <c r="B213" s="139"/>
      <c r="C213" s="140" t="s">
        <v>542</v>
      </c>
      <c r="D213" s="140" t="s">
        <v>156</v>
      </c>
      <c r="E213" s="141" t="s">
        <v>1484</v>
      </c>
      <c r="F213" s="142" t="s">
        <v>1485</v>
      </c>
      <c r="G213" s="143" t="s">
        <v>610</v>
      </c>
      <c r="H213" s="164">
        <v>0</v>
      </c>
      <c r="I213" s="145">
        <v>0</v>
      </c>
      <c r="J213" s="146">
        <f t="shared" si="40"/>
        <v>0</v>
      </c>
      <c r="K213" s="147"/>
      <c r="L213" s="28"/>
      <c r="M213" s="148" t="s">
        <v>1</v>
      </c>
      <c r="N213" s="149" t="s">
        <v>41</v>
      </c>
      <c r="P213" s="150">
        <f t="shared" si="41"/>
        <v>0</v>
      </c>
      <c r="Q213" s="150">
        <v>0</v>
      </c>
      <c r="R213" s="150">
        <f t="shared" si="42"/>
        <v>0</v>
      </c>
      <c r="S213" s="150">
        <v>0</v>
      </c>
      <c r="T213" s="151">
        <f t="shared" si="43"/>
        <v>0</v>
      </c>
      <c r="AR213" s="152" t="s">
        <v>218</v>
      </c>
      <c r="AT213" s="152" t="s">
        <v>156</v>
      </c>
      <c r="AU213" s="152" t="s">
        <v>95</v>
      </c>
      <c r="AY213" s="13" t="s">
        <v>154</v>
      </c>
      <c r="BE213" s="153">
        <f t="shared" si="44"/>
        <v>0</v>
      </c>
      <c r="BF213" s="153">
        <f t="shared" si="45"/>
        <v>0</v>
      </c>
      <c r="BG213" s="153">
        <f t="shared" si="46"/>
        <v>0</v>
      </c>
      <c r="BH213" s="153">
        <f t="shared" si="47"/>
        <v>0</v>
      </c>
      <c r="BI213" s="153">
        <f t="shared" si="48"/>
        <v>0</v>
      </c>
      <c r="BJ213" s="13" t="s">
        <v>95</v>
      </c>
      <c r="BK213" s="153">
        <f t="shared" si="49"/>
        <v>0</v>
      </c>
      <c r="BL213" s="13" t="s">
        <v>218</v>
      </c>
      <c r="BM213" s="152" t="s">
        <v>1873</v>
      </c>
    </row>
    <row r="214" spans="2:65" s="1" customFormat="1" ht="24.2" customHeight="1">
      <c r="B214" s="139"/>
      <c r="C214" s="140" t="s">
        <v>1874</v>
      </c>
      <c r="D214" s="140" t="s">
        <v>156</v>
      </c>
      <c r="E214" s="141" t="s">
        <v>1487</v>
      </c>
      <c r="F214" s="142" t="s">
        <v>1488</v>
      </c>
      <c r="G214" s="143" t="s">
        <v>610</v>
      </c>
      <c r="H214" s="164">
        <v>0</v>
      </c>
      <c r="I214" s="145">
        <v>0</v>
      </c>
      <c r="J214" s="146">
        <f t="shared" si="40"/>
        <v>0</v>
      </c>
      <c r="K214" s="147"/>
      <c r="L214" s="28"/>
      <c r="M214" s="148" t="s">
        <v>1</v>
      </c>
      <c r="N214" s="149" t="s">
        <v>41</v>
      </c>
      <c r="P214" s="150">
        <f t="shared" si="41"/>
        <v>0</v>
      </c>
      <c r="Q214" s="150">
        <v>0</v>
      </c>
      <c r="R214" s="150">
        <f t="shared" si="42"/>
        <v>0</v>
      </c>
      <c r="S214" s="150">
        <v>0</v>
      </c>
      <c r="T214" s="151">
        <f t="shared" si="43"/>
        <v>0</v>
      </c>
      <c r="AR214" s="152" t="s">
        <v>218</v>
      </c>
      <c r="AT214" s="152" t="s">
        <v>156</v>
      </c>
      <c r="AU214" s="152" t="s">
        <v>95</v>
      </c>
      <c r="AY214" s="13" t="s">
        <v>154</v>
      </c>
      <c r="BE214" s="153">
        <f t="shared" si="44"/>
        <v>0</v>
      </c>
      <c r="BF214" s="153">
        <f t="shared" si="45"/>
        <v>0</v>
      </c>
      <c r="BG214" s="153">
        <f t="shared" si="46"/>
        <v>0</v>
      </c>
      <c r="BH214" s="153">
        <f t="shared" si="47"/>
        <v>0</v>
      </c>
      <c r="BI214" s="153">
        <f t="shared" si="48"/>
        <v>0</v>
      </c>
      <c r="BJ214" s="13" t="s">
        <v>95</v>
      </c>
      <c r="BK214" s="153">
        <f t="shared" si="49"/>
        <v>0</v>
      </c>
      <c r="BL214" s="13" t="s">
        <v>218</v>
      </c>
      <c r="BM214" s="152" t="s">
        <v>1875</v>
      </c>
    </row>
    <row r="215" spans="2:65" s="1" customFormat="1" ht="24.2" customHeight="1">
      <c r="B215" s="139"/>
      <c r="C215" s="140" t="s">
        <v>1876</v>
      </c>
      <c r="D215" s="140" t="s">
        <v>156</v>
      </c>
      <c r="E215" s="141" t="s">
        <v>1491</v>
      </c>
      <c r="F215" s="142" t="s">
        <v>1492</v>
      </c>
      <c r="G215" s="143" t="s">
        <v>610</v>
      </c>
      <c r="H215" s="164">
        <v>0</v>
      </c>
      <c r="I215" s="145">
        <v>0</v>
      </c>
      <c r="J215" s="146">
        <f t="shared" si="40"/>
        <v>0</v>
      </c>
      <c r="K215" s="147"/>
      <c r="L215" s="28"/>
      <c r="M215" s="148" t="s">
        <v>1</v>
      </c>
      <c r="N215" s="149" t="s">
        <v>41</v>
      </c>
      <c r="P215" s="150">
        <f t="shared" si="41"/>
        <v>0</v>
      </c>
      <c r="Q215" s="150">
        <v>0</v>
      </c>
      <c r="R215" s="150">
        <f t="shared" si="42"/>
        <v>0</v>
      </c>
      <c r="S215" s="150">
        <v>0</v>
      </c>
      <c r="T215" s="151">
        <f t="shared" si="43"/>
        <v>0</v>
      </c>
      <c r="AR215" s="152" t="s">
        <v>218</v>
      </c>
      <c r="AT215" s="152" t="s">
        <v>156</v>
      </c>
      <c r="AU215" s="152" t="s">
        <v>95</v>
      </c>
      <c r="AY215" s="13" t="s">
        <v>154</v>
      </c>
      <c r="BE215" s="153">
        <f t="shared" si="44"/>
        <v>0</v>
      </c>
      <c r="BF215" s="153">
        <f t="shared" si="45"/>
        <v>0</v>
      </c>
      <c r="BG215" s="153">
        <f t="shared" si="46"/>
        <v>0</v>
      </c>
      <c r="BH215" s="153">
        <f t="shared" si="47"/>
        <v>0</v>
      </c>
      <c r="BI215" s="153">
        <f t="shared" si="48"/>
        <v>0</v>
      </c>
      <c r="BJ215" s="13" t="s">
        <v>95</v>
      </c>
      <c r="BK215" s="153">
        <f t="shared" si="49"/>
        <v>0</v>
      </c>
      <c r="BL215" s="13" t="s">
        <v>218</v>
      </c>
      <c r="BM215" s="152" t="s">
        <v>1877</v>
      </c>
    </row>
    <row r="216" spans="2:65" s="11" customFormat="1" ht="25.9" customHeight="1">
      <c r="B216" s="127"/>
      <c r="D216" s="128" t="s">
        <v>74</v>
      </c>
      <c r="E216" s="129" t="s">
        <v>484</v>
      </c>
      <c r="F216" s="129" t="s">
        <v>959</v>
      </c>
      <c r="I216" s="130"/>
      <c r="J216" s="131">
        <f>BK216</f>
        <v>0</v>
      </c>
      <c r="L216" s="127"/>
      <c r="M216" s="132"/>
      <c r="P216" s="133">
        <v>0</v>
      </c>
      <c r="R216" s="133">
        <v>0</v>
      </c>
      <c r="T216" s="134">
        <v>0</v>
      </c>
      <c r="AR216" s="128" t="s">
        <v>165</v>
      </c>
      <c r="AT216" s="135" t="s">
        <v>74</v>
      </c>
      <c r="AU216" s="135" t="s">
        <v>75</v>
      </c>
      <c r="AY216" s="128" t="s">
        <v>154</v>
      </c>
      <c r="BK216" s="136">
        <v>0</v>
      </c>
    </row>
    <row r="217" spans="2:65" s="11" customFormat="1" ht="25.9" customHeight="1">
      <c r="B217" s="127"/>
      <c r="D217" s="128" t="s">
        <v>74</v>
      </c>
      <c r="E217" s="129" t="s">
        <v>1554</v>
      </c>
      <c r="F217" s="129" t="s">
        <v>1555</v>
      </c>
      <c r="I217" s="130"/>
      <c r="J217" s="131">
        <f>BK217</f>
        <v>0</v>
      </c>
      <c r="L217" s="127"/>
      <c r="M217" s="132"/>
      <c r="P217" s="133">
        <f>SUM(P218:P220)</f>
        <v>0</v>
      </c>
      <c r="R217" s="133">
        <f>SUM(R218:R220)</f>
        <v>0</v>
      </c>
      <c r="T217" s="134">
        <f>SUM(T218:T220)</f>
        <v>0</v>
      </c>
      <c r="AR217" s="128" t="s">
        <v>160</v>
      </c>
      <c r="AT217" s="135" t="s">
        <v>74</v>
      </c>
      <c r="AU217" s="135" t="s">
        <v>75</v>
      </c>
      <c r="AY217" s="128" t="s">
        <v>154</v>
      </c>
      <c r="BK217" s="136">
        <f>SUM(BK218:BK220)</f>
        <v>0</v>
      </c>
    </row>
    <row r="218" spans="2:65" s="1" customFormat="1" ht="33" customHeight="1">
      <c r="B218" s="139"/>
      <c r="C218" s="140" t="s">
        <v>558</v>
      </c>
      <c r="D218" s="140" t="s">
        <v>156</v>
      </c>
      <c r="E218" s="141" t="s">
        <v>1562</v>
      </c>
      <c r="F218" s="142" t="s">
        <v>1563</v>
      </c>
      <c r="G218" s="143" t="s">
        <v>1564</v>
      </c>
      <c r="H218" s="144">
        <v>30</v>
      </c>
      <c r="I218" s="145">
        <v>0</v>
      </c>
      <c r="J218" s="146">
        <f>ROUND(I218*H218,2)</f>
        <v>0</v>
      </c>
      <c r="K218" s="147"/>
      <c r="L218" s="28"/>
      <c r="M218" s="148" t="s">
        <v>1</v>
      </c>
      <c r="N218" s="149" t="s">
        <v>41</v>
      </c>
      <c r="P218" s="150">
        <f>O218*H218</f>
        <v>0</v>
      </c>
      <c r="Q218" s="150">
        <v>0</v>
      </c>
      <c r="R218" s="150">
        <f>Q218*H218</f>
        <v>0</v>
      </c>
      <c r="S218" s="150">
        <v>0</v>
      </c>
      <c r="T218" s="151">
        <f>S218*H218</f>
        <v>0</v>
      </c>
      <c r="AR218" s="152" t="s">
        <v>1572</v>
      </c>
      <c r="AT218" s="152" t="s">
        <v>156</v>
      </c>
      <c r="AU218" s="152" t="s">
        <v>83</v>
      </c>
      <c r="AY218" s="13" t="s">
        <v>154</v>
      </c>
      <c r="BE218" s="153">
        <f>IF(N218="základná",J218,0)</f>
        <v>0</v>
      </c>
      <c r="BF218" s="153">
        <f>IF(N218="znížená",J218,0)</f>
        <v>0</v>
      </c>
      <c r="BG218" s="153">
        <f>IF(N218="zákl. prenesená",J218,0)</f>
        <v>0</v>
      </c>
      <c r="BH218" s="153">
        <f>IF(N218="zníž. prenesená",J218,0)</f>
        <v>0</v>
      </c>
      <c r="BI218" s="153">
        <f>IF(N218="nulová",J218,0)</f>
        <v>0</v>
      </c>
      <c r="BJ218" s="13" t="s">
        <v>95</v>
      </c>
      <c r="BK218" s="153">
        <f>ROUND(I218*H218,2)</f>
        <v>0</v>
      </c>
      <c r="BL218" s="13" t="s">
        <v>1572</v>
      </c>
      <c r="BM218" s="152" t="s">
        <v>1878</v>
      </c>
    </row>
    <row r="219" spans="2:65" s="1" customFormat="1" ht="37.9" customHeight="1">
      <c r="B219" s="139"/>
      <c r="C219" s="140" t="s">
        <v>1879</v>
      </c>
      <c r="D219" s="140" t="s">
        <v>156</v>
      </c>
      <c r="E219" s="141" t="s">
        <v>1880</v>
      </c>
      <c r="F219" s="142" t="s">
        <v>1881</v>
      </c>
      <c r="G219" s="143" t="s">
        <v>1564</v>
      </c>
      <c r="H219" s="144">
        <v>15</v>
      </c>
      <c r="I219" s="145">
        <v>0</v>
      </c>
      <c r="J219" s="146">
        <f>ROUND(I219*H219,2)</f>
        <v>0</v>
      </c>
      <c r="K219" s="147"/>
      <c r="L219" s="28"/>
      <c r="M219" s="148" t="s">
        <v>1</v>
      </c>
      <c r="N219" s="149" t="s">
        <v>41</v>
      </c>
      <c r="P219" s="150">
        <f>O219*H219</f>
        <v>0</v>
      </c>
      <c r="Q219" s="150">
        <v>0</v>
      </c>
      <c r="R219" s="150">
        <f>Q219*H219</f>
        <v>0</v>
      </c>
      <c r="S219" s="150">
        <v>0</v>
      </c>
      <c r="T219" s="151">
        <f>S219*H219</f>
        <v>0</v>
      </c>
      <c r="AR219" s="152" t="s">
        <v>1559</v>
      </c>
      <c r="AT219" s="152" t="s">
        <v>156</v>
      </c>
      <c r="AU219" s="152" t="s">
        <v>83</v>
      </c>
      <c r="AY219" s="13" t="s">
        <v>154</v>
      </c>
      <c r="BE219" s="153">
        <f>IF(N219="základná",J219,0)</f>
        <v>0</v>
      </c>
      <c r="BF219" s="153">
        <f>IF(N219="znížená",J219,0)</f>
        <v>0</v>
      </c>
      <c r="BG219" s="153">
        <f>IF(N219="zákl. prenesená",J219,0)</f>
        <v>0</v>
      </c>
      <c r="BH219" s="153">
        <f>IF(N219="zníž. prenesená",J219,0)</f>
        <v>0</v>
      </c>
      <c r="BI219" s="153">
        <f>IF(N219="nulová",J219,0)</f>
        <v>0</v>
      </c>
      <c r="BJ219" s="13" t="s">
        <v>95</v>
      </c>
      <c r="BK219" s="153">
        <f>ROUND(I219*H219,2)</f>
        <v>0</v>
      </c>
      <c r="BL219" s="13" t="s">
        <v>1559</v>
      </c>
      <c r="BM219" s="152" t="s">
        <v>1882</v>
      </c>
    </row>
    <row r="220" spans="2:65" s="1" customFormat="1" ht="37.9" customHeight="1">
      <c r="B220" s="139"/>
      <c r="C220" s="140" t="s">
        <v>1883</v>
      </c>
      <c r="D220" s="140" t="s">
        <v>156</v>
      </c>
      <c r="E220" s="141" t="s">
        <v>1884</v>
      </c>
      <c r="F220" s="142" t="s">
        <v>1885</v>
      </c>
      <c r="G220" s="143" t="s">
        <v>1564</v>
      </c>
      <c r="H220" s="144">
        <v>4</v>
      </c>
      <c r="I220" s="145">
        <v>0</v>
      </c>
      <c r="J220" s="146">
        <f>ROUND(I220*H220,2)</f>
        <v>0</v>
      </c>
      <c r="K220" s="147"/>
      <c r="L220" s="28"/>
      <c r="M220" s="165" t="s">
        <v>1</v>
      </c>
      <c r="N220" s="166" t="s">
        <v>41</v>
      </c>
      <c r="O220" s="167"/>
      <c r="P220" s="168">
        <f>O220*H220</f>
        <v>0</v>
      </c>
      <c r="Q220" s="168">
        <v>0</v>
      </c>
      <c r="R220" s="168">
        <f>Q220*H220</f>
        <v>0</v>
      </c>
      <c r="S220" s="168">
        <v>0</v>
      </c>
      <c r="T220" s="169">
        <f>S220*H220</f>
        <v>0</v>
      </c>
      <c r="AR220" s="152" t="s">
        <v>1559</v>
      </c>
      <c r="AT220" s="152" t="s">
        <v>156</v>
      </c>
      <c r="AU220" s="152" t="s">
        <v>83</v>
      </c>
      <c r="AY220" s="13" t="s">
        <v>154</v>
      </c>
      <c r="BE220" s="153">
        <f>IF(N220="základná",J220,0)</f>
        <v>0</v>
      </c>
      <c r="BF220" s="153">
        <f>IF(N220="znížená",J220,0)</f>
        <v>0</v>
      </c>
      <c r="BG220" s="153">
        <f>IF(N220="zákl. prenesená",J220,0)</f>
        <v>0</v>
      </c>
      <c r="BH220" s="153">
        <f>IF(N220="zníž. prenesená",J220,0)</f>
        <v>0</v>
      </c>
      <c r="BI220" s="153">
        <f>IF(N220="nulová",J220,0)</f>
        <v>0</v>
      </c>
      <c r="BJ220" s="13" t="s">
        <v>95</v>
      </c>
      <c r="BK220" s="153">
        <f>ROUND(I220*H220,2)</f>
        <v>0</v>
      </c>
      <c r="BL220" s="13" t="s">
        <v>1559</v>
      </c>
      <c r="BM220" s="152" t="s">
        <v>1886</v>
      </c>
    </row>
    <row r="221" spans="2:65" s="1" customFormat="1" ht="6.95" customHeight="1">
      <c r="B221" s="43"/>
      <c r="C221" s="44"/>
      <c r="D221" s="44"/>
      <c r="E221" s="44"/>
      <c r="F221" s="44"/>
      <c r="G221" s="44"/>
      <c r="H221" s="44"/>
      <c r="I221" s="44"/>
      <c r="J221" s="44"/>
      <c r="K221" s="44"/>
      <c r="L221" s="28"/>
    </row>
  </sheetData>
  <autoFilter ref="C123:K220" xr:uid="{00000000-0009-0000-0000-000004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68"/>
  <sheetViews>
    <sheetView showGridLines="0" topLeftCell="A154" workbookViewId="0">
      <selection activeCell="I168" sqref="I16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0" t="s">
        <v>5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3" t="s">
        <v>99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customHeight="1">
      <c r="B4" s="16"/>
      <c r="D4" s="17" t="s">
        <v>109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17" t="str">
        <f>'Rekapitulácia stavby'!K6</f>
        <v>Skladovacia hala - prístavba</v>
      </c>
      <c r="F7" s="218"/>
      <c r="G7" s="218"/>
      <c r="H7" s="218"/>
      <c r="L7" s="16"/>
    </row>
    <row r="8" spans="2:46" ht="12" customHeight="1">
      <c r="B8" s="16"/>
      <c r="D8" s="23" t="s">
        <v>110</v>
      </c>
      <c r="L8" s="16"/>
    </row>
    <row r="9" spans="2:46" s="1" customFormat="1" ht="16.5" customHeight="1">
      <c r="B9" s="28"/>
      <c r="E9" s="217" t="s">
        <v>1577</v>
      </c>
      <c r="F9" s="216"/>
      <c r="G9" s="216"/>
      <c r="H9" s="216"/>
      <c r="L9" s="28"/>
    </row>
    <row r="10" spans="2:46" s="1" customFormat="1" ht="12" customHeight="1">
      <c r="B10" s="28"/>
      <c r="D10" s="23" t="s">
        <v>1887</v>
      </c>
      <c r="L10" s="28"/>
    </row>
    <row r="11" spans="2:46" s="1" customFormat="1" ht="16.5" customHeight="1">
      <c r="B11" s="28"/>
      <c r="E11" s="199" t="s">
        <v>1888</v>
      </c>
      <c r="F11" s="216"/>
      <c r="G11" s="216"/>
      <c r="H11" s="216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18. 6. 2024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19" t="str">
        <f>'Rekapitulácia stavby'!E14</f>
        <v>Vyplň údaj</v>
      </c>
      <c r="F20" s="185"/>
      <c r="G20" s="185"/>
      <c r="H20" s="185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32</v>
      </c>
      <c r="I25" s="23" t="s">
        <v>24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34</v>
      </c>
      <c r="L28" s="28"/>
    </row>
    <row r="29" spans="2:12" s="7" customFormat="1" ht="16.5" customHeight="1">
      <c r="B29" s="93"/>
      <c r="E29" s="189" t="s">
        <v>1</v>
      </c>
      <c r="F29" s="189"/>
      <c r="G29" s="189"/>
      <c r="H29" s="189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35</v>
      </c>
      <c r="J32" s="65">
        <f>ROUND(J129,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5" customHeight="1">
      <c r="B35" s="28"/>
      <c r="D35" s="54" t="s">
        <v>39</v>
      </c>
      <c r="E35" s="33" t="s">
        <v>40</v>
      </c>
      <c r="F35" s="95">
        <f>ROUND((SUM(BE129:BE167)),  2)</f>
        <v>0</v>
      </c>
      <c r="G35" s="96"/>
      <c r="H35" s="96"/>
      <c r="I35" s="97">
        <v>0.2</v>
      </c>
      <c r="J35" s="95">
        <f>ROUND(((SUM(BE129:BE167))*I35),  2)</f>
        <v>0</v>
      </c>
      <c r="L35" s="28"/>
    </row>
    <row r="36" spans="2:12" s="1" customFormat="1" ht="14.45" customHeight="1">
      <c r="B36" s="28"/>
      <c r="E36" s="33" t="s">
        <v>41</v>
      </c>
      <c r="F36" s="95">
        <f>ROUND((SUM(BF129:BF167)),  2)</f>
        <v>0</v>
      </c>
      <c r="G36" s="96"/>
      <c r="H36" s="96"/>
      <c r="I36" s="97">
        <v>0.2</v>
      </c>
      <c r="J36" s="95">
        <f>ROUND(((SUM(BF129:BF167))*I36),  2)</f>
        <v>0</v>
      </c>
      <c r="L36" s="28"/>
    </row>
    <row r="37" spans="2:12" s="1" customFormat="1" ht="14.45" hidden="1" customHeight="1">
      <c r="B37" s="28"/>
      <c r="E37" s="23" t="s">
        <v>42</v>
      </c>
      <c r="F37" s="85">
        <f>ROUND((SUM(BG129:BG167)),  2)</f>
        <v>0</v>
      </c>
      <c r="I37" s="98">
        <v>0.2</v>
      </c>
      <c r="J37" s="85">
        <f>0</f>
        <v>0</v>
      </c>
      <c r="L37" s="28"/>
    </row>
    <row r="38" spans="2:12" s="1" customFormat="1" ht="14.45" hidden="1" customHeight="1">
      <c r="B38" s="28"/>
      <c r="E38" s="23" t="s">
        <v>43</v>
      </c>
      <c r="F38" s="85">
        <f>ROUND((SUM(BH129:BH167)),  2)</f>
        <v>0</v>
      </c>
      <c r="I38" s="98">
        <v>0.2</v>
      </c>
      <c r="J38" s="85">
        <f>0</f>
        <v>0</v>
      </c>
      <c r="L38" s="28"/>
    </row>
    <row r="39" spans="2:12" s="1" customFormat="1" ht="14.45" hidden="1" customHeight="1">
      <c r="B39" s="28"/>
      <c r="E39" s="33" t="s">
        <v>44</v>
      </c>
      <c r="F39" s="95">
        <f>ROUND((SUM(BI129:BI167)),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112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16.5" customHeight="1">
      <c r="B85" s="28"/>
      <c r="E85" s="217" t="str">
        <f>E7</f>
        <v>Skladovacia hala - prístavba</v>
      </c>
      <c r="F85" s="218"/>
      <c r="G85" s="218"/>
      <c r="H85" s="218"/>
      <c r="L85" s="28"/>
    </row>
    <row r="86" spans="2:12" ht="12" customHeight="1">
      <c r="B86" s="16"/>
      <c r="C86" s="23" t="s">
        <v>110</v>
      </c>
      <c r="L86" s="16"/>
    </row>
    <row r="87" spans="2:12" s="1" customFormat="1" ht="16.5" customHeight="1">
      <c r="B87" s="28"/>
      <c r="E87" s="217" t="s">
        <v>1577</v>
      </c>
      <c r="F87" s="216"/>
      <c r="G87" s="216"/>
      <c r="H87" s="216"/>
      <c r="L87" s="28"/>
    </row>
    <row r="88" spans="2:12" s="1" customFormat="1" ht="12" customHeight="1">
      <c r="B88" s="28"/>
      <c r="C88" s="23" t="s">
        <v>1887</v>
      </c>
      <c r="L88" s="28"/>
    </row>
    <row r="89" spans="2:12" s="1" customFormat="1" ht="16.5" customHeight="1">
      <c r="B89" s="28"/>
      <c r="E89" s="199" t="str">
        <f>E11</f>
        <v xml:space="preserve">04.1 - Rozvody vody, kanal v základoch </v>
      </c>
      <c r="F89" s="216"/>
      <c r="G89" s="216"/>
      <c r="H89" s="216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>Svidník</v>
      </c>
      <c r="I91" s="23" t="s">
        <v>21</v>
      </c>
      <c r="J91" s="51" t="str">
        <f>IF(J14="","",J14)</f>
        <v>18. 6. 2024</v>
      </c>
      <c r="L91" s="28"/>
    </row>
    <row r="92" spans="2:12" s="1" customFormat="1" ht="6.95" customHeight="1">
      <c r="B92" s="28"/>
      <c r="L92" s="28"/>
    </row>
    <row r="93" spans="2:12" s="1" customFormat="1" ht="15.2" customHeight="1">
      <c r="B93" s="28"/>
      <c r="C93" s="23" t="s">
        <v>23</v>
      </c>
      <c r="F93" s="21" t="str">
        <f>E17</f>
        <v>Slovenský červený kríž ÚzS Svidník</v>
      </c>
      <c r="I93" s="23" t="s">
        <v>29</v>
      </c>
      <c r="J93" s="26" t="str">
        <f>E23</f>
        <v>Ing. Jozef Špirko</v>
      </c>
      <c r="L93" s="28"/>
    </row>
    <row r="94" spans="2:12" s="1" customFormat="1" ht="15.2" customHeight="1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113</v>
      </c>
      <c r="D96" s="99"/>
      <c r="E96" s="99"/>
      <c r="F96" s="99"/>
      <c r="G96" s="99"/>
      <c r="H96" s="99"/>
      <c r="I96" s="99"/>
      <c r="J96" s="108" t="s">
        <v>114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115</v>
      </c>
      <c r="J98" s="65">
        <f>J129</f>
        <v>0</v>
      </c>
      <c r="L98" s="28"/>
      <c r="AU98" s="13" t="s">
        <v>116</v>
      </c>
    </row>
    <row r="99" spans="2:47" s="8" customFormat="1" ht="24.95" customHeight="1">
      <c r="B99" s="110"/>
      <c r="D99" s="111" t="s">
        <v>1889</v>
      </c>
      <c r="E99" s="112"/>
      <c r="F99" s="112"/>
      <c r="G99" s="112"/>
      <c r="H99" s="112"/>
      <c r="I99" s="112"/>
      <c r="J99" s="113">
        <f>J130</f>
        <v>0</v>
      </c>
      <c r="L99" s="110"/>
    </row>
    <row r="100" spans="2:47" s="8" customFormat="1" ht="24.95" customHeight="1">
      <c r="B100" s="110"/>
      <c r="D100" s="111" t="s">
        <v>117</v>
      </c>
      <c r="E100" s="112"/>
      <c r="F100" s="112"/>
      <c r="G100" s="112"/>
      <c r="H100" s="112"/>
      <c r="I100" s="112"/>
      <c r="J100" s="113">
        <f>J133</f>
        <v>0</v>
      </c>
      <c r="L100" s="110"/>
    </row>
    <row r="101" spans="2:47" s="9" customFormat="1" ht="19.899999999999999" customHeight="1">
      <c r="B101" s="114"/>
      <c r="D101" s="115" t="s">
        <v>118</v>
      </c>
      <c r="E101" s="116"/>
      <c r="F101" s="116"/>
      <c r="G101" s="116"/>
      <c r="H101" s="116"/>
      <c r="I101" s="116"/>
      <c r="J101" s="117">
        <f>J134</f>
        <v>0</v>
      </c>
      <c r="L101" s="114"/>
    </row>
    <row r="102" spans="2:47" s="9" customFormat="1" ht="19.899999999999999" customHeight="1">
      <c r="B102" s="114"/>
      <c r="D102" s="115" t="s">
        <v>1890</v>
      </c>
      <c r="E102" s="116"/>
      <c r="F102" s="116"/>
      <c r="G102" s="116"/>
      <c r="H102" s="116"/>
      <c r="I102" s="116"/>
      <c r="J102" s="117">
        <f>J140</f>
        <v>0</v>
      </c>
      <c r="L102" s="114"/>
    </row>
    <row r="103" spans="2:47" s="8" customFormat="1" ht="24.95" customHeight="1">
      <c r="B103" s="110"/>
      <c r="D103" s="111" t="s">
        <v>126</v>
      </c>
      <c r="E103" s="112"/>
      <c r="F103" s="112"/>
      <c r="G103" s="112"/>
      <c r="H103" s="112"/>
      <c r="I103" s="112"/>
      <c r="J103" s="113">
        <f>J145</f>
        <v>0</v>
      </c>
      <c r="L103" s="110"/>
    </row>
    <row r="104" spans="2:47" s="9" customFormat="1" ht="19.899999999999999" customHeight="1">
      <c r="B104" s="114"/>
      <c r="D104" s="115" t="s">
        <v>129</v>
      </c>
      <c r="E104" s="116"/>
      <c r="F104" s="116"/>
      <c r="G104" s="116"/>
      <c r="H104" s="116"/>
      <c r="I104" s="116"/>
      <c r="J104" s="117">
        <f>J146</f>
        <v>0</v>
      </c>
      <c r="L104" s="114"/>
    </row>
    <row r="105" spans="2:47" s="8" customFormat="1" ht="24.95" customHeight="1">
      <c r="B105" s="110"/>
      <c r="D105" s="111" t="s">
        <v>943</v>
      </c>
      <c r="E105" s="112"/>
      <c r="F105" s="112"/>
      <c r="G105" s="112"/>
      <c r="H105" s="112"/>
      <c r="I105" s="112"/>
      <c r="J105" s="113">
        <f>J160</f>
        <v>0</v>
      </c>
      <c r="L105" s="110"/>
    </row>
    <row r="106" spans="2:47" s="9" customFormat="1" ht="19.899999999999999" customHeight="1">
      <c r="B106" s="114"/>
      <c r="D106" s="115" t="s">
        <v>1891</v>
      </c>
      <c r="E106" s="116"/>
      <c r="F106" s="116"/>
      <c r="G106" s="116"/>
      <c r="H106" s="116"/>
      <c r="I106" s="116"/>
      <c r="J106" s="117">
        <f>J161</f>
        <v>0</v>
      </c>
      <c r="L106" s="114"/>
    </row>
    <row r="107" spans="2:47" s="8" customFormat="1" ht="24.95" customHeight="1">
      <c r="B107" s="110"/>
      <c r="D107" s="111" t="s">
        <v>1345</v>
      </c>
      <c r="E107" s="112"/>
      <c r="F107" s="112"/>
      <c r="G107" s="112"/>
      <c r="H107" s="112"/>
      <c r="I107" s="112"/>
      <c r="J107" s="113">
        <f>J165</f>
        <v>0</v>
      </c>
      <c r="L107" s="110"/>
    </row>
    <row r="108" spans="2:47" s="1" customFormat="1" ht="21.75" customHeight="1">
      <c r="B108" s="28"/>
      <c r="L108" s="28"/>
    </row>
    <row r="109" spans="2:47" s="1" customFormat="1" ht="6.95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20" s="1" customFormat="1" ht="6.95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20" s="1" customFormat="1" ht="24.95" customHeight="1">
      <c r="B114" s="28"/>
      <c r="C114" s="17" t="s">
        <v>140</v>
      </c>
      <c r="L114" s="28"/>
    </row>
    <row r="115" spans="2:20" s="1" customFormat="1" ht="6.95" customHeight="1">
      <c r="B115" s="28"/>
      <c r="L115" s="28"/>
    </row>
    <row r="116" spans="2:20" s="1" customFormat="1" ht="12" customHeight="1">
      <c r="B116" s="28"/>
      <c r="C116" s="23" t="s">
        <v>15</v>
      </c>
      <c r="L116" s="28"/>
    </row>
    <row r="117" spans="2:20" s="1" customFormat="1" ht="16.5" customHeight="1">
      <c r="B117" s="28"/>
      <c r="E117" s="217" t="str">
        <f>E7</f>
        <v>Skladovacia hala - prístavba</v>
      </c>
      <c r="F117" s="218"/>
      <c r="G117" s="218"/>
      <c r="H117" s="218"/>
      <c r="L117" s="28"/>
    </row>
    <row r="118" spans="2:20" ht="12" customHeight="1">
      <c r="B118" s="16"/>
      <c r="C118" s="23" t="s">
        <v>110</v>
      </c>
      <c r="L118" s="16"/>
    </row>
    <row r="119" spans="2:20" s="1" customFormat="1" ht="16.5" customHeight="1">
      <c r="B119" s="28"/>
      <c r="E119" s="217" t="s">
        <v>1577</v>
      </c>
      <c r="F119" s="216"/>
      <c r="G119" s="216"/>
      <c r="H119" s="216"/>
      <c r="L119" s="28"/>
    </row>
    <row r="120" spans="2:20" s="1" customFormat="1" ht="12" customHeight="1">
      <c r="B120" s="28"/>
      <c r="C120" s="23" t="s">
        <v>1887</v>
      </c>
      <c r="L120" s="28"/>
    </row>
    <row r="121" spans="2:20" s="1" customFormat="1" ht="16.5" customHeight="1">
      <c r="B121" s="28"/>
      <c r="E121" s="199" t="str">
        <f>E11</f>
        <v xml:space="preserve">04.1 - Rozvody vody, kanal v základoch </v>
      </c>
      <c r="F121" s="216"/>
      <c r="G121" s="216"/>
      <c r="H121" s="216"/>
      <c r="L121" s="28"/>
    </row>
    <row r="122" spans="2:20" s="1" customFormat="1" ht="6.95" customHeight="1">
      <c r="B122" s="28"/>
      <c r="L122" s="28"/>
    </row>
    <row r="123" spans="2:20" s="1" customFormat="1" ht="12" customHeight="1">
      <c r="B123" s="28"/>
      <c r="C123" s="23" t="s">
        <v>19</v>
      </c>
      <c r="F123" s="21" t="str">
        <f>F14</f>
        <v>Svidník</v>
      </c>
      <c r="I123" s="23" t="s">
        <v>21</v>
      </c>
      <c r="J123" s="51" t="str">
        <f>IF(J14="","",J14)</f>
        <v>18. 6. 2024</v>
      </c>
      <c r="L123" s="28"/>
    </row>
    <row r="124" spans="2:20" s="1" customFormat="1" ht="6.95" customHeight="1">
      <c r="B124" s="28"/>
      <c r="L124" s="28"/>
    </row>
    <row r="125" spans="2:20" s="1" customFormat="1" ht="15.2" customHeight="1">
      <c r="B125" s="28"/>
      <c r="C125" s="23" t="s">
        <v>23</v>
      </c>
      <c r="F125" s="21" t="str">
        <f>E17</f>
        <v>Slovenský červený kríž ÚzS Svidník</v>
      </c>
      <c r="I125" s="23" t="s">
        <v>29</v>
      </c>
      <c r="J125" s="26" t="str">
        <f>E23</f>
        <v>Ing. Jozef Špirko</v>
      </c>
      <c r="L125" s="28"/>
    </row>
    <row r="126" spans="2:20" s="1" customFormat="1" ht="15.2" customHeight="1">
      <c r="B126" s="28"/>
      <c r="C126" s="23" t="s">
        <v>27</v>
      </c>
      <c r="F126" s="21" t="str">
        <f>IF(E20="","",E20)</f>
        <v>Vyplň údaj</v>
      </c>
      <c r="I126" s="23" t="s">
        <v>32</v>
      </c>
      <c r="J126" s="26" t="str">
        <f>E26</f>
        <v xml:space="preserve"> </v>
      </c>
      <c r="L126" s="28"/>
    </row>
    <row r="127" spans="2:20" s="1" customFormat="1" ht="10.35" customHeight="1">
      <c r="B127" s="28"/>
      <c r="L127" s="28"/>
    </row>
    <row r="128" spans="2:20" s="10" customFormat="1" ht="29.25" customHeight="1">
      <c r="B128" s="118"/>
      <c r="C128" s="119" t="s">
        <v>141</v>
      </c>
      <c r="D128" s="120" t="s">
        <v>60</v>
      </c>
      <c r="E128" s="120" t="s">
        <v>56</v>
      </c>
      <c r="F128" s="120" t="s">
        <v>57</v>
      </c>
      <c r="G128" s="120" t="s">
        <v>142</v>
      </c>
      <c r="H128" s="120" t="s">
        <v>143</v>
      </c>
      <c r="I128" s="120" t="s">
        <v>144</v>
      </c>
      <c r="J128" s="121" t="s">
        <v>114</v>
      </c>
      <c r="K128" s="122" t="s">
        <v>145</v>
      </c>
      <c r="L128" s="118"/>
      <c r="M128" s="58" t="s">
        <v>1</v>
      </c>
      <c r="N128" s="59" t="s">
        <v>39</v>
      </c>
      <c r="O128" s="59" t="s">
        <v>146</v>
      </c>
      <c r="P128" s="59" t="s">
        <v>147</v>
      </c>
      <c r="Q128" s="59" t="s">
        <v>148</v>
      </c>
      <c r="R128" s="59" t="s">
        <v>149</v>
      </c>
      <c r="S128" s="59" t="s">
        <v>150</v>
      </c>
      <c r="T128" s="60" t="s">
        <v>151</v>
      </c>
    </row>
    <row r="129" spans="2:65" s="1" customFormat="1" ht="22.9" customHeight="1">
      <c r="B129" s="28"/>
      <c r="C129" s="63" t="s">
        <v>115</v>
      </c>
      <c r="J129" s="123">
        <f>BK129</f>
        <v>0</v>
      </c>
      <c r="L129" s="28"/>
      <c r="M129" s="61"/>
      <c r="N129" s="52"/>
      <c r="O129" s="52"/>
      <c r="P129" s="124">
        <f>P130+P133+P145+P160+P165</f>
        <v>0</v>
      </c>
      <c r="Q129" s="52"/>
      <c r="R129" s="124">
        <f>R130+R133+R145+R160+R165</f>
        <v>2.0300000000000002E-2</v>
      </c>
      <c r="S129" s="52"/>
      <c r="T129" s="125">
        <f>T130+T133+T145+T160+T165</f>
        <v>0</v>
      </c>
      <c r="AT129" s="13" t="s">
        <v>74</v>
      </c>
      <c r="AU129" s="13" t="s">
        <v>116</v>
      </c>
      <c r="BK129" s="126">
        <f>BK130+BK133+BK145+BK160+BK165</f>
        <v>0</v>
      </c>
    </row>
    <row r="130" spans="2:65" s="11" customFormat="1" ht="25.9" customHeight="1">
      <c r="B130" s="127"/>
      <c r="D130" s="128" t="s">
        <v>74</v>
      </c>
      <c r="E130" s="129" t="s">
        <v>95</v>
      </c>
      <c r="F130" s="129" t="s">
        <v>189</v>
      </c>
      <c r="I130" s="130"/>
      <c r="J130" s="131">
        <f>BK130</f>
        <v>0</v>
      </c>
      <c r="L130" s="127"/>
      <c r="M130" s="132"/>
      <c r="P130" s="133">
        <f>SUM(P131:P132)</f>
        <v>0</v>
      </c>
      <c r="R130" s="133">
        <f>SUM(R131:R132)</f>
        <v>0</v>
      </c>
      <c r="T130" s="134">
        <f>SUM(T131:T132)</f>
        <v>0</v>
      </c>
      <c r="AR130" s="128" t="s">
        <v>83</v>
      </c>
      <c r="AT130" s="135" t="s">
        <v>74</v>
      </c>
      <c r="AU130" s="135" t="s">
        <v>75</v>
      </c>
      <c r="AY130" s="128" t="s">
        <v>154</v>
      </c>
      <c r="BK130" s="136">
        <f>SUM(BK131:BK132)</f>
        <v>0</v>
      </c>
    </row>
    <row r="131" spans="2:65" s="1" customFormat="1" ht="33" customHeight="1">
      <c r="B131" s="139"/>
      <c r="C131" s="140" t="s">
        <v>672</v>
      </c>
      <c r="D131" s="140" t="s">
        <v>156</v>
      </c>
      <c r="E131" s="141" t="s">
        <v>1892</v>
      </c>
      <c r="F131" s="142" t="s">
        <v>1893</v>
      </c>
      <c r="G131" s="143" t="s">
        <v>246</v>
      </c>
      <c r="H131" s="144">
        <v>1</v>
      </c>
      <c r="I131" s="145">
        <v>0</v>
      </c>
      <c r="J131" s="146">
        <f>ROUND(I131*H131,2)</f>
        <v>0</v>
      </c>
      <c r="K131" s="147"/>
      <c r="L131" s="28"/>
      <c r="M131" s="148" t="s">
        <v>1</v>
      </c>
      <c r="N131" s="149" t="s">
        <v>41</v>
      </c>
      <c r="P131" s="150">
        <f>O131*H131</f>
        <v>0</v>
      </c>
      <c r="Q131" s="150">
        <v>0</v>
      </c>
      <c r="R131" s="150">
        <f>Q131*H131</f>
        <v>0</v>
      </c>
      <c r="S131" s="150">
        <v>0</v>
      </c>
      <c r="T131" s="151">
        <f>S131*H131</f>
        <v>0</v>
      </c>
      <c r="AR131" s="152" t="s">
        <v>160</v>
      </c>
      <c r="AT131" s="152" t="s">
        <v>156</v>
      </c>
      <c r="AU131" s="152" t="s">
        <v>83</v>
      </c>
      <c r="AY131" s="13" t="s">
        <v>154</v>
      </c>
      <c r="BE131" s="153">
        <f>IF(N131="základná",J131,0)</f>
        <v>0</v>
      </c>
      <c r="BF131" s="153">
        <f>IF(N131="znížená",J131,0)</f>
        <v>0</v>
      </c>
      <c r="BG131" s="153">
        <f>IF(N131="zákl. prenesená",J131,0)</f>
        <v>0</v>
      </c>
      <c r="BH131" s="153">
        <f>IF(N131="zníž. prenesená",J131,0)</f>
        <v>0</v>
      </c>
      <c r="BI131" s="153">
        <f>IF(N131="nulová",J131,0)</f>
        <v>0</v>
      </c>
      <c r="BJ131" s="13" t="s">
        <v>95</v>
      </c>
      <c r="BK131" s="153">
        <f>ROUND(I131*H131,2)</f>
        <v>0</v>
      </c>
      <c r="BL131" s="13" t="s">
        <v>160</v>
      </c>
      <c r="BM131" s="152" t="s">
        <v>1894</v>
      </c>
    </row>
    <row r="132" spans="2:65" s="1" customFormat="1" ht="37.9" customHeight="1">
      <c r="B132" s="139"/>
      <c r="C132" s="140" t="s">
        <v>676</v>
      </c>
      <c r="D132" s="140" t="s">
        <v>156</v>
      </c>
      <c r="E132" s="141" t="s">
        <v>1895</v>
      </c>
      <c r="F132" s="142" t="s">
        <v>1896</v>
      </c>
      <c r="G132" s="143" t="s">
        <v>246</v>
      </c>
      <c r="H132" s="144">
        <v>1</v>
      </c>
      <c r="I132" s="145">
        <v>0</v>
      </c>
      <c r="J132" s="146">
        <f>ROUND(I132*H132,2)</f>
        <v>0</v>
      </c>
      <c r="K132" s="147"/>
      <c r="L132" s="28"/>
      <c r="M132" s="148" t="s">
        <v>1</v>
      </c>
      <c r="N132" s="149" t="s">
        <v>41</v>
      </c>
      <c r="P132" s="150">
        <f>O132*H132</f>
        <v>0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AR132" s="152" t="s">
        <v>160</v>
      </c>
      <c r="AT132" s="152" t="s">
        <v>156</v>
      </c>
      <c r="AU132" s="152" t="s">
        <v>83</v>
      </c>
      <c r="AY132" s="13" t="s">
        <v>154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3" t="s">
        <v>95</v>
      </c>
      <c r="BK132" s="153">
        <f>ROUND(I132*H132,2)</f>
        <v>0</v>
      </c>
      <c r="BL132" s="13" t="s">
        <v>160</v>
      </c>
      <c r="BM132" s="152" t="s">
        <v>1897</v>
      </c>
    </row>
    <row r="133" spans="2:65" s="11" customFormat="1" ht="25.9" customHeight="1">
      <c r="B133" s="127"/>
      <c r="D133" s="128" t="s">
        <v>74</v>
      </c>
      <c r="E133" s="129" t="s">
        <v>152</v>
      </c>
      <c r="F133" s="129" t="s">
        <v>153</v>
      </c>
      <c r="I133" s="130"/>
      <c r="J133" s="131">
        <f>BK133</f>
        <v>0</v>
      </c>
      <c r="L133" s="127"/>
      <c r="M133" s="132"/>
      <c r="P133" s="133">
        <f>P134+P140</f>
        <v>0</v>
      </c>
      <c r="R133" s="133">
        <f>R134+R140</f>
        <v>4.3200000000000001E-3</v>
      </c>
      <c r="T133" s="134">
        <f>T134+T140</f>
        <v>0</v>
      </c>
      <c r="AR133" s="128" t="s">
        <v>83</v>
      </c>
      <c r="AT133" s="135" t="s">
        <v>74</v>
      </c>
      <c r="AU133" s="135" t="s">
        <v>75</v>
      </c>
      <c r="AY133" s="128" t="s">
        <v>154</v>
      </c>
      <c r="BK133" s="136">
        <f>BK134+BK140</f>
        <v>0</v>
      </c>
    </row>
    <row r="134" spans="2:65" s="11" customFormat="1" ht="22.9" customHeight="1">
      <c r="B134" s="127"/>
      <c r="D134" s="128" t="s">
        <v>74</v>
      </c>
      <c r="E134" s="137" t="s">
        <v>83</v>
      </c>
      <c r="F134" s="137" t="s">
        <v>155</v>
      </c>
      <c r="I134" s="130"/>
      <c r="J134" s="138">
        <f>BK134</f>
        <v>0</v>
      </c>
      <c r="L134" s="127"/>
      <c r="M134" s="132"/>
      <c r="P134" s="133">
        <f>SUM(P135:P139)</f>
        <v>0</v>
      </c>
      <c r="R134" s="133">
        <f>SUM(R135:R139)</f>
        <v>0</v>
      </c>
      <c r="T134" s="134">
        <f>SUM(T135:T139)</f>
        <v>0</v>
      </c>
      <c r="AR134" s="128" t="s">
        <v>83</v>
      </c>
      <c r="AT134" s="135" t="s">
        <v>74</v>
      </c>
      <c r="AU134" s="135" t="s">
        <v>83</v>
      </c>
      <c r="AY134" s="128" t="s">
        <v>154</v>
      </c>
      <c r="BK134" s="136">
        <f>SUM(BK135:BK139)</f>
        <v>0</v>
      </c>
    </row>
    <row r="135" spans="2:65" s="1" customFormat="1" ht="24.2" customHeight="1">
      <c r="B135" s="139"/>
      <c r="C135" s="140" t="s">
        <v>83</v>
      </c>
      <c r="D135" s="140" t="s">
        <v>156</v>
      </c>
      <c r="E135" s="141" t="s">
        <v>1898</v>
      </c>
      <c r="F135" s="142" t="s">
        <v>1899</v>
      </c>
      <c r="G135" s="143" t="s">
        <v>159</v>
      </c>
      <c r="H135" s="144">
        <v>13</v>
      </c>
      <c r="I135" s="145">
        <v>0</v>
      </c>
      <c r="J135" s="146">
        <f>ROUND(I135*H135,2)</f>
        <v>0</v>
      </c>
      <c r="K135" s="147"/>
      <c r="L135" s="28"/>
      <c r="M135" s="148" t="s">
        <v>1</v>
      </c>
      <c r="N135" s="149" t="s">
        <v>41</v>
      </c>
      <c r="P135" s="150">
        <f>O135*H135</f>
        <v>0</v>
      </c>
      <c r="Q135" s="150">
        <v>0</v>
      </c>
      <c r="R135" s="150">
        <f>Q135*H135</f>
        <v>0</v>
      </c>
      <c r="S135" s="150">
        <v>0</v>
      </c>
      <c r="T135" s="151">
        <f>S135*H135</f>
        <v>0</v>
      </c>
      <c r="AR135" s="152" t="s">
        <v>160</v>
      </c>
      <c r="AT135" s="152" t="s">
        <v>156</v>
      </c>
      <c r="AU135" s="152" t="s">
        <v>95</v>
      </c>
      <c r="AY135" s="13" t="s">
        <v>154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3" t="s">
        <v>95</v>
      </c>
      <c r="BK135" s="153">
        <f>ROUND(I135*H135,2)</f>
        <v>0</v>
      </c>
      <c r="BL135" s="13" t="s">
        <v>160</v>
      </c>
      <c r="BM135" s="152" t="s">
        <v>1900</v>
      </c>
    </row>
    <row r="136" spans="2:65" s="1" customFormat="1" ht="37.9" customHeight="1">
      <c r="B136" s="139"/>
      <c r="C136" s="140" t="s">
        <v>313</v>
      </c>
      <c r="D136" s="140" t="s">
        <v>156</v>
      </c>
      <c r="E136" s="141" t="s">
        <v>1901</v>
      </c>
      <c r="F136" s="142" t="s">
        <v>1902</v>
      </c>
      <c r="G136" s="143" t="s">
        <v>159</v>
      </c>
      <c r="H136" s="144">
        <v>13</v>
      </c>
      <c r="I136" s="145">
        <v>0</v>
      </c>
      <c r="J136" s="146">
        <f>ROUND(I136*H136,2)</f>
        <v>0</v>
      </c>
      <c r="K136" s="147"/>
      <c r="L136" s="28"/>
      <c r="M136" s="148" t="s">
        <v>1</v>
      </c>
      <c r="N136" s="149" t="s">
        <v>41</v>
      </c>
      <c r="P136" s="150">
        <f>O136*H136</f>
        <v>0</v>
      </c>
      <c r="Q136" s="150">
        <v>0</v>
      </c>
      <c r="R136" s="150">
        <f>Q136*H136</f>
        <v>0</v>
      </c>
      <c r="S136" s="150">
        <v>0</v>
      </c>
      <c r="T136" s="151">
        <f>S136*H136</f>
        <v>0</v>
      </c>
      <c r="AR136" s="152" t="s">
        <v>160</v>
      </c>
      <c r="AT136" s="152" t="s">
        <v>156</v>
      </c>
      <c r="AU136" s="152" t="s">
        <v>95</v>
      </c>
      <c r="AY136" s="13" t="s">
        <v>154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3" t="s">
        <v>95</v>
      </c>
      <c r="BK136" s="153">
        <f>ROUND(I136*H136,2)</f>
        <v>0</v>
      </c>
      <c r="BL136" s="13" t="s">
        <v>160</v>
      </c>
      <c r="BM136" s="152" t="s">
        <v>1903</v>
      </c>
    </row>
    <row r="137" spans="2:65" s="1" customFormat="1" ht="33" customHeight="1">
      <c r="B137" s="139"/>
      <c r="C137" s="140" t="s">
        <v>165</v>
      </c>
      <c r="D137" s="140" t="s">
        <v>156</v>
      </c>
      <c r="E137" s="141" t="s">
        <v>1904</v>
      </c>
      <c r="F137" s="142" t="s">
        <v>1905</v>
      </c>
      <c r="G137" s="143" t="s">
        <v>159</v>
      </c>
      <c r="H137" s="144">
        <v>8</v>
      </c>
      <c r="I137" s="145">
        <v>0</v>
      </c>
      <c r="J137" s="146">
        <f>ROUND(I137*H137,2)</f>
        <v>0</v>
      </c>
      <c r="K137" s="147"/>
      <c r="L137" s="28"/>
      <c r="M137" s="148" t="s">
        <v>1</v>
      </c>
      <c r="N137" s="149" t="s">
        <v>41</v>
      </c>
      <c r="P137" s="150">
        <f>O137*H137</f>
        <v>0</v>
      </c>
      <c r="Q137" s="150">
        <v>0</v>
      </c>
      <c r="R137" s="150">
        <f>Q137*H137</f>
        <v>0</v>
      </c>
      <c r="S137" s="150">
        <v>0</v>
      </c>
      <c r="T137" s="151">
        <f>S137*H137</f>
        <v>0</v>
      </c>
      <c r="AR137" s="152" t="s">
        <v>160</v>
      </c>
      <c r="AT137" s="152" t="s">
        <v>156</v>
      </c>
      <c r="AU137" s="152" t="s">
        <v>95</v>
      </c>
      <c r="AY137" s="13" t="s">
        <v>154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3" t="s">
        <v>95</v>
      </c>
      <c r="BK137" s="153">
        <f>ROUND(I137*H137,2)</f>
        <v>0</v>
      </c>
      <c r="BL137" s="13" t="s">
        <v>160</v>
      </c>
      <c r="BM137" s="152" t="s">
        <v>1906</v>
      </c>
    </row>
    <row r="138" spans="2:65" s="1" customFormat="1" ht="24.2" customHeight="1">
      <c r="B138" s="139"/>
      <c r="C138" s="140" t="s">
        <v>172</v>
      </c>
      <c r="D138" s="140" t="s">
        <v>156</v>
      </c>
      <c r="E138" s="141" t="s">
        <v>1907</v>
      </c>
      <c r="F138" s="142" t="s">
        <v>1908</v>
      </c>
      <c r="G138" s="143" t="s">
        <v>159</v>
      </c>
      <c r="H138" s="144">
        <v>3</v>
      </c>
      <c r="I138" s="145">
        <v>0</v>
      </c>
      <c r="J138" s="146">
        <f>ROUND(I138*H138,2)</f>
        <v>0</v>
      </c>
      <c r="K138" s="147"/>
      <c r="L138" s="28"/>
      <c r="M138" s="148" t="s">
        <v>1</v>
      </c>
      <c r="N138" s="149" t="s">
        <v>41</v>
      </c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AR138" s="152" t="s">
        <v>160</v>
      </c>
      <c r="AT138" s="152" t="s">
        <v>156</v>
      </c>
      <c r="AU138" s="152" t="s">
        <v>95</v>
      </c>
      <c r="AY138" s="13" t="s">
        <v>154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3" t="s">
        <v>95</v>
      </c>
      <c r="BK138" s="153">
        <f>ROUND(I138*H138,2)</f>
        <v>0</v>
      </c>
      <c r="BL138" s="13" t="s">
        <v>160</v>
      </c>
      <c r="BM138" s="152" t="s">
        <v>1909</v>
      </c>
    </row>
    <row r="139" spans="2:65" s="1" customFormat="1" ht="24.2" customHeight="1">
      <c r="B139" s="139"/>
      <c r="C139" s="140" t="s">
        <v>160</v>
      </c>
      <c r="D139" s="140" t="s">
        <v>156</v>
      </c>
      <c r="E139" s="141" t="s">
        <v>1910</v>
      </c>
      <c r="F139" s="142" t="s">
        <v>1911</v>
      </c>
      <c r="G139" s="143" t="s">
        <v>159</v>
      </c>
      <c r="H139" s="144">
        <v>2</v>
      </c>
      <c r="I139" s="145">
        <v>0</v>
      </c>
      <c r="J139" s="146">
        <f>ROUND(I139*H139,2)</f>
        <v>0</v>
      </c>
      <c r="K139" s="147"/>
      <c r="L139" s="28"/>
      <c r="M139" s="148" t="s">
        <v>1</v>
      </c>
      <c r="N139" s="149" t="s">
        <v>41</v>
      </c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AR139" s="152" t="s">
        <v>160</v>
      </c>
      <c r="AT139" s="152" t="s">
        <v>156</v>
      </c>
      <c r="AU139" s="152" t="s">
        <v>95</v>
      </c>
      <c r="AY139" s="13" t="s">
        <v>154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3" t="s">
        <v>95</v>
      </c>
      <c r="BK139" s="153">
        <f>ROUND(I139*H139,2)</f>
        <v>0</v>
      </c>
      <c r="BL139" s="13" t="s">
        <v>160</v>
      </c>
      <c r="BM139" s="152" t="s">
        <v>1912</v>
      </c>
    </row>
    <row r="140" spans="2:65" s="11" customFormat="1" ht="22.9" customHeight="1">
      <c r="B140" s="127"/>
      <c r="D140" s="128" t="s">
        <v>74</v>
      </c>
      <c r="E140" s="137" t="s">
        <v>184</v>
      </c>
      <c r="F140" s="137" t="s">
        <v>1913</v>
      </c>
      <c r="I140" s="130"/>
      <c r="J140" s="138">
        <f>BK140</f>
        <v>0</v>
      </c>
      <c r="L140" s="127"/>
      <c r="M140" s="132"/>
      <c r="P140" s="133">
        <f>SUM(P141:P144)</f>
        <v>0</v>
      </c>
      <c r="R140" s="133">
        <f>SUM(R141:R144)</f>
        <v>4.3200000000000001E-3</v>
      </c>
      <c r="T140" s="134">
        <f>SUM(T141:T144)</f>
        <v>0</v>
      </c>
      <c r="AR140" s="128" t="s">
        <v>83</v>
      </c>
      <c r="AT140" s="135" t="s">
        <v>74</v>
      </c>
      <c r="AU140" s="135" t="s">
        <v>83</v>
      </c>
      <c r="AY140" s="128" t="s">
        <v>154</v>
      </c>
      <c r="BK140" s="136">
        <f>SUM(BK141:BK144)</f>
        <v>0</v>
      </c>
    </row>
    <row r="141" spans="2:65" s="1" customFormat="1" ht="33" customHeight="1">
      <c r="B141" s="139"/>
      <c r="C141" s="140" t="s">
        <v>526</v>
      </c>
      <c r="D141" s="140" t="s">
        <v>156</v>
      </c>
      <c r="E141" s="141" t="s">
        <v>1914</v>
      </c>
      <c r="F141" s="142" t="s">
        <v>1915</v>
      </c>
      <c r="G141" s="143" t="s">
        <v>491</v>
      </c>
      <c r="H141" s="144">
        <v>8</v>
      </c>
      <c r="I141" s="145">
        <v>0</v>
      </c>
      <c r="J141" s="146">
        <f>ROUND(I141*H141,2)</f>
        <v>0</v>
      </c>
      <c r="K141" s="147"/>
      <c r="L141" s="28"/>
      <c r="M141" s="148" t="s">
        <v>1</v>
      </c>
      <c r="N141" s="149" t="s">
        <v>41</v>
      </c>
      <c r="P141" s="150">
        <f>O141*H141</f>
        <v>0</v>
      </c>
      <c r="Q141" s="150">
        <v>0</v>
      </c>
      <c r="R141" s="150">
        <f>Q141*H141</f>
        <v>0</v>
      </c>
      <c r="S141" s="150">
        <v>0</v>
      </c>
      <c r="T141" s="151">
        <f>S141*H141</f>
        <v>0</v>
      </c>
      <c r="AR141" s="152" t="s">
        <v>160</v>
      </c>
      <c r="AT141" s="152" t="s">
        <v>156</v>
      </c>
      <c r="AU141" s="152" t="s">
        <v>95</v>
      </c>
      <c r="AY141" s="13" t="s">
        <v>154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3" t="s">
        <v>95</v>
      </c>
      <c r="BK141" s="153">
        <f>ROUND(I141*H141,2)</f>
        <v>0</v>
      </c>
      <c r="BL141" s="13" t="s">
        <v>160</v>
      </c>
      <c r="BM141" s="152" t="s">
        <v>1916</v>
      </c>
    </row>
    <row r="142" spans="2:65" s="1" customFormat="1" ht="24.2" customHeight="1">
      <c r="B142" s="139"/>
      <c r="C142" s="154" t="s">
        <v>530</v>
      </c>
      <c r="D142" s="154" t="s">
        <v>484</v>
      </c>
      <c r="E142" s="155" t="s">
        <v>1917</v>
      </c>
      <c r="F142" s="156" t="s">
        <v>1918</v>
      </c>
      <c r="G142" s="157" t="s">
        <v>491</v>
      </c>
      <c r="H142" s="158">
        <v>8</v>
      </c>
      <c r="I142" s="145">
        <v>0</v>
      </c>
      <c r="J142" s="159">
        <f>ROUND(I142*H142,2)</f>
        <v>0</v>
      </c>
      <c r="K142" s="160"/>
      <c r="L142" s="161"/>
      <c r="M142" s="162" t="s">
        <v>1</v>
      </c>
      <c r="N142" s="163" t="s">
        <v>41</v>
      </c>
      <c r="P142" s="150">
        <f>O142*H142</f>
        <v>0</v>
      </c>
      <c r="Q142" s="150">
        <v>1.7000000000000001E-4</v>
      </c>
      <c r="R142" s="150">
        <f>Q142*H142</f>
        <v>1.3600000000000001E-3</v>
      </c>
      <c r="S142" s="150">
        <v>0</v>
      </c>
      <c r="T142" s="151">
        <f>S142*H142</f>
        <v>0</v>
      </c>
      <c r="AR142" s="152" t="s">
        <v>184</v>
      </c>
      <c r="AT142" s="152" t="s">
        <v>484</v>
      </c>
      <c r="AU142" s="152" t="s">
        <v>95</v>
      </c>
      <c r="AY142" s="13" t="s">
        <v>154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3" t="s">
        <v>95</v>
      </c>
      <c r="BK142" s="153">
        <f>ROUND(I142*H142,2)</f>
        <v>0</v>
      </c>
      <c r="BL142" s="13" t="s">
        <v>160</v>
      </c>
      <c r="BM142" s="152" t="s">
        <v>1919</v>
      </c>
    </row>
    <row r="143" spans="2:65" s="1" customFormat="1" ht="24.2" customHeight="1">
      <c r="B143" s="139"/>
      <c r="C143" s="154" t="s">
        <v>534</v>
      </c>
      <c r="D143" s="154" t="s">
        <v>484</v>
      </c>
      <c r="E143" s="155" t="s">
        <v>1920</v>
      </c>
      <c r="F143" s="156" t="s">
        <v>1921</v>
      </c>
      <c r="G143" s="157" t="s">
        <v>246</v>
      </c>
      <c r="H143" s="158">
        <v>2</v>
      </c>
      <c r="I143" s="145">
        <v>0</v>
      </c>
      <c r="J143" s="159">
        <f>ROUND(I143*H143,2)</f>
        <v>0</v>
      </c>
      <c r="K143" s="160"/>
      <c r="L143" s="161"/>
      <c r="M143" s="162" t="s">
        <v>1</v>
      </c>
      <c r="N143" s="163" t="s">
        <v>41</v>
      </c>
      <c r="P143" s="150">
        <f>O143*H143</f>
        <v>0</v>
      </c>
      <c r="Q143" s="150">
        <v>1.6000000000000001E-4</v>
      </c>
      <c r="R143" s="150">
        <f>Q143*H143</f>
        <v>3.2000000000000003E-4</v>
      </c>
      <c r="S143" s="150">
        <v>0</v>
      </c>
      <c r="T143" s="151">
        <f>S143*H143</f>
        <v>0</v>
      </c>
      <c r="AR143" s="152" t="s">
        <v>184</v>
      </c>
      <c r="AT143" s="152" t="s">
        <v>484</v>
      </c>
      <c r="AU143" s="152" t="s">
        <v>95</v>
      </c>
      <c r="AY143" s="13" t="s">
        <v>154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3" t="s">
        <v>95</v>
      </c>
      <c r="BK143" s="153">
        <f>ROUND(I143*H143,2)</f>
        <v>0</v>
      </c>
      <c r="BL143" s="13" t="s">
        <v>160</v>
      </c>
      <c r="BM143" s="152" t="s">
        <v>1922</v>
      </c>
    </row>
    <row r="144" spans="2:65" s="1" customFormat="1" ht="16.5" customHeight="1">
      <c r="B144" s="139"/>
      <c r="C144" s="154" t="s">
        <v>728</v>
      </c>
      <c r="D144" s="154" t="s">
        <v>484</v>
      </c>
      <c r="E144" s="155" t="s">
        <v>1923</v>
      </c>
      <c r="F144" s="156" t="s">
        <v>1924</v>
      </c>
      <c r="G144" s="157" t="s">
        <v>491</v>
      </c>
      <c r="H144" s="158">
        <v>1</v>
      </c>
      <c r="I144" s="145">
        <v>0</v>
      </c>
      <c r="J144" s="159">
        <f>ROUND(I144*H144,2)</f>
        <v>0</v>
      </c>
      <c r="K144" s="160"/>
      <c r="L144" s="161"/>
      <c r="M144" s="162" t="s">
        <v>1</v>
      </c>
      <c r="N144" s="163" t="s">
        <v>41</v>
      </c>
      <c r="P144" s="150">
        <f>O144*H144</f>
        <v>0</v>
      </c>
      <c r="Q144" s="150">
        <v>2.64E-3</v>
      </c>
      <c r="R144" s="150">
        <f>Q144*H144</f>
        <v>2.64E-3</v>
      </c>
      <c r="S144" s="150">
        <v>0</v>
      </c>
      <c r="T144" s="151">
        <f>S144*H144</f>
        <v>0</v>
      </c>
      <c r="AR144" s="152" t="s">
        <v>184</v>
      </c>
      <c r="AT144" s="152" t="s">
        <v>484</v>
      </c>
      <c r="AU144" s="152" t="s">
        <v>95</v>
      </c>
      <c r="AY144" s="13" t="s">
        <v>154</v>
      </c>
      <c r="BE144" s="153">
        <f>IF(N144="základná",J144,0)</f>
        <v>0</v>
      </c>
      <c r="BF144" s="153">
        <f>IF(N144="znížená",J144,0)</f>
        <v>0</v>
      </c>
      <c r="BG144" s="153">
        <f>IF(N144="zákl. prenesená",J144,0)</f>
        <v>0</v>
      </c>
      <c r="BH144" s="153">
        <f>IF(N144="zníž. prenesená",J144,0)</f>
        <v>0</v>
      </c>
      <c r="BI144" s="153">
        <f>IF(N144="nulová",J144,0)</f>
        <v>0</v>
      </c>
      <c r="BJ144" s="13" t="s">
        <v>95</v>
      </c>
      <c r="BK144" s="153">
        <f>ROUND(I144*H144,2)</f>
        <v>0</v>
      </c>
      <c r="BL144" s="13" t="s">
        <v>160</v>
      </c>
      <c r="BM144" s="152" t="s">
        <v>1925</v>
      </c>
    </row>
    <row r="145" spans="2:65" s="11" customFormat="1" ht="25.9" customHeight="1">
      <c r="B145" s="127"/>
      <c r="D145" s="128" t="s">
        <v>74</v>
      </c>
      <c r="E145" s="129" t="s">
        <v>567</v>
      </c>
      <c r="F145" s="129" t="s">
        <v>568</v>
      </c>
      <c r="I145" s="130"/>
      <c r="J145" s="131">
        <f>BK145</f>
        <v>0</v>
      </c>
      <c r="L145" s="127"/>
      <c r="M145" s="132"/>
      <c r="P145" s="133">
        <f>P146</f>
        <v>0</v>
      </c>
      <c r="R145" s="133">
        <f>R146</f>
        <v>1.5980000000000001E-2</v>
      </c>
      <c r="T145" s="134">
        <f>T146</f>
        <v>0</v>
      </c>
      <c r="AR145" s="128" t="s">
        <v>95</v>
      </c>
      <c r="AT145" s="135" t="s">
        <v>74</v>
      </c>
      <c r="AU145" s="135" t="s">
        <v>75</v>
      </c>
      <c r="AY145" s="128" t="s">
        <v>154</v>
      </c>
      <c r="BK145" s="136">
        <f>BK146</f>
        <v>0</v>
      </c>
    </row>
    <row r="146" spans="2:65" s="11" customFormat="1" ht="22.9" customHeight="1">
      <c r="B146" s="127"/>
      <c r="D146" s="128" t="s">
        <v>74</v>
      </c>
      <c r="E146" s="137" t="s">
        <v>652</v>
      </c>
      <c r="F146" s="137" t="s">
        <v>653</v>
      </c>
      <c r="I146" s="130"/>
      <c r="J146" s="138">
        <f>BK146</f>
        <v>0</v>
      </c>
      <c r="L146" s="127"/>
      <c r="M146" s="132"/>
      <c r="P146" s="133">
        <f>SUM(P147:P159)</f>
        <v>0</v>
      </c>
      <c r="R146" s="133">
        <f>SUM(R147:R159)</f>
        <v>1.5980000000000001E-2</v>
      </c>
      <c r="T146" s="134">
        <f>SUM(T147:T159)</f>
        <v>0</v>
      </c>
      <c r="AR146" s="128" t="s">
        <v>95</v>
      </c>
      <c r="AT146" s="135" t="s">
        <v>74</v>
      </c>
      <c r="AU146" s="135" t="s">
        <v>83</v>
      </c>
      <c r="AY146" s="128" t="s">
        <v>154</v>
      </c>
      <c r="BK146" s="136">
        <f>SUM(BK147:BK159)</f>
        <v>0</v>
      </c>
    </row>
    <row r="147" spans="2:65" s="1" customFormat="1" ht="21.75" customHeight="1">
      <c r="B147" s="139"/>
      <c r="C147" s="140" t="s">
        <v>736</v>
      </c>
      <c r="D147" s="140" t="s">
        <v>156</v>
      </c>
      <c r="E147" s="141" t="s">
        <v>1926</v>
      </c>
      <c r="F147" s="142" t="s">
        <v>1927</v>
      </c>
      <c r="G147" s="143" t="s">
        <v>491</v>
      </c>
      <c r="H147" s="144">
        <v>5</v>
      </c>
      <c r="I147" s="145">
        <v>0</v>
      </c>
      <c r="J147" s="146">
        <f t="shared" ref="J147:J159" si="0">ROUND(I147*H147,2)</f>
        <v>0</v>
      </c>
      <c r="K147" s="147"/>
      <c r="L147" s="28"/>
      <c r="M147" s="148" t="s">
        <v>1</v>
      </c>
      <c r="N147" s="149" t="s">
        <v>41</v>
      </c>
      <c r="P147" s="150">
        <f t="shared" ref="P147:P159" si="1">O147*H147</f>
        <v>0</v>
      </c>
      <c r="Q147" s="150">
        <v>1.4999999999999999E-4</v>
      </c>
      <c r="R147" s="150">
        <f t="shared" ref="R147:R159" si="2">Q147*H147</f>
        <v>7.4999999999999991E-4</v>
      </c>
      <c r="S147" s="150">
        <v>0</v>
      </c>
      <c r="T147" s="151">
        <f t="shared" ref="T147:T159" si="3">S147*H147</f>
        <v>0</v>
      </c>
      <c r="AR147" s="152" t="s">
        <v>218</v>
      </c>
      <c r="AT147" s="152" t="s">
        <v>156</v>
      </c>
      <c r="AU147" s="152" t="s">
        <v>95</v>
      </c>
      <c r="AY147" s="13" t="s">
        <v>154</v>
      </c>
      <c r="BE147" s="153">
        <f t="shared" ref="BE147:BE159" si="4">IF(N147="základná",J147,0)</f>
        <v>0</v>
      </c>
      <c r="BF147" s="153">
        <f t="shared" ref="BF147:BF159" si="5">IF(N147="znížená",J147,0)</f>
        <v>0</v>
      </c>
      <c r="BG147" s="153">
        <f t="shared" ref="BG147:BG159" si="6">IF(N147="zákl. prenesená",J147,0)</f>
        <v>0</v>
      </c>
      <c r="BH147" s="153">
        <f t="shared" ref="BH147:BH159" si="7">IF(N147="zníž. prenesená",J147,0)</f>
        <v>0</v>
      </c>
      <c r="BI147" s="153">
        <f t="shared" ref="BI147:BI159" si="8">IF(N147="nulová",J147,0)</f>
        <v>0</v>
      </c>
      <c r="BJ147" s="13" t="s">
        <v>95</v>
      </c>
      <c r="BK147" s="153">
        <f t="shared" ref="BK147:BK159" si="9">ROUND(I147*H147,2)</f>
        <v>0</v>
      </c>
      <c r="BL147" s="13" t="s">
        <v>218</v>
      </c>
      <c r="BM147" s="152" t="s">
        <v>1928</v>
      </c>
    </row>
    <row r="148" spans="2:65" s="1" customFormat="1" ht="16.5" customHeight="1">
      <c r="B148" s="139"/>
      <c r="C148" s="140" t="s">
        <v>341</v>
      </c>
      <c r="D148" s="140" t="s">
        <v>156</v>
      </c>
      <c r="E148" s="141" t="s">
        <v>1929</v>
      </c>
      <c r="F148" s="142" t="s">
        <v>1930</v>
      </c>
      <c r="G148" s="143" t="s">
        <v>491</v>
      </c>
      <c r="H148" s="144">
        <v>5</v>
      </c>
      <c r="I148" s="145">
        <v>0</v>
      </c>
      <c r="J148" s="146">
        <f t="shared" si="0"/>
        <v>0</v>
      </c>
      <c r="K148" s="147"/>
      <c r="L148" s="28"/>
      <c r="M148" s="148" t="s">
        <v>1</v>
      </c>
      <c r="N148" s="149" t="s">
        <v>41</v>
      </c>
      <c r="P148" s="150">
        <f t="shared" si="1"/>
        <v>0</v>
      </c>
      <c r="Q148" s="150">
        <v>1.98E-3</v>
      </c>
      <c r="R148" s="150">
        <f t="shared" si="2"/>
        <v>9.8999999999999991E-3</v>
      </c>
      <c r="S148" s="150">
        <v>0</v>
      </c>
      <c r="T148" s="151">
        <f t="shared" si="3"/>
        <v>0</v>
      </c>
      <c r="AR148" s="152" t="s">
        <v>218</v>
      </c>
      <c r="AT148" s="152" t="s">
        <v>156</v>
      </c>
      <c r="AU148" s="152" t="s">
        <v>95</v>
      </c>
      <c r="AY148" s="13" t="s">
        <v>154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95</v>
      </c>
      <c r="BK148" s="153">
        <f t="shared" si="9"/>
        <v>0</v>
      </c>
      <c r="BL148" s="13" t="s">
        <v>218</v>
      </c>
      <c r="BM148" s="152" t="s">
        <v>1931</v>
      </c>
    </row>
    <row r="149" spans="2:65" s="1" customFormat="1" ht="16.5" customHeight="1">
      <c r="B149" s="139"/>
      <c r="C149" s="140" t="s">
        <v>361</v>
      </c>
      <c r="D149" s="140" t="s">
        <v>156</v>
      </c>
      <c r="E149" s="141" t="s">
        <v>1932</v>
      </c>
      <c r="F149" s="142" t="s">
        <v>1933</v>
      </c>
      <c r="G149" s="143" t="s">
        <v>246</v>
      </c>
      <c r="H149" s="144">
        <v>8</v>
      </c>
      <c r="I149" s="145">
        <v>0</v>
      </c>
      <c r="J149" s="146">
        <f t="shared" si="0"/>
        <v>0</v>
      </c>
      <c r="K149" s="147"/>
      <c r="L149" s="28"/>
      <c r="M149" s="148" t="s">
        <v>1</v>
      </c>
      <c r="N149" s="149" t="s">
        <v>41</v>
      </c>
      <c r="P149" s="150">
        <f t="shared" si="1"/>
        <v>0</v>
      </c>
      <c r="Q149" s="150">
        <v>2.5000000000000001E-4</v>
      </c>
      <c r="R149" s="150">
        <f t="shared" si="2"/>
        <v>2E-3</v>
      </c>
      <c r="S149" s="150">
        <v>0</v>
      </c>
      <c r="T149" s="151">
        <f t="shared" si="3"/>
        <v>0</v>
      </c>
      <c r="AR149" s="152" t="s">
        <v>218</v>
      </c>
      <c r="AT149" s="152" t="s">
        <v>156</v>
      </c>
      <c r="AU149" s="152" t="s">
        <v>95</v>
      </c>
      <c r="AY149" s="13" t="s">
        <v>154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95</v>
      </c>
      <c r="BK149" s="153">
        <f t="shared" si="9"/>
        <v>0</v>
      </c>
      <c r="BL149" s="13" t="s">
        <v>218</v>
      </c>
      <c r="BM149" s="152" t="s">
        <v>1934</v>
      </c>
    </row>
    <row r="150" spans="2:65" s="1" customFormat="1" ht="16.5" customHeight="1">
      <c r="B150" s="139"/>
      <c r="C150" s="154" t="s">
        <v>379</v>
      </c>
      <c r="D150" s="154" t="s">
        <v>484</v>
      </c>
      <c r="E150" s="155" t="s">
        <v>1935</v>
      </c>
      <c r="F150" s="156" t="s">
        <v>1936</v>
      </c>
      <c r="G150" s="157" t="s">
        <v>246</v>
      </c>
      <c r="H150" s="158">
        <v>8</v>
      </c>
      <c r="I150" s="145">
        <v>0</v>
      </c>
      <c r="J150" s="159">
        <f t="shared" si="0"/>
        <v>0</v>
      </c>
      <c r="K150" s="160"/>
      <c r="L150" s="161"/>
      <c r="M150" s="162" t="s">
        <v>1</v>
      </c>
      <c r="N150" s="163" t="s">
        <v>41</v>
      </c>
      <c r="P150" s="150">
        <f t="shared" si="1"/>
        <v>0</v>
      </c>
      <c r="Q150" s="150">
        <v>2.4000000000000001E-4</v>
      </c>
      <c r="R150" s="150">
        <f t="shared" si="2"/>
        <v>1.92E-3</v>
      </c>
      <c r="S150" s="150">
        <v>0</v>
      </c>
      <c r="T150" s="151">
        <f t="shared" si="3"/>
        <v>0</v>
      </c>
      <c r="AR150" s="152" t="s">
        <v>284</v>
      </c>
      <c r="AT150" s="152" t="s">
        <v>484</v>
      </c>
      <c r="AU150" s="152" t="s">
        <v>95</v>
      </c>
      <c r="AY150" s="13" t="s">
        <v>154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95</v>
      </c>
      <c r="BK150" s="153">
        <f t="shared" si="9"/>
        <v>0</v>
      </c>
      <c r="BL150" s="13" t="s">
        <v>218</v>
      </c>
      <c r="BM150" s="152" t="s">
        <v>1937</v>
      </c>
    </row>
    <row r="151" spans="2:65" s="1" customFormat="1" ht="16.5" customHeight="1">
      <c r="B151" s="139"/>
      <c r="C151" s="140" t="s">
        <v>374</v>
      </c>
      <c r="D151" s="140" t="s">
        <v>156</v>
      </c>
      <c r="E151" s="141" t="s">
        <v>1938</v>
      </c>
      <c r="F151" s="142" t="s">
        <v>1939</v>
      </c>
      <c r="G151" s="143" t="s">
        <v>246</v>
      </c>
      <c r="H151" s="144">
        <v>1</v>
      </c>
      <c r="I151" s="145">
        <v>0</v>
      </c>
      <c r="J151" s="146">
        <f t="shared" si="0"/>
        <v>0</v>
      </c>
      <c r="K151" s="147"/>
      <c r="L151" s="28"/>
      <c r="M151" s="148" t="s">
        <v>1</v>
      </c>
      <c r="N151" s="149" t="s">
        <v>41</v>
      </c>
      <c r="P151" s="150">
        <f t="shared" si="1"/>
        <v>0</v>
      </c>
      <c r="Q151" s="150">
        <v>2.5000000000000001E-4</v>
      </c>
      <c r="R151" s="150">
        <f t="shared" si="2"/>
        <v>2.5000000000000001E-4</v>
      </c>
      <c r="S151" s="150">
        <v>0</v>
      </c>
      <c r="T151" s="151">
        <f t="shared" si="3"/>
        <v>0</v>
      </c>
      <c r="AR151" s="152" t="s">
        <v>218</v>
      </c>
      <c r="AT151" s="152" t="s">
        <v>156</v>
      </c>
      <c r="AU151" s="152" t="s">
        <v>95</v>
      </c>
      <c r="AY151" s="13" t="s">
        <v>154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95</v>
      </c>
      <c r="BK151" s="153">
        <f t="shared" si="9"/>
        <v>0</v>
      </c>
      <c r="BL151" s="13" t="s">
        <v>218</v>
      </c>
      <c r="BM151" s="152" t="s">
        <v>1940</v>
      </c>
    </row>
    <row r="152" spans="2:65" s="1" customFormat="1" ht="16.5" customHeight="1">
      <c r="B152" s="139"/>
      <c r="C152" s="154" t="s">
        <v>706</v>
      </c>
      <c r="D152" s="154" t="s">
        <v>484</v>
      </c>
      <c r="E152" s="155" t="s">
        <v>1941</v>
      </c>
      <c r="F152" s="156" t="s">
        <v>1942</v>
      </c>
      <c r="G152" s="157" t="s">
        <v>246</v>
      </c>
      <c r="H152" s="158">
        <v>1</v>
      </c>
      <c r="I152" s="145">
        <v>0</v>
      </c>
      <c r="J152" s="159">
        <f t="shared" si="0"/>
        <v>0</v>
      </c>
      <c r="K152" s="160"/>
      <c r="L152" s="161"/>
      <c r="M152" s="162" t="s">
        <v>1</v>
      </c>
      <c r="N152" s="163" t="s">
        <v>41</v>
      </c>
      <c r="P152" s="150">
        <f t="shared" si="1"/>
        <v>0</v>
      </c>
      <c r="Q152" s="150">
        <v>7.7999999999999999E-4</v>
      </c>
      <c r="R152" s="150">
        <f t="shared" si="2"/>
        <v>7.7999999999999999E-4</v>
      </c>
      <c r="S152" s="150">
        <v>0</v>
      </c>
      <c r="T152" s="151">
        <f t="shared" si="3"/>
        <v>0</v>
      </c>
      <c r="AR152" s="152" t="s">
        <v>284</v>
      </c>
      <c r="AT152" s="152" t="s">
        <v>484</v>
      </c>
      <c r="AU152" s="152" t="s">
        <v>95</v>
      </c>
      <c r="AY152" s="13" t="s">
        <v>154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95</v>
      </c>
      <c r="BK152" s="153">
        <f t="shared" si="9"/>
        <v>0</v>
      </c>
      <c r="BL152" s="13" t="s">
        <v>218</v>
      </c>
      <c r="BM152" s="152" t="s">
        <v>1943</v>
      </c>
    </row>
    <row r="153" spans="2:65" s="1" customFormat="1" ht="16.5" customHeight="1">
      <c r="B153" s="139"/>
      <c r="C153" s="140" t="s">
        <v>583</v>
      </c>
      <c r="D153" s="140" t="s">
        <v>156</v>
      </c>
      <c r="E153" s="141" t="s">
        <v>1944</v>
      </c>
      <c r="F153" s="142" t="s">
        <v>1945</v>
      </c>
      <c r="G153" s="143" t="s">
        <v>246</v>
      </c>
      <c r="H153" s="144">
        <v>1</v>
      </c>
      <c r="I153" s="145">
        <v>0</v>
      </c>
      <c r="J153" s="146">
        <f t="shared" si="0"/>
        <v>0</v>
      </c>
      <c r="K153" s="147"/>
      <c r="L153" s="28"/>
      <c r="M153" s="148" t="s">
        <v>1</v>
      </c>
      <c r="N153" s="149" t="s">
        <v>41</v>
      </c>
      <c r="P153" s="150">
        <f t="shared" si="1"/>
        <v>0</v>
      </c>
      <c r="Q153" s="150">
        <v>2.5000000000000001E-4</v>
      </c>
      <c r="R153" s="150">
        <f t="shared" si="2"/>
        <v>2.5000000000000001E-4</v>
      </c>
      <c r="S153" s="150">
        <v>0</v>
      </c>
      <c r="T153" s="151">
        <f t="shared" si="3"/>
        <v>0</v>
      </c>
      <c r="AR153" s="152" t="s">
        <v>218</v>
      </c>
      <c r="AT153" s="152" t="s">
        <v>156</v>
      </c>
      <c r="AU153" s="152" t="s">
        <v>95</v>
      </c>
      <c r="AY153" s="13" t="s">
        <v>154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95</v>
      </c>
      <c r="BK153" s="153">
        <f t="shared" si="9"/>
        <v>0</v>
      </c>
      <c r="BL153" s="13" t="s">
        <v>218</v>
      </c>
      <c r="BM153" s="152" t="s">
        <v>1946</v>
      </c>
    </row>
    <row r="154" spans="2:65" s="1" customFormat="1" ht="21.75" customHeight="1">
      <c r="B154" s="139"/>
      <c r="C154" s="154" t="s">
        <v>585</v>
      </c>
      <c r="D154" s="154" t="s">
        <v>484</v>
      </c>
      <c r="E154" s="155" t="s">
        <v>1947</v>
      </c>
      <c r="F154" s="156" t="s">
        <v>1948</v>
      </c>
      <c r="G154" s="157" t="s">
        <v>246</v>
      </c>
      <c r="H154" s="158">
        <v>1</v>
      </c>
      <c r="I154" s="145">
        <v>0</v>
      </c>
      <c r="J154" s="159">
        <f t="shared" si="0"/>
        <v>0</v>
      </c>
      <c r="K154" s="160"/>
      <c r="L154" s="161"/>
      <c r="M154" s="162" t="s">
        <v>1</v>
      </c>
      <c r="N154" s="163" t="s">
        <v>41</v>
      </c>
      <c r="P154" s="150">
        <f t="shared" si="1"/>
        <v>0</v>
      </c>
      <c r="Q154" s="150">
        <v>1.2999999999999999E-4</v>
      </c>
      <c r="R154" s="150">
        <f t="shared" si="2"/>
        <v>1.2999999999999999E-4</v>
      </c>
      <c r="S154" s="150">
        <v>0</v>
      </c>
      <c r="T154" s="151">
        <f t="shared" si="3"/>
        <v>0</v>
      </c>
      <c r="AR154" s="152" t="s">
        <v>284</v>
      </c>
      <c r="AT154" s="152" t="s">
        <v>484</v>
      </c>
      <c r="AU154" s="152" t="s">
        <v>95</v>
      </c>
      <c r="AY154" s="13" t="s">
        <v>154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95</v>
      </c>
      <c r="BK154" s="153">
        <f t="shared" si="9"/>
        <v>0</v>
      </c>
      <c r="BL154" s="13" t="s">
        <v>218</v>
      </c>
      <c r="BM154" s="152" t="s">
        <v>1949</v>
      </c>
    </row>
    <row r="155" spans="2:65" s="1" customFormat="1" ht="16.5" customHeight="1">
      <c r="B155" s="139"/>
      <c r="C155" s="140" t="s">
        <v>538</v>
      </c>
      <c r="D155" s="140" t="s">
        <v>156</v>
      </c>
      <c r="E155" s="141" t="s">
        <v>1950</v>
      </c>
      <c r="F155" s="142" t="s">
        <v>1951</v>
      </c>
      <c r="G155" s="143" t="s">
        <v>610</v>
      </c>
      <c r="H155" s="164">
        <v>0</v>
      </c>
      <c r="I155" s="145">
        <v>0</v>
      </c>
      <c r="J155" s="146">
        <f t="shared" si="0"/>
        <v>0</v>
      </c>
      <c r="K155" s="147"/>
      <c r="L155" s="28"/>
      <c r="M155" s="148" t="s">
        <v>1</v>
      </c>
      <c r="N155" s="149" t="s">
        <v>41</v>
      </c>
      <c r="P155" s="150">
        <f t="shared" si="1"/>
        <v>0</v>
      </c>
      <c r="Q155" s="150">
        <v>2.7E-4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218</v>
      </c>
      <c r="AT155" s="152" t="s">
        <v>156</v>
      </c>
      <c r="AU155" s="152" t="s">
        <v>95</v>
      </c>
      <c r="AY155" s="13" t="s">
        <v>154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95</v>
      </c>
      <c r="BK155" s="153">
        <f t="shared" si="9"/>
        <v>0</v>
      </c>
      <c r="BL155" s="13" t="s">
        <v>218</v>
      </c>
      <c r="BM155" s="152" t="s">
        <v>1952</v>
      </c>
    </row>
    <row r="156" spans="2:65" s="1" customFormat="1" ht="24.2" customHeight="1">
      <c r="B156" s="139"/>
      <c r="C156" s="140" t="s">
        <v>702</v>
      </c>
      <c r="D156" s="140" t="s">
        <v>156</v>
      </c>
      <c r="E156" s="141" t="s">
        <v>1640</v>
      </c>
      <c r="F156" s="142" t="s">
        <v>1641</v>
      </c>
      <c r="G156" s="143" t="s">
        <v>491</v>
      </c>
      <c r="H156" s="144">
        <v>5</v>
      </c>
      <c r="I156" s="145">
        <v>0</v>
      </c>
      <c r="J156" s="146">
        <f t="shared" si="0"/>
        <v>0</v>
      </c>
      <c r="K156" s="147"/>
      <c r="L156" s="28"/>
      <c r="M156" s="148" t="s">
        <v>1</v>
      </c>
      <c r="N156" s="149" t="s">
        <v>41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218</v>
      </c>
      <c r="AT156" s="152" t="s">
        <v>156</v>
      </c>
      <c r="AU156" s="152" t="s">
        <v>95</v>
      </c>
      <c r="AY156" s="13" t="s">
        <v>154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95</v>
      </c>
      <c r="BK156" s="153">
        <f t="shared" si="9"/>
        <v>0</v>
      </c>
      <c r="BL156" s="13" t="s">
        <v>218</v>
      </c>
      <c r="BM156" s="152" t="s">
        <v>1953</v>
      </c>
    </row>
    <row r="157" spans="2:65" s="1" customFormat="1" ht="24.2" customHeight="1">
      <c r="B157" s="139"/>
      <c r="C157" s="140" t="s">
        <v>239</v>
      </c>
      <c r="D157" s="140" t="s">
        <v>156</v>
      </c>
      <c r="E157" s="141" t="s">
        <v>1643</v>
      </c>
      <c r="F157" s="142" t="s">
        <v>1644</v>
      </c>
      <c r="G157" s="143" t="s">
        <v>610</v>
      </c>
      <c r="H157" s="164">
        <v>0</v>
      </c>
      <c r="I157" s="145">
        <v>0</v>
      </c>
      <c r="J157" s="146">
        <f t="shared" si="0"/>
        <v>0</v>
      </c>
      <c r="K157" s="147"/>
      <c r="L157" s="28"/>
      <c r="M157" s="148" t="s">
        <v>1</v>
      </c>
      <c r="N157" s="149" t="s">
        <v>41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218</v>
      </c>
      <c r="AT157" s="152" t="s">
        <v>156</v>
      </c>
      <c r="AU157" s="152" t="s">
        <v>95</v>
      </c>
      <c r="AY157" s="13" t="s">
        <v>154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95</v>
      </c>
      <c r="BK157" s="153">
        <f t="shared" si="9"/>
        <v>0</v>
      </c>
      <c r="BL157" s="13" t="s">
        <v>218</v>
      </c>
      <c r="BM157" s="152" t="s">
        <v>1954</v>
      </c>
    </row>
    <row r="158" spans="2:65" s="1" customFormat="1" ht="24.2" customHeight="1">
      <c r="B158" s="139"/>
      <c r="C158" s="140" t="s">
        <v>243</v>
      </c>
      <c r="D158" s="140" t="s">
        <v>156</v>
      </c>
      <c r="E158" s="141" t="s">
        <v>1646</v>
      </c>
      <c r="F158" s="142" t="s">
        <v>1647</v>
      </c>
      <c r="G158" s="143" t="s">
        <v>610</v>
      </c>
      <c r="H158" s="164">
        <v>0</v>
      </c>
      <c r="I158" s="145">
        <v>0</v>
      </c>
      <c r="J158" s="146">
        <f t="shared" si="0"/>
        <v>0</v>
      </c>
      <c r="K158" s="147"/>
      <c r="L158" s="28"/>
      <c r="M158" s="148" t="s">
        <v>1</v>
      </c>
      <c r="N158" s="149" t="s">
        <v>41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218</v>
      </c>
      <c r="AT158" s="152" t="s">
        <v>156</v>
      </c>
      <c r="AU158" s="152" t="s">
        <v>95</v>
      </c>
      <c r="AY158" s="13" t="s">
        <v>154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95</v>
      </c>
      <c r="BK158" s="153">
        <f t="shared" si="9"/>
        <v>0</v>
      </c>
      <c r="BL158" s="13" t="s">
        <v>218</v>
      </c>
      <c r="BM158" s="152" t="s">
        <v>1955</v>
      </c>
    </row>
    <row r="159" spans="2:65" s="1" customFormat="1" ht="24.2" customHeight="1">
      <c r="B159" s="139"/>
      <c r="C159" s="140" t="s">
        <v>748</v>
      </c>
      <c r="D159" s="140" t="s">
        <v>156</v>
      </c>
      <c r="E159" s="141" t="s">
        <v>1649</v>
      </c>
      <c r="F159" s="142" t="s">
        <v>1650</v>
      </c>
      <c r="G159" s="143" t="s">
        <v>610</v>
      </c>
      <c r="H159" s="164">
        <v>0</v>
      </c>
      <c r="I159" s="145">
        <v>0</v>
      </c>
      <c r="J159" s="146">
        <f t="shared" si="0"/>
        <v>0</v>
      </c>
      <c r="K159" s="147"/>
      <c r="L159" s="28"/>
      <c r="M159" s="148" t="s">
        <v>1</v>
      </c>
      <c r="N159" s="149" t="s">
        <v>41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218</v>
      </c>
      <c r="AT159" s="152" t="s">
        <v>156</v>
      </c>
      <c r="AU159" s="152" t="s">
        <v>95</v>
      </c>
      <c r="AY159" s="13" t="s">
        <v>154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95</v>
      </c>
      <c r="BK159" s="153">
        <f t="shared" si="9"/>
        <v>0</v>
      </c>
      <c r="BL159" s="13" t="s">
        <v>218</v>
      </c>
      <c r="BM159" s="152" t="s">
        <v>1956</v>
      </c>
    </row>
    <row r="160" spans="2:65" s="11" customFormat="1" ht="25.9" customHeight="1">
      <c r="B160" s="127"/>
      <c r="D160" s="128" t="s">
        <v>74</v>
      </c>
      <c r="E160" s="129" t="s">
        <v>484</v>
      </c>
      <c r="F160" s="129" t="s">
        <v>959</v>
      </c>
      <c r="I160" s="130"/>
      <c r="J160" s="131">
        <f>BK160</f>
        <v>0</v>
      </c>
      <c r="L160" s="127"/>
      <c r="M160" s="132"/>
      <c r="P160" s="133">
        <f>P161</f>
        <v>0</v>
      </c>
      <c r="R160" s="133">
        <f>R161</f>
        <v>0</v>
      </c>
      <c r="T160" s="134">
        <f>T161</f>
        <v>0</v>
      </c>
      <c r="AR160" s="128" t="s">
        <v>165</v>
      </c>
      <c r="AT160" s="135" t="s">
        <v>74</v>
      </c>
      <c r="AU160" s="135" t="s">
        <v>75</v>
      </c>
      <c r="AY160" s="128" t="s">
        <v>154</v>
      </c>
      <c r="BK160" s="136">
        <f>BK161</f>
        <v>0</v>
      </c>
    </row>
    <row r="161" spans="2:65" s="11" customFormat="1" ht="22.9" customHeight="1">
      <c r="B161" s="127"/>
      <c r="D161" s="128" t="s">
        <v>74</v>
      </c>
      <c r="E161" s="137" t="s">
        <v>1957</v>
      </c>
      <c r="F161" s="137" t="s">
        <v>1958</v>
      </c>
      <c r="I161" s="130"/>
      <c r="J161" s="138">
        <f>BK161</f>
        <v>0</v>
      </c>
      <c r="L161" s="127"/>
      <c r="M161" s="132"/>
      <c r="P161" s="133">
        <f>SUM(P162:P164)</f>
        <v>0</v>
      </c>
      <c r="R161" s="133">
        <f>SUM(R162:R164)</f>
        <v>0</v>
      </c>
      <c r="T161" s="134">
        <f>SUM(T162:T164)</f>
        <v>0</v>
      </c>
      <c r="AR161" s="128" t="s">
        <v>165</v>
      </c>
      <c r="AT161" s="135" t="s">
        <v>74</v>
      </c>
      <c r="AU161" s="135" t="s">
        <v>83</v>
      </c>
      <c r="AY161" s="128" t="s">
        <v>154</v>
      </c>
      <c r="BK161" s="136">
        <f>SUM(BK162:BK164)</f>
        <v>0</v>
      </c>
    </row>
    <row r="162" spans="2:65" s="1" customFormat="1" ht="24.2" customHeight="1">
      <c r="B162" s="139"/>
      <c r="C162" s="140" t="s">
        <v>301</v>
      </c>
      <c r="D162" s="140" t="s">
        <v>156</v>
      </c>
      <c r="E162" s="141" t="s">
        <v>1959</v>
      </c>
      <c r="F162" s="142" t="s">
        <v>1960</v>
      </c>
      <c r="G162" s="143" t="s">
        <v>1961</v>
      </c>
      <c r="H162" s="144">
        <v>1</v>
      </c>
      <c r="I162" s="145">
        <v>0</v>
      </c>
      <c r="J162" s="146">
        <f>ROUND(I162*H162,2)</f>
        <v>0</v>
      </c>
      <c r="K162" s="147"/>
      <c r="L162" s="28"/>
      <c r="M162" s="148" t="s">
        <v>1</v>
      </c>
      <c r="N162" s="149" t="s">
        <v>41</v>
      </c>
      <c r="P162" s="150">
        <f>O162*H162</f>
        <v>0</v>
      </c>
      <c r="Q162" s="150">
        <v>0</v>
      </c>
      <c r="R162" s="150">
        <f>Q162*H162</f>
        <v>0</v>
      </c>
      <c r="S162" s="150">
        <v>0</v>
      </c>
      <c r="T162" s="151">
        <f>S162*H162</f>
        <v>0</v>
      </c>
      <c r="AR162" s="152" t="s">
        <v>415</v>
      </c>
      <c r="AT162" s="152" t="s">
        <v>156</v>
      </c>
      <c r="AU162" s="152" t="s">
        <v>95</v>
      </c>
      <c r="AY162" s="13" t="s">
        <v>154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3" t="s">
        <v>95</v>
      </c>
      <c r="BK162" s="153">
        <f>ROUND(I162*H162,2)</f>
        <v>0</v>
      </c>
      <c r="BL162" s="13" t="s">
        <v>415</v>
      </c>
      <c r="BM162" s="152" t="s">
        <v>1962</v>
      </c>
    </row>
    <row r="163" spans="2:65" s="1" customFormat="1" ht="24.2" customHeight="1">
      <c r="B163" s="139"/>
      <c r="C163" s="140" t="s">
        <v>297</v>
      </c>
      <c r="D163" s="140" t="s">
        <v>156</v>
      </c>
      <c r="E163" s="141" t="s">
        <v>1963</v>
      </c>
      <c r="F163" s="142" t="s">
        <v>1964</v>
      </c>
      <c r="G163" s="143" t="s">
        <v>491</v>
      </c>
      <c r="H163" s="144">
        <v>8</v>
      </c>
      <c r="I163" s="145">
        <v>0</v>
      </c>
      <c r="J163" s="146">
        <f>ROUND(I163*H163,2)</f>
        <v>0</v>
      </c>
      <c r="K163" s="147"/>
      <c r="L163" s="28"/>
      <c r="M163" s="148" t="s">
        <v>1</v>
      </c>
      <c r="N163" s="149" t="s">
        <v>41</v>
      </c>
      <c r="P163" s="150">
        <f>O163*H163</f>
        <v>0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AR163" s="152" t="s">
        <v>415</v>
      </c>
      <c r="AT163" s="152" t="s">
        <v>156</v>
      </c>
      <c r="AU163" s="152" t="s">
        <v>95</v>
      </c>
      <c r="AY163" s="13" t="s">
        <v>154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3" t="s">
        <v>95</v>
      </c>
      <c r="BK163" s="153">
        <f>ROUND(I163*H163,2)</f>
        <v>0</v>
      </c>
      <c r="BL163" s="13" t="s">
        <v>415</v>
      </c>
      <c r="BM163" s="152" t="s">
        <v>1965</v>
      </c>
    </row>
    <row r="164" spans="2:65" s="1" customFormat="1" ht="24.2" customHeight="1">
      <c r="B164" s="139"/>
      <c r="C164" s="140" t="s">
        <v>680</v>
      </c>
      <c r="D164" s="140" t="s">
        <v>156</v>
      </c>
      <c r="E164" s="141" t="s">
        <v>1966</v>
      </c>
      <c r="F164" s="142" t="s">
        <v>1967</v>
      </c>
      <c r="G164" s="143" t="s">
        <v>491</v>
      </c>
      <c r="H164" s="144">
        <v>5</v>
      </c>
      <c r="I164" s="145">
        <v>0</v>
      </c>
      <c r="J164" s="146">
        <f>ROUND(I164*H164,2)</f>
        <v>0</v>
      </c>
      <c r="K164" s="147"/>
      <c r="L164" s="28"/>
      <c r="M164" s="148" t="s">
        <v>1</v>
      </c>
      <c r="N164" s="149" t="s">
        <v>41</v>
      </c>
      <c r="P164" s="150">
        <f>O164*H164</f>
        <v>0</v>
      </c>
      <c r="Q164" s="150">
        <v>0</v>
      </c>
      <c r="R164" s="150">
        <f>Q164*H164</f>
        <v>0</v>
      </c>
      <c r="S164" s="150">
        <v>0</v>
      </c>
      <c r="T164" s="151">
        <f>S164*H164</f>
        <v>0</v>
      </c>
      <c r="AR164" s="152" t="s">
        <v>415</v>
      </c>
      <c r="AT164" s="152" t="s">
        <v>156</v>
      </c>
      <c r="AU164" s="152" t="s">
        <v>95</v>
      </c>
      <c r="AY164" s="13" t="s">
        <v>154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3" t="s">
        <v>95</v>
      </c>
      <c r="BK164" s="153">
        <f>ROUND(I164*H164,2)</f>
        <v>0</v>
      </c>
      <c r="BL164" s="13" t="s">
        <v>415</v>
      </c>
      <c r="BM164" s="152" t="s">
        <v>1968</v>
      </c>
    </row>
    <row r="165" spans="2:65" s="11" customFormat="1" ht="25.9" customHeight="1">
      <c r="B165" s="127"/>
      <c r="D165" s="128" t="s">
        <v>74</v>
      </c>
      <c r="E165" s="129" t="s">
        <v>1554</v>
      </c>
      <c r="F165" s="129" t="s">
        <v>1555</v>
      </c>
      <c r="I165" s="130"/>
      <c r="J165" s="131">
        <f>BK165</f>
        <v>0</v>
      </c>
      <c r="L165" s="127"/>
      <c r="M165" s="132"/>
      <c r="P165" s="133">
        <f>SUM(P166:P167)</f>
        <v>0</v>
      </c>
      <c r="R165" s="133">
        <f>SUM(R166:R167)</f>
        <v>0</v>
      </c>
      <c r="T165" s="134">
        <f>SUM(T166:T167)</f>
        <v>0</v>
      </c>
      <c r="AR165" s="128" t="s">
        <v>160</v>
      </c>
      <c r="AT165" s="135" t="s">
        <v>74</v>
      </c>
      <c r="AU165" s="135" t="s">
        <v>75</v>
      </c>
      <c r="AY165" s="128" t="s">
        <v>154</v>
      </c>
      <c r="BK165" s="136">
        <f>SUM(BK166:BK167)</f>
        <v>0</v>
      </c>
    </row>
    <row r="166" spans="2:65" s="1" customFormat="1" ht="37.9" customHeight="1">
      <c r="B166" s="139"/>
      <c r="C166" s="140" t="s">
        <v>752</v>
      </c>
      <c r="D166" s="140" t="s">
        <v>156</v>
      </c>
      <c r="E166" s="141" t="s">
        <v>1969</v>
      </c>
      <c r="F166" s="142" t="s">
        <v>1970</v>
      </c>
      <c r="G166" s="143" t="s">
        <v>1564</v>
      </c>
      <c r="H166" s="144">
        <v>4</v>
      </c>
      <c r="I166" s="145">
        <v>0</v>
      </c>
      <c r="J166" s="146">
        <f>ROUND(I166*H166,2)</f>
        <v>0</v>
      </c>
      <c r="K166" s="147"/>
      <c r="L166" s="28"/>
      <c r="M166" s="148" t="s">
        <v>1</v>
      </c>
      <c r="N166" s="149" t="s">
        <v>41</v>
      </c>
      <c r="P166" s="150">
        <f>O166*H166</f>
        <v>0</v>
      </c>
      <c r="Q166" s="150">
        <v>0</v>
      </c>
      <c r="R166" s="150">
        <f>Q166*H166</f>
        <v>0</v>
      </c>
      <c r="S166" s="150">
        <v>0</v>
      </c>
      <c r="T166" s="151">
        <f>S166*H166</f>
        <v>0</v>
      </c>
      <c r="AR166" s="152" t="s">
        <v>1559</v>
      </c>
      <c r="AT166" s="152" t="s">
        <v>156</v>
      </c>
      <c r="AU166" s="152" t="s">
        <v>83</v>
      </c>
      <c r="AY166" s="13" t="s">
        <v>154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3" t="s">
        <v>95</v>
      </c>
      <c r="BK166" s="153">
        <f>ROUND(I166*H166,2)</f>
        <v>0</v>
      </c>
      <c r="BL166" s="13" t="s">
        <v>1559</v>
      </c>
      <c r="BM166" s="152" t="s">
        <v>1971</v>
      </c>
    </row>
    <row r="167" spans="2:65" s="1" customFormat="1" ht="37.9" customHeight="1">
      <c r="B167" s="139"/>
      <c r="C167" s="140" t="s">
        <v>732</v>
      </c>
      <c r="D167" s="140" t="s">
        <v>156</v>
      </c>
      <c r="E167" s="141" t="s">
        <v>1880</v>
      </c>
      <c r="F167" s="142" t="s">
        <v>1881</v>
      </c>
      <c r="G167" s="143" t="s">
        <v>1564</v>
      </c>
      <c r="H167" s="144">
        <v>8</v>
      </c>
      <c r="I167" s="145">
        <v>0</v>
      </c>
      <c r="J167" s="146">
        <f>ROUND(I167*H167,2)</f>
        <v>0</v>
      </c>
      <c r="K167" s="147"/>
      <c r="L167" s="28"/>
      <c r="M167" s="165" t="s">
        <v>1</v>
      </c>
      <c r="N167" s="166" t="s">
        <v>41</v>
      </c>
      <c r="O167" s="167"/>
      <c r="P167" s="168">
        <f>O167*H167</f>
        <v>0</v>
      </c>
      <c r="Q167" s="168">
        <v>0</v>
      </c>
      <c r="R167" s="168">
        <f>Q167*H167</f>
        <v>0</v>
      </c>
      <c r="S167" s="168">
        <v>0</v>
      </c>
      <c r="T167" s="169">
        <f>S167*H167</f>
        <v>0</v>
      </c>
      <c r="AR167" s="152" t="s">
        <v>1559</v>
      </c>
      <c r="AT167" s="152" t="s">
        <v>156</v>
      </c>
      <c r="AU167" s="152" t="s">
        <v>83</v>
      </c>
      <c r="AY167" s="13" t="s">
        <v>154</v>
      </c>
      <c r="BE167" s="153">
        <f>IF(N167="základná",J167,0)</f>
        <v>0</v>
      </c>
      <c r="BF167" s="153">
        <f>IF(N167="znížená",J167,0)</f>
        <v>0</v>
      </c>
      <c r="BG167" s="153">
        <f>IF(N167="zákl. prenesená",J167,0)</f>
        <v>0</v>
      </c>
      <c r="BH167" s="153">
        <f>IF(N167="zníž. prenesená",J167,0)</f>
        <v>0</v>
      </c>
      <c r="BI167" s="153">
        <f>IF(N167="nulová",J167,0)</f>
        <v>0</v>
      </c>
      <c r="BJ167" s="13" t="s">
        <v>95</v>
      </c>
      <c r="BK167" s="153">
        <f>ROUND(I167*H167,2)</f>
        <v>0</v>
      </c>
      <c r="BL167" s="13" t="s">
        <v>1559</v>
      </c>
      <c r="BM167" s="152" t="s">
        <v>1972</v>
      </c>
    </row>
    <row r="168" spans="2:65" s="1" customFormat="1" ht="6.95" customHeight="1">
      <c r="B168" s="43"/>
      <c r="C168" s="44"/>
      <c r="D168" s="44"/>
      <c r="E168" s="44"/>
      <c r="F168" s="44"/>
      <c r="G168" s="44"/>
      <c r="H168" s="44"/>
      <c r="I168" s="44"/>
      <c r="J168" s="44"/>
      <c r="K168" s="44"/>
      <c r="L168" s="28"/>
    </row>
  </sheetData>
  <autoFilter ref="C128:K167" xr:uid="{00000000-0009-0000-0000-000005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62"/>
  <sheetViews>
    <sheetView showGridLines="0" topLeftCell="A144" workbookViewId="0">
      <selection activeCell="I164" sqref="I16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0" t="s">
        <v>5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3" t="s">
        <v>105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customHeight="1">
      <c r="B4" s="16"/>
      <c r="D4" s="17" t="s">
        <v>109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17" t="str">
        <f>'Rekapitulácia stavby'!K6</f>
        <v>Skladovacia hala - prístavba</v>
      </c>
      <c r="F7" s="218"/>
      <c r="G7" s="218"/>
      <c r="H7" s="218"/>
      <c r="L7" s="16"/>
    </row>
    <row r="8" spans="2:46" ht="12" customHeight="1">
      <c r="B8" s="16"/>
      <c r="D8" s="23" t="s">
        <v>110</v>
      </c>
      <c r="L8" s="16"/>
    </row>
    <row r="9" spans="2:46" s="1" customFormat="1" ht="16.5" customHeight="1">
      <c r="B9" s="28"/>
      <c r="E9" s="217" t="s">
        <v>1973</v>
      </c>
      <c r="F9" s="216"/>
      <c r="G9" s="216"/>
      <c r="H9" s="216"/>
      <c r="L9" s="28"/>
    </row>
    <row r="10" spans="2:46" s="1" customFormat="1" ht="12" customHeight="1">
      <c r="B10" s="28"/>
      <c r="D10" s="23" t="s">
        <v>1887</v>
      </c>
      <c r="L10" s="28"/>
    </row>
    <row r="11" spans="2:46" s="1" customFormat="1" ht="16.5" customHeight="1">
      <c r="B11" s="28"/>
      <c r="E11" s="199" t="s">
        <v>1974</v>
      </c>
      <c r="F11" s="216"/>
      <c r="G11" s="216"/>
      <c r="H11" s="216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17</v>
      </c>
      <c r="F13" s="21" t="s">
        <v>33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18. 6. 2024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19" t="str">
        <f>'Rekapitulácia stavby'!E14</f>
        <v>Vyplň údaj</v>
      </c>
      <c r="F20" s="185"/>
      <c r="G20" s="185"/>
      <c r="H20" s="185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32</v>
      </c>
      <c r="I25" s="23" t="s">
        <v>24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34</v>
      </c>
      <c r="L28" s="28"/>
    </row>
    <row r="29" spans="2:12" s="7" customFormat="1" ht="16.5" customHeight="1">
      <c r="B29" s="93"/>
      <c r="E29" s="189" t="s">
        <v>1</v>
      </c>
      <c r="F29" s="189"/>
      <c r="G29" s="189"/>
      <c r="H29" s="189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35</v>
      </c>
      <c r="J32" s="65">
        <f>ROUND(J127,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5" customHeight="1">
      <c r="B35" s="28"/>
      <c r="D35" s="54" t="s">
        <v>39</v>
      </c>
      <c r="E35" s="33" t="s">
        <v>40</v>
      </c>
      <c r="F35" s="95">
        <f>ROUND((SUM(BE127:BE161)),  2)</f>
        <v>0</v>
      </c>
      <c r="G35" s="96"/>
      <c r="H35" s="96"/>
      <c r="I35" s="97">
        <v>0.2</v>
      </c>
      <c r="J35" s="95">
        <f>ROUND(((SUM(BE127:BE161))*I35),  2)</f>
        <v>0</v>
      </c>
      <c r="L35" s="28"/>
    </row>
    <row r="36" spans="2:12" s="1" customFormat="1" ht="14.45" customHeight="1">
      <c r="B36" s="28"/>
      <c r="E36" s="33" t="s">
        <v>41</v>
      </c>
      <c r="F36" s="95">
        <f>ROUND((SUM(BF127:BF161)),  2)</f>
        <v>0</v>
      </c>
      <c r="G36" s="96"/>
      <c r="H36" s="96"/>
      <c r="I36" s="97">
        <v>0.2</v>
      </c>
      <c r="J36" s="95">
        <f>ROUND(((SUM(BF127:BF161))*I36),  2)</f>
        <v>0</v>
      </c>
      <c r="L36" s="28"/>
    </row>
    <row r="37" spans="2:12" s="1" customFormat="1" ht="14.45" hidden="1" customHeight="1">
      <c r="B37" s="28"/>
      <c r="E37" s="23" t="s">
        <v>42</v>
      </c>
      <c r="F37" s="85">
        <f>ROUND((SUM(BG127:BG161)),  2)</f>
        <v>0</v>
      </c>
      <c r="I37" s="98">
        <v>0.2</v>
      </c>
      <c r="J37" s="85">
        <f>0</f>
        <v>0</v>
      </c>
      <c r="L37" s="28"/>
    </row>
    <row r="38" spans="2:12" s="1" customFormat="1" ht="14.45" hidden="1" customHeight="1">
      <c r="B38" s="28"/>
      <c r="E38" s="23" t="s">
        <v>43</v>
      </c>
      <c r="F38" s="85">
        <f>ROUND((SUM(BH127:BH161)),  2)</f>
        <v>0</v>
      </c>
      <c r="I38" s="98">
        <v>0.2</v>
      </c>
      <c r="J38" s="85">
        <f>0</f>
        <v>0</v>
      </c>
      <c r="L38" s="28"/>
    </row>
    <row r="39" spans="2:12" s="1" customFormat="1" ht="14.45" hidden="1" customHeight="1">
      <c r="B39" s="28"/>
      <c r="E39" s="33" t="s">
        <v>44</v>
      </c>
      <c r="F39" s="95">
        <f>ROUND((SUM(BI127:BI161)),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112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16.5" customHeight="1">
      <c r="B85" s="28"/>
      <c r="E85" s="217" t="str">
        <f>E7</f>
        <v>Skladovacia hala - prístavba</v>
      </c>
      <c r="F85" s="218"/>
      <c r="G85" s="218"/>
      <c r="H85" s="218"/>
      <c r="L85" s="28"/>
    </row>
    <row r="86" spans="2:12" ht="12" customHeight="1">
      <c r="B86" s="16"/>
      <c r="C86" s="23" t="s">
        <v>110</v>
      </c>
      <c r="L86" s="16"/>
    </row>
    <row r="87" spans="2:12" s="1" customFormat="1" ht="16.5" customHeight="1">
      <c r="B87" s="28"/>
      <c r="E87" s="217" t="s">
        <v>1973</v>
      </c>
      <c r="F87" s="216"/>
      <c r="G87" s="216"/>
      <c r="H87" s="216"/>
      <c r="L87" s="28"/>
    </row>
    <row r="88" spans="2:12" s="1" customFormat="1" ht="12" customHeight="1">
      <c r="B88" s="28"/>
      <c r="C88" s="23" t="s">
        <v>1887</v>
      </c>
      <c r="L88" s="28"/>
    </row>
    <row r="89" spans="2:12" s="1" customFormat="1" ht="16.5" customHeight="1">
      <c r="B89" s="28"/>
      <c r="E89" s="199" t="str">
        <f>E11</f>
        <v>05.1 - Vodovodná prípojka</v>
      </c>
      <c r="F89" s="216"/>
      <c r="G89" s="216"/>
      <c r="H89" s="216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>Svidník</v>
      </c>
      <c r="I91" s="23" t="s">
        <v>21</v>
      </c>
      <c r="J91" s="51" t="str">
        <f>IF(J14="","",J14)</f>
        <v>18. 6. 2024</v>
      </c>
      <c r="L91" s="28"/>
    </row>
    <row r="92" spans="2:12" s="1" customFormat="1" ht="6.95" customHeight="1">
      <c r="B92" s="28"/>
      <c r="L92" s="28"/>
    </row>
    <row r="93" spans="2:12" s="1" customFormat="1" ht="15.2" customHeight="1">
      <c r="B93" s="28"/>
      <c r="C93" s="23" t="s">
        <v>23</v>
      </c>
      <c r="F93" s="21" t="str">
        <f>E17</f>
        <v>Slovenský červený kríž ÚzS Svidník</v>
      </c>
      <c r="I93" s="23" t="s">
        <v>29</v>
      </c>
      <c r="J93" s="26" t="str">
        <f>E23</f>
        <v>Ing. Jozef Špirko</v>
      </c>
      <c r="L93" s="28"/>
    </row>
    <row r="94" spans="2:12" s="1" customFormat="1" ht="15.2" customHeight="1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113</v>
      </c>
      <c r="D96" s="99"/>
      <c r="E96" s="99"/>
      <c r="F96" s="99"/>
      <c r="G96" s="99"/>
      <c r="H96" s="99"/>
      <c r="I96" s="99"/>
      <c r="J96" s="108" t="s">
        <v>114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115</v>
      </c>
      <c r="J98" s="65">
        <f>J127</f>
        <v>0</v>
      </c>
      <c r="L98" s="28"/>
      <c r="AU98" s="13" t="s">
        <v>116</v>
      </c>
    </row>
    <row r="99" spans="2:47" s="8" customFormat="1" ht="24.95" customHeight="1">
      <c r="B99" s="110"/>
      <c r="D99" s="111" t="s">
        <v>117</v>
      </c>
      <c r="E99" s="112"/>
      <c r="F99" s="112"/>
      <c r="G99" s="112"/>
      <c r="H99" s="112"/>
      <c r="I99" s="112"/>
      <c r="J99" s="113">
        <f>J128</f>
        <v>0</v>
      </c>
      <c r="L99" s="110"/>
    </row>
    <row r="100" spans="2:47" s="9" customFormat="1" ht="19.899999999999999" customHeight="1">
      <c r="B100" s="114"/>
      <c r="D100" s="115" t="s">
        <v>118</v>
      </c>
      <c r="E100" s="116"/>
      <c r="F100" s="116"/>
      <c r="G100" s="116"/>
      <c r="H100" s="116"/>
      <c r="I100" s="116"/>
      <c r="J100" s="117">
        <f>J129</f>
        <v>0</v>
      </c>
      <c r="L100" s="114"/>
    </row>
    <row r="101" spans="2:47" s="9" customFormat="1" ht="19.899999999999999" customHeight="1">
      <c r="B101" s="114"/>
      <c r="D101" s="115" t="s">
        <v>121</v>
      </c>
      <c r="E101" s="116"/>
      <c r="F101" s="116"/>
      <c r="G101" s="116"/>
      <c r="H101" s="116"/>
      <c r="I101" s="116"/>
      <c r="J101" s="117">
        <f>J142</f>
        <v>0</v>
      </c>
      <c r="L101" s="114"/>
    </row>
    <row r="102" spans="2:47" s="9" customFormat="1" ht="19.899999999999999" customHeight="1">
      <c r="B102" s="114"/>
      <c r="D102" s="115" t="s">
        <v>1890</v>
      </c>
      <c r="E102" s="116"/>
      <c r="F102" s="116"/>
      <c r="G102" s="116"/>
      <c r="H102" s="116"/>
      <c r="I102" s="116"/>
      <c r="J102" s="117">
        <f>J143</f>
        <v>0</v>
      </c>
      <c r="L102" s="114"/>
    </row>
    <row r="103" spans="2:47" s="8" customFormat="1" ht="24.95" customHeight="1">
      <c r="B103" s="110"/>
      <c r="D103" s="111" t="s">
        <v>1345</v>
      </c>
      <c r="E103" s="112"/>
      <c r="F103" s="112"/>
      <c r="G103" s="112"/>
      <c r="H103" s="112"/>
      <c r="I103" s="112"/>
      <c r="J103" s="113">
        <f>J155</f>
        <v>0</v>
      </c>
      <c r="L103" s="110"/>
    </row>
    <row r="104" spans="2:47" s="8" customFormat="1" ht="24.95" customHeight="1">
      <c r="B104" s="110"/>
      <c r="D104" s="111" t="s">
        <v>943</v>
      </c>
      <c r="E104" s="112"/>
      <c r="F104" s="112"/>
      <c r="G104" s="112"/>
      <c r="H104" s="112"/>
      <c r="I104" s="112"/>
      <c r="J104" s="113">
        <f>J158</f>
        <v>0</v>
      </c>
      <c r="L104" s="110"/>
    </row>
    <row r="105" spans="2:47" s="9" customFormat="1" ht="19.899999999999999" customHeight="1">
      <c r="B105" s="114"/>
      <c r="D105" s="115" t="s">
        <v>1891</v>
      </c>
      <c r="E105" s="116"/>
      <c r="F105" s="116"/>
      <c r="G105" s="116"/>
      <c r="H105" s="116"/>
      <c r="I105" s="116"/>
      <c r="J105" s="117">
        <f>J159</f>
        <v>0</v>
      </c>
      <c r="L105" s="114"/>
    </row>
    <row r="106" spans="2:47" s="1" customFormat="1" ht="21.75" customHeight="1">
      <c r="B106" s="28"/>
      <c r="L106" s="28"/>
    </row>
    <row r="107" spans="2:47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47" s="1" customFormat="1" ht="6.95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47" s="1" customFormat="1" ht="24.95" customHeight="1">
      <c r="B112" s="28"/>
      <c r="C112" s="17" t="s">
        <v>140</v>
      </c>
      <c r="L112" s="28"/>
    </row>
    <row r="113" spans="2:63" s="1" customFormat="1" ht="6.95" customHeight="1">
      <c r="B113" s="28"/>
      <c r="L113" s="28"/>
    </row>
    <row r="114" spans="2:63" s="1" customFormat="1" ht="12" customHeight="1">
      <c r="B114" s="28"/>
      <c r="C114" s="23" t="s">
        <v>15</v>
      </c>
      <c r="L114" s="28"/>
    </row>
    <row r="115" spans="2:63" s="1" customFormat="1" ht="16.5" customHeight="1">
      <c r="B115" s="28"/>
      <c r="E115" s="217" t="str">
        <f>E7</f>
        <v>Skladovacia hala - prístavba</v>
      </c>
      <c r="F115" s="218"/>
      <c r="G115" s="218"/>
      <c r="H115" s="218"/>
      <c r="L115" s="28"/>
    </row>
    <row r="116" spans="2:63" ht="12" customHeight="1">
      <c r="B116" s="16"/>
      <c r="C116" s="23" t="s">
        <v>110</v>
      </c>
      <c r="L116" s="16"/>
    </row>
    <row r="117" spans="2:63" s="1" customFormat="1" ht="16.5" customHeight="1">
      <c r="B117" s="28"/>
      <c r="E117" s="217" t="s">
        <v>1973</v>
      </c>
      <c r="F117" s="216"/>
      <c r="G117" s="216"/>
      <c r="H117" s="216"/>
      <c r="L117" s="28"/>
    </row>
    <row r="118" spans="2:63" s="1" customFormat="1" ht="12" customHeight="1">
      <c r="B118" s="28"/>
      <c r="C118" s="23" t="s">
        <v>1887</v>
      </c>
      <c r="L118" s="28"/>
    </row>
    <row r="119" spans="2:63" s="1" customFormat="1" ht="16.5" customHeight="1">
      <c r="B119" s="28"/>
      <c r="E119" s="199" t="str">
        <f>E11</f>
        <v>05.1 - Vodovodná prípojka</v>
      </c>
      <c r="F119" s="216"/>
      <c r="G119" s="216"/>
      <c r="H119" s="216"/>
      <c r="L119" s="28"/>
    </row>
    <row r="120" spans="2:63" s="1" customFormat="1" ht="6.95" customHeight="1">
      <c r="B120" s="28"/>
      <c r="L120" s="28"/>
    </row>
    <row r="121" spans="2:63" s="1" customFormat="1" ht="12" customHeight="1">
      <c r="B121" s="28"/>
      <c r="C121" s="23" t="s">
        <v>19</v>
      </c>
      <c r="F121" s="21" t="str">
        <f>F14</f>
        <v>Svidník</v>
      </c>
      <c r="I121" s="23" t="s">
        <v>21</v>
      </c>
      <c r="J121" s="51" t="str">
        <f>IF(J14="","",J14)</f>
        <v>18. 6. 2024</v>
      </c>
      <c r="L121" s="28"/>
    </row>
    <row r="122" spans="2:63" s="1" customFormat="1" ht="6.95" customHeight="1">
      <c r="B122" s="28"/>
      <c r="L122" s="28"/>
    </row>
    <row r="123" spans="2:63" s="1" customFormat="1" ht="15.2" customHeight="1">
      <c r="B123" s="28"/>
      <c r="C123" s="23" t="s">
        <v>23</v>
      </c>
      <c r="F123" s="21" t="str">
        <f>E17</f>
        <v>Slovenský červený kríž ÚzS Svidník</v>
      </c>
      <c r="I123" s="23" t="s">
        <v>29</v>
      </c>
      <c r="J123" s="26" t="str">
        <f>E23</f>
        <v>Ing. Jozef Špirko</v>
      </c>
      <c r="L123" s="28"/>
    </row>
    <row r="124" spans="2:63" s="1" customFormat="1" ht="15.2" customHeight="1">
      <c r="B124" s="28"/>
      <c r="C124" s="23" t="s">
        <v>27</v>
      </c>
      <c r="F124" s="21" t="str">
        <f>IF(E20="","",E20)</f>
        <v>Vyplň údaj</v>
      </c>
      <c r="I124" s="23" t="s">
        <v>32</v>
      </c>
      <c r="J124" s="26" t="str">
        <f>E26</f>
        <v xml:space="preserve"> </v>
      </c>
      <c r="L124" s="28"/>
    </row>
    <row r="125" spans="2:63" s="1" customFormat="1" ht="10.35" customHeight="1">
      <c r="B125" s="28"/>
      <c r="L125" s="28"/>
    </row>
    <row r="126" spans="2:63" s="10" customFormat="1" ht="29.25" customHeight="1">
      <c r="B126" s="118"/>
      <c r="C126" s="119" t="s">
        <v>141</v>
      </c>
      <c r="D126" s="120" t="s">
        <v>60</v>
      </c>
      <c r="E126" s="120" t="s">
        <v>56</v>
      </c>
      <c r="F126" s="120" t="s">
        <v>57</v>
      </c>
      <c r="G126" s="120" t="s">
        <v>142</v>
      </c>
      <c r="H126" s="120" t="s">
        <v>143</v>
      </c>
      <c r="I126" s="120" t="s">
        <v>144</v>
      </c>
      <c r="J126" s="121" t="s">
        <v>114</v>
      </c>
      <c r="K126" s="122" t="s">
        <v>145</v>
      </c>
      <c r="L126" s="118"/>
      <c r="M126" s="58" t="s">
        <v>1</v>
      </c>
      <c r="N126" s="59" t="s">
        <v>39</v>
      </c>
      <c r="O126" s="59" t="s">
        <v>146</v>
      </c>
      <c r="P126" s="59" t="s">
        <v>147</v>
      </c>
      <c r="Q126" s="59" t="s">
        <v>148</v>
      </c>
      <c r="R126" s="59" t="s">
        <v>149</v>
      </c>
      <c r="S126" s="59" t="s">
        <v>150</v>
      </c>
      <c r="T126" s="60" t="s">
        <v>151</v>
      </c>
    </row>
    <row r="127" spans="2:63" s="1" customFormat="1" ht="22.9" customHeight="1">
      <c r="B127" s="28"/>
      <c r="C127" s="63" t="s">
        <v>115</v>
      </c>
      <c r="J127" s="123">
        <f>BK127</f>
        <v>0</v>
      </c>
      <c r="L127" s="28"/>
      <c r="M127" s="61"/>
      <c r="N127" s="52"/>
      <c r="O127" s="52"/>
      <c r="P127" s="124">
        <f>P128+P155+P158</f>
        <v>0</v>
      </c>
      <c r="Q127" s="52"/>
      <c r="R127" s="124">
        <f>R128+R155+R158</f>
        <v>42.595939999999999</v>
      </c>
      <c r="S127" s="52"/>
      <c r="T127" s="125">
        <f>T128+T155+T158</f>
        <v>0</v>
      </c>
      <c r="AT127" s="13" t="s">
        <v>74</v>
      </c>
      <c r="AU127" s="13" t="s">
        <v>116</v>
      </c>
      <c r="BK127" s="126">
        <f>BK128+BK155+BK158</f>
        <v>0</v>
      </c>
    </row>
    <row r="128" spans="2:63" s="11" customFormat="1" ht="25.9" customHeight="1">
      <c r="B128" s="127"/>
      <c r="D128" s="128" t="s">
        <v>74</v>
      </c>
      <c r="E128" s="129" t="s">
        <v>152</v>
      </c>
      <c r="F128" s="129" t="s">
        <v>153</v>
      </c>
      <c r="I128" s="130"/>
      <c r="J128" s="131">
        <f>BK128</f>
        <v>0</v>
      </c>
      <c r="L128" s="127"/>
      <c r="M128" s="132"/>
      <c r="P128" s="133">
        <f>P129+P142+P143</f>
        <v>0</v>
      </c>
      <c r="R128" s="133">
        <f>R129+R142+R143</f>
        <v>42.595939999999999</v>
      </c>
      <c r="T128" s="134">
        <f>T129+T142+T143</f>
        <v>0</v>
      </c>
      <c r="AR128" s="128" t="s">
        <v>83</v>
      </c>
      <c r="AT128" s="135" t="s">
        <v>74</v>
      </c>
      <c r="AU128" s="135" t="s">
        <v>75</v>
      </c>
      <c r="AY128" s="128" t="s">
        <v>154</v>
      </c>
      <c r="BK128" s="136">
        <f>BK129+BK142+BK143</f>
        <v>0</v>
      </c>
    </row>
    <row r="129" spans="2:65" s="11" customFormat="1" ht="22.9" customHeight="1">
      <c r="B129" s="127"/>
      <c r="D129" s="128" t="s">
        <v>74</v>
      </c>
      <c r="E129" s="137" t="s">
        <v>83</v>
      </c>
      <c r="F129" s="137" t="s">
        <v>155</v>
      </c>
      <c r="I129" s="130"/>
      <c r="J129" s="138">
        <f>BK129</f>
        <v>0</v>
      </c>
      <c r="L129" s="127"/>
      <c r="M129" s="132"/>
      <c r="P129" s="133">
        <f>SUM(P130:P141)</f>
        <v>0</v>
      </c>
      <c r="R129" s="133">
        <f>SUM(R130:R141)</f>
        <v>20.57714</v>
      </c>
      <c r="T129" s="134">
        <f>SUM(T130:T141)</f>
        <v>0</v>
      </c>
      <c r="AR129" s="128" t="s">
        <v>83</v>
      </c>
      <c r="AT129" s="135" t="s">
        <v>74</v>
      </c>
      <c r="AU129" s="135" t="s">
        <v>83</v>
      </c>
      <c r="AY129" s="128" t="s">
        <v>154</v>
      </c>
      <c r="BK129" s="136">
        <f>SUM(BK130:BK141)</f>
        <v>0</v>
      </c>
    </row>
    <row r="130" spans="2:65" s="1" customFormat="1" ht="16.5" customHeight="1">
      <c r="B130" s="139"/>
      <c r="C130" s="140" t="s">
        <v>706</v>
      </c>
      <c r="D130" s="140" t="s">
        <v>156</v>
      </c>
      <c r="E130" s="141" t="s">
        <v>1975</v>
      </c>
      <c r="F130" s="142" t="s">
        <v>1976</v>
      </c>
      <c r="G130" s="143" t="s">
        <v>159</v>
      </c>
      <c r="H130" s="144">
        <v>20</v>
      </c>
      <c r="I130" s="145">
        <v>0</v>
      </c>
      <c r="J130" s="146">
        <f t="shared" ref="J130:J141" si="0">ROUND(I130*H130,2)</f>
        <v>0</v>
      </c>
      <c r="K130" s="147"/>
      <c r="L130" s="28"/>
      <c r="M130" s="148" t="s">
        <v>1</v>
      </c>
      <c r="N130" s="149" t="s">
        <v>41</v>
      </c>
      <c r="P130" s="150">
        <f t="shared" ref="P130:P141" si="1">O130*H130</f>
        <v>0</v>
      </c>
      <c r="Q130" s="150">
        <v>0</v>
      </c>
      <c r="R130" s="150">
        <f t="shared" ref="R130:R141" si="2">Q130*H130</f>
        <v>0</v>
      </c>
      <c r="S130" s="150">
        <v>0</v>
      </c>
      <c r="T130" s="151">
        <f t="shared" ref="T130:T141" si="3">S130*H130</f>
        <v>0</v>
      </c>
      <c r="AR130" s="152" t="s">
        <v>160</v>
      </c>
      <c r="AT130" s="152" t="s">
        <v>156</v>
      </c>
      <c r="AU130" s="152" t="s">
        <v>95</v>
      </c>
      <c r="AY130" s="13" t="s">
        <v>154</v>
      </c>
      <c r="BE130" s="153">
        <f t="shared" ref="BE130:BE141" si="4">IF(N130="základná",J130,0)</f>
        <v>0</v>
      </c>
      <c r="BF130" s="153">
        <f t="shared" ref="BF130:BF141" si="5">IF(N130="znížená",J130,0)</f>
        <v>0</v>
      </c>
      <c r="BG130" s="153">
        <f t="shared" ref="BG130:BG141" si="6">IF(N130="zákl. prenesená",J130,0)</f>
        <v>0</v>
      </c>
      <c r="BH130" s="153">
        <f t="shared" ref="BH130:BH141" si="7">IF(N130="zníž. prenesená",J130,0)</f>
        <v>0</v>
      </c>
      <c r="BI130" s="153">
        <f t="shared" ref="BI130:BI141" si="8">IF(N130="nulová",J130,0)</f>
        <v>0</v>
      </c>
      <c r="BJ130" s="13" t="s">
        <v>95</v>
      </c>
      <c r="BK130" s="153">
        <f t="shared" ref="BK130:BK141" si="9">ROUND(I130*H130,2)</f>
        <v>0</v>
      </c>
      <c r="BL130" s="13" t="s">
        <v>160</v>
      </c>
      <c r="BM130" s="152" t="s">
        <v>1977</v>
      </c>
    </row>
    <row r="131" spans="2:65" s="1" customFormat="1" ht="16.5" customHeight="1">
      <c r="B131" s="139"/>
      <c r="C131" s="140" t="s">
        <v>165</v>
      </c>
      <c r="D131" s="140" t="s">
        <v>156</v>
      </c>
      <c r="E131" s="141" t="s">
        <v>166</v>
      </c>
      <c r="F131" s="142" t="s">
        <v>167</v>
      </c>
      <c r="G131" s="143" t="s">
        <v>159</v>
      </c>
      <c r="H131" s="144">
        <v>21</v>
      </c>
      <c r="I131" s="145">
        <v>0</v>
      </c>
      <c r="J131" s="146">
        <f t="shared" si="0"/>
        <v>0</v>
      </c>
      <c r="K131" s="147"/>
      <c r="L131" s="28"/>
      <c r="M131" s="148" t="s">
        <v>1</v>
      </c>
      <c r="N131" s="149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160</v>
      </c>
      <c r="AT131" s="152" t="s">
        <v>156</v>
      </c>
      <c r="AU131" s="152" t="s">
        <v>95</v>
      </c>
      <c r="AY131" s="13" t="s">
        <v>154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95</v>
      </c>
      <c r="BK131" s="153">
        <f t="shared" si="9"/>
        <v>0</v>
      </c>
      <c r="BL131" s="13" t="s">
        <v>160</v>
      </c>
      <c r="BM131" s="152" t="s">
        <v>1978</v>
      </c>
    </row>
    <row r="132" spans="2:65" s="1" customFormat="1" ht="24.2" customHeight="1">
      <c r="B132" s="139"/>
      <c r="C132" s="140" t="s">
        <v>710</v>
      </c>
      <c r="D132" s="140" t="s">
        <v>156</v>
      </c>
      <c r="E132" s="141" t="s">
        <v>1979</v>
      </c>
      <c r="F132" s="142" t="s">
        <v>1980</v>
      </c>
      <c r="G132" s="143" t="s">
        <v>159</v>
      </c>
      <c r="H132" s="144">
        <v>41</v>
      </c>
      <c r="I132" s="145">
        <v>0</v>
      </c>
      <c r="J132" s="146">
        <f t="shared" si="0"/>
        <v>0</v>
      </c>
      <c r="K132" s="147"/>
      <c r="L132" s="28"/>
      <c r="M132" s="148" t="s">
        <v>1</v>
      </c>
      <c r="N132" s="149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160</v>
      </c>
      <c r="AT132" s="152" t="s">
        <v>156</v>
      </c>
      <c r="AU132" s="152" t="s">
        <v>95</v>
      </c>
      <c r="AY132" s="13" t="s">
        <v>154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95</v>
      </c>
      <c r="BK132" s="153">
        <f t="shared" si="9"/>
        <v>0</v>
      </c>
      <c r="BL132" s="13" t="s">
        <v>160</v>
      </c>
      <c r="BM132" s="152" t="s">
        <v>1981</v>
      </c>
    </row>
    <row r="133" spans="2:65" s="1" customFormat="1" ht="37.9" customHeight="1">
      <c r="B133" s="139"/>
      <c r="C133" s="140" t="s">
        <v>160</v>
      </c>
      <c r="D133" s="140" t="s">
        <v>156</v>
      </c>
      <c r="E133" s="141" t="s">
        <v>169</v>
      </c>
      <c r="F133" s="142" t="s">
        <v>170</v>
      </c>
      <c r="G133" s="143" t="s">
        <v>159</v>
      </c>
      <c r="H133" s="144">
        <v>12.6</v>
      </c>
      <c r="I133" s="145">
        <v>0</v>
      </c>
      <c r="J133" s="146">
        <f t="shared" si="0"/>
        <v>0</v>
      </c>
      <c r="K133" s="147"/>
      <c r="L133" s="28"/>
      <c r="M133" s="148" t="s">
        <v>1</v>
      </c>
      <c r="N133" s="149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160</v>
      </c>
      <c r="AT133" s="152" t="s">
        <v>156</v>
      </c>
      <c r="AU133" s="152" t="s">
        <v>95</v>
      </c>
      <c r="AY133" s="13" t="s">
        <v>154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95</v>
      </c>
      <c r="BK133" s="153">
        <f t="shared" si="9"/>
        <v>0</v>
      </c>
      <c r="BL133" s="13" t="s">
        <v>160</v>
      </c>
      <c r="BM133" s="152" t="s">
        <v>1982</v>
      </c>
    </row>
    <row r="134" spans="2:65" s="1" customFormat="1" ht="33" customHeight="1">
      <c r="B134" s="139"/>
      <c r="C134" s="140" t="s">
        <v>172</v>
      </c>
      <c r="D134" s="140" t="s">
        <v>156</v>
      </c>
      <c r="E134" s="141" t="s">
        <v>1983</v>
      </c>
      <c r="F134" s="142" t="s">
        <v>1905</v>
      </c>
      <c r="G134" s="143" t="s">
        <v>159</v>
      </c>
      <c r="H134" s="144">
        <v>12.6</v>
      </c>
      <c r="I134" s="145">
        <v>0</v>
      </c>
      <c r="J134" s="146">
        <f t="shared" si="0"/>
        <v>0</v>
      </c>
      <c r="K134" s="147"/>
      <c r="L134" s="28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160</v>
      </c>
      <c r="AT134" s="152" t="s">
        <v>156</v>
      </c>
      <c r="AU134" s="152" t="s">
        <v>95</v>
      </c>
      <c r="AY134" s="13" t="s">
        <v>154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95</v>
      </c>
      <c r="BK134" s="153">
        <f t="shared" si="9"/>
        <v>0</v>
      </c>
      <c r="BL134" s="13" t="s">
        <v>160</v>
      </c>
      <c r="BM134" s="152" t="s">
        <v>1984</v>
      </c>
    </row>
    <row r="135" spans="2:65" s="1" customFormat="1" ht="37.9" customHeight="1">
      <c r="B135" s="139"/>
      <c r="C135" s="140" t="s">
        <v>534</v>
      </c>
      <c r="D135" s="140" t="s">
        <v>156</v>
      </c>
      <c r="E135" s="141" t="s">
        <v>177</v>
      </c>
      <c r="F135" s="142" t="s">
        <v>178</v>
      </c>
      <c r="G135" s="143" t="s">
        <v>159</v>
      </c>
      <c r="H135" s="144">
        <v>12.6</v>
      </c>
      <c r="I135" s="145">
        <v>0</v>
      </c>
      <c r="J135" s="146">
        <f t="shared" si="0"/>
        <v>0</v>
      </c>
      <c r="K135" s="147"/>
      <c r="L135" s="28"/>
      <c r="M135" s="148" t="s">
        <v>1</v>
      </c>
      <c r="N135" s="149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160</v>
      </c>
      <c r="AT135" s="152" t="s">
        <v>156</v>
      </c>
      <c r="AU135" s="152" t="s">
        <v>95</v>
      </c>
      <c r="AY135" s="13" t="s">
        <v>154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95</v>
      </c>
      <c r="BK135" s="153">
        <f t="shared" si="9"/>
        <v>0</v>
      </c>
      <c r="BL135" s="13" t="s">
        <v>160</v>
      </c>
      <c r="BM135" s="152" t="s">
        <v>1985</v>
      </c>
    </row>
    <row r="136" spans="2:65" s="1" customFormat="1" ht="24.2" customHeight="1">
      <c r="B136" s="139"/>
      <c r="C136" s="140" t="s">
        <v>190</v>
      </c>
      <c r="D136" s="140" t="s">
        <v>156</v>
      </c>
      <c r="E136" s="141" t="s">
        <v>1986</v>
      </c>
      <c r="F136" s="142" t="s">
        <v>1987</v>
      </c>
      <c r="G136" s="143" t="s">
        <v>159</v>
      </c>
      <c r="H136" s="144">
        <v>2.1</v>
      </c>
      <c r="I136" s="145">
        <v>0</v>
      </c>
      <c r="J136" s="146">
        <f t="shared" si="0"/>
        <v>0</v>
      </c>
      <c r="K136" s="147"/>
      <c r="L136" s="28"/>
      <c r="M136" s="148" t="s">
        <v>1</v>
      </c>
      <c r="N136" s="149" t="s">
        <v>41</v>
      </c>
      <c r="P136" s="150">
        <f t="shared" si="1"/>
        <v>0</v>
      </c>
      <c r="Q136" s="150">
        <v>1.7034</v>
      </c>
      <c r="R136" s="150">
        <f t="shared" si="2"/>
        <v>3.57714</v>
      </c>
      <c r="S136" s="150">
        <v>0</v>
      </c>
      <c r="T136" s="151">
        <f t="shared" si="3"/>
        <v>0</v>
      </c>
      <c r="AR136" s="152" t="s">
        <v>160</v>
      </c>
      <c r="AT136" s="152" t="s">
        <v>156</v>
      </c>
      <c r="AU136" s="152" t="s">
        <v>95</v>
      </c>
      <c r="AY136" s="13" t="s">
        <v>154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95</v>
      </c>
      <c r="BK136" s="153">
        <f t="shared" si="9"/>
        <v>0</v>
      </c>
      <c r="BL136" s="13" t="s">
        <v>160</v>
      </c>
      <c r="BM136" s="152" t="s">
        <v>1988</v>
      </c>
    </row>
    <row r="137" spans="2:65" s="1" customFormat="1" ht="24.2" customHeight="1">
      <c r="B137" s="139"/>
      <c r="C137" s="140" t="s">
        <v>180</v>
      </c>
      <c r="D137" s="140" t="s">
        <v>156</v>
      </c>
      <c r="E137" s="141" t="s">
        <v>1989</v>
      </c>
      <c r="F137" s="142" t="s">
        <v>1908</v>
      </c>
      <c r="G137" s="143" t="s">
        <v>159</v>
      </c>
      <c r="H137" s="144">
        <v>6.8</v>
      </c>
      <c r="I137" s="145">
        <v>0</v>
      </c>
      <c r="J137" s="146">
        <f t="shared" si="0"/>
        <v>0</v>
      </c>
      <c r="K137" s="147"/>
      <c r="L137" s="28"/>
      <c r="M137" s="148" t="s">
        <v>1</v>
      </c>
      <c r="N137" s="149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160</v>
      </c>
      <c r="AT137" s="152" t="s">
        <v>156</v>
      </c>
      <c r="AU137" s="152" t="s">
        <v>95</v>
      </c>
      <c r="AY137" s="13" t="s">
        <v>154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95</v>
      </c>
      <c r="BK137" s="153">
        <f t="shared" si="9"/>
        <v>0</v>
      </c>
      <c r="BL137" s="13" t="s">
        <v>160</v>
      </c>
      <c r="BM137" s="152" t="s">
        <v>1990</v>
      </c>
    </row>
    <row r="138" spans="2:65" s="1" customFormat="1" ht="24.2" customHeight="1">
      <c r="B138" s="139"/>
      <c r="C138" s="140" t="s">
        <v>176</v>
      </c>
      <c r="D138" s="140" t="s">
        <v>156</v>
      </c>
      <c r="E138" s="141" t="s">
        <v>1991</v>
      </c>
      <c r="F138" s="142" t="s">
        <v>1911</v>
      </c>
      <c r="G138" s="143" t="s">
        <v>159</v>
      </c>
      <c r="H138" s="144">
        <v>12.6</v>
      </c>
      <c r="I138" s="145">
        <v>0</v>
      </c>
      <c r="J138" s="146">
        <f t="shared" si="0"/>
        <v>0</v>
      </c>
      <c r="K138" s="147"/>
      <c r="L138" s="28"/>
      <c r="M138" s="148" t="s">
        <v>1</v>
      </c>
      <c r="N138" s="149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160</v>
      </c>
      <c r="AT138" s="152" t="s">
        <v>156</v>
      </c>
      <c r="AU138" s="152" t="s">
        <v>95</v>
      </c>
      <c r="AY138" s="13" t="s">
        <v>154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95</v>
      </c>
      <c r="BK138" s="153">
        <f t="shared" si="9"/>
        <v>0</v>
      </c>
      <c r="BL138" s="13" t="s">
        <v>160</v>
      </c>
      <c r="BM138" s="152" t="s">
        <v>1992</v>
      </c>
    </row>
    <row r="139" spans="2:65" s="1" customFormat="1" ht="16.5" customHeight="1">
      <c r="B139" s="139"/>
      <c r="C139" s="140" t="s">
        <v>702</v>
      </c>
      <c r="D139" s="140" t="s">
        <v>156</v>
      </c>
      <c r="E139" s="141" t="s">
        <v>1993</v>
      </c>
      <c r="F139" s="142" t="s">
        <v>1994</v>
      </c>
      <c r="G139" s="143" t="s">
        <v>159</v>
      </c>
      <c r="H139" s="144">
        <v>12.6</v>
      </c>
      <c r="I139" s="145">
        <v>0</v>
      </c>
      <c r="J139" s="146">
        <f t="shared" si="0"/>
        <v>0</v>
      </c>
      <c r="K139" s="147"/>
      <c r="L139" s="28"/>
      <c r="M139" s="148" t="s">
        <v>1</v>
      </c>
      <c r="N139" s="149" t="s">
        <v>41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160</v>
      </c>
      <c r="AT139" s="152" t="s">
        <v>156</v>
      </c>
      <c r="AU139" s="152" t="s">
        <v>95</v>
      </c>
      <c r="AY139" s="13" t="s">
        <v>154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95</v>
      </c>
      <c r="BK139" s="153">
        <f t="shared" si="9"/>
        <v>0</v>
      </c>
      <c r="BL139" s="13" t="s">
        <v>160</v>
      </c>
      <c r="BM139" s="152" t="s">
        <v>1995</v>
      </c>
    </row>
    <row r="140" spans="2:65" s="1" customFormat="1" ht="24.2" customHeight="1">
      <c r="B140" s="139"/>
      <c r="C140" s="140" t="s">
        <v>538</v>
      </c>
      <c r="D140" s="140" t="s">
        <v>156</v>
      </c>
      <c r="E140" s="141" t="s">
        <v>1996</v>
      </c>
      <c r="F140" s="142" t="s">
        <v>1997</v>
      </c>
      <c r="G140" s="143" t="s">
        <v>229</v>
      </c>
      <c r="H140" s="144">
        <v>15</v>
      </c>
      <c r="I140" s="145">
        <v>0</v>
      </c>
      <c r="J140" s="146">
        <f t="shared" si="0"/>
        <v>0</v>
      </c>
      <c r="K140" s="147"/>
      <c r="L140" s="28"/>
      <c r="M140" s="148" t="s">
        <v>1</v>
      </c>
      <c r="N140" s="149" t="s">
        <v>41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160</v>
      </c>
      <c r="AT140" s="152" t="s">
        <v>156</v>
      </c>
      <c r="AU140" s="152" t="s">
        <v>95</v>
      </c>
      <c r="AY140" s="13" t="s">
        <v>154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95</v>
      </c>
      <c r="BK140" s="153">
        <f t="shared" si="9"/>
        <v>0</v>
      </c>
      <c r="BL140" s="13" t="s">
        <v>160</v>
      </c>
      <c r="BM140" s="152" t="s">
        <v>1998</v>
      </c>
    </row>
    <row r="141" spans="2:65" s="1" customFormat="1" ht="16.5" customHeight="1">
      <c r="B141" s="139"/>
      <c r="C141" s="154" t="s">
        <v>184</v>
      </c>
      <c r="D141" s="154" t="s">
        <v>484</v>
      </c>
      <c r="E141" s="155" t="s">
        <v>1999</v>
      </c>
      <c r="F141" s="156" t="s">
        <v>2000</v>
      </c>
      <c r="G141" s="157" t="s">
        <v>229</v>
      </c>
      <c r="H141" s="158">
        <v>17</v>
      </c>
      <c r="I141" s="145">
        <v>0</v>
      </c>
      <c r="J141" s="159">
        <f t="shared" si="0"/>
        <v>0</v>
      </c>
      <c r="K141" s="160"/>
      <c r="L141" s="161"/>
      <c r="M141" s="162" t="s">
        <v>1</v>
      </c>
      <c r="N141" s="163" t="s">
        <v>41</v>
      </c>
      <c r="P141" s="150">
        <f t="shared" si="1"/>
        <v>0</v>
      </c>
      <c r="Q141" s="150">
        <v>1</v>
      </c>
      <c r="R141" s="150">
        <f t="shared" si="2"/>
        <v>17</v>
      </c>
      <c r="S141" s="150">
        <v>0</v>
      </c>
      <c r="T141" s="151">
        <f t="shared" si="3"/>
        <v>0</v>
      </c>
      <c r="AR141" s="152" t="s">
        <v>184</v>
      </c>
      <c r="AT141" s="152" t="s">
        <v>484</v>
      </c>
      <c r="AU141" s="152" t="s">
        <v>95</v>
      </c>
      <c r="AY141" s="13" t="s">
        <v>154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95</v>
      </c>
      <c r="BK141" s="153">
        <f t="shared" si="9"/>
        <v>0</v>
      </c>
      <c r="BL141" s="13" t="s">
        <v>160</v>
      </c>
      <c r="BM141" s="152" t="s">
        <v>2001</v>
      </c>
    </row>
    <row r="142" spans="2:65" s="11" customFormat="1" ht="22.9" customHeight="1">
      <c r="B142" s="127"/>
      <c r="D142" s="128" t="s">
        <v>74</v>
      </c>
      <c r="E142" s="137" t="s">
        <v>160</v>
      </c>
      <c r="F142" s="137" t="s">
        <v>292</v>
      </c>
      <c r="I142" s="130"/>
      <c r="J142" s="138">
        <f>BK142</f>
        <v>0</v>
      </c>
      <c r="L142" s="127"/>
      <c r="M142" s="132"/>
      <c r="P142" s="133">
        <v>0</v>
      </c>
      <c r="R142" s="133">
        <v>0</v>
      </c>
      <c r="T142" s="134">
        <v>0</v>
      </c>
      <c r="AR142" s="128" t="s">
        <v>83</v>
      </c>
      <c r="AT142" s="135" t="s">
        <v>74</v>
      </c>
      <c r="AU142" s="135" t="s">
        <v>83</v>
      </c>
      <c r="AY142" s="128" t="s">
        <v>154</v>
      </c>
      <c r="BK142" s="136">
        <v>0</v>
      </c>
    </row>
    <row r="143" spans="2:65" s="11" customFormat="1" ht="22.9" customHeight="1">
      <c r="B143" s="127"/>
      <c r="D143" s="128" t="s">
        <v>74</v>
      </c>
      <c r="E143" s="137" t="s">
        <v>184</v>
      </c>
      <c r="F143" s="137" t="s">
        <v>1913</v>
      </c>
      <c r="I143" s="130"/>
      <c r="J143" s="138">
        <f>BK143</f>
        <v>0</v>
      </c>
      <c r="L143" s="127"/>
      <c r="M143" s="132"/>
      <c r="P143" s="133">
        <f>SUM(P144:P154)</f>
        <v>0</v>
      </c>
      <c r="R143" s="133">
        <f>SUM(R144:R154)</f>
        <v>22.018799999999999</v>
      </c>
      <c r="T143" s="134">
        <f>SUM(T144:T154)</f>
        <v>0</v>
      </c>
      <c r="AR143" s="128" t="s">
        <v>83</v>
      </c>
      <c r="AT143" s="135" t="s">
        <v>74</v>
      </c>
      <c r="AU143" s="135" t="s">
        <v>83</v>
      </c>
      <c r="AY143" s="128" t="s">
        <v>154</v>
      </c>
      <c r="BK143" s="136">
        <f>SUM(BK144:BK154)</f>
        <v>0</v>
      </c>
    </row>
    <row r="144" spans="2:65" s="1" customFormat="1" ht="33" customHeight="1">
      <c r="B144" s="139"/>
      <c r="C144" s="140" t="s">
        <v>622</v>
      </c>
      <c r="D144" s="140" t="s">
        <v>156</v>
      </c>
      <c r="E144" s="141" t="s">
        <v>1914</v>
      </c>
      <c r="F144" s="142" t="s">
        <v>2002</v>
      </c>
      <c r="G144" s="143" t="s">
        <v>491</v>
      </c>
      <c r="H144" s="144">
        <v>35</v>
      </c>
      <c r="I144" s="145">
        <v>0</v>
      </c>
      <c r="J144" s="146">
        <f t="shared" ref="J144:J154" si="10">ROUND(I144*H144,2)</f>
        <v>0</v>
      </c>
      <c r="K144" s="147"/>
      <c r="L144" s="28"/>
      <c r="M144" s="148" t="s">
        <v>1</v>
      </c>
      <c r="N144" s="149" t="s">
        <v>41</v>
      </c>
      <c r="P144" s="150">
        <f t="shared" ref="P144:P154" si="11">O144*H144</f>
        <v>0</v>
      </c>
      <c r="Q144" s="150">
        <v>0</v>
      </c>
      <c r="R144" s="150">
        <f t="shared" ref="R144:R154" si="12">Q144*H144</f>
        <v>0</v>
      </c>
      <c r="S144" s="150">
        <v>0</v>
      </c>
      <c r="T144" s="151">
        <f t="shared" ref="T144:T154" si="13">S144*H144</f>
        <v>0</v>
      </c>
      <c r="AR144" s="152" t="s">
        <v>160</v>
      </c>
      <c r="AT144" s="152" t="s">
        <v>156</v>
      </c>
      <c r="AU144" s="152" t="s">
        <v>95</v>
      </c>
      <c r="AY144" s="13" t="s">
        <v>154</v>
      </c>
      <c r="BE144" s="153">
        <f t="shared" ref="BE144:BE154" si="14">IF(N144="základná",J144,0)</f>
        <v>0</v>
      </c>
      <c r="BF144" s="153">
        <f t="shared" ref="BF144:BF154" si="15">IF(N144="znížená",J144,0)</f>
        <v>0</v>
      </c>
      <c r="BG144" s="153">
        <f t="shared" ref="BG144:BG154" si="16">IF(N144="zákl. prenesená",J144,0)</f>
        <v>0</v>
      </c>
      <c r="BH144" s="153">
        <f t="shared" ref="BH144:BH154" si="17">IF(N144="zníž. prenesená",J144,0)</f>
        <v>0</v>
      </c>
      <c r="BI144" s="153">
        <f t="shared" ref="BI144:BI154" si="18">IF(N144="nulová",J144,0)</f>
        <v>0</v>
      </c>
      <c r="BJ144" s="13" t="s">
        <v>95</v>
      </c>
      <c r="BK144" s="153">
        <f t="shared" ref="BK144:BK154" si="19">ROUND(I144*H144,2)</f>
        <v>0</v>
      </c>
      <c r="BL144" s="13" t="s">
        <v>160</v>
      </c>
      <c r="BM144" s="152" t="s">
        <v>2003</v>
      </c>
    </row>
    <row r="145" spans="2:65" s="1" customFormat="1" ht="24.2" customHeight="1">
      <c r="B145" s="139"/>
      <c r="C145" s="154" t="s">
        <v>626</v>
      </c>
      <c r="D145" s="154" t="s">
        <v>484</v>
      </c>
      <c r="E145" s="155" t="s">
        <v>2004</v>
      </c>
      <c r="F145" s="156" t="s">
        <v>2005</v>
      </c>
      <c r="G145" s="157" t="s">
        <v>491</v>
      </c>
      <c r="H145" s="158">
        <v>35</v>
      </c>
      <c r="I145" s="145">
        <v>0</v>
      </c>
      <c r="J145" s="159">
        <f t="shared" si="10"/>
        <v>0</v>
      </c>
      <c r="K145" s="160"/>
      <c r="L145" s="161"/>
      <c r="M145" s="162" t="s">
        <v>1</v>
      </c>
      <c r="N145" s="163" t="s">
        <v>41</v>
      </c>
      <c r="P145" s="150">
        <f t="shared" si="11"/>
        <v>0</v>
      </c>
      <c r="Q145" s="150">
        <v>2.7999999999999998E-4</v>
      </c>
      <c r="R145" s="150">
        <f t="shared" si="12"/>
        <v>9.7999999999999997E-3</v>
      </c>
      <c r="S145" s="150">
        <v>0</v>
      </c>
      <c r="T145" s="151">
        <f t="shared" si="13"/>
        <v>0</v>
      </c>
      <c r="AR145" s="152" t="s">
        <v>184</v>
      </c>
      <c r="AT145" s="152" t="s">
        <v>484</v>
      </c>
      <c r="AU145" s="152" t="s">
        <v>95</v>
      </c>
      <c r="AY145" s="13" t="s">
        <v>154</v>
      </c>
      <c r="BE145" s="153">
        <f t="shared" si="14"/>
        <v>0</v>
      </c>
      <c r="BF145" s="153">
        <f t="shared" si="15"/>
        <v>0</v>
      </c>
      <c r="BG145" s="153">
        <f t="shared" si="16"/>
        <v>0</v>
      </c>
      <c r="BH145" s="153">
        <f t="shared" si="17"/>
        <v>0</v>
      </c>
      <c r="BI145" s="153">
        <f t="shared" si="18"/>
        <v>0</v>
      </c>
      <c r="BJ145" s="13" t="s">
        <v>95</v>
      </c>
      <c r="BK145" s="153">
        <f t="shared" si="19"/>
        <v>0</v>
      </c>
      <c r="BL145" s="13" t="s">
        <v>160</v>
      </c>
      <c r="BM145" s="152" t="s">
        <v>2006</v>
      </c>
    </row>
    <row r="146" spans="2:65" s="1" customFormat="1" ht="16.5" customHeight="1">
      <c r="B146" s="139"/>
      <c r="C146" s="140" t="s">
        <v>407</v>
      </c>
      <c r="D146" s="140" t="s">
        <v>156</v>
      </c>
      <c r="E146" s="141" t="s">
        <v>2007</v>
      </c>
      <c r="F146" s="142" t="s">
        <v>2008</v>
      </c>
      <c r="G146" s="143" t="s">
        <v>1385</v>
      </c>
      <c r="H146" s="144">
        <v>1</v>
      </c>
      <c r="I146" s="145">
        <v>0</v>
      </c>
      <c r="J146" s="146">
        <f t="shared" si="10"/>
        <v>0</v>
      </c>
      <c r="K146" s="147"/>
      <c r="L146" s="28"/>
      <c r="M146" s="148" t="s">
        <v>1</v>
      </c>
      <c r="N146" s="149" t="s">
        <v>41</v>
      </c>
      <c r="P146" s="150">
        <f t="shared" si="11"/>
        <v>0</v>
      </c>
      <c r="Q146" s="150">
        <v>0</v>
      </c>
      <c r="R146" s="150">
        <f t="shared" si="12"/>
        <v>0</v>
      </c>
      <c r="S146" s="150">
        <v>0</v>
      </c>
      <c r="T146" s="151">
        <f t="shared" si="13"/>
        <v>0</v>
      </c>
      <c r="AR146" s="152" t="s">
        <v>160</v>
      </c>
      <c r="AT146" s="152" t="s">
        <v>156</v>
      </c>
      <c r="AU146" s="152" t="s">
        <v>95</v>
      </c>
      <c r="AY146" s="13" t="s">
        <v>154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95</v>
      </c>
      <c r="BK146" s="153">
        <f t="shared" si="19"/>
        <v>0</v>
      </c>
      <c r="BL146" s="13" t="s">
        <v>160</v>
      </c>
      <c r="BM146" s="152" t="s">
        <v>2009</v>
      </c>
    </row>
    <row r="147" spans="2:65" s="1" customFormat="1" ht="16.5" customHeight="1">
      <c r="B147" s="139"/>
      <c r="C147" s="140" t="s">
        <v>648</v>
      </c>
      <c r="D147" s="140" t="s">
        <v>156</v>
      </c>
      <c r="E147" s="141" t="s">
        <v>2010</v>
      </c>
      <c r="F147" s="142" t="s">
        <v>2011</v>
      </c>
      <c r="G147" s="143" t="s">
        <v>246</v>
      </c>
      <c r="H147" s="144">
        <v>1</v>
      </c>
      <c r="I147" s="145">
        <v>0</v>
      </c>
      <c r="J147" s="146">
        <f t="shared" si="10"/>
        <v>0</v>
      </c>
      <c r="K147" s="147"/>
      <c r="L147" s="28"/>
      <c r="M147" s="148" t="s">
        <v>1</v>
      </c>
      <c r="N147" s="149" t="s">
        <v>41</v>
      </c>
      <c r="P147" s="150">
        <f t="shared" si="11"/>
        <v>0</v>
      </c>
      <c r="Q147" s="150">
        <v>0</v>
      </c>
      <c r="R147" s="150">
        <f t="shared" si="12"/>
        <v>0</v>
      </c>
      <c r="S147" s="150">
        <v>0</v>
      </c>
      <c r="T147" s="151">
        <f t="shared" si="13"/>
        <v>0</v>
      </c>
      <c r="AR147" s="152" t="s">
        <v>218</v>
      </c>
      <c r="AT147" s="152" t="s">
        <v>156</v>
      </c>
      <c r="AU147" s="152" t="s">
        <v>95</v>
      </c>
      <c r="AY147" s="13" t="s">
        <v>154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95</v>
      </c>
      <c r="BK147" s="153">
        <f t="shared" si="19"/>
        <v>0</v>
      </c>
      <c r="BL147" s="13" t="s">
        <v>218</v>
      </c>
      <c r="BM147" s="152" t="s">
        <v>2012</v>
      </c>
    </row>
    <row r="148" spans="2:65" s="1" customFormat="1" ht="16.5" customHeight="1">
      <c r="B148" s="139"/>
      <c r="C148" s="154" t="s">
        <v>654</v>
      </c>
      <c r="D148" s="154" t="s">
        <v>484</v>
      </c>
      <c r="E148" s="155" t="s">
        <v>2013</v>
      </c>
      <c r="F148" s="156" t="s">
        <v>2014</v>
      </c>
      <c r="G148" s="157" t="s">
        <v>246</v>
      </c>
      <c r="H148" s="158">
        <v>1</v>
      </c>
      <c r="I148" s="145">
        <v>0</v>
      </c>
      <c r="J148" s="159">
        <f t="shared" si="10"/>
        <v>0</v>
      </c>
      <c r="K148" s="160"/>
      <c r="L148" s="161"/>
      <c r="M148" s="162" t="s">
        <v>1</v>
      </c>
      <c r="N148" s="163" t="s">
        <v>41</v>
      </c>
      <c r="P148" s="150">
        <f t="shared" si="11"/>
        <v>0</v>
      </c>
      <c r="Q148" s="150">
        <v>2.7000000000000001E-3</v>
      </c>
      <c r="R148" s="150">
        <f t="shared" si="12"/>
        <v>2.7000000000000001E-3</v>
      </c>
      <c r="S148" s="150">
        <v>0</v>
      </c>
      <c r="T148" s="151">
        <f t="shared" si="13"/>
        <v>0</v>
      </c>
      <c r="AR148" s="152" t="s">
        <v>284</v>
      </c>
      <c r="AT148" s="152" t="s">
        <v>484</v>
      </c>
      <c r="AU148" s="152" t="s">
        <v>95</v>
      </c>
      <c r="AY148" s="13" t="s">
        <v>154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95</v>
      </c>
      <c r="BK148" s="153">
        <f t="shared" si="19"/>
        <v>0</v>
      </c>
      <c r="BL148" s="13" t="s">
        <v>218</v>
      </c>
      <c r="BM148" s="152" t="s">
        <v>2015</v>
      </c>
    </row>
    <row r="149" spans="2:65" s="1" customFormat="1" ht="24.2" customHeight="1">
      <c r="B149" s="139"/>
      <c r="C149" s="140" t="s">
        <v>662</v>
      </c>
      <c r="D149" s="140" t="s">
        <v>156</v>
      </c>
      <c r="E149" s="141" t="s">
        <v>2016</v>
      </c>
      <c r="F149" s="142" t="s">
        <v>2017</v>
      </c>
      <c r="G149" s="143" t="s">
        <v>246</v>
      </c>
      <c r="H149" s="144">
        <v>1</v>
      </c>
      <c r="I149" s="145">
        <v>0</v>
      </c>
      <c r="J149" s="146">
        <f t="shared" si="10"/>
        <v>0</v>
      </c>
      <c r="K149" s="147"/>
      <c r="L149" s="28"/>
      <c r="M149" s="148" t="s">
        <v>1</v>
      </c>
      <c r="N149" s="149" t="s">
        <v>41</v>
      </c>
      <c r="P149" s="150">
        <f t="shared" si="11"/>
        <v>0</v>
      </c>
      <c r="Q149" s="150">
        <v>0</v>
      </c>
      <c r="R149" s="150">
        <f t="shared" si="12"/>
        <v>0</v>
      </c>
      <c r="S149" s="150">
        <v>0</v>
      </c>
      <c r="T149" s="151">
        <f t="shared" si="13"/>
        <v>0</v>
      </c>
      <c r="AR149" s="152" t="s">
        <v>160</v>
      </c>
      <c r="AT149" s="152" t="s">
        <v>156</v>
      </c>
      <c r="AU149" s="152" t="s">
        <v>95</v>
      </c>
      <c r="AY149" s="13" t="s">
        <v>154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95</v>
      </c>
      <c r="BK149" s="153">
        <f t="shared" si="19"/>
        <v>0</v>
      </c>
      <c r="BL149" s="13" t="s">
        <v>160</v>
      </c>
      <c r="BM149" s="152" t="s">
        <v>2018</v>
      </c>
    </row>
    <row r="150" spans="2:65" s="1" customFormat="1" ht="24.2" customHeight="1">
      <c r="B150" s="139"/>
      <c r="C150" s="154" t="s">
        <v>668</v>
      </c>
      <c r="D150" s="154" t="s">
        <v>484</v>
      </c>
      <c r="E150" s="155" t="s">
        <v>2019</v>
      </c>
      <c r="F150" s="156" t="s">
        <v>2020</v>
      </c>
      <c r="G150" s="157" t="s">
        <v>246</v>
      </c>
      <c r="H150" s="158">
        <v>1</v>
      </c>
      <c r="I150" s="145">
        <v>0</v>
      </c>
      <c r="J150" s="159">
        <f t="shared" si="10"/>
        <v>0</v>
      </c>
      <c r="K150" s="160"/>
      <c r="L150" s="161"/>
      <c r="M150" s="162" t="s">
        <v>1</v>
      </c>
      <c r="N150" s="163" t="s">
        <v>41</v>
      </c>
      <c r="P150" s="150">
        <f t="shared" si="11"/>
        <v>0</v>
      </c>
      <c r="Q150" s="150">
        <v>22</v>
      </c>
      <c r="R150" s="150">
        <f t="shared" si="12"/>
        <v>22</v>
      </c>
      <c r="S150" s="150">
        <v>0</v>
      </c>
      <c r="T150" s="151">
        <f t="shared" si="13"/>
        <v>0</v>
      </c>
      <c r="AR150" s="152" t="s">
        <v>184</v>
      </c>
      <c r="AT150" s="152" t="s">
        <v>484</v>
      </c>
      <c r="AU150" s="152" t="s">
        <v>95</v>
      </c>
      <c r="AY150" s="13" t="s">
        <v>154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95</v>
      </c>
      <c r="BK150" s="153">
        <f t="shared" si="19"/>
        <v>0</v>
      </c>
      <c r="BL150" s="13" t="s">
        <v>160</v>
      </c>
      <c r="BM150" s="152" t="s">
        <v>2021</v>
      </c>
    </row>
    <row r="151" spans="2:65" s="1" customFormat="1" ht="24.2" customHeight="1">
      <c r="B151" s="139"/>
      <c r="C151" s="140" t="s">
        <v>467</v>
      </c>
      <c r="D151" s="140" t="s">
        <v>156</v>
      </c>
      <c r="E151" s="141" t="s">
        <v>2022</v>
      </c>
      <c r="F151" s="142" t="s">
        <v>2023</v>
      </c>
      <c r="G151" s="143" t="s">
        <v>491</v>
      </c>
      <c r="H151" s="144">
        <v>35</v>
      </c>
      <c r="I151" s="145">
        <v>0</v>
      </c>
      <c r="J151" s="146">
        <f t="shared" si="10"/>
        <v>0</v>
      </c>
      <c r="K151" s="147"/>
      <c r="L151" s="28"/>
      <c r="M151" s="148" t="s">
        <v>1</v>
      </c>
      <c r="N151" s="149" t="s">
        <v>41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160</v>
      </c>
      <c r="AT151" s="152" t="s">
        <v>156</v>
      </c>
      <c r="AU151" s="152" t="s">
        <v>95</v>
      </c>
      <c r="AY151" s="13" t="s">
        <v>154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95</v>
      </c>
      <c r="BK151" s="153">
        <f t="shared" si="19"/>
        <v>0</v>
      </c>
      <c r="BL151" s="13" t="s">
        <v>160</v>
      </c>
      <c r="BM151" s="152" t="s">
        <v>2024</v>
      </c>
    </row>
    <row r="152" spans="2:65" s="1" customFormat="1" ht="24.2" customHeight="1">
      <c r="B152" s="139"/>
      <c r="C152" s="140" t="s">
        <v>471</v>
      </c>
      <c r="D152" s="140" t="s">
        <v>156</v>
      </c>
      <c r="E152" s="141" t="s">
        <v>2025</v>
      </c>
      <c r="F152" s="142" t="s">
        <v>2026</v>
      </c>
      <c r="G152" s="143" t="s">
        <v>491</v>
      </c>
      <c r="H152" s="144">
        <v>35</v>
      </c>
      <c r="I152" s="145">
        <v>0</v>
      </c>
      <c r="J152" s="146">
        <f t="shared" si="10"/>
        <v>0</v>
      </c>
      <c r="K152" s="147"/>
      <c r="L152" s="28"/>
      <c r="M152" s="148" t="s">
        <v>1</v>
      </c>
      <c r="N152" s="149" t="s">
        <v>41</v>
      </c>
      <c r="P152" s="150">
        <f t="shared" si="11"/>
        <v>0</v>
      </c>
      <c r="Q152" s="150">
        <v>0</v>
      </c>
      <c r="R152" s="150">
        <f t="shared" si="12"/>
        <v>0</v>
      </c>
      <c r="S152" s="150">
        <v>0</v>
      </c>
      <c r="T152" s="151">
        <f t="shared" si="13"/>
        <v>0</v>
      </c>
      <c r="AR152" s="152" t="s">
        <v>160</v>
      </c>
      <c r="AT152" s="152" t="s">
        <v>156</v>
      </c>
      <c r="AU152" s="152" t="s">
        <v>95</v>
      </c>
      <c r="AY152" s="13" t="s">
        <v>154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95</v>
      </c>
      <c r="BK152" s="153">
        <f t="shared" si="19"/>
        <v>0</v>
      </c>
      <c r="BL152" s="13" t="s">
        <v>160</v>
      </c>
      <c r="BM152" s="152" t="s">
        <v>2027</v>
      </c>
    </row>
    <row r="153" spans="2:65" s="1" customFormat="1" ht="16.5" customHeight="1">
      <c r="B153" s="139"/>
      <c r="C153" s="140" t="s">
        <v>542</v>
      </c>
      <c r="D153" s="140" t="s">
        <v>156</v>
      </c>
      <c r="E153" s="141" t="s">
        <v>2028</v>
      </c>
      <c r="F153" s="142" t="s">
        <v>2029</v>
      </c>
      <c r="G153" s="143" t="s">
        <v>491</v>
      </c>
      <c r="H153" s="144">
        <v>35</v>
      </c>
      <c r="I153" s="145">
        <v>0</v>
      </c>
      <c r="J153" s="146">
        <f t="shared" si="10"/>
        <v>0</v>
      </c>
      <c r="K153" s="147"/>
      <c r="L153" s="28"/>
      <c r="M153" s="148" t="s">
        <v>1</v>
      </c>
      <c r="N153" s="149" t="s">
        <v>41</v>
      </c>
      <c r="P153" s="150">
        <f t="shared" si="11"/>
        <v>0</v>
      </c>
      <c r="Q153" s="150">
        <v>8.0000000000000007E-5</v>
      </c>
      <c r="R153" s="150">
        <f t="shared" si="12"/>
        <v>2.8000000000000004E-3</v>
      </c>
      <c r="S153" s="150">
        <v>0</v>
      </c>
      <c r="T153" s="151">
        <f t="shared" si="13"/>
        <v>0</v>
      </c>
      <c r="AR153" s="152" t="s">
        <v>160</v>
      </c>
      <c r="AT153" s="152" t="s">
        <v>156</v>
      </c>
      <c r="AU153" s="152" t="s">
        <v>95</v>
      </c>
      <c r="AY153" s="13" t="s">
        <v>154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95</v>
      </c>
      <c r="BK153" s="153">
        <f t="shared" si="19"/>
        <v>0</v>
      </c>
      <c r="BL153" s="13" t="s">
        <v>160</v>
      </c>
      <c r="BM153" s="152" t="s">
        <v>2030</v>
      </c>
    </row>
    <row r="154" spans="2:65" s="1" customFormat="1" ht="24.2" customHeight="1">
      <c r="B154" s="139"/>
      <c r="C154" s="140" t="s">
        <v>488</v>
      </c>
      <c r="D154" s="140" t="s">
        <v>156</v>
      </c>
      <c r="E154" s="141" t="s">
        <v>2031</v>
      </c>
      <c r="F154" s="142" t="s">
        <v>2032</v>
      </c>
      <c r="G154" s="143" t="s">
        <v>491</v>
      </c>
      <c r="H154" s="144">
        <v>35</v>
      </c>
      <c r="I154" s="145">
        <v>0</v>
      </c>
      <c r="J154" s="146">
        <f t="shared" si="10"/>
        <v>0</v>
      </c>
      <c r="K154" s="147"/>
      <c r="L154" s="28"/>
      <c r="M154" s="148" t="s">
        <v>1</v>
      </c>
      <c r="N154" s="149" t="s">
        <v>41</v>
      </c>
      <c r="P154" s="150">
        <f t="shared" si="11"/>
        <v>0</v>
      </c>
      <c r="Q154" s="150">
        <v>1E-4</v>
      </c>
      <c r="R154" s="150">
        <f t="shared" si="12"/>
        <v>3.5000000000000001E-3</v>
      </c>
      <c r="S154" s="150">
        <v>0</v>
      </c>
      <c r="T154" s="151">
        <f t="shared" si="13"/>
        <v>0</v>
      </c>
      <c r="AR154" s="152" t="s">
        <v>160</v>
      </c>
      <c r="AT154" s="152" t="s">
        <v>156</v>
      </c>
      <c r="AU154" s="152" t="s">
        <v>95</v>
      </c>
      <c r="AY154" s="13" t="s">
        <v>154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95</v>
      </c>
      <c r="BK154" s="153">
        <f t="shared" si="19"/>
        <v>0</v>
      </c>
      <c r="BL154" s="13" t="s">
        <v>160</v>
      </c>
      <c r="BM154" s="152" t="s">
        <v>2033</v>
      </c>
    </row>
    <row r="155" spans="2:65" s="11" customFormat="1" ht="25.9" customHeight="1">
      <c r="B155" s="127"/>
      <c r="D155" s="128" t="s">
        <v>74</v>
      </c>
      <c r="E155" s="129" t="s">
        <v>1554</v>
      </c>
      <c r="F155" s="129" t="s">
        <v>1555</v>
      </c>
      <c r="I155" s="130"/>
      <c r="J155" s="131">
        <f>BK155</f>
        <v>0</v>
      </c>
      <c r="L155" s="127"/>
      <c r="M155" s="132"/>
      <c r="P155" s="133">
        <f>SUM(P156:P157)</f>
        <v>0</v>
      </c>
      <c r="R155" s="133">
        <f>SUM(R156:R157)</f>
        <v>0</v>
      </c>
      <c r="T155" s="134">
        <f>SUM(T156:T157)</f>
        <v>0</v>
      </c>
      <c r="AR155" s="128" t="s">
        <v>160</v>
      </c>
      <c r="AT155" s="135" t="s">
        <v>74</v>
      </c>
      <c r="AU155" s="135" t="s">
        <v>75</v>
      </c>
      <c r="AY155" s="128" t="s">
        <v>154</v>
      </c>
      <c r="BK155" s="136">
        <f>SUM(BK156:BK157)</f>
        <v>0</v>
      </c>
    </row>
    <row r="156" spans="2:65" s="1" customFormat="1" ht="33" customHeight="1">
      <c r="B156" s="139"/>
      <c r="C156" s="140" t="s">
        <v>716</v>
      </c>
      <c r="D156" s="140" t="s">
        <v>156</v>
      </c>
      <c r="E156" s="141" t="s">
        <v>2034</v>
      </c>
      <c r="F156" s="142" t="s">
        <v>2035</v>
      </c>
      <c r="G156" s="143" t="s">
        <v>1564</v>
      </c>
      <c r="H156" s="144">
        <v>8</v>
      </c>
      <c r="I156" s="145">
        <v>0</v>
      </c>
      <c r="J156" s="146">
        <f>ROUND(I156*H156,2)</f>
        <v>0</v>
      </c>
      <c r="K156" s="147"/>
      <c r="L156" s="28"/>
      <c r="M156" s="148" t="s">
        <v>1</v>
      </c>
      <c r="N156" s="149" t="s">
        <v>41</v>
      </c>
      <c r="P156" s="150">
        <f>O156*H156</f>
        <v>0</v>
      </c>
      <c r="Q156" s="150">
        <v>0</v>
      </c>
      <c r="R156" s="150">
        <f>Q156*H156</f>
        <v>0</v>
      </c>
      <c r="S156" s="150">
        <v>0</v>
      </c>
      <c r="T156" s="151">
        <f>S156*H156</f>
        <v>0</v>
      </c>
      <c r="AR156" s="152" t="s">
        <v>1559</v>
      </c>
      <c r="AT156" s="152" t="s">
        <v>156</v>
      </c>
      <c r="AU156" s="152" t="s">
        <v>83</v>
      </c>
      <c r="AY156" s="13" t="s">
        <v>154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3" t="s">
        <v>95</v>
      </c>
      <c r="BK156" s="153">
        <f>ROUND(I156*H156,2)</f>
        <v>0</v>
      </c>
      <c r="BL156" s="13" t="s">
        <v>1559</v>
      </c>
      <c r="BM156" s="152" t="s">
        <v>2036</v>
      </c>
    </row>
    <row r="157" spans="2:65" s="1" customFormat="1" ht="37.9" customHeight="1">
      <c r="B157" s="139"/>
      <c r="C157" s="140" t="s">
        <v>720</v>
      </c>
      <c r="D157" s="140" t="s">
        <v>156</v>
      </c>
      <c r="E157" s="141" t="s">
        <v>1567</v>
      </c>
      <c r="F157" s="142" t="s">
        <v>1568</v>
      </c>
      <c r="G157" s="143" t="s">
        <v>1564</v>
      </c>
      <c r="H157" s="144">
        <v>6</v>
      </c>
      <c r="I157" s="145">
        <v>0</v>
      </c>
      <c r="J157" s="146">
        <f>ROUND(I157*H157,2)</f>
        <v>0</v>
      </c>
      <c r="K157" s="147"/>
      <c r="L157" s="28"/>
      <c r="M157" s="148" t="s">
        <v>1</v>
      </c>
      <c r="N157" s="149" t="s">
        <v>41</v>
      </c>
      <c r="P157" s="150">
        <f>O157*H157</f>
        <v>0</v>
      </c>
      <c r="Q157" s="150">
        <v>0</v>
      </c>
      <c r="R157" s="150">
        <f>Q157*H157</f>
        <v>0</v>
      </c>
      <c r="S157" s="150">
        <v>0</v>
      </c>
      <c r="T157" s="151">
        <f>S157*H157</f>
        <v>0</v>
      </c>
      <c r="AR157" s="152" t="s">
        <v>1559</v>
      </c>
      <c r="AT157" s="152" t="s">
        <v>156</v>
      </c>
      <c r="AU157" s="152" t="s">
        <v>83</v>
      </c>
      <c r="AY157" s="13" t="s">
        <v>154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3" t="s">
        <v>95</v>
      </c>
      <c r="BK157" s="153">
        <f>ROUND(I157*H157,2)</f>
        <v>0</v>
      </c>
      <c r="BL157" s="13" t="s">
        <v>1559</v>
      </c>
      <c r="BM157" s="152" t="s">
        <v>2037</v>
      </c>
    </row>
    <row r="158" spans="2:65" s="11" customFormat="1" ht="25.9" customHeight="1">
      <c r="B158" s="127"/>
      <c r="D158" s="128" t="s">
        <v>74</v>
      </c>
      <c r="E158" s="129" t="s">
        <v>484</v>
      </c>
      <c r="F158" s="129" t="s">
        <v>959</v>
      </c>
      <c r="I158" s="130"/>
      <c r="J158" s="131">
        <f>BK158</f>
        <v>0</v>
      </c>
      <c r="L158" s="127"/>
      <c r="M158" s="132"/>
      <c r="P158" s="133">
        <f>P159</f>
        <v>0</v>
      </c>
      <c r="R158" s="133">
        <f>R159</f>
        <v>0</v>
      </c>
      <c r="T158" s="134">
        <f>T159</f>
        <v>0</v>
      </c>
      <c r="AR158" s="128" t="s">
        <v>160</v>
      </c>
      <c r="AT158" s="135" t="s">
        <v>74</v>
      </c>
      <c r="AU158" s="135" t="s">
        <v>75</v>
      </c>
      <c r="AY158" s="128" t="s">
        <v>154</v>
      </c>
      <c r="BK158" s="136">
        <f>BK159</f>
        <v>0</v>
      </c>
    </row>
    <row r="159" spans="2:65" s="11" customFormat="1" ht="22.9" customHeight="1">
      <c r="B159" s="127"/>
      <c r="D159" s="128" t="s">
        <v>74</v>
      </c>
      <c r="E159" s="137" t="s">
        <v>1957</v>
      </c>
      <c r="F159" s="137" t="s">
        <v>1958</v>
      </c>
      <c r="I159" s="130"/>
      <c r="J159" s="138">
        <f>BK159</f>
        <v>0</v>
      </c>
      <c r="L159" s="127"/>
      <c r="M159" s="132"/>
      <c r="P159" s="133">
        <f>SUM(P160:P161)</f>
        <v>0</v>
      </c>
      <c r="R159" s="133">
        <f>SUM(R160:R161)</f>
        <v>0</v>
      </c>
      <c r="T159" s="134">
        <f>SUM(T160:T161)</f>
        <v>0</v>
      </c>
      <c r="AR159" s="128" t="s">
        <v>160</v>
      </c>
      <c r="AT159" s="135" t="s">
        <v>74</v>
      </c>
      <c r="AU159" s="135" t="s">
        <v>83</v>
      </c>
      <c r="AY159" s="128" t="s">
        <v>154</v>
      </c>
      <c r="BK159" s="136">
        <f>SUM(BK160:BK161)</f>
        <v>0</v>
      </c>
    </row>
    <row r="160" spans="2:65" s="1" customFormat="1" ht="16.5" customHeight="1">
      <c r="B160" s="139"/>
      <c r="C160" s="140" t="s">
        <v>634</v>
      </c>
      <c r="D160" s="140" t="s">
        <v>156</v>
      </c>
      <c r="E160" s="141" t="s">
        <v>2038</v>
      </c>
      <c r="F160" s="142" t="s">
        <v>2039</v>
      </c>
      <c r="G160" s="143" t="s">
        <v>1961</v>
      </c>
      <c r="H160" s="144">
        <v>1</v>
      </c>
      <c r="I160" s="145">
        <v>0</v>
      </c>
      <c r="J160" s="146">
        <f>ROUND(I160*H160,2)</f>
        <v>0</v>
      </c>
      <c r="K160" s="147"/>
      <c r="L160" s="28"/>
      <c r="M160" s="148" t="s">
        <v>1</v>
      </c>
      <c r="N160" s="149" t="s">
        <v>41</v>
      </c>
      <c r="P160" s="150">
        <f>O160*H160</f>
        <v>0</v>
      </c>
      <c r="Q160" s="150">
        <v>0</v>
      </c>
      <c r="R160" s="150">
        <f>Q160*H160</f>
        <v>0</v>
      </c>
      <c r="S160" s="150">
        <v>0</v>
      </c>
      <c r="T160" s="151">
        <f>S160*H160</f>
        <v>0</v>
      </c>
      <c r="AR160" s="152" t="s">
        <v>1559</v>
      </c>
      <c r="AT160" s="152" t="s">
        <v>156</v>
      </c>
      <c r="AU160" s="152" t="s">
        <v>95</v>
      </c>
      <c r="AY160" s="13" t="s">
        <v>154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3" t="s">
        <v>95</v>
      </c>
      <c r="BK160" s="153">
        <f>ROUND(I160*H160,2)</f>
        <v>0</v>
      </c>
      <c r="BL160" s="13" t="s">
        <v>1559</v>
      </c>
      <c r="BM160" s="152" t="s">
        <v>2040</v>
      </c>
    </row>
    <row r="161" spans="2:65" s="1" customFormat="1" ht="21.75" customHeight="1">
      <c r="B161" s="139"/>
      <c r="C161" s="140" t="s">
        <v>630</v>
      </c>
      <c r="D161" s="140" t="s">
        <v>156</v>
      </c>
      <c r="E161" s="141" t="s">
        <v>2041</v>
      </c>
      <c r="F161" s="142" t="s">
        <v>2042</v>
      </c>
      <c r="G161" s="143" t="s">
        <v>491</v>
      </c>
      <c r="H161" s="144">
        <v>35</v>
      </c>
      <c r="I161" s="145">
        <v>0</v>
      </c>
      <c r="J161" s="146">
        <f>ROUND(I161*H161,2)</f>
        <v>0</v>
      </c>
      <c r="K161" s="147"/>
      <c r="L161" s="28"/>
      <c r="M161" s="165" t="s">
        <v>1</v>
      </c>
      <c r="N161" s="166" t="s">
        <v>41</v>
      </c>
      <c r="O161" s="167"/>
      <c r="P161" s="168">
        <f>O161*H161</f>
        <v>0</v>
      </c>
      <c r="Q161" s="168">
        <v>0</v>
      </c>
      <c r="R161" s="168">
        <f>Q161*H161</f>
        <v>0</v>
      </c>
      <c r="S161" s="168">
        <v>0</v>
      </c>
      <c r="T161" s="169">
        <f>S161*H161</f>
        <v>0</v>
      </c>
      <c r="AR161" s="152" t="s">
        <v>1559</v>
      </c>
      <c r="AT161" s="152" t="s">
        <v>156</v>
      </c>
      <c r="AU161" s="152" t="s">
        <v>95</v>
      </c>
      <c r="AY161" s="13" t="s">
        <v>154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3" t="s">
        <v>95</v>
      </c>
      <c r="BK161" s="153">
        <f>ROUND(I161*H161,2)</f>
        <v>0</v>
      </c>
      <c r="BL161" s="13" t="s">
        <v>1559</v>
      </c>
      <c r="BM161" s="152" t="s">
        <v>2043</v>
      </c>
    </row>
    <row r="162" spans="2:65" s="1" customFormat="1" ht="6.95" customHeight="1">
      <c r="B162" s="43"/>
      <c r="C162" s="44"/>
      <c r="D162" s="44"/>
      <c r="E162" s="44"/>
      <c r="F162" s="44"/>
      <c r="G162" s="44"/>
      <c r="H162" s="44"/>
      <c r="I162" s="44"/>
      <c r="J162" s="44"/>
      <c r="K162" s="44"/>
      <c r="L162" s="28"/>
    </row>
  </sheetData>
  <autoFilter ref="C126:K161" xr:uid="{00000000-0009-0000-0000-000006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67"/>
  <sheetViews>
    <sheetView showGridLines="0" topLeftCell="A148" workbookViewId="0">
      <selection activeCell="I165" sqref="I165:I16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0" t="s">
        <v>5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3" t="s">
        <v>108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customHeight="1">
      <c r="B4" s="16"/>
      <c r="D4" s="17" t="s">
        <v>109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17" t="str">
        <f>'Rekapitulácia stavby'!K6</f>
        <v>Skladovacia hala - prístavba</v>
      </c>
      <c r="F7" s="218"/>
      <c r="G7" s="218"/>
      <c r="H7" s="218"/>
      <c r="L7" s="16"/>
    </row>
    <row r="8" spans="2:46" ht="12" customHeight="1">
      <c r="B8" s="16"/>
      <c r="D8" s="23" t="s">
        <v>110</v>
      </c>
      <c r="L8" s="16"/>
    </row>
    <row r="9" spans="2:46" s="1" customFormat="1" ht="16.5" customHeight="1">
      <c r="B9" s="28"/>
      <c r="E9" s="217" t="s">
        <v>1973</v>
      </c>
      <c r="F9" s="216"/>
      <c r="G9" s="216"/>
      <c r="H9" s="216"/>
      <c r="L9" s="28"/>
    </row>
    <row r="10" spans="2:46" s="1" customFormat="1" ht="12" customHeight="1">
      <c r="B10" s="28"/>
      <c r="D10" s="23" t="s">
        <v>1887</v>
      </c>
      <c r="L10" s="28"/>
    </row>
    <row r="11" spans="2:46" s="1" customFormat="1" ht="16.5" customHeight="1">
      <c r="B11" s="28"/>
      <c r="E11" s="199" t="s">
        <v>2044</v>
      </c>
      <c r="F11" s="216"/>
      <c r="G11" s="216"/>
      <c r="H11" s="216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17</v>
      </c>
      <c r="F13" s="21" t="s">
        <v>33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18. 6. 2024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23</v>
      </c>
      <c r="I16" s="23" t="s">
        <v>24</v>
      </c>
      <c r="J16" s="21" t="s">
        <v>1</v>
      </c>
      <c r="L16" s="28"/>
    </row>
    <row r="17" spans="2:12" s="1" customFormat="1" ht="18" customHeight="1">
      <c r="B17" s="28"/>
      <c r="E17" s="21" t="s">
        <v>25</v>
      </c>
      <c r="I17" s="23" t="s">
        <v>26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19" t="str">
        <f>'Rekapitulácia stavby'!E14</f>
        <v>Vyplň údaj</v>
      </c>
      <c r="F20" s="185"/>
      <c r="G20" s="185"/>
      <c r="H20" s="185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24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26</v>
      </c>
      <c r="J23" s="21" t="s">
        <v>1</v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32</v>
      </c>
      <c r="I25" s="23" t="s">
        <v>24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34</v>
      </c>
      <c r="L28" s="28"/>
    </row>
    <row r="29" spans="2:12" s="7" customFormat="1" ht="16.5" customHeight="1">
      <c r="B29" s="93"/>
      <c r="E29" s="189" t="s">
        <v>1</v>
      </c>
      <c r="F29" s="189"/>
      <c r="G29" s="189"/>
      <c r="H29" s="189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35</v>
      </c>
      <c r="J32" s="65">
        <f>ROUND(J129,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5" customHeight="1">
      <c r="B35" s="28"/>
      <c r="D35" s="54" t="s">
        <v>39</v>
      </c>
      <c r="E35" s="33" t="s">
        <v>40</v>
      </c>
      <c r="F35" s="95">
        <f>ROUND((SUM(BE129:BE166)),  2)</f>
        <v>0</v>
      </c>
      <c r="G35" s="96"/>
      <c r="H35" s="96"/>
      <c r="I35" s="97">
        <v>0.2</v>
      </c>
      <c r="J35" s="95">
        <f>ROUND(((SUM(BE129:BE166))*I35),  2)</f>
        <v>0</v>
      </c>
      <c r="L35" s="28"/>
    </row>
    <row r="36" spans="2:12" s="1" customFormat="1" ht="14.45" customHeight="1">
      <c r="B36" s="28"/>
      <c r="E36" s="33" t="s">
        <v>41</v>
      </c>
      <c r="F36" s="95">
        <f>ROUND((SUM(BF129:BF166)),  2)</f>
        <v>0</v>
      </c>
      <c r="G36" s="96"/>
      <c r="H36" s="96"/>
      <c r="I36" s="97">
        <v>0.2</v>
      </c>
      <c r="J36" s="95">
        <f>ROUND(((SUM(BF129:BF166))*I36),  2)</f>
        <v>0</v>
      </c>
      <c r="L36" s="28"/>
    </row>
    <row r="37" spans="2:12" s="1" customFormat="1" ht="14.45" hidden="1" customHeight="1">
      <c r="B37" s="28"/>
      <c r="E37" s="23" t="s">
        <v>42</v>
      </c>
      <c r="F37" s="85">
        <f>ROUND((SUM(BG129:BG166)),  2)</f>
        <v>0</v>
      </c>
      <c r="I37" s="98">
        <v>0.2</v>
      </c>
      <c r="J37" s="85">
        <f>0</f>
        <v>0</v>
      </c>
      <c r="L37" s="28"/>
    </row>
    <row r="38" spans="2:12" s="1" customFormat="1" ht="14.45" hidden="1" customHeight="1">
      <c r="B38" s="28"/>
      <c r="E38" s="23" t="s">
        <v>43</v>
      </c>
      <c r="F38" s="85">
        <f>ROUND((SUM(BH129:BH166)),  2)</f>
        <v>0</v>
      </c>
      <c r="I38" s="98">
        <v>0.2</v>
      </c>
      <c r="J38" s="85">
        <f>0</f>
        <v>0</v>
      </c>
      <c r="L38" s="28"/>
    </row>
    <row r="39" spans="2:12" s="1" customFormat="1" ht="14.45" hidden="1" customHeight="1">
      <c r="B39" s="28"/>
      <c r="E39" s="33" t="s">
        <v>44</v>
      </c>
      <c r="F39" s="95">
        <f>ROUND((SUM(BI129:BI166)),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112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16.5" customHeight="1">
      <c r="B85" s="28"/>
      <c r="E85" s="217" t="str">
        <f>E7</f>
        <v>Skladovacia hala - prístavba</v>
      </c>
      <c r="F85" s="218"/>
      <c r="G85" s="218"/>
      <c r="H85" s="218"/>
      <c r="L85" s="28"/>
    </row>
    <row r="86" spans="2:12" ht="12" customHeight="1">
      <c r="B86" s="16"/>
      <c r="C86" s="23" t="s">
        <v>110</v>
      </c>
      <c r="L86" s="16"/>
    </row>
    <row r="87" spans="2:12" s="1" customFormat="1" ht="16.5" customHeight="1">
      <c r="B87" s="28"/>
      <c r="E87" s="217" t="s">
        <v>1973</v>
      </c>
      <c r="F87" s="216"/>
      <c r="G87" s="216"/>
      <c r="H87" s="216"/>
      <c r="L87" s="28"/>
    </row>
    <row r="88" spans="2:12" s="1" customFormat="1" ht="12" customHeight="1">
      <c r="B88" s="28"/>
      <c r="C88" s="23" t="s">
        <v>1887</v>
      </c>
      <c r="L88" s="28"/>
    </row>
    <row r="89" spans="2:12" s="1" customFormat="1" ht="16.5" customHeight="1">
      <c r="B89" s="28"/>
      <c r="E89" s="199" t="str">
        <f>E11</f>
        <v>05.2 - Kanalizačná prípojka</v>
      </c>
      <c r="F89" s="216"/>
      <c r="G89" s="216"/>
      <c r="H89" s="216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>Svidník</v>
      </c>
      <c r="I91" s="23" t="s">
        <v>21</v>
      </c>
      <c r="J91" s="51" t="str">
        <f>IF(J14="","",J14)</f>
        <v>18. 6. 2024</v>
      </c>
      <c r="L91" s="28"/>
    </row>
    <row r="92" spans="2:12" s="1" customFormat="1" ht="6.95" customHeight="1">
      <c r="B92" s="28"/>
      <c r="L92" s="28"/>
    </row>
    <row r="93" spans="2:12" s="1" customFormat="1" ht="15.2" customHeight="1">
      <c r="B93" s="28"/>
      <c r="C93" s="23" t="s">
        <v>23</v>
      </c>
      <c r="F93" s="21" t="str">
        <f>E17</f>
        <v>Slovenský červený kríž ÚzS Svidník</v>
      </c>
      <c r="I93" s="23" t="s">
        <v>29</v>
      </c>
      <c r="J93" s="26" t="str">
        <f>E23</f>
        <v>Ing. Jozef Špirko</v>
      </c>
      <c r="L93" s="28"/>
    </row>
    <row r="94" spans="2:12" s="1" customFormat="1" ht="15.2" customHeight="1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113</v>
      </c>
      <c r="D96" s="99"/>
      <c r="E96" s="99"/>
      <c r="F96" s="99"/>
      <c r="G96" s="99"/>
      <c r="H96" s="99"/>
      <c r="I96" s="99"/>
      <c r="J96" s="108" t="s">
        <v>114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115</v>
      </c>
      <c r="J98" s="65">
        <f>J129</f>
        <v>0</v>
      </c>
      <c r="L98" s="28"/>
      <c r="AU98" s="13" t="s">
        <v>116</v>
      </c>
    </row>
    <row r="99" spans="2:47" s="8" customFormat="1" ht="24.95" customHeight="1">
      <c r="B99" s="110"/>
      <c r="D99" s="111" t="s">
        <v>2045</v>
      </c>
      <c r="E99" s="112"/>
      <c r="F99" s="112"/>
      <c r="G99" s="112"/>
      <c r="H99" s="112"/>
      <c r="I99" s="112"/>
      <c r="J99" s="113">
        <f>J130</f>
        <v>0</v>
      </c>
      <c r="L99" s="110"/>
    </row>
    <row r="100" spans="2:47" s="8" customFormat="1" ht="24.95" customHeight="1">
      <c r="B100" s="110"/>
      <c r="D100" s="111" t="s">
        <v>117</v>
      </c>
      <c r="E100" s="112"/>
      <c r="F100" s="112"/>
      <c r="G100" s="112"/>
      <c r="H100" s="112"/>
      <c r="I100" s="112"/>
      <c r="J100" s="113">
        <f>J131</f>
        <v>0</v>
      </c>
      <c r="L100" s="110"/>
    </row>
    <row r="101" spans="2:47" s="9" customFormat="1" ht="19.899999999999999" customHeight="1">
      <c r="B101" s="114"/>
      <c r="D101" s="115" t="s">
        <v>118</v>
      </c>
      <c r="E101" s="116"/>
      <c r="F101" s="116"/>
      <c r="G101" s="116"/>
      <c r="H101" s="116"/>
      <c r="I101" s="116"/>
      <c r="J101" s="117">
        <f>J132</f>
        <v>0</v>
      </c>
      <c r="L101" s="114"/>
    </row>
    <row r="102" spans="2:47" s="9" customFormat="1" ht="19.899999999999999" customHeight="1">
      <c r="B102" s="114"/>
      <c r="D102" s="115" t="s">
        <v>1890</v>
      </c>
      <c r="E102" s="116"/>
      <c r="F102" s="116"/>
      <c r="G102" s="116"/>
      <c r="H102" s="116"/>
      <c r="I102" s="116"/>
      <c r="J102" s="117">
        <f>J144</f>
        <v>0</v>
      </c>
      <c r="L102" s="114"/>
    </row>
    <row r="103" spans="2:47" s="9" customFormat="1" ht="19.899999999999999" customHeight="1">
      <c r="B103" s="114"/>
      <c r="D103" s="115" t="s">
        <v>125</v>
      </c>
      <c r="E103" s="116"/>
      <c r="F103" s="116"/>
      <c r="G103" s="116"/>
      <c r="H103" s="116"/>
      <c r="I103" s="116"/>
      <c r="J103" s="117">
        <f>J157</f>
        <v>0</v>
      </c>
      <c r="L103" s="114"/>
    </row>
    <row r="104" spans="2:47" s="8" customFormat="1" ht="24.95" customHeight="1">
      <c r="B104" s="110"/>
      <c r="D104" s="111" t="s">
        <v>126</v>
      </c>
      <c r="E104" s="112"/>
      <c r="F104" s="112"/>
      <c r="G104" s="112"/>
      <c r="H104" s="112"/>
      <c r="I104" s="112"/>
      <c r="J104" s="113">
        <f>J159</f>
        <v>0</v>
      </c>
      <c r="L104" s="110"/>
    </row>
    <row r="105" spans="2:47" s="9" customFormat="1" ht="19.899999999999999" customHeight="1">
      <c r="B105" s="114"/>
      <c r="D105" s="115" t="s">
        <v>127</v>
      </c>
      <c r="E105" s="116"/>
      <c r="F105" s="116"/>
      <c r="G105" s="116"/>
      <c r="H105" s="116"/>
      <c r="I105" s="116"/>
      <c r="J105" s="117">
        <f>J160</f>
        <v>0</v>
      </c>
      <c r="L105" s="114"/>
    </row>
    <row r="106" spans="2:47" s="8" customFormat="1" ht="24.95" customHeight="1">
      <c r="B106" s="110"/>
      <c r="D106" s="111" t="s">
        <v>2046</v>
      </c>
      <c r="E106" s="112"/>
      <c r="F106" s="112"/>
      <c r="G106" s="112"/>
      <c r="H106" s="112"/>
      <c r="I106" s="112"/>
      <c r="J106" s="113">
        <f>J162</f>
        <v>0</v>
      </c>
      <c r="L106" s="110"/>
    </row>
    <row r="107" spans="2:47" s="8" customFormat="1" ht="24.95" customHeight="1">
      <c r="B107" s="110"/>
      <c r="D107" s="111" t="s">
        <v>1345</v>
      </c>
      <c r="E107" s="112"/>
      <c r="F107" s="112"/>
      <c r="G107" s="112"/>
      <c r="H107" s="112"/>
      <c r="I107" s="112"/>
      <c r="J107" s="113">
        <f>J164</f>
        <v>0</v>
      </c>
      <c r="L107" s="110"/>
    </row>
    <row r="108" spans="2:47" s="1" customFormat="1" ht="21.75" customHeight="1">
      <c r="B108" s="28"/>
      <c r="L108" s="28"/>
    </row>
    <row r="109" spans="2:47" s="1" customFormat="1" ht="6.95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20" s="1" customFormat="1" ht="6.95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20" s="1" customFormat="1" ht="24.95" customHeight="1">
      <c r="B114" s="28"/>
      <c r="C114" s="17" t="s">
        <v>140</v>
      </c>
      <c r="L114" s="28"/>
    </row>
    <row r="115" spans="2:20" s="1" customFormat="1" ht="6.95" customHeight="1">
      <c r="B115" s="28"/>
      <c r="L115" s="28"/>
    </row>
    <row r="116" spans="2:20" s="1" customFormat="1" ht="12" customHeight="1">
      <c r="B116" s="28"/>
      <c r="C116" s="23" t="s">
        <v>15</v>
      </c>
      <c r="L116" s="28"/>
    </row>
    <row r="117" spans="2:20" s="1" customFormat="1" ht="16.5" customHeight="1">
      <c r="B117" s="28"/>
      <c r="E117" s="217" t="str">
        <f>E7</f>
        <v>Skladovacia hala - prístavba</v>
      </c>
      <c r="F117" s="218"/>
      <c r="G117" s="218"/>
      <c r="H117" s="218"/>
      <c r="L117" s="28"/>
    </row>
    <row r="118" spans="2:20" ht="12" customHeight="1">
      <c r="B118" s="16"/>
      <c r="C118" s="23" t="s">
        <v>110</v>
      </c>
      <c r="L118" s="16"/>
    </row>
    <row r="119" spans="2:20" s="1" customFormat="1" ht="16.5" customHeight="1">
      <c r="B119" s="28"/>
      <c r="E119" s="217" t="s">
        <v>1973</v>
      </c>
      <c r="F119" s="216"/>
      <c r="G119" s="216"/>
      <c r="H119" s="216"/>
      <c r="L119" s="28"/>
    </row>
    <row r="120" spans="2:20" s="1" customFormat="1" ht="12" customHeight="1">
      <c r="B120" s="28"/>
      <c r="C120" s="23" t="s">
        <v>1887</v>
      </c>
      <c r="L120" s="28"/>
    </row>
    <row r="121" spans="2:20" s="1" customFormat="1" ht="16.5" customHeight="1">
      <c r="B121" s="28"/>
      <c r="E121" s="199" t="str">
        <f>E11</f>
        <v>05.2 - Kanalizačná prípojka</v>
      </c>
      <c r="F121" s="216"/>
      <c r="G121" s="216"/>
      <c r="H121" s="216"/>
      <c r="L121" s="28"/>
    </row>
    <row r="122" spans="2:20" s="1" customFormat="1" ht="6.95" customHeight="1">
      <c r="B122" s="28"/>
      <c r="L122" s="28"/>
    </row>
    <row r="123" spans="2:20" s="1" customFormat="1" ht="12" customHeight="1">
      <c r="B123" s="28"/>
      <c r="C123" s="23" t="s">
        <v>19</v>
      </c>
      <c r="F123" s="21" t="str">
        <f>F14</f>
        <v>Svidník</v>
      </c>
      <c r="I123" s="23" t="s">
        <v>21</v>
      </c>
      <c r="J123" s="51" t="str">
        <f>IF(J14="","",J14)</f>
        <v>18. 6. 2024</v>
      </c>
      <c r="L123" s="28"/>
    </row>
    <row r="124" spans="2:20" s="1" customFormat="1" ht="6.95" customHeight="1">
      <c r="B124" s="28"/>
      <c r="L124" s="28"/>
    </row>
    <row r="125" spans="2:20" s="1" customFormat="1" ht="15.2" customHeight="1">
      <c r="B125" s="28"/>
      <c r="C125" s="23" t="s">
        <v>23</v>
      </c>
      <c r="F125" s="21" t="str">
        <f>E17</f>
        <v>Slovenský červený kríž ÚzS Svidník</v>
      </c>
      <c r="I125" s="23" t="s">
        <v>29</v>
      </c>
      <c r="J125" s="26" t="str">
        <f>E23</f>
        <v>Ing. Jozef Špirko</v>
      </c>
      <c r="L125" s="28"/>
    </row>
    <row r="126" spans="2:20" s="1" customFormat="1" ht="15.2" customHeight="1">
      <c r="B126" s="28"/>
      <c r="C126" s="23" t="s">
        <v>27</v>
      </c>
      <c r="F126" s="21" t="str">
        <f>IF(E20="","",E20)</f>
        <v>Vyplň údaj</v>
      </c>
      <c r="I126" s="23" t="s">
        <v>32</v>
      </c>
      <c r="J126" s="26" t="str">
        <f>E26</f>
        <v xml:space="preserve"> </v>
      </c>
      <c r="L126" s="28"/>
    </row>
    <row r="127" spans="2:20" s="1" customFormat="1" ht="10.35" customHeight="1">
      <c r="B127" s="28"/>
      <c r="L127" s="28"/>
    </row>
    <row r="128" spans="2:20" s="10" customFormat="1" ht="29.25" customHeight="1">
      <c r="B128" s="118"/>
      <c r="C128" s="119" t="s">
        <v>141</v>
      </c>
      <c r="D128" s="120" t="s">
        <v>60</v>
      </c>
      <c r="E128" s="120" t="s">
        <v>56</v>
      </c>
      <c r="F128" s="120" t="s">
        <v>57</v>
      </c>
      <c r="G128" s="120" t="s">
        <v>142</v>
      </c>
      <c r="H128" s="120" t="s">
        <v>143</v>
      </c>
      <c r="I128" s="120" t="s">
        <v>144</v>
      </c>
      <c r="J128" s="121" t="s">
        <v>114</v>
      </c>
      <c r="K128" s="122" t="s">
        <v>145</v>
      </c>
      <c r="L128" s="118"/>
      <c r="M128" s="58" t="s">
        <v>1</v>
      </c>
      <c r="N128" s="59" t="s">
        <v>39</v>
      </c>
      <c r="O128" s="59" t="s">
        <v>146</v>
      </c>
      <c r="P128" s="59" t="s">
        <v>147</v>
      </c>
      <c r="Q128" s="59" t="s">
        <v>148</v>
      </c>
      <c r="R128" s="59" t="s">
        <v>149</v>
      </c>
      <c r="S128" s="59" t="s">
        <v>150</v>
      </c>
      <c r="T128" s="60" t="s">
        <v>151</v>
      </c>
    </row>
    <row r="129" spans="2:65" s="1" customFormat="1" ht="22.9" customHeight="1">
      <c r="B129" s="28"/>
      <c r="C129" s="63" t="s">
        <v>115</v>
      </c>
      <c r="J129" s="123">
        <f>BK129</f>
        <v>0</v>
      </c>
      <c r="L129" s="28"/>
      <c r="M129" s="61"/>
      <c r="N129" s="52"/>
      <c r="O129" s="52"/>
      <c r="P129" s="124">
        <f>P130+P131+P159+P162+P164</f>
        <v>0</v>
      </c>
      <c r="Q129" s="52"/>
      <c r="R129" s="124">
        <f>R130+R131+R159+R162+R164</f>
        <v>8.0955320000000004</v>
      </c>
      <c r="S129" s="52"/>
      <c r="T129" s="125">
        <f>T130+T131+T159+T162+T164</f>
        <v>0</v>
      </c>
      <c r="AT129" s="13" t="s">
        <v>74</v>
      </c>
      <c r="AU129" s="13" t="s">
        <v>116</v>
      </c>
      <c r="BK129" s="126">
        <f>BK130+BK131+BK159+BK162+BK164</f>
        <v>0</v>
      </c>
    </row>
    <row r="130" spans="2:65" s="11" customFormat="1" ht="25.9" customHeight="1">
      <c r="B130" s="127"/>
      <c r="D130" s="128" t="s">
        <v>74</v>
      </c>
      <c r="E130" s="129" t="s">
        <v>172</v>
      </c>
      <c r="F130" s="129" t="s">
        <v>369</v>
      </c>
      <c r="I130" s="130"/>
      <c r="J130" s="131">
        <f>BK130</f>
        <v>0</v>
      </c>
      <c r="L130" s="127"/>
      <c r="M130" s="132"/>
      <c r="P130" s="133">
        <v>0</v>
      </c>
      <c r="R130" s="133">
        <v>0</v>
      </c>
      <c r="T130" s="134">
        <v>0</v>
      </c>
      <c r="AR130" s="128" t="s">
        <v>83</v>
      </c>
      <c r="AT130" s="135" t="s">
        <v>74</v>
      </c>
      <c r="AU130" s="135" t="s">
        <v>75</v>
      </c>
      <c r="AY130" s="128" t="s">
        <v>154</v>
      </c>
      <c r="BK130" s="136">
        <v>0</v>
      </c>
    </row>
    <row r="131" spans="2:65" s="11" customFormat="1" ht="25.9" customHeight="1">
      <c r="B131" s="127"/>
      <c r="D131" s="128" t="s">
        <v>74</v>
      </c>
      <c r="E131" s="129" t="s">
        <v>152</v>
      </c>
      <c r="F131" s="129" t="s">
        <v>153</v>
      </c>
      <c r="I131" s="130"/>
      <c r="J131" s="131">
        <f>BK131</f>
        <v>0</v>
      </c>
      <c r="L131" s="127"/>
      <c r="M131" s="132"/>
      <c r="P131" s="133">
        <f>P132+P144+P157</f>
        <v>0</v>
      </c>
      <c r="R131" s="133">
        <f>R132+R144+R157</f>
        <v>8.0955320000000004</v>
      </c>
      <c r="T131" s="134">
        <f>T132+T144+T157</f>
        <v>0</v>
      </c>
      <c r="AR131" s="128" t="s">
        <v>83</v>
      </c>
      <c r="AT131" s="135" t="s">
        <v>74</v>
      </c>
      <c r="AU131" s="135" t="s">
        <v>75</v>
      </c>
      <c r="AY131" s="128" t="s">
        <v>154</v>
      </c>
      <c r="BK131" s="136">
        <f>BK132+BK144+BK157</f>
        <v>0</v>
      </c>
    </row>
    <row r="132" spans="2:65" s="11" customFormat="1" ht="22.9" customHeight="1">
      <c r="B132" s="127"/>
      <c r="D132" s="128" t="s">
        <v>74</v>
      </c>
      <c r="E132" s="137" t="s">
        <v>83</v>
      </c>
      <c r="F132" s="137" t="s">
        <v>155</v>
      </c>
      <c r="I132" s="130"/>
      <c r="J132" s="138">
        <f>BK132</f>
        <v>0</v>
      </c>
      <c r="L132" s="127"/>
      <c r="M132" s="132"/>
      <c r="P132" s="133">
        <f>SUM(P133:P143)</f>
        <v>0</v>
      </c>
      <c r="R132" s="133">
        <f>SUM(R133:R143)</f>
        <v>7.8617119999999998</v>
      </c>
      <c r="T132" s="134">
        <f>SUM(T133:T143)</f>
        <v>0</v>
      </c>
      <c r="AR132" s="128" t="s">
        <v>83</v>
      </c>
      <c r="AT132" s="135" t="s">
        <v>74</v>
      </c>
      <c r="AU132" s="135" t="s">
        <v>83</v>
      </c>
      <c r="AY132" s="128" t="s">
        <v>154</v>
      </c>
      <c r="BK132" s="136">
        <f>SUM(BK133:BK143)</f>
        <v>0</v>
      </c>
    </row>
    <row r="133" spans="2:65" s="1" customFormat="1" ht="16.5" customHeight="1">
      <c r="B133" s="139"/>
      <c r="C133" s="140" t="s">
        <v>165</v>
      </c>
      <c r="D133" s="140" t="s">
        <v>156</v>
      </c>
      <c r="E133" s="141" t="s">
        <v>166</v>
      </c>
      <c r="F133" s="142" t="s">
        <v>167</v>
      </c>
      <c r="G133" s="143" t="s">
        <v>159</v>
      </c>
      <c r="H133" s="144">
        <v>11</v>
      </c>
      <c r="I133" s="145">
        <v>0</v>
      </c>
      <c r="J133" s="146">
        <f t="shared" ref="J133:J143" si="0">ROUND(I133*H133,2)</f>
        <v>0</v>
      </c>
      <c r="K133" s="147"/>
      <c r="L133" s="28"/>
      <c r="M133" s="148" t="s">
        <v>1</v>
      </c>
      <c r="N133" s="149" t="s">
        <v>41</v>
      </c>
      <c r="P133" s="150">
        <f t="shared" ref="P133:P143" si="1">O133*H133</f>
        <v>0</v>
      </c>
      <c r="Q133" s="150">
        <v>0</v>
      </c>
      <c r="R133" s="150">
        <f t="shared" ref="R133:R143" si="2">Q133*H133</f>
        <v>0</v>
      </c>
      <c r="S133" s="150">
        <v>0</v>
      </c>
      <c r="T133" s="151">
        <f t="shared" ref="T133:T143" si="3">S133*H133</f>
        <v>0</v>
      </c>
      <c r="AR133" s="152" t="s">
        <v>160</v>
      </c>
      <c r="AT133" s="152" t="s">
        <v>156</v>
      </c>
      <c r="AU133" s="152" t="s">
        <v>95</v>
      </c>
      <c r="AY133" s="13" t="s">
        <v>154</v>
      </c>
      <c r="BE133" s="153">
        <f t="shared" ref="BE133:BE143" si="4">IF(N133="základná",J133,0)</f>
        <v>0</v>
      </c>
      <c r="BF133" s="153">
        <f t="shared" ref="BF133:BF143" si="5">IF(N133="znížená",J133,0)</f>
        <v>0</v>
      </c>
      <c r="BG133" s="153">
        <f t="shared" ref="BG133:BG143" si="6">IF(N133="zákl. prenesená",J133,0)</f>
        <v>0</v>
      </c>
      <c r="BH133" s="153">
        <f t="shared" ref="BH133:BH143" si="7">IF(N133="zníž. prenesená",J133,0)</f>
        <v>0</v>
      </c>
      <c r="BI133" s="153">
        <f t="shared" ref="BI133:BI143" si="8">IF(N133="nulová",J133,0)</f>
        <v>0</v>
      </c>
      <c r="BJ133" s="13" t="s">
        <v>95</v>
      </c>
      <c r="BK133" s="153">
        <f t="shared" ref="BK133:BK143" si="9">ROUND(I133*H133,2)</f>
        <v>0</v>
      </c>
      <c r="BL133" s="13" t="s">
        <v>160</v>
      </c>
      <c r="BM133" s="152" t="s">
        <v>2047</v>
      </c>
    </row>
    <row r="134" spans="2:65" s="1" customFormat="1" ht="37.9" customHeight="1">
      <c r="B134" s="139"/>
      <c r="C134" s="140" t="s">
        <v>160</v>
      </c>
      <c r="D134" s="140" t="s">
        <v>156</v>
      </c>
      <c r="E134" s="141" t="s">
        <v>169</v>
      </c>
      <c r="F134" s="142" t="s">
        <v>170</v>
      </c>
      <c r="G134" s="143" t="s">
        <v>159</v>
      </c>
      <c r="H134" s="144">
        <v>11</v>
      </c>
      <c r="I134" s="145">
        <v>0</v>
      </c>
      <c r="J134" s="146">
        <f t="shared" si="0"/>
        <v>0</v>
      </c>
      <c r="K134" s="147"/>
      <c r="L134" s="28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160</v>
      </c>
      <c r="AT134" s="152" t="s">
        <v>156</v>
      </c>
      <c r="AU134" s="152" t="s">
        <v>95</v>
      </c>
      <c r="AY134" s="13" t="s">
        <v>154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95</v>
      </c>
      <c r="BK134" s="153">
        <f t="shared" si="9"/>
        <v>0</v>
      </c>
      <c r="BL134" s="13" t="s">
        <v>160</v>
      </c>
      <c r="BM134" s="152" t="s">
        <v>2048</v>
      </c>
    </row>
    <row r="135" spans="2:65" s="1" customFormat="1" ht="33" customHeight="1">
      <c r="B135" s="139"/>
      <c r="C135" s="140" t="s">
        <v>172</v>
      </c>
      <c r="D135" s="140" t="s">
        <v>156</v>
      </c>
      <c r="E135" s="141" t="s">
        <v>1983</v>
      </c>
      <c r="F135" s="142" t="s">
        <v>1905</v>
      </c>
      <c r="G135" s="143" t="s">
        <v>159</v>
      </c>
      <c r="H135" s="144">
        <v>4.32</v>
      </c>
      <c r="I135" s="145">
        <v>0</v>
      </c>
      <c r="J135" s="146">
        <f t="shared" si="0"/>
        <v>0</v>
      </c>
      <c r="K135" s="147"/>
      <c r="L135" s="28"/>
      <c r="M135" s="148" t="s">
        <v>1</v>
      </c>
      <c r="N135" s="149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160</v>
      </c>
      <c r="AT135" s="152" t="s">
        <v>156</v>
      </c>
      <c r="AU135" s="152" t="s">
        <v>95</v>
      </c>
      <c r="AY135" s="13" t="s">
        <v>154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95</v>
      </c>
      <c r="BK135" s="153">
        <f t="shared" si="9"/>
        <v>0</v>
      </c>
      <c r="BL135" s="13" t="s">
        <v>160</v>
      </c>
      <c r="BM135" s="152" t="s">
        <v>2049</v>
      </c>
    </row>
    <row r="136" spans="2:65" s="1" customFormat="1" ht="33" customHeight="1">
      <c r="B136" s="139"/>
      <c r="C136" s="140" t="s">
        <v>501</v>
      </c>
      <c r="D136" s="140" t="s">
        <v>156</v>
      </c>
      <c r="E136" s="141" t="s">
        <v>173</v>
      </c>
      <c r="F136" s="142" t="s">
        <v>174</v>
      </c>
      <c r="G136" s="143" t="s">
        <v>159</v>
      </c>
      <c r="H136" s="144">
        <v>4.32</v>
      </c>
      <c r="I136" s="145">
        <v>0</v>
      </c>
      <c r="J136" s="146">
        <f t="shared" si="0"/>
        <v>0</v>
      </c>
      <c r="K136" s="147"/>
      <c r="L136" s="28"/>
      <c r="M136" s="148" t="s">
        <v>1</v>
      </c>
      <c r="N136" s="149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160</v>
      </c>
      <c r="AT136" s="152" t="s">
        <v>156</v>
      </c>
      <c r="AU136" s="152" t="s">
        <v>95</v>
      </c>
      <c r="AY136" s="13" t="s">
        <v>154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95</v>
      </c>
      <c r="BK136" s="153">
        <f t="shared" si="9"/>
        <v>0</v>
      </c>
      <c r="BL136" s="13" t="s">
        <v>160</v>
      </c>
      <c r="BM136" s="152" t="s">
        <v>2050</v>
      </c>
    </row>
    <row r="137" spans="2:65" s="1" customFormat="1" ht="37.9" customHeight="1">
      <c r="B137" s="139"/>
      <c r="C137" s="140" t="s">
        <v>505</v>
      </c>
      <c r="D137" s="140" t="s">
        <v>156</v>
      </c>
      <c r="E137" s="141" t="s">
        <v>177</v>
      </c>
      <c r="F137" s="142" t="s">
        <v>178</v>
      </c>
      <c r="G137" s="143" t="s">
        <v>159</v>
      </c>
      <c r="H137" s="144">
        <v>4.32</v>
      </c>
      <c r="I137" s="145">
        <v>0</v>
      </c>
      <c r="J137" s="146">
        <f t="shared" si="0"/>
        <v>0</v>
      </c>
      <c r="K137" s="147"/>
      <c r="L137" s="28"/>
      <c r="M137" s="148" t="s">
        <v>1</v>
      </c>
      <c r="N137" s="149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160</v>
      </c>
      <c r="AT137" s="152" t="s">
        <v>156</v>
      </c>
      <c r="AU137" s="152" t="s">
        <v>95</v>
      </c>
      <c r="AY137" s="13" t="s">
        <v>154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95</v>
      </c>
      <c r="BK137" s="153">
        <f t="shared" si="9"/>
        <v>0</v>
      </c>
      <c r="BL137" s="13" t="s">
        <v>160</v>
      </c>
      <c r="BM137" s="152" t="s">
        <v>2051</v>
      </c>
    </row>
    <row r="138" spans="2:65" s="1" customFormat="1" ht="24.2" customHeight="1">
      <c r="B138" s="139"/>
      <c r="C138" s="140" t="s">
        <v>190</v>
      </c>
      <c r="D138" s="140" t="s">
        <v>156</v>
      </c>
      <c r="E138" s="141" t="s">
        <v>1986</v>
      </c>
      <c r="F138" s="142" t="s">
        <v>1987</v>
      </c>
      <c r="G138" s="143" t="s">
        <v>159</v>
      </c>
      <c r="H138" s="144">
        <v>1.68</v>
      </c>
      <c r="I138" s="145">
        <v>0</v>
      </c>
      <c r="J138" s="146">
        <f t="shared" si="0"/>
        <v>0</v>
      </c>
      <c r="K138" s="147"/>
      <c r="L138" s="28"/>
      <c r="M138" s="148" t="s">
        <v>1</v>
      </c>
      <c r="N138" s="149" t="s">
        <v>41</v>
      </c>
      <c r="P138" s="150">
        <f t="shared" si="1"/>
        <v>0</v>
      </c>
      <c r="Q138" s="150">
        <v>1.7034</v>
      </c>
      <c r="R138" s="150">
        <f t="shared" si="2"/>
        <v>2.8617119999999998</v>
      </c>
      <c r="S138" s="150">
        <v>0</v>
      </c>
      <c r="T138" s="151">
        <f t="shared" si="3"/>
        <v>0</v>
      </c>
      <c r="AR138" s="152" t="s">
        <v>160</v>
      </c>
      <c r="AT138" s="152" t="s">
        <v>156</v>
      </c>
      <c r="AU138" s="152" t="s">
        <v>95</v>
      </c>
      <c r="AY138" s="13" t="s">
        <v>154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95</v>
      </c>
      <c r="BK138" s="153">
        <f t="shared" si="9"/>
        <v>0</v>
      </c>
      <c r="BL138" s="13" t="s">
        <v>160</v>
      </c>
      <c r="BM138" s="152" t="s">
        <v>2052</v>
      </c>
    </row>
    <row r="139" spans="2:65" s="1" customFormat="1" ht="24.2" customHeight="1">
      <c r="B139" s="139"/>
      <c r="C139" s="140" t="s">
        <v>180</v>
      </c>
      <c r="D139" s="140" t="s">
        <v>156</v>
      </c>
      <c r="E139" s="141" t="s">
        <v>1989</v>
      </c>
      <c r="F139" s="142" t="s">
        <v>1908</v>
      </c>
      <c r="G139" s="143" t="s">
        <v>159</v>
      </c>
      <c r="H139" s="144">
        <v>1.75</v>
      </c>
      <c r="I139" s="145">
        <v>0</v>
      </c>
      <c r="J139" s="146">
        <f t="shared" si="0"/>
        <v>0</v>
      </c>
      <c r="K139" s="147"/>
      <c r="L139" s="28"/>
      <c r="M139" s="148" t="s">
        <v>1</v>
      </c>
      <c r="N139" s="149" t="s">
        <v>41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160</v>
      </c>
      <c r="AT139" s="152" t="s">
        <v>156</v>
      </c>
      <c r="AU139" s="152" t="s">
        <v>95</v>
      </c>
      <c r="AY139" s="13" t="s">
        <v>154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95</v>
      </c>
      <c r="BK139" s="153">
        <f t="shared" si="9"/>
        <v>0</v>
      </c>
      <c r="BL139" s="13" t="s">
        <v>160</v>
      </c>
      <c r="BM139" s="152" t="s">
        <v>2053</v>
      </c>
    </row>
    <row r="140" spans="2:65" s="1" customFormat="1" ht="24.2" customHeight="1">
      <c r="B140" s="139"/>
      <c r="C140" s="140" t="s">
        <v>176</v>
      </c>
      <c r="D140" s="140" t="s">
        <v>156</v>
      </c>
      <c r="E140" s="141" t="s">
        <v>1991</v>
      </c>
      <c r="F140" s="142" t="s">
        <v>1911</v>
      </c>
      <c r="G140" s="143" t="s">
        <v>159</v>
      </c>
      <c r="H140" s="144">
        <v>6.48</v>
      </c>
      <c r="I140" s="145">
        <v>0</v>
      </c>
      <c r="J140" s="146">
        <f t="shared" si="0"/>
        <v>0</v>
      </c>
      <c r="K140" s="147"/>
      <c r="L140" s="28"/>
      <c r="M140" s="148" t="s">
        <v>1</v>
      </c>
      <c r="N140" s="149" t="s">
        <v>41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160</v>
      </c>
      <c r="AT140" s="152" t="s">
        <v>156</v>
      </c>
      <c r="AU140" s="152" t="s">
        <v>95</v>
      </c>
      <c r="AY140" s="13" t="s">
        <v>154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95</v>
      </c>
      <c r="BK140" s="153">
        <f t="shared" si="9"/>
        <v>0</v>
      </c>
      <c r="BL140" s="13" t="s">
        <v>160</v>
      </c>
      <c r="BM140" s="152" t="s">
        <v>2054</v>
      </c>
    </row>
    <row r="141" spans="2:65" s="1" customFormat="1" ht="16.5" customHeight="1">
      <c r="B141" s="139"/>
      <c r="C141" s="140" t="s">
        <v>597</v>
      </c>
      <c r="D141" s="140" t="s">
        <v>156</v>
      </c>
      <c r="E141" s="141" t="s">
        <v>1993</v>
      </c>
      <c r="F141" s="142" t="s">
        <v>1994</v>
      </c>
      <c r="G141" s="143" t="s">
        <v>159</v>
      </c>
      <c r="H141" s="144">
        <v>8</v>
      </c>
      <c r="I141" s="145">
        <v>0</v>
      </c>
      <c r="J141" s="146">
        <f t="shared" si="0"/>
        <v>0</v>
      </c>
      <c r="K141" s="147"/>
      <c r="L141" s="28"/>
      <c r="M141" s="148" t="s">
        <v>1</v>
      </c>
      <c r="N141" s="149" t="s">
        <v>41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160</v>
      </c>
      <c r="AT141" s="152" t="s">
        <v>156</v>
      </c>
      <c r="AU141" s="152" t="s">
        <v>95</v>
      </c>
      <c r="AY141" s="13" t="s">
        <v>154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95</v>
      </c>
      <c r="BK141" s="153">
        <f t="shared" si="9"/>
        <v>0</v>
      </c>
      <c r="BL141" s="13" t="s">
        <v>160</v>
      </c>
      <c r="BM141" s="152" t="s">
        <v>2055</v>
      </c>
    </row>
    <row r="142" spans="2:65" s="1" customFormat="1" ht="24.2" customHeight="1">
      <c r="B142" s="139"/>
      <c r="C142" s="140" t="s">
        <v>599</v>
      </c>
      <c r="D142" s="140" t="s">
        <v>156</v>
      </c>
      <c r="E142" s="141" t="s">
        <v>1996</v>
      </c>
      <c r="F142" s="142" t="s">
        <v>1997</v>
      </c>
      <c r="G142" s="143" t="s">
        <v>229</v>
      </c>
      <c r="H142" s="144">
        <v>8</v>
      </c>
      <c r="I142" s="145">
        <v>0</v>
      </c>
      <c r="J142" s="146">
        <f t="shared" si="0"/>
        <v>0</v>
      </c>
      <c r="K142" s="147"/>
      <c r="L142" s="28"/>
      <c r="M142" s="148" t="s">
        <v>1</v>
      </c>
      <c r="N142" s="149" t="s">
        <v>41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160</v>
      </c>
      <c r="AT142" s="152" t="s">
        <v>156</v>
      </c>
      <c r="AU142" s="152" t="s">
        <v>95</v>
      </c>
      <c r="AY142" s="13" t="s">
        <v>154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95</v>
      </c>
      <c r="BK142" s="153">
        <f t="shared" si="9"/>
        <v>0</v>
      </c>
      <c r="BL142" s="13" t="s">
        <v>160</v>
      </c>
      <c r="BM142" s="152" t="s">
        <v>2056</v>
      </c>
    </row>
    <row r="143" spans="2:65" s="1" customFormat="1" ht="16.5" customHeight="1">
      <c r="B143" s="139"/>
      <c r="C143" s="154" t="s">
        <v>184</v>
      </c>
      <c r="D143" s="154" t="s">
        <v>484</v>
      </c>
      <c r="E143" s="155" t="s">
        <v>1999</v>
      </c>
      <c r="F143" s="156" t="s">
        <v>2000</v>
      </c>
      <c r="G143" s="157" t="s">
        <v>229</v>
      </c>
      <c r="H143" s="158">
        <v>5</v>
      </c>
      <c r="I143" s="145">
        <v>0</v>
      </c>
      <c r="J143" s="159">
        <f t="shared" si="0"/>
        <v>0</v>
      </c>
      <c r="K143" s="160"/>
      <c r="L143" s="161"/>
      <c r="M143" s="162" t="s">
        <v>1</v>
      </c>
      <c r="N143" s="163" t="s">
        <v>41</v>
      </c>
      <c r="P143" s="150">
        <f t="shared" si="1"/>
        <v>0</v>
      </c>
      <c r="Q143" s="150">
        <v>1</v>
      </c>
      <c r="R143" s="150">
        <f t="shared" si="2"/>
        <v>5</v>
      </c>
      <c r="S143" s="150">
        <v>0</v>
      </c>
      <c r="T143" s="151">
        <f t="shared" si="3"/>
        <v>0</v>
      </c>
      <c r="AR143" s="152" t="s">
        <v>184</v>
      </c>
      <c r="AT143" s="152" t="s">
        <v>484</v>
      </c>
      <c r="AU143" s="152" t="s">
        <v>95</v>
      </c>
      <c r="AY143" s="13" t="s">
        <v>154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95</v>
      </c>
      <c r="BK143" s="153">
        <f t="shared" si="9"/>
        <v>0</v>
      </c>
      <c r="BL143" s="13" t="s">
        <v>160</v>
      </c>
      <c r="BM143" s="152" t="s">
        <v>2057</v>
      </c>
    </row>
    <row r="144" spans="2:65" s="11" customFormat="1" ht="22.9" customHeight="1">
      <c r="B144" s="127"/>
      <c r="D144" s="128" t="s">
        <v>74</v>
      </c>
      <c r="E144" s="137" t="s">
        <v>184</v>
      </c>
      <c r="F144" s="137" t="s">
        <v>1913</v>
      </c>
      <c r="I144" s="130"/>
      <c r="J144" s="138">
        <f>BK144</f>
        <v>0</v>
      </c>
      <c r="L144" s="127"/>
      <c r="M144" s="132"/>
      <c r="P144" s="133">
        <f>SUM(P145:P156)</f>
        <v>0</v>
      </c>
      <c r="R144" s="133">
        <f>SUM(R145:R156)</f>
        <v>0.23381999999999997</v>
      </c>
      <c r="T144" s="134">
        <f>SUM(T145:T156)</f>
        <v>0</v>
      </c>
      <c r="AR144" s="128" t="s">
        <v>83</v>
      </c>
      <c r="AT144" s="135" t="s">
        <v>74</v>
      </c>
      <c r="AU144" s="135" t="s">
        <v>83</v>
      </c>
      <c r="AY144" s="128" t="s">
        <v>154</v>
      </c>
      <c r="BK144" s="136">
        <f>SUM(BK145:BK156)</f>
        <v>0</v>
      </c>
    </row>
    <row r="145" spans="2:65" s="1" customFormat="1" ht="24.2" customHeight="1">
      <c r="B145" s="139"/>
      <c r="C145" s="140" t="s">
        <v>467</v>
      </c>
      <c r="D145" s="140" t="s">
        <v>156</v>
      </c>
      <c r="E145" s="141" t="s">
        <v>2058</v>
      </c>
      <c r="F145" s="142" t="s">
        <v>2059</v>
      </c>
      <c r="G145" s="143" t="s">
        <v>491</v>
      </c>
      <c r="H145" s="144">
        <v>46</v>
      </c>
      <c r="I145" s="145">
        <v>0</v>
      </c>
      <c r="J145" s="146">
        <f t="shared" ref="J145:J156" si="10">ROUND(I145*H145,2)</f>
        <v>0</v>
      </c>
      <c r="K145" s="147"/>
      <c r="L145" s="28"/>
      <c r="M145" s="148" t="s">
        <v>1</v>
      </c>
      <c r="N145" s="149" t="s">
        <v>41</v>
      </c>
      <c r="P145" s="150">
        <f t="shared" ref="P145:P156" si="11">O145*H145</f>
        <v>0</v>
      </c>
      <c r="Q145" s="150">
        <v>1.0000000000000001E-5</v>
      </c>
      <c r="R145" s="150">
        <f t="shared" ref="R145:R156" si="12">Q145*H145</f>
        <v>4.6000000000000001E-4</v>
      </c>
      <c r="S145" s="150">
        <v>0</v>
      </c>
      <c r="T145" s="151">
        <f t="shared" ref="T145:T156" si="13">S145*H145</f>
        <v>0</v>
      </c>
      <c r="AR145" s="152" t="s">
        <v>160</v>
      </c>
      <c r="AT145" s="152" t="s">
        <v>156</v>
      </c>
      <c r="AU145" s="152" t="s">
        <v>95</v>
      </c>
      <c r="AY145" s="13" t="s">
        <v>154</v>
      </c>
      <c r="BE145" s="153">
        <f t="shared" ref="BE145:BE156" si="14">IF(N145="základná",J145,0)</f>
        <v>0</v>
      </c>
      <c r="BF145" s="153">
        <f t="shared" ref="BF145:BF156" si="15">IF(N145="znížená",J145,0)</f>
        <v>0</v>
      </c>
      <c r="BG145" s="153">
        <f t="shared" ref="BG145:BG156" si="16">IF(N145="zákl. prenesená",J145,0)</f>
        <v>0</v>
      </c>
      <c r="BH145" s="153">
        <f t="shared" ref="BH145:BH156" si="17">IF(N145="zníž. prenesená",J145,0)</f>
        <v>0</v>
      </c>
      <c r="BI145" s="153">
        <f t="shared" ref="BI145:BI156" si="18">IF(N145="nulová",J145,0)</f>
        <v>0</v>
      </c>
      <c r="BJ145" s="13" t="s">
        <v>95</v>
      </c>
      <c r="BK145" s="153">
        <f t="shared" ref="BK145:BK156" si="19">ROUND(I145*H145,2)</f>
        <v>0</v>
      </c>
      <c r="BL145" s="13" t="s">
        <v>160</v>
      </c>
      <c r="BM145" s="152" t="s">
        <v>2060</v>
      </c>
    </row>
    <row r="146" spans="2:65" s="1" customFormat="1" ht="24.2" customHeight="1">
      <c r="B146" s="139"/>
      <c r="C146" s="154" t="s">
        <v>575</v>
      </c>
      <c r="D146" s="154" t="s">
        <v>484</v>
      </c>
      <c r="E146" s="155" t="s">
        <v>2061</v>
      </c>
      <c r="F146" s="156" t="s">
        <v>2062</v>
      </c>
      <c r="G146" s="157" t="s">
        <v>246</v>
      </c>
      <c r="H146" s="158">
        <v>11</v>
      </c>
      <c r="I146" s="145">
        <v>0</v>
      </c>
      <c r="J146" s="159">
        <f t="shared" si="10"/>
        <v>0</v>
      </c>
      <c r="K146" s="160"/>
      <c r="L146" s="161"/>
      <c r="M146" s="162" t="s">
        <v>1</v>
      </c>
      <c r="N146" s="163" t="s">
        <v>41</v>
      </c>
      <c r="P146" s="150">
        <f t="shared" si="11"/>
        <v>0</v>
      </c>
      <c r="Q146" s="150">
        <v>3.6700000000000001E-3</v>
      </c>
      <c r="R146" s="150">
        <f t="shared" si="12"/>
        <v>4.0370000000000003E-2</v>
      </c>
      <c r="S146" s="150">
        <v>0</v>
      </c>
      <c r="T146" s="151">
        <f t="shared" si="13"/>
        <v>0</v>
      </c>
      <c r="AR146" s="152" t="s">
        <v>184</v>
      </c>
      <c r="AT146" s="152" t="s">
        <v>484</v>
      </c>
      <c r="AU146" s="152" t="s">
        <v>95</v>
      </c>
      <c r="AY146" s="13" t="s">
        <v>154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95</v>
      </c>
      <c r="BK146" s="153">
        <f t="shared" si="19"/>
        <v>0</v>
      </c>
      <c r="BL146" s="13" t="s">
        <v>160</v>
      </c>
      <c r="BM146" s="152" t="s">
        <v>2063</v>
      </c>
    </row>
    <row r="147" spans="2:65" s="1" customFormat="1" ht="24.2" customHeight="1">
      <c r="B147" s="139"/>
      <c r="C147" s="154" t="s">
        <v>471</v>
      </c>
      <c r="D147" s="154" t="s">
        <v>484</v>
      </c>
      <c r="E147" s="155" t="s">
        <v>2064</v>
      </c>
      <c r="F147" s="156" t="s">
        <v>2065</v>
      </c>
      <c r="G147" s="157" t="s">
        <v>246</v>
      </c>
      <c r="H147" s="158">
        <v>7</v>
      </c>
      <c r="I147" s="145">
        <v>0</v>
      </c>
      <c r="J147" s="159">
        <f t="shared" si="10"/>
        <v>0</v>
      </c>
      <c r="K147" s="160"/>
      <c r="L147" s="161"/>
      <c r="M147" s="162" t="s">
        <v>1</v>
      </c>
      <c r="N147" s="163" t="s">
        <v>41</v>
      </c>
      <c r="P147" s="150">
        <f t="shared" si="11"/>
        <v>0</v>
      </c>
      <c r="Q147" s="150">
        <v>1.6670000000000001E-2</v>
      </c>
      <c r="R147" s="150">
        <f t="shared" si="12"/>
        <v>0.11669</v>
      </c>
      <c r="S147" s="150">
        <v>0</v>
      </c>
      <c r="T147" s="151">
        <f t="shared" si="13"/>
        <v>0</v>
      </c>
      <c r="AR147" s="152" t="s">
        <v>184</v>
      </c>
      <c r="AT147" s="152" t="s">
        <v>484</v>
      </c>
      <c r="AU147" s="152" t="s">
        <v>95</v>
      </c>
      <c r="AY147" s="13" t="s">
        <v>154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95</v>
      </c>
      <c r="BK147" s="153">
        <f t="shared" si="19"/>
        <v>0</v>
      </c>
      <c r="BL147" s="13" t="s">
        <v>160</v>
      </c>
      <c r="BM147" s="152" t="s">
        <v>2066</v>
      </c>
    </row>
    <row r="148" spans="2:65" s="1" customFormat="1" ht="16.5" customHeight="1">
      <c r="B148" s="139"/>
      <c r="C148" s="140" t="s">
        <v>550</v>
      </c>
      <c r="D148" s="140" t="s">
        <v>156</v>
      </c>
      <c r="E148" s="141" t="s">
        <v>2067</v>
      </c>
      <c r="F148" s="142" t="s">
        <v>2068</v>
      </c>
      <c r="G148" s="143" t="s">
        <v>246</v>
      </c>
      <c r="H148" s="144">
        <v>5</v>
      </c>
      <c r="I148" s="145">
        <v>0</v>
      </c>
      <c r="J148" s="146">
        <f t="shared" si="10"/>
        <v>0</v>
      </c>
      <c r="K148" s="147"/>
      <c r="L148" s="28"/>
      <c r="M148" s="148" t="s">
        <v>1</v>
      </c>
      <c r="N148" s="149" t="s">
        <v>41</v>
      </c>
      <c r="P148" s="150">
        <f t="shared" si="11"/>
        <v>0</v>
      </c>
      <c r="Q148" s="150">
        <v>5.0000000000000002E-5</v>
      </c>
      <c r="R148" s="150">
        <f t="shared" si="12"/>
        <v>2.5000000000000001E-4</v>
      </c>
      <c r="S148" s="150">
        <v>0</v>
      </c>
      <c r="T148" s="151">
        <f t="shared" si="13"/>
        <v>0</v>
      </c>
      <c r="AR148" s="152" t="s">
        <v>160</v>
      </c>
      <c r="AT148" s="152" t="s">
        <v>156</v>
      </c>
      <c r="AU148" s="152" t="s">
        <v>95</v>
      </c>
      <c r="AY148" s="13" t="s">
        <v>154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95</v>
      </c>
      <c r="BK148" s="153">
        <f t="shared" si="19"/>
        <v>0</v>
      </c>
      <c r="BL148" s="13" t="s">
        <v>160</v>
      </c>
      <c r="BM148" s="152" t="s">
        <v>2069</v>
      </c>
    </row>
    <row r="149" spans="2:65" s="1" customFormat="1" ht="24.2" customHeight="1">
      <c r="B149" s="139"/>
      <c r="C149" s="154" t="s">
        <v>563</v>
      </c>
      <c r="D149" s="154" t="s">
        <v>484</v>
      </c>
      <c r="E149" s="155" t="s">
        <v>2070</v>
      </c>
      <c r="F149" s="156" t="s">
        <v>2071</v>
      </c>
      <c r="G149" s="157" t="s">
        <v>246</v>
      </c>
      <c r="H149" s="158">
        <v>5</v>
      </c>
      <c r="I149" s="145">
        <v>0</v>
      </c>
      <c r="J149" s="159">
        <f t="shared" si="10"/>
        <v>0</v>
      </c>
      <c r="K149" s="160"/>
      <c r="L149" s="161"/>
      <c r="M149" s="162" t="s">
        <v>1</v>
      </c>
      <c r="N149" s="163" t="s">
        <v>41</v>
      </c>
      <c r="P149" s="150">
        <f t="shared" si="11"/>
        <v>0</v>
      </c>
      <c r="Q149" s="150">
        <v>2.1299999999999999E-3</v>
      </c>
      <c r="R149" s="150">
        <f t="shared" si="12"/>
        <v>1.065E-2</v>
      </c>
      <c r="S149" s="150">
        <v>0</v>
      </c>
      <c r="T149" s="151">
        <f t="shared" si="13"/>
        <v>0</v>
      </c>
      <c r="AR149" s="152" t="s">
        <v>184</v>
      </c>
      <c r="AT149" s="152" t="s">
        <v>484</v>
      </c>
      <c r="AU149" s="152" t="s">
        <v>95</v>
      </c>
      <c r="AY149" s="13" t="s">
        <v>154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95</v>
      </c>
      <c r="BK149" s="153">
        <f t="shared" si="19"/>
        <v>0</v>
      </c>
      <c r="BL149" s="13" t="s">
        <v>160</v>
      </c>
      <c r="BM149" s="152" t="s">
        <v>2072</v>
      </c>
    </row>
    <row r="150" spans="2:65" s="1" customFormat="1" ht="16.5" customHeight="1">
      <c r="B150" s="139"/>
      <c r="C150" s="140" t="s">
        <v>268</v>
      </c>
      <c r="D150" s="140" t="s">
        <v>156</v>
      </c>
      <c r="E150" s="141" t="s">
        <v>2073</v>
      </c>
      <c r="F150" s="142" t="s">
        <v>2074</v>
      </c>
      <c r="G150" s="143" t="s">
        <v>491</v>
      </c>
      <c r="H150" s="144">
        <v>46</v>
      </c>
      <c r="I150" s="145">
        <v>0</v>
      </c>
      <c r="J150" s="146">
        <f t="shared" si="10"/>
        <v>0</v>
      </c>
      <c r="K150" s="147"/>
      <c r="L150" s="28"/>
      <c r="M150" s="148" t="s">
        <v>1</v>
      </c>
      <c r="N150" s="149" t="s">
        <v>41</v>
      </c>
      <c r="P150" s="150">
        <f t="shared" si="11"/>
        <v>0</v>
      </c>
      <c r="Q150" s="150">
        <v>0</v>
      </c>
      <c r="R150" s="150">
        <f t="shared" si="12"/>
        <v>0</v>
      </c>
      <c r="S150" s="150">
        <v>0</v>
      </c>
      <c r="T150" s="151">
        <f t="shared" si="13"/>
        <v>0</v>
      </c>
      <c r="AR150" s="152" t="s">
        <v>160</v>
      </c>
      <c r="AT150" s="152" t="s">
        <v>156</v>
      </c>
      <c r="AU150" s="152" t="s">
        <v>95</v>
      </c>
      <c r="AY150" s="13" t="s">
        <v>154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95</v>
      </c>
      <c r="BK150" s="153">
        <f t="shared" si="19"/>
        <v>0</v>
      </c>
      <c r="BL150" s="13" t="s">
        <v>160</v>
      </c>
      <c r="BM150" s="152" t="s">
        <v>2075</v>
      </c>
    </row>
    <row r="151" spans="2:65" s="1" customFormat="1" ht="16.5" customHeight="1">
      <c r="B151" s="139"/>
      <c r="C151" s="140" t="s">
        <v>407</v>
      </c>
      <c r="D151" s="140" t="s">
        <v>156</v>
      </c>
      <c r="E151" s="141" t="s">
        <v>2007</v>
      </c>
      <c r="F151" s="142" t="s">
        <v>2008</v>
      </c>
      <c r="G151" s="143" t="s">
        <v>1385</v>
      </c>
      <c r="H151" s="144">
        <v>1</v>
      </c>
      <c r="I151" s="145">
        <v>0</v>
      </c>
      <c r="J151" s="146">
        <f t="shared" si="10"/>
        <v>0</v>
      </c>
      <c r="K151" s="147"/>
      <c r="L151" s="28"/>
      <c r="M151" s="148" t="s">
        <v>1</v>
      </c>
      <c r="N151" s="149" t="s">
        <v>41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160</v>
      </c>
      <c r="AT151" s="152" t="s">
        <v>156</v>
      </c>
      <c r="AU151" s="152" t="s">
        <v>95</v>
      </c>
      <c r="AY151" s="13" t="s">
        <v>154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95</v>
      </c>
      <c r="BK151" s="153">
        <f t="shared" si="19"/>
        <v>0</v>
      </c>
      <c r="BL151" s="13" t="s">
        <v>160</v>
      </c>
      <c r="BM151" s="152" t="s">
        <v>2076</v>
      </c>
    </row>
    <row r="152" spans="2:65" s="1" customFormat="1" ht="24.2" customHeight="1">
      <c r="B152" s="139"/>
      <c r="C152" s="140" t="s">
        <v>439</v>
      </c>
      <c r="D152" s="140" t="s">
        <v>156</v>
      </c>
      <c r="E152" s="141" t="s">
        <v>2077</v>
      </c>
      <c r="F152" s="142" t="s">
        <v>2078</v>
      </c>
      <c r="G152" s="143" t="s">
        <v>246</v>
      </c>
      <c r="H152" s="144">
        <v>2</v>
      </c>
      <c r="I152" s="145">
        <v>0</v>
      </c>
      <c r="J152" s="146">
        <f t="shared" si="10"/>
        <v>0</v>
      </c>
      <c r="K152" s="147"/>
      <c r="L152" s="28"/>
      <c r="M152" s="148" t="s">
        <v>1</v>
      </c>
      <c r="N152" s="149" t="s">
        <v>41</v>
      </c>
      <c r="P152" s="150">
        <f t="shared" si="11"/>
        <v>0</v>
      </c>
      <c r="Q152" s="150">
        <v>1.583E-2</v>
      </c>
      <c r="R152" s="150">
        <f t="shared" si="12"/>
        <v>3.1660000000000001E-2</v>
      </c>
      <c r="S152" s="150">
        <v>0</v>
      </c>
      <c r="T152" s="151">
        <f t="shared" si="13"/>
        <v>0</v>
      </c>
      <c r="AR152" s="152" t="s">
        <v>160</v>
      </c>
      <c r="AT152" s="152" t="s">
        <v>156</v>
      </c>
      <c r="AU152" s="152" t="s">
        <v>95</v>
      </c>
      <c r="AY152" s="13" t="s">
        <v>154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95</v>
      </c>
      <c r="BK152" s="153">
        <f t="shared" si="19"/>
        <v>0</v>
      </c>
      <c r="BL152" s="13" t="s">
        <v>160</v>
      </c>
      <c r="BM152" s="152" t="s">
        <v>2079</v>
      </c>
    </row>
    <row r="153" spans="2:65" s="1" customFormat="1" ht="24.2" customHeight="1">
      <c r="B153" s="139"/>
      <c r="C153" s="140" t="s">
        <v>585</v>
      </c>
      <c r="D153" s="140" t="s">
        <v>156</v>
      </c>
      <c r="E153" s="141" t="s">
        <v>2080</v>
      </c>
      <c r="F153" s="142" t="s">
        <v>2081</v>
      </c>
      <c r="G153" s="143" t="s">
        <v>246</v>
      </c>
      <c r="H153" s="144">
        <v>1</v>
      </c>
      <c r="I153" s="145">
        <v>0</v>
      </c>
      <c r="J153" s="146">
        <f t="shared" si="10"/>
        <v>0</v>
      </c>
      <c r="K153" s="147"/>
      <c r="L153" s="28"/>
      <c r="M153" s="148" t="s">
        <v>1</v>
      </c>
      <c r="N153" s="149" t="s">
        <v>41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160</v>
      </c>
      <c r="AT153" s="152" t="s">
        <v>156</v>
      </c>
      <c r="AU153" s="152" t="s">
        <v>95</v>
      </c>
      <c r="AY153" s="13" t="s">
        <v>154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95</v>
      </c>
      <c r="BK153" s="153">
        <f t="shared" si="19"/>
        <v>0</v>
      </c>
      <c r="BL153" s="13" t="s">
        <v>160</v>
      </c>
      <c r="BM153" s="152" t="s">
        <v>2082</v>
      </c>
    </row>
    <row r="154" spans="2:65" s="1" customFormat="1" ht="21.75" customHeight="1">
      <c r="B154" s="139"/>
      <c r="C154" s="154" t="s">
        <v>583</v>
      </c>
      <c r="D154" s="154" t="s">
        <v>484</v>
      </c>
      <c r="E154" s="155" t="s">
        <v>2083</v>
      </c>
      <c r="F154" s="156" t="s">
        <v>2084</v>
      </c>
      <c r="G154" s="157" t="s">
        <v>246</v>
      </c>
      <c r="H154" s="158">
        <v>1</v>
      </c>
      <c r="I154" s="145">
        <v>0</v>
      </c>
      <c r="J154" s="159">
        <f t="shared" si="10"/>
        <v>0</v>
      </c>
      <c r="K154" s="160"/>
      <c r="L154" s="161"/>
      <c r="M154" s="162" t="s">
        <v>1</v>
      </c>
      <c r="N154" s="163" t="s">
        <v>41</v>
      </c>
      <c r="P154" s="150">
        <f t="shared" si="11"/>
        <v>0</v>
      </c>
      <c r="Q154" s="150">
        <v>2.5000000000000001E-2</v>
      </c>
      <c r="R154" s="150">
        <f t="shared" si="12"/>
        <v>2.5000000000000001E-2</v>
      </c>
      <c r="S154" s="150">
        <v>0</v>
      </c>
      <c r="T154" s="151">
        <f t="shared" si="13"/>
        <v>0</v>
      </c>
      <c r="AR154" s="152" t="s">
        <v>184</v>
      </c>
      <c r="AT154" s="152" t="s">
        <v>484</v>
      </c>
      <c r="AU154" s="152" t="s">
        <v>95</v>
      </c>
      <c r="AY154" s="13" t="s">
        <v>154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95</v>
      </c>
      <c r="BK154" s="153">
        <f t="shared" si="19"/>
        <v>0</v>
      </c>
      <c r="BL154" s="13" t="s">
        <v>160</v>
      </c>
      <c r="BM154" s="152" t="s">
        <v>2085</v>
      </c>
    </row>
    <row r="155" spans="2:65" s="1" customFormat="1" ht="16.5" customHeight="1">
      <c r="B155" s="139"/>
      <c r="C155" s="140" t="s">
        <v>522</v>
      </c>
      <c r="D155" s="140" t="s">
        <v>156</v>
      </c>
      <c r="E155" s="141" t="s">
        <v>2086</v>
      </c>
      <c r="F155" s="142" t="s">
        <v>2087</v>
      </c>
      <c r="G155" s="143" t="s">
        <v>491</v>
      </c>
      <c r="H155" s="144">
        <v>46</v>
      </c>
      <c r="I155" s="145">
        <v>0</v>
      </c>
      <c r="J155" s="146">
        <f t="shared" si="10"/>
        <v>0</v>
      </c>
      <c r="K155" s="147"/>
      <c r="L155" s="28"/>
      <c r="M155" s="148" t="s">
        <v>1</v>
      </c>
      <c r="N155" s="149" t="s">
        <v>41</v>
      </c>
      <c r="P155" s="150">
        <f t="shared" si="11"/>
        <v>0</v>
      </c>
      <c r="Q155" s="150">
        <v>9.0000000000000006E-5</v>
      </c>
      <c r="R155" s="150">
        <f t="shared" si="12"/>
        <v>4.1400000000000005E-3</v>
      </c>
      <c r="S155" s="150">
        <v>0</v>
      </c>
      <c r="T155" s="151">
        <f t="shared" si="13"/>
        <v>0</v>
      </c>
      <c r="AR155" s="152" t="s">
        <v>160</v>
      </c>
      <c r="AT155" s="152" t="s">
        <v>156</v>
      </c>
      <c r="AU155" s="152" t="s">
        <v>95</v>
      </c>
      <c r="AY155" s="13" t="s">
        <v>154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95</v>
      </c>
      <c r="BK155" s="153">
        <f t="shared" si="19"/>
        <v>0</v>
      </c>
      <c r="BL155" s="13" t="s">
        <v>160</v>
      </c>
      <c r="BM155" s="152" t="s">
        <v>2088</v>
      </c>
    </row>
    <row r="156" spans="2:65" s="1" customFormat="1" ht="24.2" customHeight="1">
      <c r="B156" s="139"/>
      <c r="C156" s="140" t="s">
        <v>497</v>
      </c>
      <c r="D156" s="140" t="s">
        <v>156</v>
      </c>
      <c r="E156" s="141" t="s">
        <v>2089</v>
      </c>
      <c r="F156" s="142" t="s">
        <v>2090</v>
      </c>
      <c r="G156" s="143" t="s">
        <v>491</v>
      </c>
      <c r="H156" s="144">
        <v>46</v>
      </c>
      <c r="I156" s="145">
        <v>0</v>
      </c>
      <c r="J156" s="146">
        <f t="shared" si="10"/>
        <v>0</v>
      </c>
      <c r="K156" s="147"/>
      <c r="L156" s="28"/>
      <c r="M156" s="148" t="s">
        <v>1</v>
      </c>
      <c r="N156" s="149" t="s">
        <v>41</v>
      </c>
      <c r="P156" s="150">
        <f t="shared" si="11"/>
        <v>0</v>
      </c>
      <c r="Q156" s="150">
        <v>1E-4</v>
      </c>
      <c r="R156" s="150">
        <f t="shared" si="12"/>
        <v>4.5999999999999999E-3</v>
      </c>
      <c r="S156" s="150">
        <v>0</v>
      </c>
      <c r="T156" s="151">
        <f t="shared" si="13"/>
        <v>0</v>
      </c>
      <c r="AR156" s="152" t="s">
        <v>160</v>
      </c>
      <c r="AT156" s="152" t="s">
        <v>156</v>
      </c>
      <c r="AU156" s="152" t="s">
        <v>95</v>
      </c>
      <c r="AY156" s="13" t="s">
        <v>154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95</v>
      </c>
      <c r="BK156" s="153">
        <f t="shared" si="19"/>
        <v>0</v>
      </c>
      <c r="BL156" s="13" t="s">
        <v>160</v>
      </c>
      <c r="BM156" s="152" t="s">
        <v>2091</v>
      </c>
    </row>
    <row r="157" spans="2:65" s="11" customFormat="1" ht="22.9" customHeight="1">
      <c r="B157" s="127"/>
      <c r="D157" s="128" t="s">
        <v>74</v>
      </c>
      <c r="E157" s="137" t="s">
        <v>558</v>
      </c>
      <c r="F157" s="137" t="s">
        <v>562</v>
      </c>
      <c r="I157" s="130"/>
      <c r="J157" s="138">
        <f>BK157</f>
        <v>0</v>
      </c>
      <c r="L157" s="127"/>
      <c r="M157" s="132"/>
      <c r="P157" s="133">
        <f>P158</f>
        <v>0</v>
      </c>
      <c r="R157" s="133">
        <f>R158</f>
        <v>0</v>
      </c>
      <c r="T157" s="134">
        <f>T158</f>
        <v>0</v>
      </c>
      <c r="AR157" s="128" t="s">
        <v>83</v>
      </c>
      <c r="AT157" s="135" t="s">
        <v>74</v>
      </c>
      <c r="AU157" s="135" t="s">
        <v>83</v>
      </c>
      <c r="AY157" s="128" t="s">
        <v>154</v>
      </c>
      <c r="BK157" s="136">
        <f>BK158</f>
        <v>0</v>
      </c>
    </row>
    <row r="158" spans="2:65" s="1" customFormat="1" ht="33" customHeight="1">
      <c r="B158" s="139"/>
      <c r="C158" s="140" t="s">
        <v>313</v>
      </c>
      <c r="D158" s="140" t="s">
        <v>156</v>
      </c>
      <c r="E158" s="141" t="s">
        <v>2092</v>
      </c>
      <c r="F158" s="142" t="s">
        <v>2093</v>
      </c>
      <c r="G158" s="143" t="s">
        <v>229</v>
      </c>
      <c r="H158" s="144">
        <v>8.0960000000000001</v>
      </c>
      <c r="I158" s="145">
        <v>0</v>
      </c>
      <c r="J158" s="146">
        <f>ROUND(I158*H158,2)</f>
        <v>0</v>
      </c>
      <c r="K158" s="147"/>
      <c r="L158" s="28"/>
      <c r="M158" s="148" t="s">
        <v>1</v>
      </c>
      <c r="N158" s="149" t="s">
        <v>41</v>
      </c>
      <c r="P158" s="150">
        <f>O158*H158</f>
        <v>0</v>
      </c>
      <c r="Q158" s="150">
        <v>0</v>
      </c>
      <c r="R158" s="150">
        <f>Q158*H158</f>
        <v>0</v>
      </c>
      <c r="S158" s="150">
        <v>0</v>
      </c>
      <c r="T158" s="151">
        <f>S158*H158</f>
        <v>0</v>
      </c>
      <c r="AR158" s="152" t="s">
        <v>160</v>
      </c>
      <c r="AT158" s="152" t="s">
        <v>156</v>
      </c>
      <c r="AU158" s="152" t="s">
        <v>95</v>
      </c>
      <c r="AY158" s="13" t="s">
        <v>154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3" t="s">
        <v>95</v>
      </c>
      <c r="BK158" s="153">
        <f>ROUND(I158*H158,2)</f>
        <v>0</v>
      </c>
      <c r="BL158" s="13" t="s">
        <v>160</v>
      </c>
      <c r="BM158" s="152" t="s">
        <v>2094</v>
      </c>
    </row>
    <row r="159" spans="2:65" s="11" customFormat="1" ht="25.9" customHeight="1">
      <c r="B159" s="127"/>
      <c r="D159" s="128" t="s">
        <v>74</v>
      </c>
      <c r="E159" s="129" t="s">
        <v>567</v>
      </c>
      <c r="F159" s="129" t="s">
        <v>568</v>
      </c>
      <c r="I159" s="130"/>
      <c r="J159" s="131">
        <f>BK159</f>
        <v>0</v>
      </c>
      <c r="L159" s="127"/>
      <c r="M159" s="132"/>
      <c r="P159" s="133">
        <f>P160</f>
        <v>0</v>
      </c>
      <c r="R159" s="133">
        <f>R160</f>
        <v>0</v>
      </c>
      <c r="T159" s="134">
        <f>T160</f>
        <v>0</v>
      </c>
      <c r="AR159" s="128" t="s">
        <v>95</v>
      </c>
      <c r="AT159" s="135" t="s">
        <v>74</v>
      </c>
      <c r="AU159" s="135" t="s">
        <v>75</v>
      </c>
      <c r="AY159" s="128" t="s">
        <v>154</v>
      </c>
      <c r="BK159" s="136">
        <f>BK160</f>
        <v>0</v>
      </c>
    </row>
    <row r="160" spans="2:65" s="11" customFormat="1" ht="22.9" customHeight="1">
      <c r="B160" s="127"/>
      <c r="D160" s="128" t="s">
        <v>74</v>
      </c>
      <c r="E160" s="137" t="s">
        <v>569</v>
      </c>
      <c r="F160" s="137" t="s">
        <v>570</v>
      </c>
      <c r="I160" s="130"/>
      <c r="J160" s="138">
        <f>BK160</f>
        <v>0</v>
      </c>
      <c r="L160" s="127"/>
      <c r="M160" s="132"/>
      <c r="P160" s="133">
        <f>P161</f>
        <v>0</v>
      </c>
      <c r="R160" s="133">
        <f>R161</f>
        <v>0</v>
      </c>
      <c r="T160" s="134">
        <f>T161</f>
        <v>0</v>
      </c>
      <c r="AR160" s="128" t="s">
        <v>95</v>
      </c>
      <c r="AT160" s="135" t="s">
        <v>74</v>
      </c>
      <c r="AU160" s="135" t="s">
        <v>83</v>
      </c>
      <c r="AY160" s="128" t="s">
        <v>154</v>
      </c>
      <c r="BK160" s="136">
        <f>BK161</f>
        <v>0</v>
      </c>
    </row>
    <row r="161" spans="2:65" s="1" customFormat="1" ht="16.5" customHeight="1">
      <c r="B161" s="139"/>
      <c r="C161" s="140" t="s">
        <v>455</v>
      </c>
      <c r="D161" s="140" t="s">
        <v>156</v>
      </c>
      <c r="E161" s="141" t="s">
        <v>2095</v>
      </c>
      <c r="F161" s="142" t="s">
        <v>2096</v>
      </c>
      <c r="G161" s="143" t="s">
        <v>491</v>
      </c>
      <c r="H161" s="144">
        <v>1</v>
      </c>
      <c r="I161" s="145">
        <v>0</v>
      </c>
      <c r="J161" s="146">
        <f>ROUND(I161*H161,2)</f>
        <v>0</v>
      </c>
      <c r="K161" s="147"/>
      <c r="L161" s="28"/>
      <c r="M161" s="148" t="s">
        <v>1</v>
      </c>
      <c r="N161" s="149" t="s">
        <v>41</v>
      </c>
      <c r="P161" s="150">
        <f>O161*H161</f>
        <v>0</v>
      </c>
      <c r="Q161" s="150">
        <v>0</v>
      </c>
      <c r="R161" s="150">
        <f>Q161*H161</f>
        <v>0</v>
      </c>
      <c r="S161" s="150">
        <v>0</v>
      </c>
      <c r="T161" s="151">
        <f>S161*H161</f>
        <v>0</v>
      </c>
      <c r="AR161" s="152" t="s">
        <v>218</v>
      </c>
      <c r="AT161" s="152" t="s">
        <v>156</v>
      </c>
      <c r="AU161" s="152" t="s">
        <v>95</v>
      </c>
      <c r="AY161" s="13" t="s">
        <v>154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3" t="s">
        <v>95</v>
      </c>
      <c r="BK161" s="153">
        <f>ROUND(I161*H161,2)</f>
        <v>0</v>
      </c>
      <c r="BL161" s="13" t="s">
        <v>218</v>
      </c>
      <c r="BM161" s="152" t="s">
        <v>2097</v>
      </c>
    </row>
    <row r="162" spans="2:65" s="11" customFormat="1" ht="25.9" customHeight="1">
      <c r="B162" s="127"/>
      <c r="D162" s="128" t="s">
        <v>74</v>
      </c>
      <c r="E162" s="129" t="s">
        <v>1957</v>
      </c>
      <c r="F162" s="129" t="s">
        <v>1958</v>
      </c>
      <c r="I162" s="130"/>
      <c r="J162" s="131">
        <f>BK162</f>
        <v>0</v>
      </c>
      <c r="L162" s="127"/>
      <c r="M162" s="132"/>
      <c r="P162" s="133">
        <f>P163</f>
        <v>0</v>
      </c>
      <c r="R162" s="133">
        <f>R163</f>
        <v>0</v>
      </c>
      <c r="T162" s="134">
        <f>T163</f>
        <v>0</v>
      </c>
      <c r="AR162" s="128" t="s">
        <v>160</v>
      </c>
      <c r="AT162" s="135" t="s">
        <v>74</v>
      </c>
      <c r="AU162" s="135" t="s">
        <v>75</v>
      </c>
      <c r="AY162" s="128" t="s">
        <v>154</v>
      </c>
      <c r="BK162" s="136">
        <f>BK163</f>
        <v>0</v>
      </c>
    </row>
    <row r="163" spans="2:65" s="1" customFormat="1" ht="24.2" customHeight="1">
      <c r="B163" s="139"/>
      <c r="C163" s="140" t="s">
        <v>427</v>
      </c>
      <c r="D163" s="140" t="s">
        <v>156</v>
      </c>
      <c r="E163" s="141" t="s">
        <v>1959</v>
      </c>
      <c r="F163" s="142" t="s">
        <v>1960</v>
      </c>
      <c r="G163" s="143" t="s">
        <v>1961</v>
      </c>
      <c r="H163" s="144">
        <v>1</v>
      </c>
      <c r="I163" s="145">
        <v>0</v>
      </c>
      <c r="J163" s="146">
        <f>ROUND(I163*H163,2)</f>
        <v>0</v>
      </c>
      <c r="K163" s="147"/>
      <c r="L163" s="28"/>
      <c r="M163" s="148" t="s">
        <v>1</v>
      </c>
      <c r="N163" s="149" t="s">
        <v>41</v>
      </c>
      <c r="P163" s="150">
        <f>O163*H163</f>
        <v>0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AR163" s="152" t="s">
        <v>415</v>
      </c>
      <c r="AT163" s="152" t="s">
        <v>156</v>
      </c>
      <c r="AU163" s="152" t="s">
        <v>83</v>
      </c>
      <c r="AY163" s="13" t="s">
        <v>154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3" t="s">
        <v>95</v>
      </c>
      <c r="BK163" s="153">
        <f>ROUND(I163*H163,2)</f>
        <v>0</v>
      </c>
      <c r="BL163" s="13" t="s">
        <v>415</v>
      </c>
      <c r="BM163" s="152" t="s">
        <v>2098</v>
      </c>
    </row>
    <row r="164" spans="2:65" s="11" customFormat="1" ht="25.9" customHeight="1">
      <c r="B164" s="127"/>
      <c r="D164" s="128" t="s">
        <v>74</v>
      </c>
      <c r="E164" s="129" t="s">
        <v>1554</v>
      </c>
      <c r="F164" s="129" t="s">
        <v>1555</v>
      </c>
      <c r="I164" s="130"/>
      <c r="J164" s="131">
        <f>BK164</f>
        <v>0</v>
      </c>
      <c r="L164" s="127"/>
      <c r="M164" s="132"/>
      <c r="P164" s="133">
        <f>SUM(P165:P166)</f>
        <v>0</v>
      </c>
      <c r="R164" s="133">
        <f>SUM(R165:R166)</f>
        <v>0</v>
      </c>
      <c r="T164" s="134">
        <f>SUM(T165:T166)</f>
        <v>0</v>
      </c>
      <c r="AR164" s="128" t="s">
        <v>160</v>
      </c>
      <c r="AT164" s="135" t="s">
        <v>74</v>
      </c>
      <c r="AU164" s="135" t="s">
        <v>75</v>
      </c>
      <c r="AY164" s="128" t="s">
        <v>154</v>
      </c>
      <c r="BK164" s="136">
        <f>SUM(BK165:BK166)</f>
        <v>0</v>
      </c>
    </row>
    <row r="165" spans="2:65" s="1" customFormat="1" ht="37.9" customHeight="1">
      <c r="B165" s="139"/>
      <c r="C165" s="140" t="s">
        <v>593</v>
      </c>
      <c r="D165" s="140" t="s">
        <v>156</v>
      </c>
      <c r="E165" s="141" t="s">
        <v>1880</v>
      </c>
      <c r="F165" s="142" t="s">
        <v>1881</v>
      </c>
      <c r="G165" s="143" t="s">
        <v>1564</v>
      </c>
      <c r="H165" s="144">
        <v>8</v>
      </c>
      <c r="I165" s="145">
        <v>0</v>
      </c>
      <c r="J165" s="146">
        <f>ROUND(I165*H165,2)</f>
        <v>0</v>
      </c>
      <c r="K165" s="147"/>
      <c r="L165" s="28"/>
      <c r="M165" s="148" t="s">
        <v>1</v>
      </c>
      <c r="N165" s="149" t="s">
        <v>41</v>
      </c>
      <c r="P165" s="150">
        <f>O165*H165</f>
        <v>0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AR165" s="152" t="s">
        <v>1559</v>
      </c>
      <c r="AT165" s="152" t="s">
        <v>156</v>
      </c>
      <c r="AU165" s="152" t="s">
        <v>83</v>
      </c>
      <c r="AY165" s="13" t="s">
        <v>154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3" t="s">
        <v>95</v>
      </c>
      <c r="BK165" s="153">
        <f>ROUND(I165*H165,2)</f>
        <v>0</v>
      </c>
      <c r="BL165" s="13" t="s">
        <v>1559</v>
      </c>
      <c r="BM165" s="152" t="s">
        <v>2099</v>
      </c>
    </row>
    <row r="166" spans="2:65" s="1" customFormat="1" ht="37.9" customHeight="1">
      <c r="B166" s="139"/>
      <c r="C166" s="140" t="s">
        <v>589</v>
      </c>
      <c r="D166" s="140" t="s">
        <v>156</v>
      </c>
      <c r="E166" s="141" t="s">
        <v>1884</v>
      </c>
      <c r="F166" s="142" t="s">
        <v>1885</v>
      </c>
      <c r="G166" s="143" t="s">
        <v>1564</v>
      </c>
      <c r="H166" s="144">
        <v>6</v>
      </c>
      <c r="I166" s="145">
        <v>0</v>
      </c>
      <c r="J166" s="146">
        <f>ROUND(I166*H166,2)</f>
        <v>0</v>
      </c>
      <c r="K166" s="147"/>
      <c r="L166" s="28"/>
      <c r="M166" s="165" t="s">
        <v>1</v>
      </c>
      <c r="N166" s="166" t="s">
        <v>41</v>
      </c>
      <c r="O166" s="167"/>
      <c r="P166" s="168">
        <f>O166*H166</f>
        <v>0</v>
      </c>
      <c r="Q166" s="168">
        <v>0</v>
      </c>
      <c r="R166" s="168">
        <f>Q166*H166</f>
        <v>0</v>
      </c>
      <c r="S166" s="168">
        <v>0</v>
      </c>
      <c r="T166" s="169">
        <f>S166*H166</f>
        <v>0</v>
      </c>
      <c r="AR166" s="152" t="s">
        <v>1559</v>
      </c>
      <c r="AT166" s="152" t="s">
        <v>156</v>
      </c>
      <c r="AU166" s="152" t="s">
        <v>83</v>
      </c>
      <c r="AY166" s="13" t="s">
        <v>154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3" t="s">
        <v>95</v>
      </c>
      <c r="BK166" s="153">
        <f>ROUND(I166*H166,2)</f>
        <v>0</v>
      </c>
      <c r="BL166" s="13" t="s">
        <v>1559</v>
      </c>
      <c r="BM166" s="152" t="s">
        <v>2100</v>
      </c>
    </row>
    <row r="167" spans="2:65" s="1" customFormat="1" ht="6.95" customHeight="1">
      <c r="B167" s="43"/>
      <c r="C167" s="44"/>
      <c r="D167" s="44"/>
      <c r="E167" s="44"/>
      <c r="F167" s="44"/>
      <c r="G167" s="44"/>
      <c r="H167" s="44"/>
      <c r="I167" s="44"/>
      <c r="J167" s="44"/>
      <c r="K167" s="44"/>
      <c r="L167" s="28"/>
    </row>
  </sheetData>
  <autoFilter ref="C128:K166" xr:uid="{00000000-0009-0000-0000-000007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43ed94-b0af-4a18-a177-edbead11ba76" xsi:nil="true"/>
    <lcf76f155ced4ddcb4097134ff3c332f xmlns="816923b8-2942-4f26-b09f-b4b1fc0a69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9F71B411D9CF649912DAB78F6A2729F" ma:contentTypeVersion="15" ma:contentTypeDescription="Umožňuje vytvoriť nový dokument." ma:contentTypeScope="" ma:versionID="e48319cd6f23d51055de4c02f1a848a7">
  <xsd:schema xmlns:xsd="http://www.w3.org/2001/XMLSchema" xmlns:xs="http://www.w3.org/2001/XMLSchema" xmlns:p="http://schemas.microsoft.com/office/2006/metadata/properties" xmlns:ns2="816923b8-2942-4f26-b09f-b4b1fc0a6926" xmlns:ns3="7443ed94-b0af-4a18-a177-edbead11ba76" targetNamespace="http://schemas.microsoft.com/office/2006/metadata/properties" ma:root="true" ma:fieldsID="ef9ee50cad8659152a3835ade50ef773" ns2:_="" ns3:_="">
    <xsd:import namespace="816923b8-2942-4f26-b09f-b4b1fc0a6926"/>
    <xsd:import namespace="7443ed94-b0af-4a18-a177-edbead11ba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923b8-2942-4f26-b09f-b4b1fc0a69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a" ma:readOnly="false" ma:fieldId="{5cf76f15-5ced-4ddc-b409-7134ff3c332f}" ma:taxonomyMulti="true" ma:sspId="e9bdf739-7c70-4563-9f89-6ce25a63cf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3ed94-b0af-4a18-a177-edbead11ba7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d8be750-3337-489d-bea7-6067ccde1e55}" ma:internalName="TaxCatchAll" ma:showField="CatchAllData" ma:web="7443ed94-b0af-4a18-a177-edbead11ba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00231D-4571-44A4-9CF8-53AC2E16EC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51B844-F080-4D7E-84A2-B866B186D133}">
  <ds:schemaRefs>
    <ds:schemaRef ds:uri="http://schemas.microsoft.com/office/2006/metadata/properties"/>
    <ds:schemaRef ds:uri="http://schemas.microsoft.com/office/infopath/2007/PartnerControls"/>
    <ds:schemaRef ds:uri="7443ed94-b0af-4a18-a177-edbead11ba76"/>
    <ds:schemaRef ds:uri="816923b8-2942-4f26-b09f-b4b1fc0a6926"/>
  </ds:schemaRefs>
</ds:datastoreItem>
</file>

<file path=customXml/itemProps3.xml><?xml version="1.0" encoding="utf-8"?>
<ds:datastoreItem xmlns:ds="http://schemas.openxmlformats.org/officeDocument/2006/customXml" ds:itemID="{B1D50BB3-89E5-4D5D-8FCD-634C09092C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6923b8-2942-4f26-b09f-b4b1fc0a6926"/>
    <ds:schemaRef ds:uri="7443ed94-b0af-4a18-a177-edbead11ba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16</vt:i4>
      </vt:variant>
    </vt:vector>
  </HeadingPairs>
  <TitlesOfParts>
    <vt:vector size="24" baseType="lpstr">
      <vt:lpstr>Rekapitulácia stavby</vt:lpstr>
      <vt:lpstr>01 - Stavebná časť</vt:lpstr>
      <vt:lpstr>02 - Elektroinštalácia a ...</vt:lpstr>
      <vt:lpstr>03 - Vykurovací systém</vt:lpstr>
      <vt:lpstr>04 - Zdravotechnika</vt:lpstr>
      <vt:lpstr>04.1 - Rozvody vody, kana...</vt:lpstr>
      <vt:lpstr>05.1 - Vodovodná prípojka</vt:lpstr>
      <vt:lpstr>05.2 - Kanalizačná prípojka</vt:lpstr>
      <vt:lpstr>'01 - Stavebná časť'!Názvy_tlače</vt:lpstr>
      <vt:lpstr>'02 - Elektroinštalácia a ...'!Názvy_tlače</vt:lpstr>
      <vt:lpstr>'03 - Vykurovací systém'!Názvy_tlače</vt:lpstr>
      <vt:lpstr>'04 - Zdravotechnika'!Názvy_tlače</vt:lpstr>
      <vt:lpstr>'04.1 - Rozvody vody, kana...'!Názvy_tlače</vt:lpstr>
      <vt:lpstr>'05.1 - Vodovodná prípojka'!Názvy_tlače</vt:lpstr>
      <vt:lpstr>'05.2 - Kanalizačná prípojka'!Názvy_tlače</vt:lpstr>
      <vt:lpstr>'Rekapitulácia stavby'!Názvy_tlače</vt:lpstr>
      <vt:lpstr>'01 - Stavebná časť'!Oblasť_tlače</vt:lpstr>
      <vt:lpstr>'02 - Elektroinštalácia a ...'!Oblasť_tlače</vt:lpstr>
      <vt:lpstr>'03 - Vykurovací systém'!Oblasť_tlače</vt:lpstr>
      <vt:lpstr>'04 - Zdravotechnika'!Oblasť_tlače</vt:lpstr>
      <vt:lpstr>'04.1 - Rozvody vody, kana...'!Oblasť_tlače</vt:lpstr>
      <vt:lpstr>'05.1 - Vodovodná prípojka'!Oblasť_tlače</vt:lpstr>
      <vt:lpstr>'05.2 - Kanalizačná prípojka'!Oblasť_tlače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Dzugas Michal</dc:creator>
  <cp:lastModifiedBy>Eva Knašinská</cp:lastModifiedBy>
  <dcterms:created xsi:type="dcterms:W3CDTF">2024-06-18T10:22:17Z</dcterms:created>
  <dcterms:modified xsi:type="dcterms:W3CDTF">2024-08-12T13:00:01Z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0x01010019F71B411D9CF649912DAB78F6A2729F</vt:lpwstr>
  </property>
  <property fmtid="{D5CDD505-2E9C-101B-9397-08002B2CF9AE}" pid="3" name="MediaServiceImageTags">
    <vt:lpwstr/>
  </property>
</Properties>
</file>