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petera.t\Desktop\"/>
    </mc:Choice>
  </mc:AlternateContent>
  <xr:revisionPtr revIDLastSave="0" documentId="13_ncr:1_{7D9729A5-88DE-4C42-A7CB-7C8B9515218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kapitulace stavby" sheetId="1" r:id="rId1"/>
    <sheet name="001 - Vodovod SO02" sheetId="2" r:id="rId2"/>
    <sheet name="002 - Vodovod SO03" sheetId="3" r:id="rId3"/>
  </sheets>
  <definedNames>
    <definedName name="_xlnm._FilterDatabase" localSheetId="1" hidden="1">'001 - Vodovod SO02'!$C$129:$K$312</definedName>
    <definedName name="_xlnm._FilterDatabase" localSheetId="2" hidden="1">'002 - Vodovod SO03'!$C$128:$K$281</definedName>
    <definedName name="_xlnm.Print_Titles" localSheetId="1">'001 - Vodovod SO02'!$129:$129</definedName>
    <definedName name="_xlnm.Print_Titles" localSheetId="2">'002 - Vodovod SO03'!$128:$128</definedName>
    <definedName name="_xlnm.Print_Titles" localSheetId="0">'Rekapitulace stavby'!$92:$92</definedName>
    <definedName name="_xlnm.Print_Area" localSheetId="1">'001 - Vodovod SO02'!$C$4:$J$76,'001 - Vodovod SO02'!$C$82:$J$111,'001 - Vodovod SO02'!$C$117:$J$312</definedName>
    <definedName name="_xlnm.Print_Area" localSheetId="2">'002 - Vodovod SO03'!$C$4:$J$76,'002 - Vodovod SO03'!$C$82:$J$110,'002 - Vodovod SO03'!$C$116:$J$281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281" i="3"/>
  <c r="BH281" i="3"/>
  <c r="BG281" i="3"/>
  <c r="BF281" i="3"/>
  <c r="T281" i="3"/>
  <c r="T280" i="3" s="1"/>
  <c r="T279" i="3" s="1"/>
  <c r="R281" i="3"/>
  <c r="R280" i="3" s="1"/>
  <c r="R279" i="3" s="1"/>
  <c r="P281" i="3"/>
  <c r="P280" i="3" s="1"/>
  <c r="P279" i="3" s="1"/>
  <c r="BI278" i="3"/>
  <c r="BH278" i="3"/>
  <c r="BG278" i="3"/>
  <c r="BF278" i="3"/>
  <c r="T278" i="3"/>
  <c r="R278" i="3"/>
  <c r="P278" i="3"/>
  <c r="BI275" i="3"/>
  <c r="BH275" i="3"/>
  <c r="BG275" i="3"/>
  <c r="BF275" i="3"/>
  <c r="T275" i="3"/>
  <c r="R275" i="3"/>
  <c r="P275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6" i="3"/>
  <c r="BH266" i="3"/>
  <c r="BG266" i="3"/>
  <c r="BF266" i="3"/>
  <c r="T266" i="3"/>
  <c r="T265" i="3"/>
  <c r="R266" i="3"/>
  <c r="R265" i="3" s="1"/>
  <c r="P266" i="3"/>
  <c r="P265" i="3" s="1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09" i="3"/>
  <c r="BH209" i="3"/>
  <c r="BG209" i="3"/>
  <c r="BF209" i="3"/>
  <c r="T209" i="3"/>
  <c r="T208" i="3" s="1"/>
  <c r="R209" i="3"/>
  <c r="R208" i="3"/>
  <c r="P209" i="3"/>
  <c r="P208" i="3" s="1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F123" i="3"/>
  <c r="E121" i="3"/>
  <c r="F89" i="3"/>
  <c r="E87" i="3"/>
  <c r="J24" i="3"/>
  <c r="E24" i="3"/>
  <c r="J92" i="3" s="1"/>
  <c r="J23" i="3"/>
  <c r="J21" i="3"/>
  <c r="E21" i="3"/>
  <c r="J125" i="3"/>
  <c r="J20" i="3"/>
  <c r="J18" i="3"/>
  <c r="E18" i="3"/>
  <c r="F92" i="3" s="1"/>
  <c r="J17" i="3"/>
  <c r="J15" i="3"/>
  <c r="E15" i="3"/>
  <c r="F91" i="3" s="1"/>
  <c r="J14" i="3"/>
  <c r="J12" i="3"/>
  <c r="J123" i="3"/>
  <c r="E7" i="3"/>
  <c r="E119" i="3" s="1"/>
  <c r="J131" i="2"/>
  <c r="J37" i="2"/>
  <c r="J36" i="2"/>
  <c r="AY95" i="1"/>
  <c r="J35" i="2"/>
  <c r="AX95" i="1" s="1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T297" i="2" s="1"/>
  <c r="R298" i="2"/>
  <c r="R297" i="2"/>
  <c r="P298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T222" i="2" s="1"/>
  <c r="R223" i="2"/>
  <c r="R222" i="2"/>
  <c r="P223" i="2"/>
  <c r="P222" i="2" s="1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J97" i="2"/>
  <c r="F124" i="2"/>
  <c r="E122" i="2"/>
  <c r="F89" i="2"/>
  <c r="E87" i="2"/>
  <c r="J24" i="2"/>
  <c r="E24" i="2"/>
  <c r="J92" i="2" s="1"/>
  <c r="J23" i="2"/>
  <c r="J21" i="2"/>
  <c r="E21" i="2"/>
  <c r="J126" i="2"/>
  <c r="J20" i="2"/>
  <c r="J18" i="2"/>
  <c r="E18" i="2"/>
  <c r="F92" i="2" s="1"/>
  <c r="J17" i="2"/>
  <c r="J15" i="2"/>
  <c r="E15" i="2"/>
  <c r="F126" i="2" s="1"/>
  <c r="J14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290" i="2"/>
  <c r="BK225" i="2"/>
  <c r="BK163" i="2"/>
  <c r="BK312" i="2"/>
  <c r="J288" i="2"/>
  <c r="J280" i="2"/>
  <c r="BK273" i="2"/>
  <c r="BK251" i="2"/>
  <c r="BK196" i="2"/>
  <c r="BK166" i="2"/>
  <c r="BK291" i="2"/>
  <c r="BK266" i="2"/>
  <c r="J223" i="2"/>
  <c r="J184" i="2"/>
  <c r="J151" i="2"/>
  <c r="BK311" i="2"/>
  <c r="BK295" i="2"/>
  <c r="BK282" i="2"/>
  <c r="BK272" i="2"/>
  <c r="BK253" i="2"/>
  <c r="J235" i="2"/>
  <c r="BK193" i="2"/>
  <c r="J153" i="2"/>
  <c r="J307" i="2"/>
  <c r="BK288" i="2"/>
  <c r="J275" i="2"/>
  <c r="J265" i="2"/>
  <c r="J256" i="2"/>
  <c r="BK241" i="2"/>
  <c r="J209" i="2"/>
  <c r="J163" i="2"/>
  <c r="BK137" i="2"/>
  <c r="BK279" i="2"/>
  <c r="J255" i="2"/>
  <c r="J228" i="2"/>
  <c r="BK203" i="2"/>
  <c r="J171" i="2"/>
  <c r="BK152" i="2"/>
  <c r="BK245" i="3"/>
  <c r="J230" i="3"/>
  <c r="BK182" i="3"/>
  <c r="J134" i="3"/>
  <c r="J246" i="3"/>
  <c r="J183" i="3"/>
  <c r="J149" i="3"/>
  <c r="BK256" i="3"/>
  <c r="BK240" i="3"/>
  <c r="J196" i="3"/>
  <c r="BK179" i="3"/>
  <c r="BK141" i="3"/>
  <c r="BK271" i="3"/>
  <c r="BK251" i="3"/>
  <c r="BK237" i="3"/>
  <c r="BK183" i="3"/>
  <c r="J281" i="3"/>
  <c r="J253" i="3"/>
  <c r="BK225" i="3"/>
  <c r="J166" i="3"/>
  <c r="J255" i="3"/>
  <c r="BK213" i="3"/>
  <c r="J179" i="3"/>
  <c r="J141" i="3"/>
  <c r="J294" i="2"/>
  <c r="BK271" i="2"/>
  <c r="BK258" i="2"/>
  <c r="BK245" i="2"/>
  <c r="BK200" i="2"/>
  <c r="J137" i="2"/>
  <c r="J289" i="2"/>
  <c r="J282" i="2"/>
  <c r="BK274" i="2"/>
  <c r="BK263" i="2"/>
  <c r="J231" i="2"/>
  <c r="J193" i="2"/>
  <c r="J293" i="2"/>
  <c r="J277" i="2"/>
  <c r="J263" i="2"/>
  <c r="J246" i="2"/>
  <c r="BK232" i="2"/>
  <c r="J181" i="2"/>
  <c r="J141" i="2"/>
  <c r="J269" i="2"/>
  <c r="J251" i="2"/>
  <c r="J225" i="2"/>
  <c r="J197" i="2"/>
  <c r="J134" i="2"/>
  <c r="BK248" i="3"/>
  <c r="J225" i="3"/>
  <c r="J164" i="3"/>
  <c r="BK132" i="3"/>
  <c r="J248" i="3"/>
  <c r="BK209" i="3"/>
  <c r="J173" i="3"/>
  <c r="J132" i="3"/>
  <c r="J257" i="3"/>
  <c r="J244" i="3"/>
  <c r="J229" i="3"/>
  <c r="J165" i="3"/>
  <c r="BK275" i="3"/>
  <c r="J239" i="3"/>
  <c r="J207" i="3"/>
  <c r="J133" i="3"/>
  <c r="BK262" i="3"/>
  <c r="BK250" i="3"/>
  <c r="BK158" i="3"/>
  <c r="J250" i="3"/>
  <c r="BK219" i="3"/>
  <c r="J193" i="3"/>
  <c r="J151" i="3"/>
  <c r="J298" i="2"/>
  <c r="BK270" i="2"/>
  <c r="BK250" i="2"/>
  <c r="BK240" i="2"/>
  <c r="BK175" i="2"/>
  <c r="J146" i="2"/>
  <c r="BK287" i="2"/>
  <c r="J276" i="2"/>
  <c r="BK269" i="2"/>
  <c r="BK254" i="2"/>
  <c r="BK206" i="2"/>
  <c r="J187" i="2"/>
  <c r="J138" i="2"/>
  <c r="J290" i="2"/>
  <c r="J278" i="2"/>
  <c r="J245" i="2"/>
  <c r="J196" i="2"/>
  <c r="BK157" i="2"/>
  <c r="AS94" i="1"/>
  <c r="J266" i="2"/>
  <c r="BK249" i="2"/>
  <c r="J242" i="2"/>
  <c r="BK221" i="2"/>
  <c r="BK174" i="2"/>
  <c r="J312" i="2"/>
  <c r="J287" i="2"/>
  <c r="J271" i="2"/>
  <c r="J258" i="2"/>
  <c r="BK242" i="2"/>
  <c r="BK197" i="2"/>
  <c r="J150" i="2"/>
  <c r="BK281" i="2"/>
  <c r="J264" i="2"/>
  <c r="J249" i="2"/>
  <c r="J206" i="2"/>
  <c r="BK178" i="2"/>
  <c r="BK146" i="2"/>
  <c r="BK253" i="3"/>
  <c r="BK235" i="3"/>
  <c r="BK169" i="3"/>
  <c r="J137" i="3"/>
  <c r="BK249" i="3"/>
  <c r="J203" i="3"/>
  <c r="BK166" i="3"/>
  <c r="BK144" i="3"/>
  <c r="BK281" i="3"/>
  <c r="J247" i="3"/>
  <c r="BK231" i="3"/>
  <c r="BK189" i="3"/>
  <c r="BK149" i="3"/>
  <c r="J262" i="3"/>
  <c r="BK244" i="3"/>
  <c r="J209" i="3"/>
  <c r="J169" i="3"/>
  <c r="BK278" i="3"/>
  <c r="J256" i="3"/>
  <c r="BK246" i="3"/>
  <c r="BK192" i="3"/>
  <c r="J147" i="3"/>
  <c r="BK254" i="3"/>
  <c r="BK229" i="3"/>
  <c r="J189" i="3"/>
  <c r="BK148" i="3"/>
  <c r="BK136" i="3"/>
  <c r="J308" i="2"/>
  <c r="J286" i="2"/>
  <c r="BK267" i="2"/>
  <c r="J247" i="2"/>
  <c r="J219" i="2"/>
  <c r="J149" i="2"/>
  <c r="J311" i="2"/>
  <c r="BK286" i="2"/>
  <c r="BK277" i="2"/>
  <c r="BK265" i="2"/>
  <c r="J241" i="2"/>
  <c r="BK168" i="2"/>
  <c r="BK292" i="2"/>
  <c r="J279" i="2"/>
  <c r="BK257" i="2"/>
  <c r="J212" i="2"/>
  <c r="BK153" i="2"/>
  <c r="BK138" i="2"/>
  <c r="BK298" i="2"/>
  <c r="J284" i="2"/>
  <c r="BK278" i="2"/>
  <c r="J250" i="2"/>
  <c r="J239" i="2"/>
  <c r="J220" i="2"/>
  <c r="J175" i="2"/>
  <c r="BK141" i="2"/>
  <c r="J302" i="2"/>
  <c r="BK284" i="2"/>
  <c r="J267" i="2"/>
  <c r="J252" i="2"/>
  <c r="BK216" i="2"/>
  <c r="BK184" i="2"/>
  <c r="J152" i="2"/>
  <c r="BK275" i="2"/>
  <c r="BK248" i="2"/>
  <c r="BK212" i="2"/>
  <c r="J174" i="2"/>
  <c r="BK136" i="2"/>
  <c r="J252" i="3"/>
  <c r="BK199" i="3"/>
  <c r="J150" i="3"/>
  <c r="J275" i="3"/>
  <c r="BK234" i="3"/>
  <c r="J206" i="3"/>
  <c r="BK170" i="3"/>
  <c r="BK134" i="3"/>
  <c r="BK252" i="3"/>
  <c r="J236" i="3"/>
  <c r="J213" i="3"/>
  <c r="J182" i="3"/>
  <c r="J158" i="3"/>
  <c r="BK270" i="3"/>
  <c r="BK247" i="3"/>
  <c r="J234" i="3"/>
  <c r="BK165" i="3"/>
  <c r="BK266" i="3"/>
  <c r="J251" i="3"/>
  <c r="BK207" i="3"/>
  <c r="J148" i="3"/>
  <c r="BK239" i="3"/>
  <c r="J199" i="3"/>
  <c r="J176" i="3"/>
  <c r="BK293" i="2"/>
  <c r="BK268" i="2"/>
  <c r="J248" i="2"/>
  <c r="J221" i="2"/>
  <c r="BK151" i="2"/>
  <c r="BK134" i="2"/>
  <c r="BK302" i="2"/>
  <c r="J283" i="2"/>
  <c r="J270" i="2"/>
  <c r="BK255" i="2"/>
  <c r="BK209" i="2"/>
  <c r="J178" i="2"/>
  <c r="BK296" i="2"/>
  <c r="BK285" i="2"/>
  <c r="J259" i="2"/>
  <c r="J232" i="2"/>
  <c r="BK167" i="2"/>
  <c r="BK150" i="2"/>
  <c r="BK307" i="2"/>
  <c r="BK283" i="2"/>
  <c r="BK280" i="2"/>
  <c r="BK256" i="2"/>
  <c r="BK246" i="2"/>
  <c r="BK223" i="2"/>
  <c r="BK190" i="2"/>
  <c r="BK149" i="2"/>
  <c r="BK303" i="2"/>
  <c r="J291" i="2"/>
  <c r="J273" i="2"/>
  <c r="BK264" i="2"/>
  <c r="J257" i="2"/>
  <c r="BK239" i="2"/>
  <c r="J190" i="2"/>
  <c r="J157" i="2"/>
  <c r="J292" i="2"/>
  <c r="BK259" i="2"/>
  <c r="BK235" i="2"/>
  <c r="J200" i="2"/>
  <c r="J167" i="2"/>
  <c r="J278" i="3"/>
  <c r="BK241" i="3"/>
  <c r="BK196" i="3"/>
  <c r="J144" i="3"/>
  <c r="J254" i="3"/>
  <c r="J222" i="3"/>
  <c r="BK186" i="3"/>
  <c r="BK155" i="3"/>
  <c r="BK135" i="3"/>
  <c r="BK255" i="3"/>
  <c r="J238" i="3"/>
  <c r="BK222" i="3"/>
  <c r="BK176" i="3"/>
  <c r="J135" i="3"/>
  <c r="J259" i="3"/>
  <c r="J241" i="3"/>
  <c r="BK216" i="3"/>
  <c r="BK173" i="3"/>
  <c r="BK147" i="3"/>
  <c r="BK257" i="3"/>
  <c r="BK230" i="3"/>
  <c r="J170" i="3"/>
  <c r="BK133" i="3"/>
  <c r="J237" i="3"/>
  <c r="J216" i="3"/>
  <c r="BK150" i="3"/>
  <c r="J295" i="2"/>
  <c r="J274" i="2"/>
  <c r="J253" i="2"/>
  <c r="BK231" i="2"/>
  <c r="J168" i="2"/>
  <c r="BK143" i="2"/>
  <c r="J303" i="2"/>
  <c r="J285" i="2"/>
  <c r="J268" i="2"/>
  <c r="J216" i="2"/>
  <c r="BK171" i="2"/>
  <c r="J136" i="2"/>
  <c r="BK289" i="2"/>
  <c r="J254" i="2"/>
  <c r="BK220" i="2"/>
  <c r="BK160" i="2"/>
  <c r="J143" i="2"/>
  <c r="BK308" i="2"/>
  <c r="BK294" i="2"/>
  <c r="J281" i="2"/>
  <c r="J262" i="2"/>
  <c r="BK247" i="2"/>
  <c r="BK228" i="2"/>
  <c r="J203" i="2"/>
  <c r="J166" i="2"/>
  <c r="J135" i="2"/>
  <c r="J296" i="2"/>
  <c r="J272" i="2"/>
  <c r="BK262" i="2"/>
  <c r="J240" i="2"/>
  <c r="BK187" i="2"/>
  <c r="BK135" i="2"/>
  <c r="BK276" i="2"/>
  <c r="BK252" i="2"/>
  <c r="BK219" i="2"/>
  <c r="BK181" i="2"/>
  <c r="J160" i="2"/>
  <c r="J270" i="3"/>
  <c r="BK238" i="3"/>
  <c r="J219" i="3"/>
  <c r="BK161" i="3"/>
  <c r="BK258" i="3"/>
  <c r="J231" i="3"/>
  <c r="J192" i="3"/>
  <c r="BK164" i="3"/>
  <c r="BK137" i="3"/>
  <c r="BK259" i="3"/>
  <c r="J249" i="3"/>
  <c r="J235" i="3"/>
  <c r="BK193" i="3"/>
  <c r="J161" i="3"/>
  <c r="J136" i="3"/>
  <c r="J258" i="3"/>
  <c r="J240" i="3"/>
  <c r="BK206" i="3"/>
  <c r="BK151" i="3"/>
  <c r="J271" i="3"/>
  <c r="BK236" i="3"/>
  <c r="J186" i="3"/>
  <c r="J266" i="3"/>
  <c r="J245" i="3"/>
  <c r="BK203" i="3"/>
  <c r="J155" i="3"/>
  <c r="BK133" i="2" l="1"/>
  <c r="J133" i="2"/>
  <c r="J99" i="2" s="1"/>
  <c r="T133" i="2"/>
  <c r="BK215" i="2"/>
  <c r="J215" i="2"/>
  <c r="J102" i="2" s="1"/>
  <c r="R215" i="2"/>
  <c r="BK224" i="2"/>
  <c r="J224" i="2" s="1"/>
  <c r="J104" i="2" s="1"/>
  <c r="R224" i="2"/>
  <c r="P306" i="2"/>
  <c r="T310" i="2"/>
  <c r="T309" i="2"/>
  <c r="R131" i="3"/>
  <c r="BK156" i="2"/>
  <c r="J156" i="2"/>
  <c r="J101" i="2" s="1"/>
  <c r="BK238" i="2"/>
  <c r="J238" i="2"/>
  <c r="J105" i="2"/>
  <c r="T301" i="2"/>
  <c r="P310" i="2"/>
  <c r="P309" i="2" s="1"/>
  <c r="BK154" i="3"/>
  <c r="J154" i="3"/>
  <c r="J100" i="3"/>
  <c r="BK202" i="3"/>
  <c r="J202" i="3"/>
  <c r="J101" i="3" s="1"/>
  <c r="P228" i="3"/>
  <c r="T156" i="2"/>
  <c r="P238" i="2"/>
  <c r="R301" i="2"/>
  <c r="BK310" i="2"/>
  <c r="J310" i="2" s="1"/>
  <c r="J110" i="2" s="1"/>
  <c r="T154" i="3"/>
  <c r="T202" i="3"/>
  <c r="BK212" i="3"/>
  <c r="J212" i="3" s="1"/>
  <c r="J103" i="3" s="1"/>
  <c r="T212" i="3"/>
  <c r="T140" i="3" s="1"/>
  <c r="P156" i="2"/>
  <c r="T238" i="2"/>
  <c r="P301" i="2"/>
  <c r="T306" i="2"/>
  <c r="R154" i="3"/>
  <c r="P202" i="3"/>
  <c r="BK228" i="3"/>
  <c r="J228" i="3"/>
  <c r="J104" i="3" s="1"/>
  <c r="R156" i="2"/>
  <c r="R238" i="2"/>
  <c r="BK301" i="2"/>
  <c r="J301" i="2" s="1"/>
  <c r="J107" i="2" s="1"/>
  <c r="R306" i="2"/>
  <c r="P154" i="3"/>
  <c r="R212" i="3"/>
  <c r="R140" i="3" s="1"/>
  <c r="R228" i="3"/>
  <c r="R269" i="3"/>
  <c r="P133" i="2"/>
  <c r="R133" i="2"/>
  <c r="P215" i="2"/>
  <c r="T215" i="2"/>
  <c r="P224" i="2"/>
  <c r="T224" i="2"/>
  <c r="BK306" i="2"/>
  <c r="J306" i="2"/>
  <c r="J108" i="2"/>
  <c r="R310" i="2"/>
  <c r="R309" i="2" s="1"/>
  <c r="BK131" i="3"/>
  <c r="J131" i="3" s="1"/>
  <c r="J98" i="3" s="1"/>
  <c r="P131" i="3"/>
  <c r="T131" i="3"/>
  <c r="R202" i="3"/>
  <c r="P212" i="3"/>
  <c r="P140" i="3" s="1"/>
  <c r="T228" i="3"/>
  <c r="BK269" i="3"/>
  <c r="J269" i="3"/>
  <c r="J106" i="3" s="1"/>
  <c r="P269" i="3"/>
  <c r="T269" i="3"/>
  <c r="BK274" i="3"/>
  <c r="J274" i="3"/>
  <c r="J107" i="3"/>
  <c r="P274" i="3"/>
  <c r="R274" i="3"/>
  <c r="T274" i="3"/>
  <c r="BK297" i="2"/>
  <c r="J297" i="2"/>
  <c r="J106" i="2"/>
  <c r="BK208" i="3"/>
  <c r="BK140" i="3" s="1"/>
  <c r="J140" i="3" s="1"/>
  <c r="J99" i="3" s="1"/>
  <c r="BK265" i="3"/>
  <c r="J265" i="3"/>
  <c r="J105" i="3"/>
  <c r="BK222" i="2"/>
  <c r="BK142" i="2" s="1"/>
  <c r="J142" i="2" s="1"/>
  <c r="J100" i="2" s="1"/>
  <c r="BK280" i="3"/>
  <c r="J280" i="3" s="1"/>
  <c r="J109" i="3" s="1"/>
  <c r="E85" i="3"/>
  <c r="J91" i="3"/>
  <c r="J126" i="3"/>
  <c r="BE132" i="3"/>
  <c r="BE133" i="3"/>
  <c r="BE135" i="3"/>
  <c r="BE147" i="3"/>
  <c r="BE149" i="3"/>
  <c r="BE192" i="3"/>
  <c r="BE196" i="3"/>
  <c r="BE199" i="3"/>
  <c r="BE225" i="3"/>
  <c r="BE236" i="3"/>
  <c r="BE238" i="3"/>
  <c r="BE244" i="3"/>
  <c r="BE249" i="3"/>
  <c r="BE251" i="3"/>
  <c r="BE252" i="3"/>
  <c r="BE253" i="3"/>
  <c r="J89" i="3"/>
  <c r="BE165" i="3"/>
  <c r="BE231" i="3"/>
  <c r="BE235" i="3"/>
  <c r="BE240" i="3"/>
  <c r="BE259" i="3"/>
  <c r="BE281" i="3"/>
  <c r="F126" i="3"/>
  <c r="BE136" i="3"/>
  <c r="BE137" i="3"/>
  <c r="BE144" i="3"/>
  <c r="BE150" i="3"/>
  <c r="BE155" i="3"/>
  <c r="BE164" i="3"/>
  <c r="BE166" i="3"/>
  <c r="BE203" i="3"/>
  <c r="BE222" i="3"/>
  <c r="BE245" i="3"/>
  <c r="BE246" i="3"/>
  <c r="BE250" i="3"/>
  <c r="BE257" i="3"/>
  <c r="F125" i="3"/>
  <c r="BE134" i="3"/>
  <c r="BE148" i="3"/>
  <c r="BE170" i="3"/>
  <c r="BE173" i="3"/>
  <c r="BE183" i="3"/>
  <c r="BE206" i="3"/>
  <c r="BE230" i="3"/>
  <c r="BE234" i="3"/>
  <c r="BE239" i="3"/>
  <c r="BE241" i="3"/>
  <c r="BE248" i="3"/>
  <c r="BE254" i="3"/>
  <c r="BE262" i="3"/>
  <c r="BE266" i="3"/>
  <c r="BE270" i="3"/>
  <c r="BE278" i="3"/>
  <c r="BE151" i="3"/>
  <c r="BE158" i="3"/>
  <c r="BE161" i="3"/>
  <c r="BE169" i="3"/>
  <c r="BE176" i="3"/>
  <c r="BE179" i="3"/>
  <c r="BE182" i="3"/>
  <c r="BE189" i="3"/>
  <c r="BE207" i="3"/>
  <c r="BE213" i="3"/>
  <c r="BE216" i="3"/>
  <c r="BE219" i="3"/>
  <c r="BE247" i="3"/>
  <c r="BE271" i="3"/>
  <c r="BE141" i="3"/>
  <c r="BE186" i="3"/>
  <c r="BE193" i="3"/>
  <c r="BE209" i="3"/>
  <c r="BE229" i="3"/>
  <c r="BE237" i="3"/>
  <c r="BE255" i="3"/>
  <c r="BE256" i="3"/>
  <c r="BE258" i="3"/>
  <c r="BE275" i="3"/>
  <c r="J91" i="2"/>
  <c r="J124" i="2"/>
  <c r="BE137" i="2"/>
  <c r="BE143" i="2"/>
  <c r="BE151" i="2"/>
  <c r="BE157" i="2"/>
  <c r="BE168" i="2"/>
  <c r="BE184" i="2"/>
  <c r="BE193" i="2"/>
  <c r="BE196" i="2"/>
  <c r="BE209" i="2"/>
  <c r="BE216" i="2"/>
  <c r="BE231" i="2"/>
  <c r="BE232" i="2"/>
  <c r="BE239" i="2"/>
  <c r="BE241" i="2"/>
  <c r="BE253" i="2"/>
  <c r="BE263" i="2"/>
  <c r="BE272" i="2"/>
  <c r="BE273" i="2"/>
  <c r="BE280" i="2"/>
  <c r="BE287" i="2"/>
  <c r="E120" i="2"/>
  <c r="F127" i="2"/>
  <c r="BE203" i="2"/>
  <c r="BE206" i="2"/>
  <c r="BE212" i="2"/>
  <c r="BE220" i="2"/>
  <c r="BE247" i="2"/>
  <c r="BE268" i="2"/>
  <c r="BE270" i="2"/>
  <c r="BE276" i="2"/>
  <c r="BE282" i="2"/>
  <c r="BE283" i="2"/>
  <c r="BE286" i="2"/>
  <c r="BE289" i="2"/>
  <c r="BE290" i="2"/>
  <c r="BE298" i="2"/>
  <c r="BE307" i="2"/>
  <c r="BE308" i="2"/>
  <c r="F91" i="2"/>
  <c r="J127" i="2"/>
  <c r="BE163" i="2"/>
  <c r="BE178" i="2"/>
  <c r="BE181" i="2"/>
  <c r="BE187" i="2"/>
  <c r="BE197" i="2"/>
  <c r="BE200" i="2"/>
  <c r="BE219" i="2"/>
  <c r="BE225" i="2"/>
  <c r="BE245" i="2"/>
  <c r="BE248" i="2"/>
  <c r="BE252" i="2"/>
  <c r="BE254" i="2"/>
  <c r="BE255" i="2"/>
  <c r="BE259" i="2"/>
  <c r="BE265" i="2"/>
  <c r="BE271" i="2"/>
  <c r="BE274" i="2"/>
  <c r="BE277" i="2"/>
  <c r="BE291" i="2"/>
  <c r="BE302" i="2"/>
  <c r="BE152" i="2"/>
  <c r="BE221" i="2"/>
  <c r="BE246" i="2"/>
  <c r="BE251" i="2"/>
  <c r="BE258" i="2"/>
  <c r="BE284" i="2"/>
  <c r="BE288" i="2"/>
  <c r="BE295" i="2"/>
  <c r="BE134" i="2"/>
  <c r="BE141" i="2"/>
  <c r="BE146" i="2"/>
  <c r="BE149" i="2"/>
  <c r="BE167" i="2"/>
  <c r="BE175" i="2"/>
  <c r="BE190" i="2"/>
  <c r="BE240" i="2"/>
  <c r="BE249" i="2"/>
  <c r="BE250" i="2"/>
  <c r="BE262" i="2"/>
  <c r="BE264" i="2"/>
  <c r="BE266" i="2"/>
  <c r="BE267" i="2"/>
  <c r="BE275" i="2"/>
  <c r="BE279" i="2"/>
  <c r="BE292" i="2"/>
  <c r="BE293" i="2"/>
  <c r="BE294" i="2"/>
  <c r="BE135" i="2"/>
  <c r="BE136" i="2"/>
  <c r="BE138" i="2"/>
  <c r="BE150" i="2"/>
  <c r="BE153" i="2"/>
  <c r="BE160" i="2"/>
  <c r="BE166" i="2"/>
  <c r="BE171" i="2"/>
  <c r="BE174" i="2"/>
  <c r="BE223" i="2"/>
  <c r="BE228" i="2"/>
  <c r="BE235" i="2"/>
  <c r="BE242" i="2"/>
  <c r="BE256" i="2"/>
  <c r="BE257" i="2"/>
  <c r="BE269" i="2"/>
  <c r="BE278" i="2"/>
  <c r="BE281" i="2"/>
  <c r="BE285" i="2"/>
  <c r="BE296" i="2"/>
  <c r="BE303" i="2"/>
  <c r="BE311" i="2"/>
  <c r="BE312" i="2"/>
  <c r="F35" i="3"/>
  <c r="BB96" i="1" s="1"/>
  <c r="F34" i="3"/>
  <c r="BA96" i="1" s="1"/>
  <c r="F37" i="2"/>
  <c r="BD95" i="1" s="1"/>
  <c r="F37" i="3"/>
  <c r="BD96" i="1" s="1"/>
  <c r="F36" i="2"/>
  <c r="BC95" i="1" s="1"/>
  <c r="J34" i="2"/>
  <c r="AW95" i="1" s="1"/>
  <c r="F35" i="2"/>
  <c r="BB95" i="1"/>
  <c r="F36" i="3"/>
  <c r="BC96" i="1" s="1"/>
  <c r="F34" i="2"/>
  <c r="BA95" i="1" s="1"/>
  <c r="J34" i="3"/>
  <c r="AW96" i="1" s="1"/>
  <c r="J222" i="2" l="1"/>
  <c r="J103" i="2" s="1"/>
  <c r="J208" i="3"/>
  <c r="J102" i="3" s="1"/>
  <c r="BK309" i="2"/>
  <c r="J309" i="2" s="1"/>
  <c r="J109" i="2" s="1"/>
  <c r="T130" i="3"/>
  <c r="T129" i="3" s="1"/>
  <c r="P142" i="2"/>
  <c r="P132" i="2"/>
  <c r="P130" i="2"/>
  <c r="AU95" i="1"/>
  <c r="R142" i="2"/>
  <c r="R132" i="2" s="1"/>
  <c r="R130" i="2" s="1"/>
  <c r="P130" i="3"/>
  <c r="P129" i="3"/>
  <c r="AU96" i="1"/>
  <c r="T142" i="2"/>
  <c r="T132" i="2" s="1"/>
  <c r="T130" i="2" s="1"/>
  <c r="R130" i="3"/>
  <c r="R129" i="3"/>
  <c r="BK130" i="3"/>
  <c r="J130" i="3"/>
  <c r="J97" i="3" s="1"/>
  <c r="BK279" i="3"/>
  <c r="J279" i="3"/>
  <c r="J108" i="3"/>
  <c r="BK132" i="2"/>
  <c r="J132" i="2" s="1"/>
  <c r="J98" i="2" s="1"/>
  <c r="J33" i="2"/>
  <c r="AV95" i="1" s="1"/>
  <c r="AT95" i="1" s="1"/>
  <c r="F33" i="2"/>
  <c r="AZ95" i="1" s="1"/>
  <c r="BA94" i="1"/>
  <c r="AW94" i="1"/>
  <c r="AK30" i="1" s="1"/>
  <c r="F33" i="3"/>
  <c r="AZ96" i="1" s="1"/>
  <c r="BC94" i="1"/>
  <c r="W32" i="1" s="1"/>
  <c r="BB94" i="1"/>
  <c r="AX94" i="1"/>
  <c r="BD94" i="1"/>
  <c r="W33" i="1" s="1"/>
  <c r="J33" i="3"/>
  <c r="AV96" i="1" s="1"/>
  <c r="AT96" i="1" s="1"/>
  <c r="BK129" i="3" l="1"/>
  <c r="J129" i="3"/>
  <c r="J96" i="3"/>
  <c r="BK130" i="2"/>
  <c r="J130" i="2" s="1"/>
  <c r="J96" i="2" s="1"/>
  <c r="AU94" i="1"/>
  <c r="W30" i="1"/>
  <c r="W31" i="1"/>
  <c r="AY94" i="1"/>
  <c r="AZ94" i="1"/>
  <c r="AV94" i="1" s="1"/>
  <c r="AK29" i="1" s="1"/>
  <c r="J30" i="3" l="1"/>
  <c r="AG96" i="1"/>
  <c r="W29" i="1"/>
  <c r="J30" i="2"/>
  <c r="AG95" i="1" s="1"/>
  <c r="AT94" i="1"/>
  <c r="AG94" i="1" l="1"/>
  <c r="AK26" i="1" s="1"/>
  <c r="AK35" i="1" s="1"/>
  <c r="J39" i="3"/>
  <c r="J39" i="2"/>
  <c r="AN95" i="1"/>
  <c r="AN96" i="1"/>
  <c r="AN94" i="1" l="1"/>
</calcChain>
</file>

<file path=xl/sharedStrings.xml><?xml version="1.0" encoding="utf-8"?>
<sst xmlns="http://schemas.openxmlformats.org/spreadsheetml/2006/main" count="4227" uniqueCount="612">
  <si>
    <t>Export Komplet</t>
  </si>
  <si>
    <t/>
  </si>
  <si>
    <t>2.0</t>
  </si>
  <si>
    <t>ZAMOK</t>
  </si>
  <si>
    <t>False</t>
  </si>
  <si>
    <t>{acc9e4bc-32d3-4f7c-917f-ceec66dcd573}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</si>
  <si>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</si>
  <si>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</si>
  <si>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</si>
  <si>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</si>
  <si>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</si>
  <si>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</si>
  <si>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</si>
  <si>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</si>
  <si>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</si>
  <si>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</si>
  <si>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</si>
  <si>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001 - Propojení vodárenských soustav Benátky - Houserovka (1)</t>
  </si>
  <si>
    <t>KSO:</t>
  </si>
  <si>
    <t>CC-CZ:</t>
  </si>
  <si>
    <t>Místo:</t>
  </si>
  <si>
    <t xml:space="preserve"> </t>
  </si>
  <si>
    <t>Datum:</t>
  </si>
  <si>
    <t>12. 8. 2024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</si>
  <si>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</si>
  <si>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</si>
  <si>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</si>
  <si>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</si>
  <si>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</si>
  <si>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</si>
  <si>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</si>
  <si>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</si>
  <si>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</si>
  <si>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</si>
  <si>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</si>
  <si>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</si>
  <si>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</si>
  <si>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</si>
  <si>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</si>
  <si>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</si>
  <si>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</si>
  <si>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</si>
  <si>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</si>
  <si>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</si>
  <si>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</si>
  <si>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</si>
  <si>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</si>
  <si>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</si>
  <si>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</si>
  <si>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</si>
  <si>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</si>
  <si>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</si>
  <si>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</si>
  <si>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</si>
  <si>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</si>
  <si>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</si>
  <si>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</si>
  <si>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</si>
  <si>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</si>
  <si>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</si>
  <si>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</si>
  <si>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</si>
  <si>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</si>
  <si>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</si>
  <si>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</si>
  <si>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</si>
  <si>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</si>
  <si>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</si>
  <si>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</si>
  <si>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</si>
  <si>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</si>
  <si>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</si>
  <si>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</si>
  <si>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</si>
  <si>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</si>
  <si>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</si>
  <si>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</si>
  <si>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001</t>
  </si>
  <si>
    <t>Vodovod SO02</t>
  </si>
  <si>
    <t>STA</t>
  </si>
  <si>
    <t>1</t>
  </si>
  <si>
    <t>{a5e0a4b9-37f4-43d5-98b9-61356aded4f7}</t>
  </si>
  <si>
    <t>2</t>
  </si>
  <si>
    <t>002</t>
  </si>
  <si>
    <t>Vodovod SO03</t>
  </si>
  <si>
    <t>{49ff2b67-2775-4c55-b5f2-e5d8b143fa99}</t>
  </si>
  <si>
    <t>KRYCÍ LIST SOUPISU PRACÍ</t>
  </si>
  <si>
    <t>Objekt:</t>
  </si>
  <si>
    <t>001 - Vodovod SO02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</si>
  <si>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</si>
  <si>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</si>
  <si>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</si>
  <si>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</si>
  <si>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</si>
  <si>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</si>
  <si>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>N00 - Vodovod SO02</t>
  </si>
  <si>
    <t xml:space="preserve">    N01 - Přípravné a přidružené práce</t>
  </si>
  <si>
    <t xml:space="preserve">    HSV - Práce a dodávky HSV</t>
  </si>
  <si>
    <t xml:space="preserve">      1 - Zemní práce</t>
  </si>
  <si>
    <t xml:space="preserve">      2 - Zakládání</t>
  </si>
  <si>
    <t xml:space="preserve">      4 - Vodorovné konstrukce</t>
  </si>
  <si>
    <t xml:space="preserve">      5 - Komunikace pozemní</t>
  </si>
  <si>
    <t xml:space="preserve">      8 - Trubní vedení</t>
  </si>
  <si>
    <t xml:space="preserve">      9 - Ostatní konstrukce a práce, bourání</t>
  </si>
  <si>
    <t xml:space="preserve">      997 - Přesun sutě</t>
  </si>
  <si>
    <t xml:space="preserve">  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</si>
  <si>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</si>
  <si>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</si>
  <si>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</si>
  <si>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</si>
  <si>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</si>
  <si>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</si>
  <si>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</si>
  <si>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</si>
  <si>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</si>
  <si>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</si>
  <si>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</si>
  <si>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</si>
  <si>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</si>
  <si>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</si>
  <si>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</si>
  <si>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</si>
  <si>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</si>
  <si>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</si>
  <si>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N00</t>
  </si>
  <si>
    <t>4</t>
  </si>
  <si>
    <t>N01</t>
  </si>
  <si>
    <t>Přípravné a přidružené práce</t>
  </si>
  <si>
    <t>3</t>
  </si>
  <si>
    <t>K</t>
  </si>
  <si>
    <t>Pevná rezerva</t>
  </si>
  <si>
    <t>kpl.</t>
  </si>
  <si>
    <t>262144</t>
  </si>
  <si>
    <t>Práce provozovatele při odstávkách</t>
  </si>
  <si>
    <t>m</t>
  </si>
  <si>
    <t>5</t>
  </si>
  <si>
    <t>003</t>
  </si>
  <si>
    <t>Vytyčení stáv. inž. sítí</t>
  </si>
  <si>
    <t>soubor</t>
  </si>
  <si>
    <t>6</t>
  </si>
  <si>
    <t>004</t>
  </si>
  <si>
    <t>Vytyčení vlastního objektu vodovodu</t>
  </si>
  <si>
    <t>8</t>
  </si>
  <si>
    <t>116</t>
  </si>
  <si>
    <t>009</t>
  </si>
  <si>
    <t>Geodetické zaměření vodovodu</t>
  </si>
  <si>
    <t>10</t>
  </si>
  <si>
    <t>VV</t>
  </si>
  <si>
    <t>1618,7+12,6</t>
  </si>
  <si>
    <t>Součet</t>
  </si>
  <si>
    <t>111</t>
  </si>
  <si>
    <t>007</t>
  </si>
  <si>
    <t>Dopravní značení na staveništi +Zajištění dopravně inženýrského opatření</t>
  </si>
  <si>
    <t>HSV</t>
  </si>
  <si>
    <t>Práce a dodávky HSV</t>
  </si>
  <si>
    <t>151101101</t>
  </si>
  <si>
    <t>Zřízení pažení a rozepření stěn rýh pro podzemní vedení příložné pro jakoukoliv mezerovitost, hloubky do 2 m</t>
  </si>
  <si>
    <t>m2</t>
  </si>
  <si>
    <t>14</t>
  </si>
  <si>
    <t>(197,8+34,3)*2</t>
  </si>
  <si>
    <t>151101111</t>
  </si>
  <si>
    <t>Odstranění pažení a rozepření stěn rýh pro podzemní vedení s uložením materiálu na vzdálenost do 3 m od kraje výkopu příložné, hloubky do 2 m</t>
  </si>
  <si>
    <t>16</t>
  </si>
  <si>
    <t>53</t>
  </si>
  <si>
    <t>M</t>
  </si>
  <si>
    <t>HWL.339010000016</t>
  </si>
  <si>
    <t>TĚSNĚNÍ PRYŽ OCELOVÁ VLOŽKA 100</t>
  </si>
  <si>
    <t>kus</t>
  </si>
  <si>
    <t>18</t>
  </si>
  <si>
    <t>59</t>
  </si>
  <si>
    <t>HWL.339008000016</t>
  </si>
  <si>
    <t>TĚSNĚNÍ PRYŽ OCELOVÁ VLOŽKA 80</t>
  </si>
  <si>
    <t>20</t>
  </si>
  <si>
    <t>52</t>
  </si>
  <si>
    <t>HWL.339005000016</t>
  </si>
  <si>
    <t>TĚSNĚNÍ PRYŽ OCELOVÁ VLOŽKA 50</t>
  </si>
  <si>
    <t>22</t>
  </si>
  <si>
    <t>56</t>
  </si>
  <si>
    <t>HWL.881001608000</t>
  </si>
  <si>
    <t>ŠROUB S MATICÍ NEREZ M16/80</t>
  </si>
  <si>
    <t>24</t>
  </si>
  <si>
    <t>57</t>
  </si>
  <si>
    <t>HWL.887201600000</t>
  </si>
  <si>
    <t>PODLOŽKA  NEREZ M16</t>
  </si>
  <si>
    <t>26</t>
  </si>
  <si>
    <t>232,000*2</t>
  </si>
  <si>
    <t>Zemní práce</t>
  </si>
  <si>
    <t>136</t>
  </si>
  <si>
    <t>113152111</t>
  </si>
  <si>
    <t>Odstranění podkladů zpevněných ploch s přemístěním na skládku na vzdálenost do 20 m nebo s naložením na dopravní prostředek z kameniva těženého</t>
  </si>
  <si>
    <t>m3</t>
  </si>
  <si>
    <t>28</t>
  </si>
  <si>
    <t>(121,5+124,3)*1*0,3</t>
  </si>
  <si>
    <t>108</t>
  </si>
  <si>
    <t>113154124</t>
  </si>
  <si>
    <t>Frézování živičného podkladu nebo krytu s naložením na dopravní prostředek plochy do 500 m2 bez překážek v trase pruhu šířky přes 0,5 m do 1 m, tloušťky vrstvy 100 mm</t>
  </si>
  <si>
    <t>30</t>
  </si>
  <si>
    <t>121,5*1</t>
  </si>
  <si>
    <t>76</t>
  </si>
  <si>
    <t>115101201</t>
  </si>
  <si>
    <t>Čerpání vody na dopravní výšku do 10 m s uvažovaným průměrným přítokem do 500 l/min</t>
  </si>
  <si>
    <t>hod</t>
  </si>
  <si>
    <t>32</t>
  </si>
  <si>
    <t>12*24</t>
  </si>
  <si>
    <t>77</t>
  </si>
  <si>
    <t>115108111</t>
  </si>
  <si>
    <t>Pohotovost záložního čerpadla popř. čerpací soupravy při čerpání vody ze štol na dopravní výšku do 20 m</t>
  </si>
  <si>
    <t>den</t>
  </si>
  <si>
    <t>34</t>
  </si>
  <si>
    <t>95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</si>
  <si>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</si>
  <si>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</t>
  </si>
  <si>
    <t>36</t>
  </si>
  <si>
    <t>7</t>
  </si>
  <si>
    <t>121103111</t>
  </si>
  <si>
    <t>Skrývka zemin schopných zúrodnění v rovině a ve sklonu do 1:5</t>
  </si>
  <si>
    <t>38</t>
  </si>
  <si>
    <t>1618,700*0,1</t>
  </si>
  <si>
    <t>122702119</t>
  </si>
  <si>
    <t>Odkopávky a prokopávky výsypek Příplatek k cenám za lepivost zemin</t>
  </si>
  <si>
    <t>40</t>
  </si>
  <si>
    <t>351,98</t>
  </si>
  <si>
    <t>27</t>
  </si>
  <si>
    <t>123312101</t>
  </si>
  <si>
    <t>Vykopávky zářezů se šikmými stěnami pro podzemní vedení ručně v hornině třídy těžitelnosti II skupiny 4</t>
  </si>
  <si>
    <t>42</t>
  </si>
  <si>
    <t>29</t>
  </si>
  <si>
    <t>129001101</t>
  </si>
  <si>
    <t>Příplatek k cenám vykopávek za ztížení vykopávky v blízkosti podzemního vedení nebo výbušnin v horninách jakékoliv třídy</t>
  </si>
  <si>
    <t>44</t>
  </si>
  <si>
    <t>20*1*1,6</t>
  </si>
  <si>
    <t>132251254</t>
  </si>
  <si>
    <t>Hloubení nezapažených rýh šířky přes 800 do 2 000 mm strojně s urovnáním dna do předepsaného profilu a spádu v hornině třídy těžitelnosti I skupiny 3 přes 100 do 500 m3</t>
  </si>
  <si>
    <t>46</t>
  </si>
  <si>
    <t>2514,13*0,14</t>
  </si>
  <si>
    <t>132351256</t>
  </si>
  <si>
    <t>Hloubení nezapažených rýh šířky přes 800 do 2 000 mm strojně s urovnáním dna do předepsaného profilu a spádu v hornině třídy těžitelnosti II skupiny 4 přes 1 000 do 5 000 m3</t>
  </si>
  <si>
    <t>48</t>
  </si>
  <si>
    <t>2514,13*0,53</t>
  </si>
  <si>
    <t>23</t>
  </si>
  <si>
    <t>132451255</t>
  </si>
  <si>
    <t>Hloubení nezapažených rýh šířky přes 800 do 2 000 mm strojně s urovnáním dna do předepsaného profilu a spádu v hornině třídy těžitelnosti II skupiny 5 přes 500 do 1 000 m3</t>
  </si>
  <si>
    <t>50</t>
  </si>
  <si>
    <t>2514,13*0,33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</si>
  <si>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</si>
  <si>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</si>
  <si>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1618,7*0,35*1</t>
  </si>
  <si>
    <t>31</t>
  </si>
  <si>
    <t>162751139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</si>
  <si>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</si>
  <si>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54</t>
  </si>
  <si>
    <t>566,545*28</t>
  </si>
  <si>
    <t>19</t>
  </si>
  <si>
    <t>171201221</t>
  </si>
  <si>
    <t>Poplatek za uložení stavebního odpadu na skládce (skládkovné) zeminy a kamení zatříděného do Katalogu odpadů pod kódem 17 05 04</t>
  </si>
  <si>
    <t>t</t>
  </si>
  <si>
    <t>1618,7*0,35*1*1,8</t>
  </si>
  <si>
    <t>174111101</t>
  </si>
  <si>
    <t>Zásyp sypaninou z jakékoliv horniny ručně s uložením výkopku ve vrstvách se zhutněním jam, šachet, rýh nebo kolem objektů v těchto vykopávkách</t>
  </si>
  <si>
    <t>58</t>
  </si>
  <si>
    <t>33</t>
  </si>
  <si>
    <t>174151101</t>
  </si>
  <si>
    <t>Zásyp sypaninou z jakékoliv horniny strojně s uložením výkopku ve vrstvách se zhutněním jam, šachet, rýh nebo kolem objektů v těchto vykopávkách</t>
  </si>
  <si>
    <t>60</t>
  </si>
  <si>
    <t>2514,13-404,675-161,87</t>
  </si>
  <si>
    <t>35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</si>
  <si>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</si>
  <si>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</si>
  <si>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62</t>
  </si>
  <si>
    <t>1618,70*0,25</t>
  </si>
  <si>
    <t>58337310</t>
  </si>
  <si>
    <t>štěrkopísek frakce 0/4</t>
  </si>
  <si>
    <t>64</t>
  </si>
  <si>
    <t>404,675*2 "Přepočtené koeficientem množství</t>
  </si>
  <si>
    <t>181351113</t>
  </si>
  <si>
    <t>Rozprostření a urovnání ornice v rovině nebo ve svahu sklonu do 1:5 strojně při souvislé ploše přes 500 m2, tl. vrstvy do 200 mm</t>
  </si>
  <si>
    <t>66</t>
  </si>
  <si>
    <t>1301*1</t>
  </si>
  <si>
    <t>181411121</t>
  </si>
  <si>
    <t>Založení trávníku na půdě předem připravené plochy do 1000 m2 výsevem včetně utažení lučního v rovině nebo na svahu do 1:5</t>
  </si>
  <si>
    <t>68</t>
  </si>
  <si>
    <t>1048*1</t>
  </si>
  <si>
    <t>9</t>
  </si>
  <si>
    <t>00572100</t>
  </si>
  <si>
    <t>osivo jetelotráva intenzivní víceletá</t>
  </si>
  <si>
    <t>kg</t>
  </si>
  <si>
    <t>70</t>
  </si>
  <si>
    <t>1048*0,02 "Přepočtené koeficientem množství</t>
  </si>
  <si>
    <t>Zakládání</t>
  </si>
  <si>
    <t>127</t>
  </si>
  <si>
    <t>278381123</t>
  </si>
  <si>
    <t xml:space="preserve"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</t>
  </si>
  <si>
    <t>72</t>
  </si>
  <si>
    <t>0,024*4</t>
  </si>
  <si>
    <t>125</t>
  </si>
  <si>
    <t>899712111</t>
  </si>
  <si>
    <t>Orientační tabulky na vodovodních a kanalizačních řadech na zdivu</t>
  </si>
  <si>
    <t>74</t>
  </si>
  <si>
    <t>124</t>
  </si>
  <si>
    <t>899713111</t>
  </si>
  <si>
    <t>Orientační tabulky na vodovodních a kanalizačních řadech na sloupku ocelovém nebo betonovém</t>
  </si>
  <si>
    <t>126</t>
  </si>
  <si>
    <t>40412030</t>
  </si>
  <si>
    <t>sloupek ocelový pozinkovaný 70mm</t>
  </si>
  <si>
    <t>78</t>
  </si>
  <si>
    <t>Vodorovné konstrukce</t>
  </si>
  <si>
    <t>451572111</t>
  </si>
  <si>
    <t>Lože pod potrubí, stoky a drobné objekty v otevřeném výkopu z kameniva drobného těženého 0 až 4 mm</t>
  </si>
  <si>
    <t>80</t>
  </si>
  <si>
    <t>Komunikace pozemní</t>
  </si>
  <si>
    <t>118</t>
  </si>
  <si>
    <t>564871116</t>
  </si>
  <si>
    <t>Podklad ze štěrkodrti ŠD s rozprostřením a zhutněním plochy přes 100 m2, po zhutnění tl. 300 mm</t>
  </si>
  <si>
    <t>82</t>
  </si>
  <si>
    <t>(121,5+124,3)*1</t>
  </si>
  <si>
    <t>120</t>
  </si>
  <si>
    <t>565141111</t>
  </si>
  <si>
    <t>Vyrovnání povrchu dosavadních podkladů s rozprostřením hmot a zhutněním obalovaným kamenivem ACP (OK) tl. 60 mm</t>
  </si>
  <si>
    <t>84</t>
  </si>
  <si>
    <t>121</t>
  </si>
  <si>
    <t>573231111</t>
  </si>
  <si>
    <t>Postřik spojovací PS bez posypu kamenivem ze silniční emulze, v množství 0,70 kg/m2</t>
  </si>
  <si>
    <t>86</t>
  </si>
  <si>
    <t>119</t>
  </si>
  <si>
    <t>577134111</t>
  </si>
  <si>
    <t>Asfaltový beton vrstva obrusná ACO 11 (ABS) s rozprostřením a se zhutněním z nemodifikovaného asfaltu v pruhu šířky do 3 m tř. I, po zhutnění tl. 40 mm</t>
  </si>
  <si>
    <t>88</t>
  </si>
  <si>
    <t>122</t>
  </si>
  <si>
    <t>599141111</t>
  </si>
  <si>
    <t>Vyplnění spár mezi silničními dílci jakékoliv tloušťky živičnou zálivkou</t>
  </si>
  <si>
    <t>90</t>
  </si>
  <si>
    <t>121,500*2+2</t>
  </si>
  <si>
    <t>Trubní vedení</t>
  </si>
  <si>
    <t>96</t>
  </si>
  <si>
    <t>857241131</t>
  </si>
  <si>
    <t>Montáž litinových tvarovek na potrubí litinovém tlakovém jednoosých na potrubí z trub hrdlových v otevřeném výkopu, kanálu nebo v šachtě s integrovaným těsněním DN 80</t>
  </si>
  <si>
    <t>92</t>
  </si>
  <si>
    <t>101</t>
  </si>
  <si>
    <t>HWL.504908000016</t>
  </si>
  <si>
    <t>8/8 DÍRY KOLENO PATNÍ PŘÍRUBOVÉ 80 - 8/8 DÍRY</t>
  </si>
  <si>
    <t>94</t>
  </si>
  <si>
    <t>97</t>
  </si>
  <si>
    <t>857261131</t>
  </si>
  <si>
    <t>Montáž litinových tvarovek na potrubí litinovém tlakovém jednoosých na potrubí z trub hrdlových v otevřeném výkopu, kanálu nebo v šachtě s integrovaným těsněním DN 100</t>
  </si>
  <si>
    <t>45</t>
  </si>
  <si>
    <t>006</t>
  </si>
  <si>
    <t>PŘÍRUBA S2000 PN16 100/110</t>
  </si>
  <si>
    <t>ks.</t>
  </si>
  <si>
    <t>98</t>
  </si>
  <si>
    <t>11</t>
  </si>
  <si>
    <t>128</t>
  </si>
  <si>
    <t>HWL.40005006316</t>
  </si>
  <si>
    <t>PŘÍRUBA S2000 50/63</t>
  </si>
  <si>
    <t>100</t>
  </si>
  <si>
    <t>130</t>
  </si>
  <si>
    <t>HWL.850008030016</t>
  </si>
  <si>
    <t>TVAROVKA FF KUS 80/300</t>
  </si>
  <si>
    <t>102</t>
  </si>
  <si>
    <t>135</t>
  </si>
  <si>
    <t>HWL.991108000017</t>
  </si>
  <si>
    <t>SÍTKO K 9911 65/80</t>
  </si>
  <si>
    <t>104</t>
  </si>
  <si>
    <t>HWL.982205007516</t>
  </si>
  <si>
    <t>HYDRANT ODVZDUŠŇOVACÍ PN 1-16 755/50</t>
  </si>
  <si>
    <t>1562173991</t>
  </si>
  <si>
    <t>134</t>
  </si>
  <si>
    <t>HWL.150008000025</t>
  </si>
  <si>
    <t xml:space="preserve"> REGULACE TLAKU PN16 80</t>
  </si>
  <si>
    <t>106</t>
  </si>
  <si>
    <t>140</t>
  </si>
  <si>
    <t>HWL.991108000016</t>
  </si>
  <si>
    <t>LAPAČ NEČISTOT 80</t>
  </si>
  <si>
    <t>1666133722</t>
  </si>
  <si>
    <t>43</t>
  </si>
  <si>
    <t>HWL.855010005016</t>
  </si>
  <si>
    <t>TVAROVKA REDUKČNÍ FFR 100-50</t>
  </si>
  <si>
    <t>129</t>
  </si>
  <si>
    <t>HWL.855010008016</t>
  </si>
  <si>
    <t>TVAROVKA REDUKČNÍ FFR 100-80</t>
  </si>
  <si>
    <t>110</t>
  </si>
  <si>
    <t>87</t>
  </si>
  <si>
    <t>877251101</t>
  </si>
  <si>
    <t>Montáž tvarovek na vodovodním plastovém potrubí z polyetylenu PE 100 elektrotvarovek SDR 11/PN16 spojek, oblouků nebo redukcí d 110</t>
  </si>
  <si>
    <t>112</t>
  </si>
  <si>
    <t>OBLOUK S2000 PN16 D110</t>
  </si>
  <si>
    <t>114</t>
  </si>
  <si>
    <t>857263131</t>
  </si>
  <si>
    <t>Montáž litinových tvarovek na potrubí litinovém tlakovém odbočných na potrubí z trub hrdlových v otevřeném výkopu, kanálu nebo v šachtě s integrovaným těsněním DN 100</t>
  </si>
  <si>
    <t>HWL.851010010016</t>
  </si>
  <si>
    <t>TVAROVKA T KUS 100-100</t>
  </si>
  <si>
    <t>41</t>
  </si>
  <si>
    <t>HWL.851010008016</t>
  </si>
  <si>
    <t>TVAROVKA T KUS 100-80</t>
  </si>
  <si>
    <t>871251221</t>
  </si>
  <si>
    <t>Montáž vodovodního potrubí z plastů v otevřeném výkopu z polyetylenu PE 100 svařovaných elektrotvarovkou SDR 17/PN10 D 110 x 6,6 mm</t>
  </si>
  <si>
    <t>17</t>
  </si>
  <si>
    <t>28613576</t>
  </si>
  <si>
    <t>potrubí dvouvrstvé PE100 RC SDR17 110x6,6 dl 12m</t>
  </si>
  <si>
    <t>1618,7*1,015 "Přepočtené koeficientem množství</t>
  </si>
  <si>
    <t>891215321</t>
  </si>
  <si>
    <t>Montáž vodovodních armatur na potrubí zpětných klapek DN 50</t>
  </si>
  <si>
    <t>63</t>
  </si>
  <si>
    <t>HWL.983105000016</t>
  </si>
  <si>
    <t>KLAPKA ZPĚTNÁ 50</t>
  </si>
  <si>
    <t>131</t>
  </si>
  <si>
    <t>891241222</t>
  </si>
  <si>
    <t>Montáž vodovodních armatur na potrubí šoupátek nebo klapek uzavíracích v šachtách s ručním kolečkem DN 80</t>
  </si>
  <si>
    <t>132</t>
  </si>
  <si>
    <t>HWL.400208000016</t>
  </si>
  <si>
    <t>ŠOUPĚ E2 PŘÍRUBOVÉ KRÁTKÉ 80</t>
  </si>
  <si>
    <t>133</t>
  </si>
  <si>
    <t>HWL.780008000000</t>
  </si>
  <si>
    <t>KOLO RUČNÍ 65-80</t>
  </si>
  <si>
    <t>67</t>
  </si>
  <si>
    <t>891261112</t>
  </si>
  <si>
    <t>Montáž vodovodních armatur na potrubí šoupátek nebo klapek uzavíracích v otevřeném výkopu nebo v šachtách s osazením zemní soupravy (bez poklopů) DN 100</t>
  </si>
  <si>
    <t>141</t>
  </si>
  <si>
    <t>HWL.400210000016</t>
  </si>
  <si>
    <t>ŠOUPĚ E3 PŘÍRUBOVÉ KRÁTKÉ 100</t>
  </si>
  <si>
    <t>410310162</t>
  </si>
  <si>
    <t>75</t>
  </si>
  <si>
    <t>891243321</t>
  </si>
  <si>
    <t>Montáž vodovodních armatur na potrubí ventilů odvzdušňovacích nebo zavzdušňovacích mechanických a plovákových přírubových na venkovních řadech DN 80</t>
  </si>
  <si>
    <t>142</t>
  </si>
  <si>
    <t>42291038</t>
  </si>
  <si>
    <t>souprava zemní teleskopická pro E2 šoupatka DN 50-100mm Rd 1,3-1,8m</t>
  </si>
  <si>
    <t>1560672273</t>
  </si>
  <si>
    <t>47</t>
  </si>
  <si>
    <t>HWL.D49008015016</t>
  </si>
  <si>
    <t>HYDRANT PODZEMNÍ PLNOPRŮTOKOVÝ 80/1,50 m</t>
  </si>
  <si>
    <t>146</t>
  </si>
  <si>
    <t>892271111</t>
  </si>
  <si>
    <t>Tlakové zkoušky vodou na potrubí DN 100 nebo 125</t>
  </si>
  <si>
    <t>148</t>
  </si>
  <si>
    <t>137</t>
  </si>
  <si>
    <t>893362111</t>
  </si>
  <si>
    <t>Šachty armaturní ze železového betonu se stropem z dílců, vnitřní půdorysné plochy přes 5,50 do 6,90 m2</t>
  </si>
  <si>
    <t>150</t>
  </si>
  <si>
    <t>143</t>
  </si>
  <si>
    <t>722290237</t>
  </si>
  <si>
    <t>Proplach a dezinfekce vodovodního potrubí DN přes 80 do 200</t>
  </si>
  <si>
    <t>1485826939</t>
  </si>
  <si>
    <t>138</t>
  </si>
  <si>
    <t>RMAT0002</t>
  </si>
  <si>
    <t>stropní deska</t>
  </si>
  <si>
    <t>152</t>
  </si>
  <si>
    <t>103</t>
  </si>
  <si>
    <t>899502411</t>
  </si>
  <si>
    <t>Stupadla do šachet a drobných objektů ocelová s PE povlakem zapouštěcí - kapsová s vysekáním otvoru v betonu</t>
  </si>
  <si>
    <t>154</t>
  </si>
  <si>
    <t>899503111</t>
  </si>
  <si>
    <t>Stupadla do šachet a drobných objektů ocelová s PE povlakem zapouštěcí - kapsová osazovaná při zdění a betonování</t>
  </si>
  <si>
    <t>156</t>
  </si>
  <si>
    <t>953171022</t>
  </si>
  <si>
    <t>Osazování kovových předmětů poklopů litinových nebo ocelových včetně rámů, hmotnosti přes 50 do 100 kg</t>
  </si>
  <si>
    <t>158</t>
  </si>
  <si>
    <t>105</t>
  </si>
  <si>
    <t>28614188</t>
  </si>
  <si>
    <t>poklop litinový kanalizační šachty DN 400 bez větrání šroubovací s teleskopickým dílem pro třídu zatížení D400 (vč.těsnění)</t>
  </si>
  <si>
    <t>160</t>
  </si>
  <si>
    <t>99</t>
  </si>
  <si>
    <t>899401113</t>
  </si>
  <si>
    <t>Osazení poklopů litinových hydrantových</t>
  </si>
  <si>
    <t>162</t>
  </si>
  <si>
    <t>42291452</t>
  </si>
  <si>
    <t>poklop litinový hydrantový DN 80</t>
  </si>
  <si>
    <t>164</t>
  </si>
  <si>
    <t>HWL.348200000000</t>
  </si>
  <si>
    <t>PODKLAD. DESKA  POD HYDRANT.POKLOP</t>
  </si>
  <si>
    <t>166</t>
  </si>
  <si>
    <t>831230110</t>
  </si>
  <si>
    <t>Vodovodní přípojka z trub polyetylénových D 25-63</t>
  </si>
  <si>
    <t>168</t>
  </si>
  <si>
    <t>85</t>
  </si>
  <si>
    <t>893811112</t>
  </si>
  <si>
    <t>Osazení vodoměrné šachty z polypropylenu PP samonosné pro běžné zatížení hranaté, půdorysné plochy do 1,1 m2, světlé hloubky přes 1,2 m do 1,4 m</t>
  </si>
  <si>
    <t>170</t>
  </si>
  <si>
    <t>139</t>
  </si>
  <si>
    <t>099</t>
  </si>
  <si>
    <t>VODOMĚR DN80 vč. montáže</t>
  </si>
  <si>
    <t>ks</t>
  </si>
  <si>
    <t>172</t>
  </si>
  <si>
    <t>56230553</t>
  </si>
  <si>
    <t>šachta vodoměrná samonosná hranatá dle výkresu D8</t>
  </si>
  <si>
    <t>174</t>
  </si>
  <si>
    <t>81</t>
  </si>
  <si>
    <t>891269111</t>
  </si>
  <si>
    <t>Montáž vodovodních armatur na potrubí navrtávacích pasů s ventilem Jt 1 MPa, na potrubí z trub litinových, ocelových nebo plastických hmot DN 100</t>
  </si>
  <si>
    <t>176</t>
  </si>
  <si>
    <t>HWL.337010000177</t>
  </si>
  <si>
    <t>PAS NAVRTÁVACÍ HACOM UZAVÍRACÍ 100-1"</t>
  </si>
  <si>
    <t>178</t>
  </si>
  <si>
    <t>891181112</t>
  </si>
  <si>
    <t>Montáž vodovodních armatur na potrubí šoupátek nebo klapek uzavíracích v otevřeném výkopu nebo v šachtách s osazením zemní soupravy (bez poklopů) DN 40</t>
  </si>
  <si>
    <t>180</t>
  </si>
  <si>
    <t>69</t>
  </si>
  <si>
    <t>HWL.281003203416</t>
  </si>
  <si>
    <t>ŠOUPÁTKO ISO-ZAK GGG 32/34</t>
  </si>
  <si>
    <t>182</t>
  </si>
  <si>
    <t>115</t>
  </si>
  <si>
    <t>HWL.960113018004</t>
  </si>
  <si>
    <t>SOUPRAVA ZEMNÍ TELESKOPICKÁ DOM. ŠOUPÁTKA-1,3-1,8 3/4"-2" (1,3-1,8m)</t>
  </si>
  <si>
    <t>184</t>
  </si>
  <si>
    <t>93</t>
  </si>
  <si>
    <t>899401111</t>
  </si>
  <si>
    <t>Osazení poklopů litinových ventilových</t>
  </si>
  <si>
    <t>186</t>
  </si>
  <si>
    <t>42291402</t>
  </si>
  <si>
    <t>poklop litinový ventilový</t>
  </si>
  <si>
    <t>188</t>
  </si>
  <si>
    <t>55</t>
  </si>
  <si>
    <t>HWL.348100000001</t>
  </si>
  <si>
    <t>PODKLAD. DESKA Vario</t>
  </si>
  <si>
    <t>190</t>
  </si>
  <si>
    <t>899721111</t>
  </si>
  <si>
    <t>Signalizační vodič na potrubí DN do 150 mm</t>
  </si>
  <si>
    <t>192</t>
  </si>
  <si>
    <t>39</t>
  </si>
  <si>
    <t>899722112</t>
  </si>
  <si>
    <t>Krytí potrubí z plastů výstražnou fólií z PVC šířky 25 cm</t>
  </si>
  <si>
    <t>194</t>
  </si>
  <si>
    <t>Ostatní konstrukce a práce, bourání</t>
  </si>
  <si>
    <t>117</t>
  </si>
  <si>
    <t>919735112</t>
  </si>
  <si>
    <t>Řezání stávajícího živičného krytu nebo podkladu hloubky přes 50 do 100 mm</t>
  </si>
  <si>
    <t>196</t>
  </si>
  <si>
    <t>121,5*2+2</t>
  </si>
  <si>
    <t>997</t>
  </si>
  <si>
    <t>Přesun sutě</t>
  </si>
  <si>
    <t>109</t>
  </si>
  <si>
    <t>997221551</t>
  </si>
  <si>
    <t>Vodorovná doprava suti bez naložení, ale se složením a s hrubým urovnáním ze sypkých materiálů, na vzdálenost do 1 km</t>
  </si>
  <si>
    <t>198</t>
  </si>
  <si>
    <t>997221559</t>
  </si>
  <si>
    <t>Vodorovná doprava suti bez naložení, ale se složením a s hrubým urovnáním Příplatek k ceně za každý další i započatý 1 km přes 1 km</t>
  </si>
  <si>
    <t>200</t>
  </si>
  <si>
    <t>136,425*6</t>
  </si>
  <si>
    <t>998</t>
  </si>
  <si>
    <t>Přesun hmot</t>
  </si>
  <si>
    <t>123</t>
  </si>
  <si>
    <t>998225111</t>
  </si>
  <si>
    <t>Přesun hmot pro komunikace s krytem z kameniva, monolitickým betonovým nebo živičným dopravní vzdálenost do 200 m jakékoliv délky objektu</t>
  </si>
  <si>
    <t>202</t>
  </si>
  <si>
    <t>998276101</t>
  </si>
  <si>
    <t>Přesun hmot pro trubní vedení hloubené z trub z plastických hmot nebo sklolaminátových pro vodovody nebo kanalizace v otevřeném výkopu dopravní vzdálenost do 15 m</t>
  </si>
  <si>
    <t>204</t>
  </si>
  <si>
    <t>Práce a dodávky M</t>
  </si>
  <si>
    <t>46-M</t>
  </si>
  <si>
    <t>Zemní práce při extr.mont.pracích</t>
  </si>
  <si>
    <t>460030114</t>
  </si>
  <si>
    <t>Přípravné terénní práce kácení stromů včetně naseknutí stromu, odřezání a odvětvení, odtáhnutí stromu a větví do 50 m nebo naložení na dopravní prostředek listnatých, průměru kmene přes 30 cm</t>
  </si>
  <si>
    <t>206</t>
  </si>
  <si>
    <t>79</t>
  </si>
  <si>
    <t>460030116</t>
  </si>
  <si>
    <t>Přípravné terénní práce kácení stromů včetně naseknutí stromu, odřezání a odvětvení, odtáhnutí stromu a větví do 50 m nebo naložení na dopravní prostředek jehličnatých, průměru kmene přes 30 cm</t>
  </si>
  <si>
    <t>208</t>
  </si>
  <si>
    <t>002 - Vodovod SO03</t>
  </si>
  <si>
    <t>VRN - Vedlejší rozpočtové náklady</t>
  </si>
  <si>
    <t xml:space="preserve">    VRN4 - Inženýrská činnost</t>
  </si>
  <si>
    <t>355,6</t>
  </si>
  <si>
    <t>(187+107)*2</t>
  </si>
  <si>
    <t>13</t>
  </si>
  <si>
    <t>120,000*2</t>
  </si>
  <si>
    <t>(153+100)*0,8*0,3</t>
  </si>
  <si>
    <t>15</t>
  </si>
  <si>
    <t>153*0,8</t>
  </si>
  <si>
    <t>6*24</t>
  </si>
  <si>
    <t>568*0,8*0,14</t>
  </si>
  <si>
    <t>3*1*1,6</t>
  </si>
  <si>
    <t>499,3*0,8*0,14</t>
  </si>
  <si>
    <t>499,3*0,8*0,53</t>
  </si>
  <si>
    <t>25</t>
  </si>
  <si>
    <t>499,3*0,8*0,33</t>
  </si>
  <si>
    <t>141721215</t>
  </si>
  <si>
    <t>Řízený zemní protlak délky protlaku do 50 m v hornině třídy těžitelnosti I a II, skupiny 1 až 4 včetně zatažení trub v hloubce do 6 m průměru vrtu přes 180 do 225 mm</t>
  </si>
  <si>
    <t>499,3*0,8*0,35</t>
  </si>
  <si>
    <t>139,804*27</t>
  </si>
  <si>
    <t>139,804*1,8</t>
  </si>
  <si>
    <t>499,3*0,8-71,12-28,448</t>
  </si>
  <si>
    <t>355,6*0,25*0,8</t>
  </si>
  <si>
    <t>71,12*2 "Přepočtené koeficientem množství</t>
  </si>
  <si>
    <t>4*0,024</t>
  </si>
  <si>
    <t>355,6*0,1*0,8</t>
  </si>
  <si>
    <t>37</t>
  </si>
  <si>
    <t>(153+100)*0,8</t>
  </si>
  <si>
    <t>153*2+2</t>
  </si>
  <si>
    <t>113</t>
  </si>
  <si>
    <t>HWL.850008080016</t>
  </si>
  <si>
    <t>TVAROVKA FF KUS 80/800</t>
  </si>
  <si>
    <t>355,6*1,015 "Přepočtené koeficientem množství</t>
  </si>
  <si>
    <t>-300977207</t>
  </si>
  <si>
    <t>-1870254991</t>
  </si>
  <si>
    <t>-829512008</t>
  </si>
  <si>
    <t>42291352</t>
  </si>
  <si>
    <t>poklop litinový šoupátkový pro zemní soupravy osazení do terénu a do vozovky</t>
  </si>
  <si>
    <t>42140565</t>
  </si>
  <si>
    <t>42210050</t>
  </si>
  <si>
    <t>deska podkladová uličního poklopu litinového šoupatového</t>
  </si>
  <si>
    <t>-1232501367</t>
  </si>
  <si>
    <t>91</t>
  </si>
  <si>
    <t>355,6+9</t>
  </si>
  <si>
    <t>136,481*6</t>
  </si>
  <si>
    <t>144</t>
  </si>
  <si>
    <t>152,44</t>
  </si>
  <si>
    <t>VRN</t>
  </si>
  <si>
    <t>Vedlejší rozpočtové náklady</t>
  </si>
  <si>
    <t>VRN4</t>
  </si>
  <si>
    <t>Inženýrská činnost</t>
  </si>
  <si>
    <t>043234000</t>
  </si>
  <si>
    <t>Rozbory vody SO02+SO03</t>
  </si>
  <si>
    <t>1024</t>
  </si>
  <si>
    <t>1343288441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</si>
</sst>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9" t="s">
        <v>14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8"/>
      <c r="BE5" s="176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1" t="s">
        <v>17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8"/>
      <c r="BE6" s="177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7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7"/>
      <c r="BS8" s="15" t="s">
        <v>6</v>
      </c>
    </row>
    <row r="9" spans="1:74" ht="14.45" customHeight="1">
      <c r="B9" s="18"/>
      <c r="AR9" s="18"/>
      <c r="BE9" s="177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7"/>
      <c r="BS10" s="15" t="s">
        <v>6</v>
      </c>
    </row>
    <row r="11" spans="1:74" ht="18.399999999999999" customHeight="1">
      <c r="B11" s="18"/>
      <c r="E11" s="23" t="s">
        <v>21</v>
      </c>
      <c r="AK11" s="25" t="s">
        <v>26</v>
      </c>
      <c r="AN11" s="23" t="s">
        <v>1</v>
      </c>
      <c r="AR11" s="18"/>
      <c r="BE11" s="177"/>
      <c r="BS11" s="15" t="s">
        <v>6</v>
      </c>
    </row>
    <row r="12" spans="1:74" ht="6.95" customHeight="1">
      <c r="B12" s="18"/>
      <c r="AR12" s="18"/>
      <c r="BE12" s="177"/>
      <c r="BS12" s="15" t="s">
        <v>6</v>
      </c>
    </row>
    <row r="13" spans="1:74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77"/>
      <c r="BS13" s="15" t="s">
        <v>6</v>
      </c>
    </row>
    <row r="14" spans="1:74" ht="12.75">
      <c r="B14" s="18"/>
      <c r="E14" s="182" t="s">
        <v>28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25" t="s">
        <v>26</v>
      </c>
      <c r="AN14" s="27" t="s">
        <v>28</v>
      </c>
      <c r="AR14" s="18"/>
      <c r="BE14" s="177"/>
      <c r="BS14" s="15" t="s">
        <v>6</v>
      </c>
    </row>
    <row r="15" spans="1:74" ht="6.95" customHeight="1">
      <c r="B15" s="18"/>
      <c r="AR15" s="18"/>
      <c r="BE15" s="177"/>
      <c r="BS15" s="15" t="s">
        <v>4</v>
      </c>
    </row>
    <row r="16" spans="1:74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77"/>
      <c r="BS16" s="15" t="s">
        <v>4</v>
      </c>
    </row>
    <row r="17" spans="2:71" ht="18.399999999999999" customHeight="1">
      <c r="B17" s="18"/>
      <c r="E17" s="23" t="s">
        <v>21</v>
      </c>
      <c r="AK17" s="25" t="s">
        <v>26</v>
      </c>
      <c r="AN17" s="23" t="s">
        <v>1</v>
      </c>
      <c r="AR17" s="18"/>
      <c r="BE17" s="177"/>
      <c r="BS17" s="15" t="s">
        <v>4</v>
      </c>
    </row>
    <row r="18" spans="2:71" ht="6.95" customHeight="1">
      <c r="B18" s="18"/>
      <c r="AR18" s="18"/>
      <c r="BE18" s="177"/>
      <c r="BS18" s="15" t="s">
        <v>6</v>
      </c>
    </row>
    <row r="19" spans="2:71" ht="12" customHeight="1">
      <c r="B19" s="18"/>
      <c r="D19" s="25" t="s">
        <v>30</v>
      </c>
      <c r="AK19" s="25" t="s">
        <v>25</v>
      </c>
      <c r="AN19" s="23" t="s">
        <v>1</v>
      </c>
      <c r="AR19" s="18"/>
      <c r="BE19" s="177"/>
      <c r="BS19" s="15" t="s">
        <v>6</v>
      </c>
    </row>
    <row r="20" spans="2:71" ht="18.399999999999999" customHeight="1">
      <c r="B20" s="18"/>
      <c r="E20" s="23" t="s">
        <v>21</v>
      </c>
      <c r="AK20" s="25" t="s">
        <v>26</v>
      </c>
      <c r="AN20" s="23" t="s">
        <v>1</v>
      </c>
      <c r="AR20" s="18"/>
      <c r="BE20" s="177"/>
      <c r="BS20" s="15" t="s">
        <v>31</v>
      </c>
    </row>
    <row r="21" spans="2:71" ht="6.95" customHeight="1">
      <c r="B21" s="18"/>
      <c r="AR21" s="18"/>
      <c r="BE21" s="177"/>
    </row>
    <row r="22" spans="2:71" ht="12" customHeight="1">
      <c r="B22" s="18"/>
      <c r="D22" s="25" t="s">
        <v>32</v>
      </c>
      <c r="AR22" s="18"/>
      <c r="BE22" s="177"/>
    </row>
    <row r="23" spans="2:71" ht="16.5" customHeight="1">
      <c r="B23" s="18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8"/>
      <c r="BE23" s="177"/>
    </row>
    <row r="24" spans="2:71" ht="6.95" customHeight="1">
      <c r="B24" s="18"/>
      <c r="AR24" s="18"/>
      <c r="BE24" s="177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7"/>
    </row>
    <row r="26" spans="2:71" s="1" customFormat="1" ht="25.9" customHeight="1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5">
        <f>ROUND(AG94,2)</f>
        <v>120760</v>
      </c>
      <c r="AL26" s="186"/>
      <c r="AM26" s="186"/>
      <c r="AN26" s="186"/>
      <c r="AO26" s="186"/>
      <c r="AR26" s="30"/>
      <c r="BE26" s="177"/>
    </row>
    <row r="27" spans="2:71" s="1" customFormat="1" ht="6.95" customHeight="1">
      <c r="B27" s="30"/>
      <c r="AR27" s="30"/>
      <c r="BE27" s="177"/>
    </row>
    <row r="28" spans="2:71" s="1" customFormat="1" ht="12.75">
      <c r="B28" s="30"/>
      <c r="L28" s="187" t="s">
        <v>34</v>
      </c>
      <c r="M28" s="187"/>
      <c r="N28" s="187"/>
      <c r="O28" s="187"/>
      <c r="P28" s="187"/>
      <c r="W28" s="187" t="s">
        <v>35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36</v>
      </c>
      <c r="AL28" s="187"/>
      <c r="AM28" s="187"/>
      <c r="AN28" s="187"/>
      <c r="AO28" s="187"/>
      <c r="AR28" s="30"/>
      <c r="BE28" s="177"/>
    </row>
    <row r="29" spans="2:71" s="2" customFormat="1" ht="14.45" customHeight="1">
      <c r="B29" s="34"/>
      <c r="D29" s="25" t="s">
        <v>37</v>
      </c>
      <c r="F29" s="25" t="s">
        <v>38</v>
      </c>
      <c r="L29" s="190">
        <v>0.21</v>
      </c>
      <c r="M29" s="189"/>
      <c r="N29" s="189"/>
      <c r="O29" s="189"/>
      <c r="P29" s="189"/>
      <c r="W29" s="188">
        <f>ROUND(AZ94, 2)</f>
        <v>120760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25359.599999999999</v>
      </c>
      <c r="AL29" s="189"/>
      <c r="AM29" s="189"/>
      <c r="AN29" s="189"/>
      <c r="AO29" s="189"/>
      <c r="AR29" s="34"/>
      <c r="BE29" s="178"/>
    </row>
    <row r="30" spans="2:71" s="2" customFormat="1" ht="14.45" customHeight="1">
      <c r="B30" s="34"/>
      <c r="F30" s="25" t="s">
        <v>39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4"/>
      <c r="BE30" s="178"/>
    </row>
    <row r="31" spans="2:71" s="2" customFormat="1" ht="14.45" hidden="1" customHeight="1">
      <c r="B31" s="34"/>
      <c r="F31" s="25" t="s">
        <v>40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4"/>
      <c r="BE31" s="178"/>
    </row>
    <row r="32" spans="2:71" s="2" customFormat="1" ht="14.45" hidden="1" customHeight="1">
      <c r="B32" s="34"/>
      <c r="F32" s="25" t="s">
        <v>41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4"/>
      <c r="BE32" s="178"/>
    </row>
    <row r="33" spans="2:57" s="2" customFormat="1" ht="14.45" hidden="1" customHeight="1">
      <c r="B33" s="34"/>
      <c r="F33" s="25" t="s">
        <v>42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4"/>
      <c r="BE33" s="178"/>
    </row>
    <row r="34" spans="2:57" s="1" customFormat="1" ht="6.95" customHeight="1">
      <c r="B34" s="30"/>
      <c r="AR34" s="30"/>
      <c r="BE34" s="177"/>
    </row>
    <row r="35" spans="2:57" s="1" customFormat="1" ht="25.9" customHeight="1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91" t="s">
        <v>45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3">
        <f>SUM(AK26:AK33)</f>
        <v>146119.6</v>
      </c>
      <c r="AL35" s="192"/>
      <c r="AM35" s="192"/>
      <c r="AN35" s="192"/>
      <c r="AO35" s="194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52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IMPORT</v>
      </c>
      <c r="AR84" s="46"/>
    </row>
    <row r="85" spans="1:91" s="4" customFormat="1" ht="36.950000000000003" customHeight="1">
      <c r="B85" s="47"/>
      <c r="C85" s="48" t="s">
        <v>16</v>
      </c>
      <c r="L85" s="195" t="str">
        <f>K6</f>
        <v>001 - Propojení vodárenských soustav Benátky - Houserovka (1)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97" t="str">
        <f>IF(AN8= "","",AN8)</f>
        <v>12. 8. 2024</v>
      </c>
      <c r="AN87" s="197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 xml:space="preserve"> </v>
      </c>
      <c r="AI89" s="25" t="s">
        <v>29</v>
      </c>
      <c r="AM89" s="198" t="str">
        <f>IF(E17="","",E17)</f>
        <v xml:space="preserve"> </v>
      </c>
      <c r="AN89" s="199"/>
      <c r="AO89" s="199"/>
      <c r="AP89" s="199"/>
      <c r="AR89" s="30"/>
      <c r="AS89" s="200" t="s">
        <v>53</v>
      </c>
      <c r="AT89" s="201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30</v>
      </c>
      <c r="AM90" s="198" t="str">
        <f>IF(E20="","",E20)</f>
        <v xml:space="preserve"> </v>
      </c>
      <c r="AN90" s="199"/>
      <c r="AO90" s="199"/>
      <c r="AP90" s="199"/>
      <c r="AR90" s="30"/>
      <c r="AS90" s="202"/>
      <c r="AT90" s="203"/>
      <c r="BD90" s="54"/>
    </row>
    <row r="91" spans="1:91" s="1" customFormat="1" ht="10.9" customHeight="1">
      <c r="B91" s="30"/>
      <c r="AR91" s="30"/>
      <c r="AS91" s="202"/>
      <c r="AT91" s="203"/>
      <c r="BD91" s="54"/>
    </row>
    <row r="92" spans="1:91" s="1" customFormat="1" ht="29.25" customHeight="1">
      <c r="B92" s="30"/>
      <c r="C92" s="204" t="s">
        <v>54</v>
      </c>
      <c r="D92" s="205"/>
      <c r="E92" s="205"/>
      <c r="F92" s="205"/>
      <c r="G92" s="205"/>
      <c r="H92" s="55"/>
      <c r="I92" s="206" t="s">
        <v>55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56</v>
      </c>
      <c r="AH92" s="205"/>
      <c r="AI92" s="205"/>
      <c r="AJ92" s="205"/>
      <c r="AK92" s="205"/>
      <c r="AL92" s="205"/>
      <c r="AM92" s="205"/>
      <c r="AN92" s="206" t="s">
        <v>57</v>
      </c>
      <c r="AO92" s="205"/>
      <c r="AP92" s="208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2">
        <f>ROUND(SUM(AG95:AG96),2)</f>
        <v>120760</v>
      </c>
      <c r="AH94" s="212"/>
      <c r="AI94" s="212"/>
      <c r="AJ94" s="212"/>
      <c r="AK94" s="212"/>
      <c r="AL94" s="212"/>
      <c r="AM94" s="212"/>
      <c r="AN94" s="213">
        <f>SUM(AG94,AT94)</f>
        <v>146119.6</v>
      </c>
      <c r="AO94" s="213"/>
      <c r="AP94" s="213"/>
      <c r="AQ94" s="65" t="s">
        <v>1</v>
      </c>
      <c r="AR94" s="61"/>
      <c r="AS94" s="66">
        <f>ROUND(SUM(AS95:AS96),2)</f>
        <v>0</v>
      </c>
      <c r="AT94" s="67">
        <f>ROUND(SUM(AV94:AW94),2)</f>
        <v>25359.599999999999</v>
      </c>
      <c r="AU94" s="68">
        <f>ROUND(SUM(AU95:AU96),5)</f>
        <v>0</v>
      </c>
      <c r="AV94" s="67">
        <f>ROUND(AZ94*L29,2)</f>
        <v>25359.599999999999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ROUND(SUM(AZ95:AZ96),2)</f>
        <v>120760</v>
      </c>
      <c r="BA94" s="67">
        <f>ROUND(SUM(BA95:BA96),2)</f>
        <v>0</v>
      </c>
      <c r="BB94" s="67">
        <f>ROUND(SUM(BB95:BB96),2)</f>
        <v>0</v>
      </c>
      <c r="BC94" s="67">
        <f>ROUND(SUM(BC95:BC96),2)</f>
        <v>0</v>
      </c>
      <c r="BD94" s="69">
        <f>ROUND(SUM(BD95:BD96),2)</f>
        <v>0</v>
      </c>
      <c r="BS94" s="70" t="s">
        <v>72</v>
      </c>
      <c r="BT94" s="70" t="s">
        <v>73</v>
      </c>
      <c r="BU94" s="71" t="s">
        <v>74</v>
      </c>
      <c r="BV94" s="70" t="s">
        <v>14</v>
      </c>
      <c r="BW94" s="70" t="s">
        <v>5</v>
      </c>
      <c r="BX94" s="70" t="s">
        <v>75</v>
      </c>
      <c r="CL94" s="70" t="s">
        <v>1</v>
      </c>
    </row>
    <row r="95" spans="1:91" s="6" customFormat="1" ht="16.5" customHeight="1">
      <c r="A95" s="72" t="s">
        <v>76</v>
      </c>
      <c r="B95" s="73"/>
      <c r="C95" s="74"/>
      <c r="D95" s="211" t="s">
        <v>77</v>
      </c>
      <c r="E95" s="211"/>
      <c r="F95" s="211"/>
      <c r="G95" s="211"/>
      <c r="H95" s="211"/>
      <c r="I95" s="75"/>
      <c r="J95" s="211" t="s">
        <v>78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'001 - Vodovod SO02'!J30</f>
        <v>83600</v>
      </c>
      <c r="AH95" s="210"/>
      <c r="AI95" s="210"/>
      <c r="AJ95" s="210"/>
      <c r="AK95" s="210"/>
      <c r="AL95" s="210"/>
      <c r="AM95" s="210"/>
      <c r="AN95" s="209">
        <f>SUM(AG95,AT95)</f>
        <v>101156</v>
      </c>
      <c r="AO95" s="210"/>
      <c r="AP95" s="210"/>
      <c r="AQ95" s="76" t="s">
        <v>79</v>
      </c>
      <c r="AR95" s="73"/>
      <c r="AS95" s="77">
        <v>0</v>
      </c>
      <c r="AT95" s="78">
        <f>ROUND(SUM(AV95:AW95),2)</f>
        <v>17556</v>
      </c>
      <c r="AU95" s="79">
        <f>'001 - Vodovod SO02'!P130</f>
        <v>0</v>
      </c>
      <c r="AV95" s="78">
        <f>'001 - Vodovod SO02'!J33</f>
        <v>17556</v>
      </c>
      <c r="AW95" s="78">
        <f>'001 - Vodovod SO02'!J34</f>
        <v>0</v>
      </c>
      <c r="AX95" s="78">
        <f>'001 - Vodovod SO02'!J35</f>
        <v>0</v>
      </c>
      <c r="AY95" s="78">
        <f>'001 - Vodovod SO02'!J36</f>
        <v>0</v>
      </c>
      <c r="AZ95" s="78">
        <f>'001 - Vodovod SO02'!F33</f>
        <v>83600</v>
      </c>
      <c r="BA95" s="78">
        <f>'001 - Vodovod SO02'!F34</f>
        <v>0</v>
      </c>
      <c r="BB95" s="78">
        <f>'001 - Vodovod SO02'!F35</f>
        <v>0</v>
      </c>
      <c r="BC95" s="78">
        <f>'001 - Vodovod SO02'!F36</f>
        <v>0</v>
      </c>
      <c r="BD95" s="80">
        <f>'001 - Vodovod SO02'!F37</f>
        <v>0</v>
      </c>
      <c r="BT95" s="81" t="s">
        <v>80</v>
      </c>
      <c r="BV95" s="81" t="s">
        <v>14</v>
      </c>
      <c r="BW95" s="81" t="s">
        <v>81</v>
      </c>
      <c r="BX95" s="81" t="s">
        <v>5</v>
      </c>
      <c r="CL95" s="81" t="s">
        <v>1</v>
      </c>
      <c r="CM95" s="81" t="s">
        <v>82</v>
      </c>
    </row>
    <row r="96" spans="1:91" s="6" customFormat="1" ht="16.5" customHeight="1">
      <c r="A96" s="72" t="s">
        <v>76</v>
      </c>
      <c r="B96" s="73"/>
      <c r="C96" s="74"/>
      <c r="D96" s="211" t="s">
        <v>83</v>
      </c>
      <c r="E96" s="211"/>
      <c r="F96" s="211"/>
      <c r="G96" s="211"/>
      <c r="H96" s="211"/>
      <c r="I96" s="75"/>
      <c r="J96" s="211" t="s">
        <v>84</v>
      </c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09">
        <f>'002 - Vodovod SO03'!J30</f>
        <v>37160</v>
      </c>
      <c r="AH96" s="210"/>
      <c r="AI96" s="210"/>
      <c r="AJ96" s="210"/>
      <c r="AK96" s="210"/>
      <c r="AL96" s="210"/>
      <c r="AM96" s="210"/>
      <c r="AN96" s="209">
        <f>SUM(AG96,AT96)</f>
        <v>44963.6</v>
      </c>
      <c r="AO96" s="210"/>
      <c r="AP96" s="210"/>
      <c r="AQ96" s="76" t="s">
        <v>79</v>
      </c>
      <c r="AR96" s="73"/>
      <c r="AS96" s="82">
        <v>0</v>
      </c>
      <c r="AT96" s="83">
        <f>ROUND(SUM(AV96:AW96),2)</f>
        <v>7803.6</v>
      </c>
      <c r="AU96" s="84">
        <f>'002 - Vodovod SO03'!P129</f>
        <v>0</v>
      </c>
      <c r="AV96" s="83">
        <f>'002 - Vodovod SO03'!J33</f>
        <v>7803.6</v>
      </c>
      <c r="AW96" s="83">
        <f>'002 - Vodovod SO03'!J34</f>
        <v>0</v>
      </c>
      <c r="AX96" s="83">
        <f>'002 - Vodovod SO03'!J35</f>
        <v>0</v>
      </c>
      <c r="AY96" s="83">
        <f>'002 - Vodovod SO03'!J36</f>
        <v>0</v>
      </c>
      <c r="AZ96" s="83">
        <f>'002 - Vodovod SO03'!F33</f>
        <v>37160</v>
      </c>
      <c r="BA96" s="83">
        <f>'002 - Vodovod SO03'!F34</f>
        <v>0</v>
      </c>
      <c r="BB96" s="83">
        <f>'002 - Vodovod SO03'!F35</f>
        <v>0</v>
      </c>
      <c r="BC96" s="83">
        <f>'002 - Vodovod SO03'!F36</f>
        <v>0</v>
      </c>
      <c r="BD96" s="85">
        <f>'002 - Vodovod SO03'!F37</f>
        <v>0</v>
      </c>
      <c r="BT96" s="81" t="s">
        <v>80</v>
      </c>
      <c r="BV96" s="81" t="s">
        <v>14</v>
      </c>
      <c r="BW96" s="81" t="s">
        <v>85</v>
      </c>
      <c r="BX96" s="81" t="s">
        <v>5</v>
      </c>
      <c r="CL96" s="81" t="s">
        <v>1</v>
      </c>
      <c r="CM96" s="81" t="s">
        <v>82</v>
      </c>
    </row>
    <row r="97" spans="2:44" s="1" customFormat="1" ht="30" customHeight="1">
      <c r="B97" s="30"/>
      <c r="AR97" s="30"/>
    </row>
    <row r="98" spans="2:44" s="1" customFormat="1" ht="6.95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30"/>
    </row>
  </sheetData>
  <sheetProtection algorithmName="SHA-512" hashValue="651Kt/ZUwDZSQsDtIEH+w1ZGM4XzCxTHeAC1HwGavheDZw3Rf3vfx3kNzXlsq+aovxkv0J1T7p9W+sEUWOyAnQ==" saltValue="1tlahshCrsVSGkclBhTPXyox1vYUBWVjVjPjyG/Ucq3oCbhaGqAPZ9yceLiOWNJUjYG6BhVIiL4QxrQqeAumcA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1 - Vodovod SO02'!C2" display="/" xr:uid="{00000000-0004-0000-0000-000000000000}"/>
    <hyperlink ref="A96" location="'002 - Vodovod SO03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3"/>
  <sheetViews>
    <sheetView showGridLines="0" topLeftCell="A128" workbookViewId="0">
      <selection activeCell="I136" sqref="I136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81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82</v>
      </c>
    </row>
    <row r="4" spans="2:46" ht="24.95" customHeight="1">
      <c r="B4" s="18"/>
      <c r="D4" s="19" t="s">
        <v>86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4" t="str">
        <f>'Rekapitulace stavby'!K6</f>
        <v>001 - Propojení vodárenských soustav Benátky - Houserovka (1)</v>
      </c>
      <c r="F7" s="215"/>
      <c r="G7" s="215"/>
      <c r="H7" s="215"/>
      <c r="L7" s="18"/>
    </row>
    <row r="8" spans="2:46" s="1" customFormat="1" ht="12" customHeight="1">
      <c r="B8" s="30"/>
      <c r="D8" s="25" t="s">
        <v>87</v>
      </c>
      <c r="L8" s="30"/>
    </row>
    <row r="9" spans="2:46" s="1" customFormat="1" ht="16.5" customHeight="1">
      <c r="B9" s="30"/>
      <c r="E9" s="195" t="s">
        <v>88</v>
      </c>
      <c r="F9" s="216"/>
      <c r="G9" s="216"/>
      <c r="H9" s="216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12. 8. 2024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26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27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7" t="str">
        <f>'Rekapitulace stavby'!E14</f>
        <v>Vyplň údaj</v>
      </c>
      <c r="F18" s="179"/>
      <c r="G18" s="179"/>
      <c r="H18" s="179"/>
      <c r="I18" s="25" t="s">
        <v>26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26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25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26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32</v>
      </c>
      <c r="L26" s="30"/>
    </row>
    <row r="27" spans="2:12" s="7" customFormat="1" ht="16.5" customHeight="1">
      <c r="B27" s="87"/>
      <c r="E27" s="184" t="s">
        <v>1</v>
      </c>
      <c r="F27" s="184"/>
      <c r="G27" s="184"/>
      <c r="H27" s="184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33</v>
      </c>
      <c r="J30" s="64">
        <f>ROUND(J130, 2)</f>
        <v>83600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35</v>
      </c>
      <c r="I32" s="33" t="s">
        <v>34</v>
      </c>
      <c r="J32" s="33" t="s">
        <v>36</v>
      </c>
      <c r="L32" s="30"/>
    </row>
    <row r="33" spans="2:12" s="1" customFormat="1" ht="14.45" customHeight="1">
      <c r="B33" s="30"/>
      <c r="D33" s="53" t="s">
        <v>37</v>
      </c>
      <c r="E33" s="25" t="s">
        <v>38</v>
      </c>
      <c r="F33" s="89">
        <f>ROUND((SUM(BE130:BE312)),  2)</f>
        <v>83600</v>
      </c>
      <c r="I33" s="90">
        <v>0.21</v>
      </c>
      <c r="J33" s="89">
        <f>ROUND(((SUM(BE130:BE312))*I33),  2)</f>
        <v>17556</v>
      </c>
      <c r="L33" s="30"/>
    </row>
    <row r="34" spans="2:12" s="1" customFormat="1" ht="14.45" customHeight="1">
      <c r="B34" s="30"/>
      <c r="E34" s="25" t="s">
        <v>39</v>
      </c>
      <c r="F34" s="89">
        <f>ROUND((SUM(BF130:BF312)),  2)</f>
        <v>0</v>
      </c>
      <c r="I34" s="90">
        <v>0.12</v>
      </c>
      <c r="J34" s="89">
        <f>ROUND(((SUM(BF130:BF312))*I34),  2)</f>
        <v>0</v>
      </c>
      <c r="L34" s="30"/>
    </row>
    <row r="35" spans="2:12" s="1" customFormat="1" ht="14.45" hidden="1" customHeight="1">
      <c r="B35" s="30"/>
      <c r="E35" s="25" t="s">
        <v>40</v>
      </c>
      <c r="F35" s="89">
        <f>ROUND((SUM(BG130:BG312)),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41</v>
      </c>
      <c r="F36" s="89">
        <f>ROUND((SUM(BH130:BH312)),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42</v>
      </c>
      <c r="F37" s="89">
        <f>ROUND((SUM(BI130:BI312)),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43</v>
      </c>
      <c r="E39" s="55"/>
      <c r="F39" s="55"/>
      <c r="G39" s="93" t="s">
        <v>44</v>
      </c>
      <c r="H39" s="94" t="s">
        <v>45</v>
      </c>
      <c r="I39" s="55"/>
      <c r="J39" s="95">
        <f>SUM(J30:J37)</f>
        <v>101156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48</v>
      </c>
      <c r="E61" s="32"/>
      <c r="F61" s="97" t="s">
        <v>49</v>
      </c>
      <c r="G61" s="41" t="s">
        <v>48</v>
      </c>
      <c r="H61" s="32"/>
      <c r="I61" s="32"/>
      <c r="J61" s="98" t="s">
        <v>49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48</v>
      </c>
      <c r="E76" s="32"/>
      <c r="F76" s="97" t="s">
        <v>49</v>
      </c>
      <c r="G76" s="41" t="s">
        <v>48</v>
      </c>
      <c r="H76" s="32"/>
      <c r="I76" s="32"/>
      <c r="J76" s="98" t="s">
        <v>49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89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4" t="str">
        <f>E7</f>
        <v>001 - Propojení vodárenských soustav Benátky - Houserovka (1)</v>
      </c>
      <c r="F85" s="215"/>
      <c r="G85" s="215"/>
      <c r="H85" s="215"/>
      <c r="L85" s="30"/>
    </row>
    <row r="86" spans="2:47" s="1" customFormat="1" ht="12" customHeight="1">
      <c r="B86" s="30"/>
      <c r="C86" s="25" t="s">
        <v>87</v>
      </c>
      <c r="L86" s="30"/>
    </row>
    <row r="87" spans="2:47" s="1" customFormat="1" ht="16.5" customHeight="1">
      <c r="B87" s="30"/>
      <c r="E87" s="195" t="str">
        <f>E9</f>
        <v>001 - Vodovod SO02</v>
      </c>
      <c r="F87" s="216"/>
      <c r="G87" s="216"/>
      <c r="H87" s="216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>12. 8. 2024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 xml:space="preserve"> </v>
      </c>
      <c r="I91" s="25" t="s">
        <v>29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27</v>
      </c>
      <c r="F92" s="23" t="str">
        <f>IF(E18="","",E18)</f>
        <v>Vyplň údaj</v>
      </c>
      <c r="I92" s="25" t="s">
        <v>30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90</v>
      </c>
      <c r="D94" s="91"/>
      <c r="E94" s="91"/>
      <c r="F94" s="91"/>
      <c r="G94" s="91"/>
      <c r="H94" s="91"/>
      <c r="I94" s="91"/>
      <c r="J94" s="100" t="s">
        <v>91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92</v>
      </c>
      <c r="J96" s="64">
        <f>J130</f>
        <v>83600</v>
      </c>
      <c r="L96" s="30"/>
      <c r="AU96" s="15" t="s">
        <v>93</v>
      </c>
    </row>
    <row r="97" spans="2:12" s="8" customFormat="1" ht="24.95" customHeight="1">
      <c r="B97" s="102"/>
      <c r="D97" s="103" t="s">
        <v>94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2:12" s="8" customFormat="1" ht="24.95" customHeight="1">
      <c r="B98" s="102"/>
      <c r="D98" s="103" t="s">
        <v>95</v>
      </c>
      <c r="E98" s="104"/>
      <c r="F98" s="104"/>
      <c r="G98" s="104"/>
      <c r="H98" s="104"/>
      <c r="I98" s="104"/>
      <c r="J98" s="105">
        <f>J132</f>
        <v>83600</v>
      </c>
      <c r="L98" s="102"/>
    </row>
    <row r="99" spans="2:12" s="9" customFormat="1" ht="19.899999999999999" customHeight="1">
      <c r="B99" s="106"/>
      <c r="D99" s="107" t="s">
        <v>96</v>
      </c>
      <c r="E99" s="108"/>
      <c r="F99" s="108"/>
      <c r="G99" s="108"/>
      <c r="H99" s="108"/>
      <c r="I99" s="108"/>
      <c r="J99" s="109">
        <f>J133</f>
        <v>83600</v>
      </c>
      <c r="L99" s="106"/>
    </row>
    <row r="100" spans="2:12" s="9" customFormat="1" ht="19.899999999999999" customHeight="1">
      <c r="B100" s="106"/>
      <c r="D100" s="107" t="s">
        <v>97</v>
      </c>
      <c r="E100" s="108"/>
      <c r="F100" s="108"/>
      <c r="G100" s="108"/>
      <c r="H100" s="108"/>
      <c r="I100" s="108"/>
      <c r="J100" s="109">
        <f>J142</f>
        <v>0</v>
      </c>
      <c r="L100" s="106"/>
    </row>
    <row r="101" spans="2:12" s="9" customFormat="1" ht="14.85" customHeight="1">
      <c r="B101" s="106"/>
      <c r="D101" s="107" t="s">
        <v>98</v>
      </c>
      <c r="E101" s="108"/>
      <c r="F101" s="108"/>
      <c r="G101" s="108"/>
      <c r="H101" s="108"/>
      <c r="I101" s="108"/>
      <c r="J101" s="109">
        <f>J156</f>
        <v>0</v>
      </c>
      <c r="L101" s="106"/>
    </row>
    <row r="102" spans="2:12" s="9" customFormat="1" ht="14.85" customHeight="1">
      <c r="B102" s="106"/>
      <c r="D102" s="107" t="s">
        <v>99</v>
      </c>
      <c r="E102" s="108"/>
      <c r="F102" s="108"/>
      <c r="G102" s="108"/>
      <c r="H102" s="108"/>
      <c r="I102" s="108"/>
      <c r="J102" s="109">
        <f>J215</f>
        <v>0</v>
      </c>
      <c r="L102" s="106"/>
    </row>
    <row r="103" spans="2:12" s="9" customFormat="1" ht="14.85" customHeight="1">
      <c r="B103" s="106"/>
      <c r="D103" s="107" t="s">
        <v>100</v>
      </c>
      <c r="E103" s="108"/>
      <c r="F103" s="108"/>
      <c r="G103" s="108"/>
      <c r="H103" s="108"/>
      <c r="I103" s="108"/>
      <c r="J103" s="109">
        <f>J222</f>
        <v>0</v>
      </c>
      <c r="L103" s="106"/>
    </row>
    <row r="104" spans="2:12" s="9" customFormat="1" ht="14.85" customHeight="1">
      <c r="B104" s="106"/>
      <c r="D104" s="107" t="s">
        <v>101</v>
      </c>
      <c r="E104" s="108"/>
      <c r="F104" s="108"/>
      <c r="G104" s="108"/>
      <c r="H104" s="108"/>
      <c r="I104" s="108"/>
      <c r="J104" s="109">
        <f>J224</f>
        <v>0</v>
      </c>
      <c r="L104" s="106"/>
    </row>
    <row r="105" spans="2:12" s="9" customFormat="1" ht="14.85" customHeight="1">
      <c r="B105" s="106"/>
      <c r="D105" s="107" t="s">
        <v>102</v>
      </c>
      <c r="E105" s="108"/>
      <c r="F105" s="108"/>
      <c r="G105" s="108"/>
      <c r="H105" s="108"/>
      <c r="I105" s="108"/>
      <c r="J105" s="109">
        <f>J238</f>
        <v>0</v>
      </c>
      <c r="L105" s="106"/>
    </row>
    <row r="106" spans="2:12" s="9" customFormat="1" ht="14.85" customHeight="1">
      <c r="B106" s="106"/>
      <c r="D106" s="107" t="s">
        <v>103</v>
      </c>
      <c r="E106" s="108"/>
      <c r="F106" s="108"/>
      <c r="G106" s="108"/>
      <c r="H106" s="108"/>
      <c r="I106" s="108"/>
      <c r="J106" s="109">
        <f>J297</f>
        <v>0</v>
      </c>
      <c r="L106" s="106"/>
    </row>
    <row r="107" spans="2:12" s="9" customFormat="1" ht="14.85" customHeight="1">
      <c r="B107" s="106"/>
      <c r="D107" s="107" t="s">
        <v>104</v>
      </c>
      <c r="E107" s="108"/>
      <c r="F107" s="108"/>
      <c r="G107" s="108"/>
      <c r="H107" s="108"/>
      <c r="I107" s="108"/>
      <c r="J107" s="109">
        <f>J301</f>
        <v>0</v>
      </c>
      <c r="L107" s="106"/>
    </row>
    <row r="108" spans="2:12" s="9" customFormat="1" ht="14.85" customHeight="1">
      <c r="B108" s="106"/>
      <c r="D108" s="107" t="s">
        <v>105</v>
      </c>
      <c r="E108" s="108"/>
      <c r="F108" s="108"/>
      <c r="G108" s="108"/>
      <c r="H108" s="108"/>
      <c r="I108" s="108"/>
      <c r="J108" s="109">
        <f>J306</f>
        <v>0</v>
      </c>
      <c r="L108" s="106"/>
    </row>
    <row r="109" spans="2:12" s="8" customFormat="1" ht="24.95" customHeight="1">
      <c r="B109" s="102"/>
      <c r="D109" s="103" t="s">
        <v>106</v>
      </c>
      <c r="E109" s="104"/>
      <c r="F109" s="104"/>
      <c r="G109" s="104"/>
      <c r="H109" s="104"/>
      <c r="I109" s="104"/>
      <c r="J109" s="105">
        <f>J309</f>
        <v>0</v>
      </c>
      <c r="L109" s="102"/>
    </row>
    <row r="110" spans="2:12" s="9" customFormat="1" ht="19.899999999999999" customHeight="1">
      <c r="B110" s="106"/>
      <c r="D110" s="107" t="s">
        <v>107</v>
      </c>
      <c r="E110" s="108"/>
      <c r="F110" s="108"/>
      <c r="G110" s="108"/>
      <c r="H110" s="108"/>
      <c r="I110" s="108"/>
      <c r="J110" s="109">
        <f>J310</f>
        <v>0</v>
      </c>
      <c r="L110" s="106"/>
    </row>
    <row r="111" spans="2:12" s="1" customFormat="1" ht="21.75" customHeight="1">
      <c r="B111" s="30"/>
      <c r="L111" s="30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0"/>
    </row>
    <row r="116" spans="2:12" s="1" customFormat="1" ht="6.95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0"/>
    </row>
    <row r="117" spans="2:12" s="1" customFormat="1" ht="24.95" customHeight="1">
      <c r="B117" s="30"/>
      <c r="C117" s="19" t="s">
        <v>108</v>
      </c>
      <c r="L117" s="30"/>
    </row>
    <row r="118" spans="2:12" s="1" customFormat="1" ht="6.95" customHeight="1">
      <c r="B118" s="30"/>
      <c r="L118" s="30"/>
    </row>
    <row r="119" spans="2:12" s="1" customFormat="1" ht="12" customHeight="1">
      <c r="B119" s="30"/>
      <c r="C119" s="25" t="s">
        <v>16</v>
      </c>
      <c r="L119" s="30"/>
    </row>
    <row r="120" spans="2:12" s="1" customFormat="1" ht="16.5" customHeight="1">
      <c r="B120" s="30"/>
      <c r="E120" s="214" t="str">
        <f>E7</f>
        <v>001 - Propojení vodárenských soustav Benátky - Houserovka (1)</v>
      </c>
      <c r="F120" s="215"/>
      <c r="G120" s="215"/>
      <c r="H120" s="215"/>
      <c r="L120" s="30"/>
    </row>
    <row r="121" spans="2:12" s="1" customFormat="1" ht="12" customHeight="1">
      <c r="B121" s="30"/>
      <c r="C121" s="25" t="s">
        <v>87</v>
      </c>
      <c r="L121" s="30"/>
    </row>
    <row r="122" spans="2:12" s="1" customFormat="1" ht="16.5" customHeight="1">
      <c r="B122" s="30"/>
      <c r="E122" s="195" t="str">
        <f>E9</f>
        <v>001 - Vodovod SO02</v>
      </c>
      <c r="F122" s="216"/>
      <c r="G122" s="216"/>
      <c r="H122" s="216"/>
      <c r="L122" s="30"/>
    </row>
    <row r="123" spans="2:12" s="1" customFormat="1" ht="6.95" customHeight="1">
      <c r="B123" s="30"/>
      <c r="L123" s="30"/>
    </row>
    <row r="124" spans="2:12" s="1" customFormat="1" ht="12" customHeight="1">
      <c r="B124" s="30"/>
      <c r="C124" s="25" t="s">
        <v>20</v>
      </c>
      <c r="F124" s="23" t="str">
        <f>F12</f>
        <v xml:space="preserve"> </v>
      </c>
      <c r="I124" s="25" t="s">
        <v>22</v>
      </c>
      <c r="J124" s="50" t="str">
        <f>IF(J12="","",J12)</f>
        <v>12. 8. 2024</v>
      </c>
      <c r="L124" s="30"/>
    </row>
    <row r="125" spans="2:12" s="1" customFormat="1" ht="6.95" customHeight="1">
      <c r="B125" s="30"/>
      <c r="L125" s="30"/>
    </row>
    <row r="126" spans="2:12" s="1" customFormat="1" ht="15.2" customHeight="1">
      <c r="B126" s="30"/>
      <c r="C126" s="25" t="s">
        <v>24</v>
      </c>
      <c r="F126" s="23" t="str">
        <f>E15</f>
        <v xml:space="preserve"> </v>
      </c>
      <c r="I126" s="25" t="s">
        <v>29</v>
      </c>
      <c r="J126" s="28" t="str">
        <f>E21</f>
        <v xml:space="preserve"> </v>
      </c>
      <c r="L126" s="30"/>
    </row>
    <row r="127" spans="2:12" s="1" customFormat="1" ht="15.2" customHeight="1">
      <c r="B127" s="30"/>
      <c r="C127" s="25" t="s">
        <v>27</v>
      </c>
      <c r="F127" s="23" t="str">
        <f>IF(E18="","",E18)</f>
        <v>Vyplň údaj</v>
      </c>
      <c r="I127" s="25" t="s">
        <v>30</v>
      </c>
      <c r="J127" s="28" t="str">
        <f>E24</f>
        <v xml:space="preserve"> </v>
      </c>
      <c r="L127" s="30"/>
    </row>
    <row r="128" spans="2:12" s="1" customFormat="1" ht="10.35" customHeight="1">
      <c r="B128" s="30"/>
      <c r="L128" s="30"/>
    </row>
    <row r="129" spans="2:65" s="10" customFormat="1" ht="29.25" customHeight="1">
      <c r="B129" s="110"/>
      <c r="C129" s="111" t="s">
        <v>109</v>
      </c>
      <c r="D129" s="112" t="s">
        <v>58</v>
      </c>
      <c r="E129" s="112" t="s">
        <v>54</v>
      </c>
      <c r="F129" s="112" t="s">
        <v>55</v>
      </c>
      <c r="G129" s="112" t="s">
        <v>110</v>
      </c>
      <c r="H129" s="112" t="s">
        <v>111</v>
      </c>
      <c r="I129" s="112" t="s">
        <v>112</v>
      </c>
      <c r="J129" s="113" t="s">
        <v>91</v>
      </c>
      <c r="K129" s="114" t="s">
        <v>113</v>
      </c>
      <c r="L129" s="110"/>
      <c r="M129" s="57" t="s">
        <v>1</v>
      </c>
      <c r="N129" s="58" t="s">
        <v>37</v>
      </c>
      <c r="O129" s="58" t="s">
        <v>114</v>
      </c>
      <c r="P129" s="58" t="s">
        <v>115</v>
      </c>
      <c r="Q129" s="58" t="s">
        <v>116</v>
      </c>
      <c r="R129" s="58" t="s">
        <v>117</v>
      </c>
      <c r="S129" s="58" t="s">
        <v>118</v>
      </c>
      <c r="T129" s="59" t="s">
        <v>119</v>
      </c>
    </row>
    <row r="130" spans="2:65" s="1" customFormat="1" ht="22.9" customHeight="1">
      <c r="B130" s="30"/>
      <c r="C130" s="62" t="s">
        <v>120</v>
      </c>
      <c r="J130" s="115">
        <f>BK130</f>
        <v>83600</v>
      </c>
      <c r="L130" s="30"/>
      <c r="M130" s="60"/>
      <c r="N130" s="51"/>
      <c r="O130" s="51"/>
      <c r="P130" s="116">
        <f>P131+P132+P309</f>
        <v>0</v>
      </c>
      <c r="Q130" s="51"/>
      <c r="R130" s="116">
        <f>R131+R132+R309</f>
        <v>0.13058700000000001</v>
      </c>
      <c r="S130" s="51"/>
      <c r="T130" s="117">
        <f>T131+T132+T309</f>
        <v>0</v>
      </c>
      <c r="AT130" s="15" t="s">
        <v>72</v>
      </c>
      <c r="AU130" s="15" t="s">
        <v>93</v>
      </c>
      <c r="BK130" s="118">
        <f>BK131+BK132+BK309</f>
        <v>83600</v>
      </c>
    </row>
    <row r="131" spans="2:65" s="11" customFormat="1" ht="25.9" customHeight="1">
      <c r="B131" s="119"/>
      <c r="D131" s="120" t="s">
        <v>72</v>
      </c>
      <c r="E131" s="121" t="s">
        <v>121</v>
      </c>
      <c r="F131" s="121" t="s">
        <v>122</v>
      </c>
      <c r="I131" s="122"/>
      <c r="J131" s="123">
        <f>BK131</f>
        <v>0</v>
      </c>
      <c r="L131" s="119"/>
      <c r="M131" s="124"/>
      <c r="P131" s="125">
        <v>0</v>
      </c>
      <c r="R131" s="125">
        <v>0</v>
      </c>
      <c r="T131" s="126">
        <v>0</v>
      </c>
      <c r="AR131" s="120" t="s">
        <v>82</v>
      </c>
      <c r="AT131" s="127" t="s">
        <v>72</v>
      </c>
      <c r="AU131" s="127" t="s">
        <v>73</v>
      </c>
      <c r="AY131" s="120" t="s">
        <v>123</v>
      </c>
      <c r="BK131" s="128">
        <v>0</v>
      </c>
    </row>
    <row r="132" spans="2:65" s="11" customFormat="1" ht="25.9" customHeight="1">
      <c r="B132" s="119"/>
      <c r="D132" s="120" t="s">
        <v>72</v>
      </c>
      <c r="E132" s="121" t="s">
        <v>124</v>
      </c>
      <c r="F132" s="121" t="s">
        <v>78</v>
      </c>
      <c r="I132" s="122"/>
      <c r="J132" s="123">
        <f>BK132</f>
        <v>83600</v>
      </c>
      <c r="L132" s="119"/>
      <c r="M132" s="124"/>
      <c r="P132" s="125">
        <f>P133+P142</f>
        <v>0</v>
      </c>
      <c r="R132" s="125">
        <f>R133+R142</f>
        <v>0.13058700000000001</v>
      </c>
      <c r="T132" s="126">
        <f>T133+T142</f>
        <v>0</v>
      </c>
      <c r="AR132" s="120" t="s">
        <v>125</v>
      </c>
      <c r="AT132" s="127" t="s">
        <v>72</v>
      </c>
      <c r="AU132" s="127" t="s">
        <v>73</v>
      </c>
      <c r="AY132" s="120" t="s">
        <v>123</v>
      </c>
      <c r="BK132" s="128">
        <f>BK133+BK142</f>
        <v>83600</v>
      </c>
    </row>
    <row r="133" spans="2:65" s="11" customFormat="1" ht="22.9" customHeight="1">
      <c r="B133" s="119"/>
      <c r="D133" s="120" t="s">
        <v>72</v>
      </c>
      <c r="E133" s="129" t="s">
        <v>126</v>
      </c>
      <c r="F133" s="129" t="s">
        <v>127</v>
      </c>
      <c r="I133" s="122"/>
      <c r="J133" s="130">
        <f>BK133</f>
        <v>83600</v>
      </c>
      <c r="L133" s="119"/>
      <c r="M133" s="124"/>
      <c r="P133" s="125">
        <f>SUM(P134:P141)</f>
        <v>0</v>
      </c>
      <c r="R133" s="125">
        <f>SUM(R134:R141)</f>
        <v>0</v>
      </c>
      <c r="T133" s="126">
        <f>SUM(T134:T141)</f>
        <v>0</v>
      </c>
      <c r="AR133" s="120" t="s">
        <v>125</v>
      </c>
      <c r="AT133" s="127" t="s">
        <v>72</v>
      </c>
      <c r="AU133" s="127" t="s">
        <v>80</v>
      </c>
      <c r="AY133" s="120" t="s">
        <v>123</v>
      </c>
      <c r="BK133" s="128">
        <f>SUM(BK134:BK141)</f>
        <v>83600</v>
      </c>
    </row>
    <row r="134" spans="2:65" s="1" customFormat="1" ht="16.5" customHeight="1">
      <c r="B134" s="30"/>
      <c r="C134" s="131" t="s">
        <v>128</v>
      </c>
      <c r="D134" s="131" t="s">
        <v>129</v>
      </c>
      <c r="E134" s="132" t="s">
        <v>77</v>
      </c>
      <c r="F134" s="133" t="s">
        <v>130</v>
      </c>
      <c r="G134" s="134" t="s">
        <v>131</v>
      </c>
      <c r="H134" s="135">
        <v>0.5</v>
      </c>
      <c r="I134" s="136">
        <v>100000</v>
      </c>
      <c r="J134" s="137">
        <f>ROUND(I134*H134,2)</f>
        <v>50000</v>
      </c>
      <c r="K134" s="138"/>
      <c r="L134" s="30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132</v>
      </c>
      <c r="AT134" s="143" t="s">
        <v>129</v>
      </c>
      <c r="AU134" s="143" t="s">
        <v>82</v>
      </c>
      <c r="AY134" s="15" t="s">
        <v>123</v>
      </c>
      <c r="BE134" s="144">
        <f>IF(N134="základní",J134,0)</f>
        <v>50000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5" t="s">
        <v>80</v>
      </c>
      <c r="BK134" s="144">
        <f>ROUND(I134*H134,2)</f>
        <v>50000</v>
      </c>
      <c r="BL134" s="15" t="s">
        <v>132</v>
      </c>
      <c r="BM134" s="143" t="s">
        <v>82</v>
      </c>
    </row>
    <row r="135" spans="2:65" s="1" customFormat="1" ht="16.5" customHeight="1">
      <c r="B135" s="30"/>
      <c r="C135" s="131" t="s">
        <v>125</v>
      </c>
      <c r="D135" s="131" t="s">
        <v>129</v>
      </c>
      <c r="E135" s="132" t="s">
        <v>83</v>
      </c>
      <c r="F135" s="133" t="s">
        <v>133</v>
      </c>
      <c r="G135" s="134" t="s">
        <v>134</v>
      </c>
      <c r="H135" s="135">
        <v>105</v>
      </c>
      <c r="I135" s="136">
        <v>320</v>
      </c>
      <c r="J135" s="137">
        <f>ROUND(I135*H135,2)</f>
        <v>33600</v>
      </c>
      <c r="K135" s="138"/>
      <c r="L135" s="30"/>
      <c r="M135" s="139" t="s">
        <v>1</v>
      </c>
      <c r="N135" s="140" t="s">
        <v>38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132</v>
      </c>
      <c r="AT135" s="143" t="s">
        <v>129</v>
      </c>
      <c r="AU135" s="143" t="s">
        <v>82</v>
      </c>
      <c r="AY135" s="15" t="s">
        <v>123</v>
      </c>
      <c r="BE135" s="144">
        <f>IF(N135="základní",J135,0)</f>
        <v>33600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5" t="s">
        <v>80</v>
      </c>
      <c r="BK135" s="144">
        <f>ROUND(I135*H135,2)</f>
        <v>33600</v>
      </c>
      <c r="BL135" s="15" t="s">
        <v>132</v>
      </c>
      <c r="BM135" s="143" t="s">
        <v>125</v>
      </c>
    </row>
    <row r="136" spans="2:65" s="1" customFormat="1" ht="16.5" customHeight="1">
      <c r="B136" s="30"/>
      <c r="C136" s="131" t="s">
        <v>135</v>
      </c>
      <c r="D136" s="131" t="s">
        <v>129</v>
      </c>
      <c r="E136" s="132" t="s">
        <v>136</v>
      </c>
      <c r="F136" s="133" t="s">
        <v>137</v>
      </c>
      <c r="G136" s="134" t="s">
        <v>138</v>
      </c>
      <c r="H136" s="135">
        <v>3</v>
      </c>
      <c r="I136" s="136"/>
      <c r="J136" s="137">
        <f>ROUND(I136*H136,2)</f>
        <v>0</v>
      </c>
      <c r="K136" s="138"/>
      <c r="L136" s="30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132</v>
      </c>
      <c r="AT136" s="143" t="s">
        <v>129</v>
      </c>
      <c r="AU136" s="143" t="s">
        <v>82</v>
      </c>
      <c r="AY136" s="15" t="s">
        <v>123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5" t="s">
        <v>80</v>
      </c>
      <c r="BK136" s="144">
        <f>ROUND(I136*H136,2)</f>
        <v>0</v>
      </c>
      <c r="BL136" s="15" t="s">
        <v>132</v>
      </c>
      <c r="BM136" s="143" t="s">
        <v>139</v>
      </c>
    </row>
    <row r="137" spans="2:65" s="1" customFormat="1" ht="16.5" customHeight="1">
      <c r="B137" s="30"/>
      <c r="C137" s="131" t="s">
        <v>139</v>
      </c>
      <c r="D137" s="131" t="s">
        <v>129</v>
      </c>
      <c r="E137" s="132" t="s">
        <v>140</v>
      </c>
      <c r="F137" s="133" t="s">
        <v>141</v>
      </c>
      <c r="G137" s="134" t="s">
        <v>138</v>
      </c>
      <c r="H137" s="135">
        <v>1</v>
      </c>
      <c r="I137" s="136"/>
      <c r="J137" s="137">
        <f>ROUND(I137*H137,2)</f>
        <v>0</v>
      </c>
      <c r="K137" s="138"/>
      <c r="L137" s="30"/>
      <c r="M137" s="139" t="s">
        <v>1</v>
      </c>
      <c r="N137" s="140" t="s">
        <v>38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132</v>
      </c>
      <c r="AT137" s="143" t="s">
        <v>129</v>
      </c>
      <c r="AU137" s="143" t="s">
        <v>82</v>
      </c>
      <c r="AY137" s="15" t="s">
        <v>123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5" t="s">
        <v>80</v>
      </c>
      <c r="BK137" s="144">
        <f>ROUND(I137*H137,2)</f>
        <v>0</v>
      </c>
      <c r="BL137" s="15" t="s">
        <v>132</v>
      </c>
      <c r="BM137" s="143" t="s">
        <v>142</v>
      </c>
    </row>
    <row r="138" spans="2:65" s="1" customFormat="1" ht="16.5" customHeight="1">
      <c r="B138" s="30"/>
      <c r="C138" s="131" t="s">
        <v>143</v>
      </c>
      <c r="D138" s="131" t="s">
        <v>129</v>
      </c>
      <c r="E138" s="132" t="s">
        <v>144</v>
      </c>
      <c r="F138" s="133" t="s">
        <v>145</v>
      </c>
      <c r="G138" s="134" t="s">
        <v>134</v>
      </c>
      <c r="H138" s="135">
        <v>1631.3</v>
      </c>
      <c r="I138" s="136"/>
      <c r="J138" s="137">
        <f>ROUND(I138*H138,2)</f>
        <v>0</v>
      </c>
      <c r="K138" s="138"/>
      <c r="L138" s="30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132</v>
      </c>
      <c r="AT138" s="143" t="s">
        <v>129</v>
      </c>
      <c r="AU138" s="143" t="s">
        <v>82</v>
      </c>
      <c r="AY138" s="15" t="s">
        <v>123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5" t="s">
        <v>80</v>
      </c>
      <c r="BK138" s="144">
        <f>ROUND(I138*H138,2)</f>
        <v>0</v>
      </c>
      <c r="BL138" s="15" t="s">
        <v>132</v>
      </c>
      <c r="BM138" s="143" t="s">
        <v>146</v>
      </c>
    </row>
    <row r="139" spans="2:65" s="12" customFormat="1" ht="11.25">
      <c r="B139" s="145"/>
      <c r="D139" s="146" t="s">
        <v>147</v>
      </c>
      <c r="E139" s="147" t="s">
        <v>1</v>
      </c>
      <c r="F139" s="148" t="s">
        <v>148</v>
      </c>
      <c r="H139" s="149">
        <v>1631.3</v>
      </c>
      <c r="I139" s="150"/>
      <c r="L139" s="145"/>
      <c r="M139" s="151"/>
      <c r="T139" s="152"/>
      <c r="AT139" s="147" t="s">
        <v>147</v>
      </c>
      <c r="AU139" s="147" t="s">
        <v>82</v>
      </c>
      <c r="AV139" s="12" t="s">
        <v>82</v>
      </c>
      <c r="AW139" s="12" t="s">
        <v>31</v>
      </c>
      <c r="AX139" s="12" t="s">
        <v>73</v>
      </c>
      <c r="AY139" s="147" t="s">
        <v>123</v>
      </c>
    </row>
    <row r="140" spans="2:65" s="13" customFormat="1" ht="11.25">
      <c r="B140" s="153"/>
      <c r="D140" s="146" t="s">
        <v>147</v>
      </c>
      <c r="E140" s="154" t="s">
        <v>1</v>
      </c>
      <c r="F140" s="155" t="s">
        <v>149</v>
      </c>
      <c r="H140" s="156">
        <v>1631.3</v>
      </c>
      <c r="I140" s="157"/>
      <c r="L140" s="153"/>
      <c r="M140" s="158"/>
      <c r="T140" s="159"/>
      <c r="AT140" s="154" t="s">
        <v>147</v>
      </c>
      <c r="AU140" s="154" t="s">
        <v>82</v>
      </c>
      <c r="AV140" s="13" t="s">
        <v>125</v>
      </c>
      <c r="AW140" s="13" t="s">
        <v>31</v>
      </c>
      <c r="AX140" s="13" t="s">
        <v>80</v>
      </c>
      <c r="AY140" s="154" t="s">
        <v>123</v>
      </c>
    </row>
    <row r="141" spans="2:65" s="1" customFormat="1" ht="24.2" customHeight="1">
      <c r="B141" s="30"/>
      <c r="C141" s="131" t="s">
        <v>150</v>
      </c>
      <c r="D141" s="131" t="s">
        <v>129</v>
      </c>
      <c r="E141" s="132" t="s">
        <v>151</v>
      </c>
      <c r="F141" s="133" t="s">
        <v>152</v>
      </c>
      <c r="G141" s="134" t="s">
        <v>131</v>
      </c>
      <c r="H141" s="135">
        <v>1</v>
      </c>
      <c r="I141" s="136"/>
      <c r="J141" s="137">
        <f>ROUND(I141*H141,2)</f>
        <v>0</v>
      </c>
      <c r="K141" s="138"/>
      <c r="L141" s="30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132</v>
      </c>
      <c r="AT141" s="143" t="s">
        <v>129</v>
      </c>
      <c r="AU141" s="143" t="s">
        <v>82</v>
      </c>
      <c r="AY141" s="15" t="s">
        <v>123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5" t="s">
        <v>80</v>
      </c>
      <c r="BK141" s="144">
        <f>ROUND(I141*H141,2)</f>
        <v>0</v>
      </c>
      <c r="BL141" s="15" t="s">
        <v>132</v>
      </c>
      <c r="BM141" s="143" t="s">
        <v>8</v>
      </c>
    </row>
    <row r="142" spans="2:65" s="11" customFormat="1" ht="22.9" customHeight="1">
      <c r="B142" s="119"/>
      <c r="D142" s="120" t="s">
        <v>72</v>
      </c>
      <c r="E142" s="129" t="s">
        <v>153</v>
      </c>
      <c r="F142" s="129" t="s">
        <v>154</v>
      </c>
      <c r="I142" s="122"/>
      <c r="J142" s="130">
        <f>BK142</f>
        <v>0</v>
      </c>
      <c r="L142" s="119"/>
      <c r="M142" s="124"/>
      <c r="P142" s="125">
        <f>P143+SUM(P144:P156)+P215+P222+P224+P238+P297+P301+P306</f>
        <v>0</v>
      </c>
      <c r="R142" s="125">
        <f>R143+SUM(R144:R156)+R215+R222+R224+R238+R297+R301+R306</f>
        <v>0.13058700000000001</v>
      </c>
      <c r="T142" s="126">
        <f>T143+SUM(T144:T156)+T215+T222+T224+T238+T297+T301+T306</f>
        <v>0</v>
      </c>
      <c r="AR142" s="120" t="s">
        <v>80</v>
      </c>
      <c r="AT142" s="127" t="s">
        <v>72</v>
      </c>
      <c r="AU142" s="127" t="s">
        <v>80</v>
      </c>
      <c r="AY142" s="120" t="s">
        <v>123</v>
      </c>
      <c r="BK142" s="128">
        <f>BK143+SUM(BK144:BK156)+BK215+BK222+BK224+BK238+BK297+BK301+BK306</f>
        <v>0</v>
      </c>
    </row>
    <row r="143" spans="2:65" s="1" customFormat="1" ht="37.9" customHeight="1">
      <c r="B143" s="30"/>
      <c r="C143" s="131" t="s">
        <v>80</v>
      </c>
      <c r="D143" s="131" t="s">
        <v>129</v>
      </c>
      <c r="E143" s="132" t="s">
        <v>155</v>
      </c>
      <c r="F143" s="133" t="s">
        <v>156</v>
      </c>
      <c r="G143" s="134" t="s">
        <v>157</v>
      </c>
      <c r="H143" s="135">
        <v>464.2</v>
      </c>
      <c r="I143" s="136"/>
      <c r="J143" s="137">
        <f>ROUND(I143*H143,2)</f>
        <v>0</v>
      </c>
      <c r="K143" s="138"/>
      <c r="L143" s="30"/>
      <c r="M143" s="139" t="s">
        <v>1</v>
      </c>
      <c r="N143" s="140" t="s">
        <v>38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125</v>
      </c>
      <c r="AT143" s="143" t="s">
        <v>129</v>
      </c>
      <c r="AU143" s="143" t="s">
        <v>82</v>
      </c>
      <c r="AY143" s="15" t="s">
        <v>123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5" t="s">
        <v>80</v>
      </c>
      <c r="BK143" s="144">
        <f>ROUND(I143*H143,2)</f>
        <v>0</v>
      </c>
      <c r="BL143" s="15" t="s">
        <v>125</v>
      </c>
      <c r="BM143" s="143" t="s">
        <v>158</v>
      </c>
    </row>
    <row r="144" spans="2:65" s="12" customFormat="1" ht="11.25">
      <c r="B144" s="145"/>
      <c r="D144" s="146" t="s">
        <v>147</v>
      </c>
      <c r="E144" s="147" t="s">
        <v>1</v>
      </c>
      <c r="F144" s="148" t="s">
        <v>159</v>
      </c>
      <c r="H144" s="149">
        <v>464.2</v>
      </c>
      <c r="I144" s="150"/>
      <c r="L144" s="145"/>
      <c r="M144" s="151"/>
      <c r="T144" s="152"/>
      <c r="AT144" s="147" t="s">
        <v>147</v>
      </c>
      <c r="AU144" s="147" t="s">
        <v>82</v>
      </c>
      <c r="AV144" s="12" t="s">
        <v>82</v>
      </c>
      <c r="AW144" s="12" t="s">
        <v>31</v>
      </c>
      <c r="AX144" s="12" t="s">
        <v>73</v>
      </c>
      <c r="AY144" s="147" t="s">
        <v>123</v>
      </c>
    </row>
    <row r="145" spans="2:65" s="13" customFormat="1" ht="11.25">
      <c r="B145" s="153"/>
      <c r="D145" s="146" t="s">
        <v>147</v>
      </c>
      <c r="E145" s="154" t="s">
        <v>1</v>
      </c>
      <c r="F145" s="155" t="s">
        <v>149</v>
      </c>
      <c r="H145" s="156">
        <v>464.2</v>
      </c>
      <c r="I145" s="157"/>
      <c r="L145" s="153"/>
      <c r="M145" s="158"/>
      <c r="T145" s="159"/>
      <c r="AT145" s="154" t="s">
        <v>147</v>
      </c>
      <c r="AU145" s="154" t="s">
        <v>82</v>
      </c>
      <c r="AV145" s="13" t="s">
        <v>125</v>
      </c>
      <c r="AW145" s="13" t="s">
        <v>31</v>
      </c>
      <c r="AX145" s="13" t="s">
        <v>80</v>
      </c>
      <c r="AY145" s="154" t="s">
        <v>123</v>
      </c>
    </row>
    <row r="146" spans="2:65" s="1" customFormat="1" ht="44.25" customHeight="1">
      <c r="B146" s="30"/>
      <c r="C146" s="131" t="s">
        <v>82</v>
      </c>
      <c r="D146" s="131" t="s">
        <v>129</v>
      </c>
      <c r="E146" s="132" t="s">
        <v>160</v>
      </c>
      <c r="F146" s="133" t="s">
        <v>161</v>
      </c>
      <c r="G146" s="134" t="s">
        <v>157</v>
      </c>
      <c r="H146" s="135">
        <v>464.2</v>
      </c>
      <c r="I146" s="136"/>
      <c r="J146" s="137">
        <f>ROUND(I146*H146,2)</f>
        <v>0</v>
      </c>
      <c r="K146" s="138"/>
      <c r="L146" s="30"/>
      <c r="M146" s="139" t="s">
        <v>1</v>
      </c>
      <c r="N146" s="140" t="s">
        <v>38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125</v>
      </c>
      <c r="AT146" s="143" t="s">
        <v>129</v>
      </c>
      <c r="AU146" s="143" t="s">
        <v>82</v>
      </c>
      <c r="AY146" s="15" t="s">
        <v>123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5" t="s">
        <v>80</v>
      </c>
      <c r="BK146" s="144">
        <f>ROUND(I146*H146,2)</f>
        <v>0</v>
      </c>
      <c r="BL146" s="15" t="s">
        <v>125</v>
      </c>
      <c r="BM146" s="143" t="s">
        <v>162</v>
      </c>
    </row>
    <row r="147" spans="2:65" s="12" customFormat="1" ht="11.25">
      <c r="B147" s="145"/>
      <c r="D147" s="146" t="s">
        <v>147</v>
      </c>
      <c r="E147" s="147" t="s">
        <v>1</v>
      </c>
      <c r="F147" s="148" t="s">
        <v>159</v>
      </c>
      <c r="H147" s="149">
        <v>464.2</v>
      </c>
      <c r="I147" s="150"/>
      <c r="L147" s="145"/>
      <c r="M147" s="151"/>
      <c r="T147" s="152"/>
      <c r="AT147" s="147" t="s">
        <v>147</v>
      </c>
      <c r="AU147" s="147" t="s">
        <v>82</v>
      </c>
      <c r="AV147" s="12" t="s">
        <v>82</v>
      </c>
      <c r="AW147" s="12" t="s">
        <v>31</v>
      </c>
      <c r="AX147" s="12" t="s">
        <v>73</v>
      </c>
      <c r="AY147" s="147" t="s">
        <v>123</v>
      </c>
    </row>
    <row r="148" spans="2:65" s="13" customFormat="1" ht="11.25">
      <c r="B148" s="153"/>
      <c r="D148" s="146" t="s">
        <v>147</v>
      </c>
      <c r="E148" s="154" t="s">
        <v>1</v>
      </c>
      <c r="F148" s="155" t="s">
        <v>149</v>
      </c>
      <c r="H148" s="156">
        <v>464.2</v>
      </c>
      <c r="I148" s="157"/>
      <c r="L148" s="153"/>
      <c r="M148" s="158"/>
      <c r="T148" s="159"/>
      <c r="AT148" s="154" t="s">
        <v>147</v>
      </c>
      <c r="AU148" s="154" t="s">
        <v>82</v>
      </c>
      <c r="AV148" s="13" t="s">
        <v>125</v>
      </c>
      <c r="AW148" s="13" t="s">
        <v>31</v>
      </c>
      <c r="AX148" s="13" t="s">
        <v>80</v>
      </c>
      <c r="AY148" s="154" t="s">
        <v>123</v>
      </c>
    </row>
    <row r="149" spans="2:65" s="1" customFormat="1" ht="24.2" customHeight="1">
      <c r="B149" s="30"/>
      <c r="C149" s="160" t="s">
        <v>163</v>
      </c>
      <c r="D149" s="160" t="s">
        <v>164</v>
      </c>
      <c r="E149" s="161" t="s">
        <v>165</v>
      </c>
      <c r="F149" s="162" t="s">
        <v>166</v>
      </c>
      <c r="G149" s="163" t="s">
        <v>167</v>
      </c>
      <c r="H149" s="164">
        <v>15</v>
      </c>
      <c r="I149" s="165"/>
      <c r="J149" s="166">
        <f>ROUND(I149*H149,2)</f>
        <v>0</v>
      </c>
      <c r="K149" s="167"/>
      <c r="L149" s="168"/>
      <c r="M149" s="169" t="s">
        <v>1</v>
      </c>
      <c r="N149" s="170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142</v>
      </c>
      <c r="AT149" s="143" t="s">
        <v>164</v>
      </c>
      <c r="AU149" s="143" t="s">
        <v>82</v>
      </c>
      <c r="AY149" s="15" t="s">
        <v>123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5" t="s">
        <v>80</v>
      </c>
      <c r="BK149" s="144">
        <f>ROUND(I149*H149,2)</f>
        <v>0</v>
      </c>
      <c r="BL149" s="15" t="s">
        <v>125</v>
      </c>
      <c r="BM149" s="143" t="s">
        <v>168</v>
      </c>
    </row>
    <row r="150" spans="2:65" s="1" customFormat="1" ht="24.2" customHeight="1">
      <c r="B150" s="30"/>
      <c r="C150" s="160" t="s">
        <v>169</v>
      </c>
      <c r="D150" s="160" t="s">
        <v>164</v>
      </c>
      <c r="E150" s="161" t="s">
        <v>170</v>
      </c>
      <c r="F150" s="162" t="s">
        <v>171</v>
      </c>
      <c r="G150" s="163" t="s">
        <v>167</v>
      </c>
      <c r="H150" s="164">
        <v>12</v>
      </c>
      <c r="I150" s="165"/>
      <c r="J150" s="166">
        <f>ROUND(I150*H150,2)</f>
        <v>0</v>
      </c>
      <c r="K150" s="167"/>
      <c r="L150" s="168"/>
      <c r="M150" s="169" t="s">
        <v>1</v>
      </c>
      <c r="N150" s="170" t="s">
        <v>38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142</v>
      </c>
      <c r="AT150" s="143" t="s">
        <v>164</v>
      </c>
      <c r="AU150" s="143" t="s">
        <v>82</v>
      </c>
      <c r="AY150" s="15" t="s">
        <v>123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5" t="s">
        <v>80</v>
      </c>
      <c r="BK150" s="144">
        <f>ROUND(I150*H150,2)</f>
        <v>0</v>
      </c>
      <c r="BL150" s="15" t="s">
        <v>125</v>
      </c>
      <c r="BM150" s="143" t="s">
        <v>172</v>
      </c>
    </row>
    <row r="151" spans="2:65" s="1" customFormat="1" ht="24.2" customHeight="1">
      <c r="B151" s="30"/>
      <c r="C151" s="160" t="s">
        <v>173</v>
      </c>
      <c r="D151" s="160" t="s">
        <v>164</v>
      </c>
      <c r="E151" s="161" t="s">
        <v>174</v>
      </c>
      <c r="F151" s="162" t="s">
        <v>175</v>
      </c>
      <c r="G151" s="163" t="s">
        <v>167</v>
      </c>
      <c r="H151" s="164">
        <v>2</v>
      </c>
      <c r="I151" s="165"/>
      <c r="J151" s="166">
        <f>ROUND(I151*H151,2)</f>
        <v>0</v>
      </c>
      <c r="K151" s="167"/>
      <c r="L151" s="168"/>
      <c r="M151" s="169" t="s">
        <v>1</v>
      </c>
      <c r="N151" s="170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142</v>
      </c>
      <c r="AT151" s="143" t="s">
        <v>164</v>
      </c>
      <c r="AU151" s="143" t="s">
        <v>82</v>
      </c>
      <c r="AY151" s="15" t="s">
        <v>123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5" t="s">
        <v>80</v>
      </c>
      <c r="BK151" s="144">
        <f>ROUND(I151*H151,2)</f>
        <v>0</v>
      </c>
      <c r="BL151" s="15" t="s">
        <v>125</v>
      </c>
      <c r="BM151" s="143" t="s">
        <v>176</v>
      </c>
    </row>
    <row r="152" spans="2:65" s="1" customFormat="1" ht="24.2" customHeight="1">
      <c r="B152" s="30"/>
      <c r="C152" s="160" t="s">
        <v>177</v>
      </c>
      <c r="D152" s="160" t="s">
        <v>164</v>
      </c>
      <c r="E152" s="161" t="s">
        <v>178</v>
      </c>
      <c r="F152" s="162" t="s">
        <v>179</v>
      </c>
      <c r="G152" s="163" t="s">
        <v>167</v>
      </c>
      <c r="H152" s="164">
        <v>232</v>
      </c>
      <c r="I152" s="165"/>
      <c r="J152" s="166">
        <f>ROUND(I152*H152,2)</f>
        <v>0</v>
      </c>
      <c r="K152" s="167"/>
      <c r="L152" s="168"/>
      <c r="M152" s="169" t="s">
        <v>1</v>
      </c>
      <c r="N152" s="170" t="s">
        <v>38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142</v>
      </c>
      <c r="AT152" s="143" t="s">
        <v>164</v>
      </c>
      <c r="AU152" s="143" t="s">
        <v>82</v>
      </c>
      <c r="AY152" s="15" t="s">
        <v>123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5" t="s">
        <v>80</v>
      </c>
      <c r="BK152" s="144">
        <f>ROUND(I152*H152,2)</f>
        <v>0</v>
      </c>
      <c r="BL152" s="15" t="s">
        <v>125</v>
      </c>
      <c r="BM152" s="143" t="s">
        <v>180</v>
      </c>
    </row>
    <row r="153" spans="2:65" s="1" customFormat="1" ht="24.2" customHeight="1">
      <c r="B153" s="30"/>
      <c r="C153" s="160" t="s">
        <v>181</v>
      </c>
      <c r="D153" s="160" t="s">
        <v>164</v>
      </c>
      <c r="E153" s="161" t="s">
        <v>182</v>
      </c>
      <c r="F153" s="162" t="s">
        <v>183</v>
      </c>
      <c r="G153" s="163" t="s">
        <v>167</v>
      </c>
      <c r="H153" s="164">
        <v>464</v>
      </c>
      <c r="I153" s="165"/>
      <c r="J153" s="166">
        <f>ROUND(I153*H153,2)</f>
        <v>0</v>
      </c>
      <c r="K153" s="167"/>
      <c r="L153" s="168"/>
      <c r="M153" s="169" t="s">
        <v>1</v>
      </c>
      <c r="N153" s="170" t="s">
        <v>38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142</v>
      </c>
      <c r="AT153" s="143" t="s">
        <v>164</v>
      </c>
      <c r="AU153" s="143" t="s">
        <v>82</v>
      </c>
      <c r="AY153" s="15" t="s">
        <v>123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5" t="s">
        <v>80</v>
      </c>
      <c r="BK153" s="144">
        <f>ROUND(I153*H153,2)</f>
        <v>0</v>
      </c>
      <c r="BL153" s="15" t="s">
        <v>125</v>
      </c>
      <c r="BM153" s="143" t="s">
        <v>184</v>
      </c>
    </row>
    <row r="154" spans="2:65" s="12" customFormat="1" ht="11.25">
      <c r="B154" s="145"/>
      <c r="D154" s="146" t="s">
        <v>147</v>
      </c>
      <c r="E154" s="147" t="s">
        <v>1</v>
      </c>
      <c r="F154" s="148" t="s">
        <v>185</v>
      </c>
      <c r="H154" s="149">
        <v>464</v>
      </c>
      <c r="I154" s="150"/>
      <c r="L154" s="145"/>
      <c r="M154" s="151"/>
      <c r="T154" s="152"/>
      <c r="AT154" s="147" t="s">
        <v>147</v>
      </c>
      <c r="AU154" s="147" t="s">
        <v>82</v>
      </c>
      <c r="AV154" s="12" t="s">
        <v>82</v>
      </c>
      <c r="AW154" s="12" t="s">
        <v>31</v>
      </c>
      <c r="AX154" s="12" t="s">
        <v>73</v>
      </c>
      <c r="AY154" s="147" t="s">
        <v>123</v>
      </c>
    </row>
    <row r="155" spans="2:65" s="13" customFormat="1" ht="11.25">
      <c r="B155" s="153"/>
      <c r="D155" s="146" t="s">
        <v>147</v>
      </c>
      <c r="E155" s="154" t="s">
        <v>1</v>
      </c>
      <c r="F155" s="155" t="s">
        <v>149</v>
      </c>
      <c r="H155" s="156">
        <v>464</v>
      </c>
      <c r="I155" s="157"/>
      <c r="L155" s="153"/>
      <c r="M155" s="158"/>
      <c r="T155" s="159"/>
      <c r="AT155" s="154" t="s">
        <v>147</v>
      </c>
      <c r="AU155" s="154" t="s">
        <v>82</v>
      </c>
      <c r="AV155" s="13" t="s">
        <v>125</v>
      </c>
      <c r="AW155" s="13" t="s">
        <v>31</v>
      </c>
      <c r="AX155" s="13" t="s">
        <v>80</v>
      </c>
      <c r="AY155" s="154" t="s">
        <v>123</v>
      </c>
    </row>
    <row r="156" spans="2:65" s="11" customFormat="1" ht="20.85" customHeight="1">
      <c r="B156" s="119"/>
      <c r="D156" s="120" t="s">
        <v>72</v>
      </c>
      <c r="E156" s="129" t="s">
        <v>80</v>
      </c>
      <c r="F156" s="129" t="s">
        <v>186</v>
      </c>
      <c r="I156" s="122"/>
      <c r="J156" s="130">
        <f>BK156</f>
        <v>0</v>
      </c>
      <c r="L156" s="119"/>
      <c r="M156" s="124"/>
      <c r="P156" s="125">
        <f>SUM(P157:P214)</f>
        <v>0</v>
      </c>
      <c r="R156" s="125">
        <f>SUM(R157:R214)</f>
        <v>0</v>
      </c>
      <c r="T156" s="126">
        <f>SUM(T157:T214)</f>
        <v>0</v>
      </c>
      <c r="AR156" s="120" t="s">
        <v>80</v>
      </c>
      <c r="AT156" s="127" t="s">
        <v>72</v>
      </c>
      <c r="AU156" s="127" t="s">
        <v>82</v>
      </c>
      <c r="AY156" s="120" t="s">
        <v>123</v>
      </c>
      <c r="BK156" s="128">
        <f>SUM(BK157:BK214)</f>
        <v>0</v>
      </c>
    </row>
    <row r="157" spans="2:65" s="1" customFormat="1" ht="44.25" customHeight="1">
      <c r="B157" s="30"/>
      <c r="C157" s="131" t="s">
        <v>187</v>
      </c>
      <c r="D157" s="131" t="s">
        <v>129</v>
      </c>
      <c r="E157" s="132" t="s">
        <v>188</v>
      </c>
      <c r="F157" s="133" t="s">
        <v>189</v>
      </c>
      <c r="G157" s="134" t="s">
        <v>190</v>
      </c>
      <c r="H157" s="135">
        <v>73.739999999999995</v>
      </c>
      <c r="I157" s="136"/>
      <c r="J157" s="137">
        <f>ROUND(I157*H157,2)</f>
        <v>0</v>
      </c>
      <c r="K157" s="138"/>
      <c r="L157" s="30"/>
      <c r="M157" s="139" t="s">
        <v>1</v>
      </c>
      <c r="N157" s="140" t="s">
        <v>38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125</v>
      </c>
      <c r="AT157" s="143" t="s">
        <v>129</v>
      </c>
      <c r="AU157" s="143" t="s">
        <v>128</v>
      </c>
      <c r="AY157" s="15" t="s">
        <v>123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5" t="s">
        <v>80</v>
      </c>
      <c r="BK157" s="144">
        <f>ROUND(I157*H157,2)</f>
        <v>0</v>
      </c>
      <c r="BL157" s="15" t="s">
        <v>125</v>
      </c>
      <c r="BM157" s="143" t="s">
        <v>191</v>
      </c>
    </row>
    <row r="158" spans="2:65" s="12" customFormat="1" ht="11.25">
      <c r="B158" s="145"/>
      <c r="D158" s="146" t="s">
        <v>147</v>
      </c>
      <c r="E158" s="147" t="s">
        <v>1</v>
      </c>
      <c r="F158" s="148" t="s">
        <v>192</v>
      </c>
      <c r="H158" s="149">
        <v>73.739999999999995</v>
      </c>
      <c r="I158" s="150"/>
      <c r="L158" s="145"/>
      <c r="M158" s="151"/>
      <c r="T158" s="152"/>
      <c r="AT158" s="147" t="s">
        <v>147</v>
      </c>
      <c r="AU158" s="147" t="s">
        <v>128</v>
      </c>
      <c r="AV158" s="12" t="s">
        <v>82</v>
      </c>
      <c r="AW158" s="12" t="s">
        <v>31</v>
      </c>
      <c r="AX158" s="12" t="s">
        <v>73</v>
      </c>
      <c r="AY158" s="147" t="s">
        <v>123</v>
      </c>
    </row>
    <row r="159" spans="2:65" s="13" customFormat="1" ht="11.25">
      <c r="B159" s="153"/>
      <c r="D159" s="146" t="s">
        <v>147</v>
      </c>
      <c r="E159" s="154" t="s">
        <v>1</v>
      </c>
      <c r="F159" s="155" t="s">
        <v>149</v>
      </c>
      <c r="H159" s="156">
        <v>73.739999999999995</v>
      </c>
      <c r="I159" s="157"/>
      <c r="L159" s="153"/>
      <c r="M159" s="158"/>
      <c r="T159" s="159"/>
      <c r="AT159" s="154" t="s">
        <v>147</v>
      </c>
      <c r="AU159" s="154" t="s">
        <v>128</v>
      </c>
      <c r="AV159" s="13" t="s">
        <v>125</v>
      </c>
      <c r="AW159" s="13" t="s">
        <v>31</v>
      </c>
      <c r="AX159" s="13" t="s">
        <v>80</v>
      </c>
      <c r="AY159" s="154" t="s">
        <v>123</v>
      </c>
    </row>
    <row r="160" spans="2:65" s="1" customFormat="1" ht="49.15" customHeight="1">
      <c r="B160" s="30"/>
      <c r="C160" s="131" t="s">
        <v>193</v>
      </c>
      <c r="D160" s="131" t="s">
        <v>129</v>
      </c>
      <c r="E160" s="132" t="s">
        <v>194</v>
      </c>
      <c r="F160" s="133" t="s">
        <v>195</v>
      </c>
      <c r="G160" s="134" t="s">
        <v>157</v>
      </c>
      <c r="H160" s="135">
        <v>121.5</v>
      </c>
      <c r="I160" s="136"/>
      <c r="J160" s="137">
        <f>ROUND(I160*H160,2)</f>
        <v>0</v>
      </c>
      <c r="K160" s="138"/>
      <c r="L160" s="30"/>
      <c r="M160" s="139" t="s">
        <v>1</v>
      </c>
      <c r="N160" s="140" t="s">
        <v>38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125</v>
      </c>
      <c r="AT160" s="143" t="s">
        <v>129</v>
      </c>
      <c r="AU160" s="143" t="s">
        <v>128</v>
      </c>
      <c r="AY160" s="15" t="s">
        <v>123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5" t="s">
        <v>80</v>
      </c>
      <c r="BK160" s="144">
        <f>ROUND(I160*H160,2)</f>
        <v>0</v>
      </c>
      <c r="BL160" s="15" t="s">
        <v>125</v>
      </c>
      <c r="BM160" s="143" t="s">
        <v>196</v>
      </c>
    </row>
    <row r="161" spans="2:65" s="12" customFormat="1" ht="11.25">
      <c r="B161" s="145"/>
      <c r="D161" s="146" t="s">
        <v>147</v>
      </c>
      <c r="E161" s="147" t="s">
        <v>1</v>
      </c>
      <c r="F161" s="148" t="s">
        <v>197</v>
      </c>
      <c r="H161" s="149">
        <v>121.5</v>
      </c>
      <c r="I161" s="150"/>
      <c r="L161" s="145"/>
      <c r="M161" s="151"/>
      <c r="T161" s="152"/>
      <c r="AT161" s="147" t="s">
        <v>147</v>
      </c>
      <c r="AU161" s="147" t="s">
        <v>128</v>
      </c>
      <c r="AV161" s="12" t="s">
        <v>82</v>
      </c>
      <c r="AW161" s="12" t="s">
        <v>31</v>
      </c>
      <c r="AX161" s="12" t="s">
        <v>73</v>
      </c>
      <c r="AY161" s="147" t="s">
        <v>123</v>
      </c>
    </row>
    <row r="162" spans="2:65" s="13" customFormat="1" ht="11.25">
      <c r="B162" s="153"/>
      <c r="D162" s="146" t="s">
        <v>147</v>
      </c>
      <c r="E162" s="154" t="s">
        <v>1</v>
      </c>
      <c r="F162" s="155" t="s">
        <v>149</v>
      </c>
      <c r="H162" s="156">
        <v>121.5</v>
      </c>
      <c r="I162" s="157"/>
      <c r="L162" s="153"/>
      <c r="M162" s="158"/>
      <c r="T162" s="159"/>
      <c r="AT162" s="154" t="s">
        <v>147</v>
      </c>
      <c r="AU162" s="154" t="s">
        <v>128</v>
      </c>
      <c r="AV162" s="13" t="s">
        <v>125</v>
      </c>
      <c r="AW162" s="13" t="s">
        <v>31</v>
      </c>
      <c r="AX162" s="13" t="s">
        <v>80</v>
      </c>
      <c r="AY162" s="154" t="s">
        <v>123</v>
      </c>
    </row>
    <row r="163" spans="2:65" s="1" customFormat="1" ht="24.2" customHeight="1">
      <c r="B163" s="30"/>
      <c r="C163" s="131" t="s">
        <v>198</v>
      </c>
      <c r="D163" s="131" t="s">
        <v>129</v>
      </c>
      <c r="E163" s="132" t="s">
        <v>199</v>
      </c>
      <c r="F163" s="133" t="s">
        <v>200</v>
      </c>
      <c r="G163" s="134" t="s">
        <v>201</v>
      </c>
      <c r="H163" s="135">
        <v>288</v>
      </c>
      <c r="I163" s="136"/>
      <c r="J163" s="137">
        <f>ROUND(I163*H163,2)</f>
        <v>0</v>
      </c>
      <c r="K163" s="138"/>
      <c r="L163" s="30"/>
      <c r="M163" s="139" t="s">
        <v>1</v>
      </c>
      <c r="N163" s="140" t="s">
        <v>38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125</v>
      </c>
      <c r="AT163" s="143" t="s">
        <v>129</v>
      </c>
      <c r="AU163" s="143" t="s">
        <v>128</v>
      </c>
      <c r="AY163" s="15" t="s">
        <v>123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5" t="s">
        <v>80</v>
      </c>
      <c r="BK163" s="144">
        <f>ROUND(I163*H163,2)</f>
        <v>0</v>
      </c>
      <c r="BL163" s="15" t="s">
        <v>125</v>
      </c>
      <c r="BM163" s="143" t="s">
        <v>202</v>
      </c>
    </row>
    <row r="164" spans="2:65" s="12" customFormat="1" ht="11.25">
      <c r="B164" s="145"/>
      <c r="D164" s="146" t="s">
        <v>147</v>
      </c>
      <c r="E164" s="147" t="s">
        <v>1</v>
      </c>
      <c r="F164" s="148" t="s">
        <v>203</v>
      </c>
      <c r="H164" s="149">
        <v>288</v>
      </c>
      <c r="I164" s="150"/>
      <c r="L164" s="145"/>
      <c r="M164" s="151"/>
      <c r="T164" s="152"/>
      <c r="AT164" s="147" t="s">
        <v>147</v>
      </c>
      <c r="AU164" s="147" t="s">
        <v>128</v>
      </c>
      <c r="AV164" s="12" t="s">
        <v>82</v>
      </c>
      <c r="AW164" s="12" t="s">
        <v>31</v>
      </c>
      <c r="AX164" s="12" t="s">
        <v>73</v>
      </c>
      <c r="AY164" s="147" t="s">
        <v>123</v>
      </c>
    </row>
    <row r="165" spans="2:65" s="13" customFormat="1" ht="11.25">
      <c r="B165" s="153"/>
      <c r="D165" s="146" t="s">
        <v>147</v>
      </c>
      <c r="E165" s="154" t="s">
        <v>1</v>
      </c>
      <c r="F165" s="155" t="s">
        <v>149</v>
      </c>
      <c r="H165" s="156">
        <v>288</v>
      </c>
      <c r="I165" s="157"/>
      <c r="L165" s="153"/>
      <c r="M165" s="158"/>
      <c r="T165" s="159"/>
      <c r="AT165" s="154" t="s">
        <v>147</v>
      </c>
      <c r="AU165" s="154" t="s">
        <v>128</v>
      </c>
      <c r="AV165" s="13" t="s">
        <v>125</v>
      </c>
      <c r="AW165" s="13" t="s">
        <v>31</v>
      </c>
      <c r="AX165" s="13" t="s">
        <v>80</v>
      </c>
      <c r="AY165" s="154" t="s">
        <v>123</v>
      </c>
    </row>
    <row r="166" spans="2:65" s="1" customFormat="1" ht="33" customHeight="1">
      <c r="B166" s="30"/>
      <c r="C166" s="131" t="s">
        <v>204</v>
      </c>
      <c r="D166" s="131" t="s">
        <v>129</v>
      </c>
      <c r="E166" s="132" t="s">
        <v>205</v>
      </c>
      <c r="F166" s="133" t="s">
        <v>206</v>
      </c>
      <c r="G166" s="134" t="s">
        <v>207</v>
      </c>
      <c r="H166" s="135">
        <v>12</v>
      </c>
      <c r="I166" s="136"/>
      <c r="J166" s="137">
        <f>ROUND(I166*H166,2)</f>
        <v>0</v>
      </c>
      <c r="K166" s="138"/>
      <c r="L166" s="30"/>
      <c r="M166" s="139" t="s">
        <v>1</v>
      </c>
      <c r="N166" s="140" t="s">
        <v>38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125</v>
      </c>
      <c r="AT166" s="143" t="s">
        <v>129</v>
      </c>
      <c r="AU166" s="143" t="s">
        <v>128</v>
      </c>
      <c r="AY166" s="15" t="s">
        <v>123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5" t="s">
        <v>80</v>
      </c>
      <c r="BK166" s="144">
        <f>ROUND(I166*H166,2)</f>
        <v>0</v>
      </c>
      <c r="BL166" s="15" t="s">
        <v>125</v>
      </c>
      <c r="BM166" s="143" t="s">
        <v>208</v>
      </c>
    </row>
    <row r="167" spans="2:65" s="1" customFormat="1" ht="66.75" customHeight="1">
      <c r="B167" s="30"/>
      <c r="C167" s="131" t="s">
        <v>209</v>
      </c>
      <c r="D167" s="131" t="s">
        <v>129</v>
      </c>
      <c r="E167" s="132" t="s">
        <v>210</v>
      </c>
      <c r="F167" s="133" t="s">
        <v>211</v>
      </c>
      <c r="G167" s="134" t="s">
        <v>134</v>
      </c>
      <c r="H167" s="135">
        <v>6</v>
      </c>
      <c r="I167" s="136"/>
      <c r="J167" s="137">
        <f>ROUND(I167*H167,2)</f>
        <v>0</v>
      </c>
      <c r="K167" s="138"/>
      <c r="L167" s="30"/>
      <c r="M167" s="139" t="s">
        <v>1</v>
      </c>
      <c r="N167" s="140" t="s">
        <v>38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125</v>
      </c>
      <c r="AT167" s="143" t="s">
        <v>129</v>
      </c>
      <c r="AU167" s="143" t="s">
        <v>128</v>
      </c>
      <c r="AY167" s="15" t="s">
        <v>123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5" t="s">
        <v>80</v>
      </c>
      <c r="BK167" s="144">
        <f>ROUND(I167*H167,2)</f>
        <v>0</v>
      </c>
      <c r="BL167" s="15" t="s">
        <v>125</v>
      </c>
      <c r="BM167" s="143" t="s">
        <v>212</v>
      </c>
    </row>
    <row r="168" spans="2:65" s="1" customFormat="1" ht="24.2" customHeight="1">
      <c r="B168" s="30"/>
      <c r="C168" s="131" t="s">
        <v>213</v>
      </c>
      <c r="D168" s="131" t="s">
        <v>129</v>
      </c>
      <c r="E168" s="132" t="s">
        <v>214</v>
      </c>
      <c r="F168" s="133" t="s">
        <v>215</v>
      </c>
      <c r="G168" s="134" t="s">
        <v>190</v>
      </c>
      <c r="H168" s="135">
        <v>161.87</v>
      </c>
      <c r="I168" s="136"/>
      <c r="J168" s="137">
        <f>ROUND(I168*H168,2)</f>
        <v>0</v>
      </c>
      <c r="K168" s="138"/>
      <c r="L168" s="30"/>
      <c r="M168" s="139" t="s">
        <v>1</v>
      </c>
      <c r="N168" s="140" t="s">
        <v>38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125</v>
      </c>
      <c r="AT168" s="143" t="s">
        <v>129</v>
      </c>
      <c r="AU168" s="143" t="s">
        <v>128</v>
      </c>
      <c r="AY168" s="15" t="s">
        <v>123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5" t="s">
        <v>80</v>
      </c>
      <c r="BK168" s="144">
        <f>ROUND(I168*H168,2)</f>
        <v>0</v>
      </c>
      <c r="BL168" s="15" t="s">
        <v>125</v>
      </c>
      <c r="BM168" s="143" t="s">
        <v>216</v>
      </c>
    </row>
    <row r="169" spans="2:65" s="12" customFormat="1" ht="11.25">
      <c r="B169" s="145"/>
      <c r="D169" s="146" t="s">
        <v>147</v>
      </c>
      <c r="E169" s="147" t="s">
        <v>1</v>
      </c>
      <c r="F169" s="148" t="s">
        <v>217</v>
      </c>
      <c r="H169" s="149">
        <v>161.87</v>
      </c>
      <c r="I169" s="150"/>
      <c r="L169" s="145"/>
      <c r="M169" s="151"/>
      <c r="T169" s="152"/>
      <c r="AT169" s="147" t="s">
        <v>147</v>
      </c>
      <c r="AU169" s="147" t="s">
        <v>128</v>
      </c>
      <c r="AV169" s="12" t="s">
        <v>82</v>
      </c>
      <c r="AW169" s="12" t="s">
        <v>31</v>
      </c>
      <c r="AX169" s="12" t="s">
        <v>73</v>
      </c>
      <c r="AY169" s="147" t="s">
        <v>123</v>
      </c>
    </row>
    <row r="170" spans="2:65" s="13" customFormat="1" ht="11.25">
      <c r="B170" s="153"/>
      <c r="D170" s="146" t="s">
        <v>147</v>
      </c>
      <c r="E170" s="154" t="s">
        <v>1</v>
      </c>
      <c r="F170" s="155" t="s">
        <v>149</v>
      </c>
      <c r="H170" s="156">
        <v>161.87</v>
      </c>
      <c r="I170" s="157"/>
      <c r="L170" s="153"/>
      <c r="M170" s="158"/>
      <c r="T170" s="159"/>
      <c r="AT170" s="154" t="s">
        <v>147</v>
      </c>
      <c r="AU170" s="154" t="s">
        <v>128</v>
      </c>
      <c r="AV170" s="13" t="s">
        <v>125</v>
      </c>
      <c r="AW170" s="13" t="s">
        <v>31</v>
      </c>
      <c r="AX170" s="13" t="s">
        <v>80</v>
      </c>
      <c r="AY170" s="154" t="s">
        <v>123</v>
      </c>
    </row>
    <row r="171" spans="2:65" s="1" customFormat="1" ht="24.2" customHeight="1">
      <c r="B171" s="30"/>
      <c r="C171" s="131" t="s">
        <v>184</v>
      </c>
      <c r="D171" s="131" t="s">
        <v>129</v>
      </c>
      <c r="E171" s="132" t="s">
        <v>218</v>
      </c>
      <c r="F171" s="133" t="s">
        <v>219</v>
      </c>
      <c r="G171" s="134" t="s">
        <v>190</v>
      </c>
      <c r="H171" s="135">
        <v>351.98</v>
      </c>
      <c r="I171" s="136"/>
      <c r="J171" s="137">
        <f>ROUND(I171*H171,2)</f>
        <v>0</v>
      </c>
      <c r="K171" s="138"/>
      <c r="L171" s="30"/>
      <c r="M171" s="139" t="s">
        <v>1</v>
      </c>
      <c r="N171" s="140" t="s">
        <v>38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125</v>
      </c>
      <c r="AT171" s="143" t="s">
        <v>129</v>
      </c>
      <c r="AU171" s="143" t="s">
        <v>128</v>
      </c>
      <c r="AY171" s="15" t="s">
        <v>123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5" t="s">
        <v>80</v>
      </c>
      <c r="BK171" s="144">
        <f>ROUND(I171*H171,2)</f>
        <v>0</v>
      </c>
      <c r="BL171" s="15" t="s">
        <v>125</v>
      </c>
      <c r="BM171" s="143" t="s">
        <v>220</v>
      </c>
    </row>
    <row r="172" spans="2:65" s="12" customFormat="1" ht="11.25">
      <c r="B172" s="145"/>
      <c r="D172" s="146" t="s">
        <v>147</v>
      </c>
      <c r="E172" s="147" t="s">
        <v>1</v>
      </c>
      <c r="F172" s="148" t="s">
        <v>221</v>
      </c>
      <c r="H172" s="149">
        <v>351.98</v>
      </c>
      <c r="I172" s="150"/>
      <c r="L172" s="145"/>
      <c r="M172" s="151"/>
      <c r="T172" s="152"/>
      <c r="AT172" s="147" t="s">
        <v>147</v>
      </c>
      <c r="AU172" s="147" t="s">
        <v>128</v>
      </c>
      <c r="AV172" s="12" t="s">
        <v>82</v>
      </c>
      <c r="AW172" s="12" t="s">
        <v>31</v>
      </c>
      <c r="AX172" s="12" t="s">
        <v>73</v>
      </c>
      <c r="AY172" s="147" t="s">
        <v>123</v>
      </c>
    </row>
    <row r="173" spans="2:65" s="13" customFormat="1" ht="11.25">
      <c r="B173" s="153"/>
      <c r="D173" s="146" t="s">
        <v>147</v>
      </c>
      <c r="E173" s="154" t="s">
        <v>1</v>
      </c>
      <c r="F173" s="155" t="s">
        <v>149</v>
      </c>
      <c r="H173" s="156">
        <v>351.98</v>
      </c>
      <c r="I173" s="157"/>
      <c r="L173" s="153"/>
      <c r="M173" s="158"/>
      <c r="T173" s="159"/>
      <c r="AT173" s="154" t="s">
        <v>147</v>
      </c>
      <c r="AU173" s="154" t="s">
        <v>128</v>
      </c>
      <c r="AV173" s="13" t="s">
        <v>125</v>
      </c>
      <c r="AW173" s="13" t="s">
        <v>31</v>
      </c>
      <c r="AX173" s="13" t="s">
        <v>80</v>
      </c>
      <c r="AY173" s="154" t="s">
        <v>123</v>
      </c>
    </row>
    <row r="174" spans="2:65" s="1" customFormat="1" ht="33" customHeight="1">
      <c r="B174" s="30"/>
      <c r="C174" s="131" t="s">
        <v>222</v>
      </c>
      <c r="D174" s="131" t="s">
        <v>129</v>
      </c>
      <c r="E174" s="132" t="s">
        <v>223</v>
      </c>
      <c r="F174" s="133" t="s">
        <v>224</v>
      </c>
      <c r="G174" s="134" t="s">
        <v>190</v>
      </c>
      <c r="H174" s="135">
        <v>6</v>
      </c>
      <c r="I174" s="136"/>
      <c r="J174" s="137">
        <f>ROUND(I174*H174,2)</f>
        <v>0</v>
      </c>
      <c r="K174" s="138"/>
      <c r="L174" s="30"/>
      <c r="M174" s="139" t="s">
        <v>1</v>
      </c>
      <c r="N174" s="140" t="s">
        <v>38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125</v>
      </c>
      <c r="AT174" s="143" t="s">
        <v>129</v>
      </c>
      <c r="AU174" s="143" t="s">
        <v>128</v>
      </c>
      <c r="AY174" s="15" t="s">
        <v>123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5" t="s">
        <v>80</v>
      </c>
      <c r="BK174" s="144">
        <f>ROUND(I174*H174,2)</f>
        <v>0</v>
      </c>
      <c r="BL174" s="15" t="s">
        <v>125</v>
      </c>
      <c r="BM174" s="143" t="s">
        <v>225</v>
      </c>
    </row>
    <row r="175" spans="2:65" s="1" customFormat="1" ht="37.9" customHeight="1">
      <c r="B175" s="30"/>
      <c r="C175" s="131" t="s">
        <v>226</v>
      </c>
      <c r="D175" s="131" t="s">
        <v>129</v>
      </c>
      <c r="E175" s="132" t="s">
        <v>227</v>
      </c>
      <c r="F175" s="133" t="s">
        <v>228</v>
      </c>
      <c r="G175" s="134" t="s">
        <v>190</v>
      </c>
      <c r="H175" s="135">
        <v>32</v>
      </c>
      <c r="I175" s="136"/>
      <c r="J175" s="137">
        <f>ROUND(I175*H175,2)</f>
        <v>0</v>
      </c>
      <c r="K175" s="138"/>
      <c r="L175" s="30"/>
      <c r="M175" s="139" t="s">
        <v>1</v>
      </c>
      <c r="N175" s="140" t="s">
        <v>38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125</v>
      </c>
      <c r="AT175" s="143" t="s">
        <v>129</v>
      </c>
      <c r="AU175" s="143" t="s">
        <v>128</v>
      </c>
      <c r="AY175" s="15" t="s">
        <v>123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5" t="s">
        <v>80</v>
      </c>
      <c r="BK175" s="144">
        <f>ROUND(I175*H175,2)</f>
        <v>0</v>
      </c>
      <c r="BL175" s="15" t="s">
        <v>125</v>
      </c>
      <c r="BM175" s="143" t="s">
        <v>229</v>
      </c>
    </row>
    <row r="176" spans="2:65" s="12" customFormat="1" ht="11.25">
      <c r="B176" s="145"/>
      <c r="D176" s="146" t="s">
        <v>147</v>
      </c>
      <c r="E176" s="147" t="s">
        <v>1</v>
      </c>
      <c r="F176" s="148" t="s">
        <v>230</v>
      </c>
      <c r="H176" s="149">
        <v>32</v>
      </c>
      <c r="I176" s="150"/>
      <c r="L176" s="145"/>
      <c r="M176" s="151"/>
      <c r="T176" s="152"/>
      <c r="AT176" s="147" t="s">
        <v>147</v>
      </c>
      <c r="AU176" s="147" t="s">
        <v>128</v>
      </c>
      <c r="AV176" s="12" t="s">
        <v>82</v>
      </c>
      <c r="AW176" s="12" t="s">
        <v>31</v>
      </c>
      <c r="AX176" s="12" t="s">
        <v>73</v>
      </c>
      <c r="AY176" s="147" t="s">
        <v>123</v>
      </c>
    </row>
    <row r="177" spans="2:65" s="13" customFormat="1" ht="11.25">
      <c r="B177" s="153"/>
      <c r="D177" s="146" t="s">
        <v>147</v>
      </c>
      <c r="E177" s="154" t="s">
        <v>1</v>
      </c>
      <c r="F177" s="155" t="s">
        <v>149</v>
      </c>
      <c r="H177" s="156">
        <v>32</v>
      </c>
      <c r="I177" s="157"/>
      <c r="L177" s="153"/>
      <c r="M177" s="158"/>
      <c r="T177" s="159"/>
      <c r="AT177" s="154" t="s">
        <v>147</v>
      </c>
      <c r="AU177" s="154" t="s">
        <v>128</v>
      </c>
      <c r="AV177" s="13" t="s">
        <v>125</v>
      </c>
      <c r="AW177" s="13" t="s">
        <v>31</v>
      </c>
      <c r="AX177" s="13" t="s">
        <v>80</v>
      </c>
      <c r="AY177" s="154" t="s">
        <v>123</v>
      </c>
    </row>
    <row r="178" spans="2:65" s="1" customFormat="1" ht="49.15" customHeight="1">
      <c r="B178" s="30"/>
      <c r="C178" s="131" t="s">
        <v>180</v>
      </c>
      <c r="D178" s="131" t="s">
        <v>129</v>
      </c>
      <c r="E178" s="132" t="s">
        <v>231</v>
      </c>
      <c r="F178" s="133" t="s">
        <v>232</v>
      </c>
      <c r="G178" s="134" t="s">
        <v>190</v>
      </c>
      <c r="H178" s="135">
        <v>351.97800000000001</v>
      </c>
      <c r="I178" s="136"/>
      <c r="J178" s="137">
        <f>ROUND(I178*H178,2)</f>
        <v>0</v>
      </c>
      <c r="K178" s="138"/>
      <c r="L178" s="30"/>
      <c r="M178" s="139" t="s">
        <v>1</v>
      </c>
      <c r="N178" s="140" t="s">
        <v>38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125</v>
      </c>
      <c r="AT178" s="143" t="s">
        <v>129</v>
      </c>
      <c r="AU178" s="143" t="s">
        <v>128</v>
      </c>
      <c r="AY178" s="15" t="s">
        <v>123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5" t="s">
        <v>80</v>
      </c>
      <c r="BK178" s="144">
        <f>ROUND(I178*H178,2)</f>
        <v>0</v>
      </c>
      <c r="BL178" s="15" t="s">
        <v>125</v>
      </c>
      <c r="BM178" s="143" t="s">
        <v>233</v>
      </c>
    </row>
    <row r="179" spans="2:65" s="12" customFormat="1" ht="11.25">
      <c r="B179" s="145"/>
      <c r="D179" s="146" t="s">
        <v>147</v>
      </c>
      <c r="E179" s="147" t="s">
        <v>1</v>
      </c>
      <c r="F179" s="148" t="s">
        <v>234</v>
      </c>
      <c r="H179" s="149">
        <v>351.97820000000002</v>
      </c>
      <c r="I179" s="150"/>
      <c r="L179" s="145"/>
      <c r="M179" s="151"/>
      <c r="T179" s="152"/>
      <c r="AT179" s="147" t="s">
        <v>147</v>
      </c>
      <c r="AU179" s="147" t="s">
        <v>128</v>
      </c>
      <c r="AV179" s="12" t="s">
        <v>82</v>
      </c>
      <c r="AW179" s="12" t="s">
        <v>31</v>
      </c>
      <c r="AX179" s="12" t="s">
        <v>73</v>
      </c>
      <c r="AY179" s="147" t="s">
        <v>123</v>
      </c>
    </row>
    <row r="180" spans="2:65" s="13" customFormat="1" ht="11.25">
      <c r="B180" s="153"/>
      <c r="D180" s="146" t="s">
        <v>147</v>
      </c>
      <c r="E180" s="154" t="s">
        <v>1</v>
      </c>
      <c r="F180" s="155" t="s">
        <v>149</v>
      </c>
      <c r="H180" s="156">
        <v>351.97820000000002</v>
      </c>
      <c r="I180" s="157"/>
      <c r="L180" s="153"/>
      <c r="M180" s="158"/>
      <c r="T180" s="159"/>
      <c r="AT180" s="154" t="s">
        <v>147</v>
      </c>
      <c r="AU180" s="154" t="s">
        <v>128</v>
      </c>
      <c r="AV180" s="13" t="s">
        <v>125</v>
      </c>
      <c r="AW180" s="13" t="s">
        <v>31</v>
      </c>
      <c r="AX180" s="13" t="s">
        <v>80</v>
      </c>
      <c r="AY180" s="154" t="s">
        <v>123</v>
      </c>
    </row>
    <row r="181" spans="2:65" s="1" customFormat="1" ht="55.5" customHeight="1">
      <c r="B181" s="30"/>
      <c r="C181" s="131" t="s">
        <v>176</v>
      </c>
      <c r="D181" s="131" t="s">
        <v>129</v>
      </c>
      <c r="E181" s="132" t="s">
        <v>235</v>
      </c>
      <c r="F181" s="133" t="s">
        <v>236</v>
      </c>
      <c r="G181" s="134" t="s">
        <v>190</v>
      </c>
      <c r="H181" s="135">
        <v>1332.489</v>
      </c>
      <c r="I181" s="136"/>
      <c r="J181" s="137">
        <f>ROUND(I181*H181,2)</f>
        <v>0</v>
      </c>
      <c r="K181" s="138"/>
      <c r="L181" s="30"/>
      <c r="M181" s="139" t="s">
        <v>1</v>
      </c>
      <c r="N181" s="140" t="s">
        <v>38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125</v>
      </c>
      <c r="AT181" s="143" t="s">
        <v>129</v>
      </c>
      <c r="AU181" s="143" t="s">
        <v>128</v>
      </c>
      <c r="AY181" s="15" t="s">
        <v>123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5" t="s">
        <v>80</v>
      </c>
      <c r="BK181" s="144">
        <f>ROUND(I181*H181,2)</f>
        <v>0</v>
      </c>
      <c r="BL181" s="15" t="s">
        <v>125</v>
      </c>
      <c r="BM181" s="143" t="s">
        <v>237</v>
      </c>
    </row>
    <row r="182" spans="2:65" s="12" customFormat="1" ht="11.25">
      <c r="B182" s="145"/>
      <c r="D182" s="146" t="s">
        <v>147</v>
      </c>
      <c r="E182" s="147" t="s">
        <v>1</v>
      </c>
      <c r="F182" s="148" t="s">
        <v>238</v>
      </c>
      <c r="H182" s="149">
        <v>1332.4889000000001</v>
      </c>
      <c r="I182" s="150"/>
      <c r="L182" s="145"/>
      <c r="M182" s="151"/>
      <c r="T182" s="152"/>
      <c r="AT182" s="147" t="s">
        <v>147</v>
      </c>
      <c r="AU182" s="147" t="s">
        <v>128</v>
      </c>
      <c r="AV182" s="12" t="s">
        <v>82</v>
      </c>
      <c r="AW182" s="12" t="s">
        <v>31</v>
      </c>
      <c r="AX182" s="12" t="s">
        <v>73</v>
      </c>
      <c r="AY182" s="147" t="s">
        <v>123</v>
      </c>
    </row>
    <row r="183" spans="2:65" s="13" customFormat="1" ht="11.25">
      <c r="B183" s="153"/>
      <c r="D183" s="146" t="s">
        <v>147</v>
      </c>
      <c r="E183" s="154" t="s">
        <v>1</v>
      </c>
      <c r="F183" s="155" t="s">
        <v>149</v>
      </c>
      <c r="H183" s="156">
        <v>1332.4889000000001</v>
      </c>
      <c r="I183" s="157"/>
      <c r="L183" s="153"/>
      <c r="M183" s="158"/>
      <c r="T183" s="159"/>
      <c r="AT183" s="154" t="s">
        <v>147</v>
      </c>
      <c r="AU183" s="154" t="s">
        <v>128</v>
      </c>
      <c r="AV183" s="13" t="s">
        <v>125</v>
      </c>
      <c r="AW183" s="13" t="s">
        <v>31</v>
      </c>
      <c r="AX183" s="13" t="s">
        <v>80</v>
      </c>
      <c r="AY183" s="154" t="s">
        <v>123</v>
      </c>
    </row>
    <row r="184" spans="2:65" s="1" customFormat="1" ht="49.15" customHeight="1">
      <c r="B184" s="30"/>
      <c r="C184" s="131" t="s">
        <v>239</v>
      </c>
      <c r="D184" s="131" t="s">
        <v>129</v>
      </c>
      <c r="E184" s="132" t="s">
        <v>240</v>
      </c>
      <c r="F184" s="133" t="s">
        <v>241</v>
      </c>
      <c r="G184" s="134" t="s">
        <v>190</v>
      </c>
      <c r="H184" s="135">
        <v>829.66300000000001</v>
      </c>
      <c r="I184" s="136"/>
      <c r="J184" s="137">
        <f>ROUND(I184*H184,2)</f>
        <v>0</v>
      </c>
      <c r="K184" s="138"/>
      <c r="L184" s="30"/>
      <c r="M184" s="139" t="s">
        <v>1</v>
      </c>
      <c r="N184" s="140" t="s">
        <v>38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125</v>
      </c>
      <c r="AT184" s="143" t="s">
        <v>129</v>
      </c>
      <c r="AU184" s="143" t="s">
        <v>128</v>
      </c>
      <c r="AY184" s="15" t="s">
        <v>123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5" t="s">
        <v>80</v>
      </c>
      <c r="BK184" s="144">
        <f>ROUND(I184*H184,2)</f>
        <v>0</v>
      </c>
      <c r="BL184" s="15" t="s">
        <v>125</v>
      </c>
      <c r="BM184" s="143" t="s">
        <v>242</v>
      </c>
    </row>
    <row r="185" spans="2:65" s="12" customFormat="1" ht="11.25">
      <c r="B185" s="145"/>
      <c r="D185" s="146" t="s">
        <v>147</v>
      </c>
      <c r="E185" s="147" t="s">
        <v>1</v>
      </c>
      <c r="F185" s="148" t="s">
        <v>243</v>
      </c>
      <c r="H185" s="149">
        <v>829.66290000000004</v>
      </c>
      <c r="I185" s="150"/>
      <c r="L185" s="145"/>
      <c r="M185" s="151"/>
      <c r="T185" s="152"/>
      <c r="AT185" s="147" t="s">
        <v>147</v>
      </c>
      <c r="AU185" s="147" t="s">
        <v>128</v>
      </c>
      <c r="AV185" s="12" t="s">
        <v>82</v>
      </c>
      <c r="AW185" s="12" t="s">
        <v>31</v>
      </c>
      <c r="AX185" s="12" t="s">
        <v>73</v>
      </c>
      <c r="AY185" s="147" t="s">
        <v>123</v>
      </c>
    </row>
    <row r="186" spans="2:65" s="13" customFormat="1" ht="11.25">
      <c r="B186" s="153"/>
      <c r="D186" s="146" t="s">
        <v>147</v>
      </c>
      <c r="E186" s="154" t="s">
        <v>1</v>
      </c>
      <c r="F186" s="155" t="s">
        <v>149</v>
      </c>
      <c r="H186" s="156">
        <v>829.66290000000004</v>
      </c>
      <c r="I186" s="157"/>
      <c r="L186" s="153"/>
      <c r="M186" s="158"/>
      <c r="T186" s="159"/>
      <c r="AT186" s="154" t="s">
        <v>147</v>
      </c>
      <c r="AU186" s="154" t="s">
        <v>128</v>
      </c>
      <c r="AV186" s="13" t="s">
        <v>125</v>
      </c>
      <c r="AW186" s="13" t="s">
        <v>31</v>
      </c>
      <c r="AX186" s="13" t="s">
        <v>80</v>
      </c>
      <c r="AY186" s="154" t="s">
        <v>123</v>
      </c>
    </row>
    <row r="187" spans="2:65" s="1" customFormat="1" ht="62.65" customHeight="1">
      <c r="B187" s="30"/>
      <c r="C187" s="131" t="s">
        <v>196</v>
      </c>
      <c r="D187" s="131" t="s">
        <v>129</v>
      </c>
      <c r="E187" s="132" t="s">
        <v>244</v>
      </c>
      <c r="F187" s="133" t="s">
        <v>245</v>
      </c>
      <c r="G187" s="134" t="s">
        <v>190</v>
      </c>
      <c r="H187" s="135">
        <v>566.54499999999996</v>
      </c>
      <c r="I187" s="136"/>
      <c r="J187" s="137">
        <f>ROUND(I187*H187,2)</f>
        <v>0</v>
      </c>
      <c r="K187" s="138"/>
      <c r="L187" s="30"/>
      <c r="M187" s="139" t="s">
        <v>1</v>
      </c>
      <c r="N187" s="140" t="s">
        <v>38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125</v>
      </c>
      <c r="AT187" s="143" t="s">
        <v>129</v>
      </c>
      <c r="AU187" s="143" t="s">
        <v>128</v>
      </c>
      <c r="AY187" s="15" t="s">
        <v>123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5" t="s">
        <v>80</v>
      </c>
      <c r="BK187" s="144">
        <f>ROUND(I187*H187,2)</f>
        <v>0</v>
      </c>
      <c r="BL187" s="15" t="s">
        <v>125</v>
      </c>
      <c r="BM187" s="143" t="s">
        <v>173</v>
      </c>
    </row>
    <row r="188" spans="2:65" s="12" customFormat="1" ht="11.25">
      <c r="B188" s="145"/>
      <c r="D188" s="146" t="s">
        <v>147</v>
      </c>
      <c r="E188" s="147" t="s">
        <v>1</v>
      </c>
      <c r="F188" s="148" t="s">
        <v>246</v>
      </c>
      <c r="H188" s="149">
        <v>566.54499999999996</v>
      </c>
      <c r="I188" s="150"/>
      <c r="L188" s="145"/>
      <c r="M188" s="151"/>
      <c r="T188" s="152"/>
      <c r="AT188" s="147" t="s">
        <v>147</v>
      </c>
      <c r="AU188" s="147" t="s">
        <v>128</v>
      </c>
      <c r="AV188" s="12" t="s">
        <v>82</v>
      </c>
      <c r="AW188" s="12" t="s">
        <v>31</v>
      </c>
      <c r="AX188" s="12" t="s">
        <v>73</v>
      </c>
      <c r="AY188" s="147" t="s">
        <v>123</v>
      </c>
    </row>
    <row r="189" spans="2:65" s="13" customFormat="1" ht="11.25">
      <c r="B189" s="153"/>
      <c r="D189" s="146" t="s">
        <v>147</v>
      </c>
      <c r="E189" s="154" t="s">
        <v>1</v>
      </c>
      <c r="F189" s="155" t="s">
        <v>149</v>
      </c>
      <c r="H189" s="156">
        <v>566.54499999999996</v>
      </c>
      <c r="I189" s="157"/>
      <c r="L189" s="153"/>
      <c r="M189" s="158"/>
      <c r="T189" s="159"/>
      <c r="AT189" s="154" t="s">
        <v>147</v>
      </c>
      <c r="AU189" s="154" t="s">
        <v>128</v>
      </c>
      <c r="AV189" s="13" t="s">
        <v>125</v>
      </c>
      <c r="AW189" s="13" t="s">
        <v>31</v>
      </c>
      <c r="AX189" s="13" t="s">
        <v>80</v>
      </c>
      <c r="AY189" s="154" t="s">
        <v>123</v>
      </c>
    </row>
    <row r="190" spans="2:65" s="1" customFormat="1" ht="66.75" customHeight="1">
      <c r="B190" s="30"/>
      <c r="C190" s="131" t="s">
        <v>247</v>
      </c>
      <c r="D190" s="131" t="s">
        <v>129</v>
      </c>
      <c r="E190" s="132" t="s">
        <v>248</v>
      </c>
      <c r="F190" s="133" t="s">
        <v>249</v>
      </c>
      <c r="G190" s="134" t="s">
        <v>190</v>
      </c>
      <c r="H190" s="135">
        <v>15863.26</v>
      </c>
      <c r="I190" s="136"/>
      <c r="J190" s="137">
        <f>ROUND(I190*H190,2)</f>
        <v>0</v>
      </c>
      <c r="K190" s="138"/>
      <c r="L190" s="30"/>
      <c r="M190" s="139" t="s">
        <v>1</v>
      </c>
      <c r="N190" s="140" t="s">
        <v>38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125</v>
      </c>
      <c r="AT190" s="143" t="s">
        <v>129</v>
      </c>
      <c r="AU190" s="143" t="s">
        <v>128</v>
      </c>
      <c r="AY190" s="15" t="s">
        <v>123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5" t="s">
        <v>80</v>
      </c>
      <c r="BK190" s="144">
        <f>ROUND(I190*H190,2)</f>
        <v>0</v>
      </c>
      <c r="BL190" s="15" t="s">
        <v>125</v>
      </c>
      <c r="BM190" s="143" t="s">
        <v>250</v>
      </c>
    </row>
    <row r="191" spans="2:65" s="12" customFormat="1" ht="11.25">
      <c r="B191" s="145"/>
      <c r="D191" s="146" t="s">
        <v>147</v>
      </c>
      <c r="E191" s="147" t="s">
        <v>1</v>
      </c>
      <c r="F191" s="148" t="s">
        <v>251</v>
      </c>
      <c r="H191" s="149">
        <v>15863.26</v>
      </c>
      <c r="I191" s="150"/>
      <c r="L191" s="145"/>
      <c r="M191" s="151"/>
      <c r="T191" s="152"/>
      <c r="AT191" s="147" t="s">
        <v>147</v>
      </c>
      <c r="AU191" s="147" t="s">
        <v>128</v>
      </c>
      <c r="AV191" s="12" t="s">
        <v>82</v>
      </c>
      <c r="AW191" s="12" t="s">
        <v>31</v>
      </c>
      <c r="AX191" s="12" t="s">
        <v>73</v>
      </c>
      <c r="AY191" s="147" t="s">
        <v>123</v>
      </c>
    </row>
    <row r="192" spans="2:65" s="13" customFormat="1" ht="11.25">
      <c r="B192" s="153"/>
      <c r="D192" s="146" t="s">
        <v>147</v>
      </c>
      <c r="E192" s="154" t="s">
        <v>1</v>
      </c>
      <c r="F192" s="155" t="s">
        <v>149</v>
      </c>
      <c r="H192" s="156">
        <v>15863.26</v>
      </c>
      <c r="I192" s="157"/>
      <c r="L192" s="153"/>
      <c r="M192" s="158"/>
      <c r="T192" s="159"/>
      <c r="AT192" s="154" t="s">
        <v>147</v>
      </c>
      <c r="AU192" s="154" t="s">
        <v>128</v>
      </c>
      <c r="AV192" s="13" t="s">
        <v>125</v>
      </c>
      <c r="AW192" s="13" t="s">
        <v>31</v>
      </c>
      <c r="AX192" s="13" t="s">
        <v>80</v>
      </c>
      <c r="AY192" s="154" t="s">
        <v>123</v>
      </c>
    </row>
    <row r="193" spans="2:65" s="1" customFormat="1" ht="44.25" customHeight="1">
      <c r="B193" s="30"/>
      <c r="C193" s="131" t="s">
        <v>252</v>
      </c>
      <c r="D193" s="131" t="s">
        <v>129</v>
      </c>
      <c r="E193" s="132" t="s">
        <v>253</v>
      </c>
      <c r="F193" s="133" t="s">
        <v>254</v>
      </c>
      <c r="G193" s="134" t="s">
        <v>255</v>
      </c>
      <c r="H193" s="135">
        <v>1019.7809999999999</v>
      </c>
      <c r="I193" s="136"/>
      <c r="J193" s="137">
        <f>ROUND(I193*H193,2)</f>
        <v>0</v>
      </c>
      <c r="K193" s="138"/>
      <c r="L193" s="30"/>
      <c r="M193" s="139" t="s">
        <v>1</v>
      </c>
      <c r="N193" s="140" t="s">
        <v>38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125</v>
      </c>
      <c r="AT193" s="143" t="s">
        <v>129</v>
      </c>
      <c r="AU193" s="143" t="s">
        <v>128</v>
      </c>
      <c r="AY193" s="15" t="s">
        <v>123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5" t="s">
        <v>80</v>
      </c>
      <c r="BK193" s="144">
        <f>ROUND(I193*H193,2)</f>
        <v>0</v>
      </c>
      <c r="BL193" s="15" t="s">
        <v>125</v>
      </c>
      <c r="BM193" s="143" t="s">
        <v>177</v>
      </c>
    </row>
    <row r="194" spans="2:65" s="12" customFormat="1" ht="11.25">
      <c r="B194" s="145"/>
      <c r="D194" s="146" t="s">
        <v>147</v>
      </c>
      <c r="E194" s="147" t="s">
        <v>1</v>
      </c>
      <c r="F194" s="148" t="s">
        <v>256</v>
      </c>
      <c r="H194" s="149">
        <v>1019.7809999999999</v>
      </c>
      <c r="I194" s="150"/>
      <c r="L194" s="145"/>
      <c r="M194" s="151"/>
      <c r="T194" s="152"/>
      <c r="AT194" s="147" t="s">
        <v>147</v>
      </c>
      <c r="AU194" s="147" t="s">
        <v>128</v>
      </c>
      <c r="AV194" s="12" t="s">
        <v>82</v>
      </c>
      <c r="AW194" s="12" t="s">
        <v>31</v>
      </c>
      <c r="AX194" s="12" t="s">
        <v>73</v>
      </c>
      <c r="AY194" s="147" t="s">
        <v>123</v>
      </c>
    </row>
    <row r="195" spans="2:65" s="13" customFormat="1" ht="11.25">
      <c r="B195" s="153"/>
      <c r="D195" s="146" t="s">
        <v>147</v>
      </c>
      <c r="E195" s="154" t="s">
        <v>1</v>
      </c>
      <c r="F195" s="155" t="s">
        <v>149</v>
      </c>
      <c r="H195" s="156">
        <v>1019.7809999999999</v>
      </c>
      <c r="I195" s="157"/>
      <c r="L195" s="153"/>
      <c r="M195" s="158"/>
      <c r="T195" s="159"/>
      <c r="AT195" s="154" t="s">
        <v>147</v>
      </c>
      <c r="AU195" s="154" t="s">
        <v>128</v>
      </c>
      <c r="AV195" s="13" t="s">
        <v>125</v>
      </c>
      <c r="AW195" s="13" t="s">
        <v>31</v>
      </c>
      <c r="AX195" s="13" t="s">
        <v>80</v>
      </c>
      <c r="AY195" s="154" t="s">
        <v>123</v>
      </c>
    </row>
    <row r="196" spans="2:65" s="1" customFormat="1" ht="44.25" customHeight="1">
      <c r="B196" s="30"/>
      <c r="C196" s="131" t="s">
        <v>202</v>
      </c>
      <c r="D196" s="131" t="s">
        <v>129</v>
      </c>
      <c r="E196" s="132" t="s">
        <v>257</v>
      </c>
      <c r="F196" s="133" t="s">
        <v>258</v>
      </c>
      <c r="G196" s="134" t="s">
        <v>190</v>
      </c>
      <c r="H196" s="135">
        <v>6</v>
      </c>
      <c r="I196" s="136"/>
      <c r="J196" s="137">
        <f>ROUND(I196*H196,2)</f>
        <v>0</v>
      </c>
      <c r="K196" s="138"/>
      <c r="L196" s="30"/>
      <c r="M196" s="139" t="s">
        <v>1</v>
      </c>
      <c r="N196" s="140" t="s">
        <v>38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125</v>
      </c>
      <c r="AT196" s="143" t="s">
        <v>129</v>
      </c>
      <c r="AU196" s="143" t="s">
        <v>128</v>
      </c>
      <c r="AY196" s="15" t="s">
        <v>123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5" t="s">
        <v>80</v>
      </c>
      <c r="BK196" s="144">
        <f>ROUND(I196*H196,2)</f>
        <v>0</v>
      </c>
      <c r="BL196" s="15" t="s">
        <v>125</v>
      </c>
      <c r="BM196" s="143" t="s">
        <v>259</v>
      </c>
    </row>
    <row r="197" spans="2:65" s="1" customFormat="1" ht="44.25" customHeight="1">
      <c r="B197" s="30"/>
      <c r="C197" s="131" t="s">
        <v>260</v>
      </c>
      <c r="D197" s="131" t="s">
        <v>129</v>
      </c>
      <c r="E197" s="132" t="s">
        <v>261</v>
      </c>
      <c r="F197" s="133" t="s">
        <v>262</v>
      </c>
      <c r="G197" s="134" t="s">
        <v>190</v>
      </c>
      <c r="H197" s="135">
        <v>1947.585</v>
      </c>
      <c r="I197" s="136"/>
      <c r="J197" s="137">
        <f>ROUND(I197*H197,2)</f>
        <v>0</v>
      </c>
      <c r="K197" s="138"/>
      <c r="L197" s="30"/>
      <c r="M197" s="139" t="s">
        <v>1</v>
      </c>
      <c r="N197" s="140" t="s">
        <v>38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125</v>
      </c>
      <c r="AT197" s="143" t="s">
        <v>129</v>
      </c>
      <c r="AU197" s="143" t="s">
        <v>128</v>
      </c>
      <c r="AY197" s="15" t="s">
        <v>123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5" t="s">
        <v>80</v>
      </c>
      <c r="BK197" s="144">
        <f>ROUND(I197*H197,2)</f>
        <v>0</v>
      </c>
      <c r="BL197" s="15" t="s">
        <v>125</v>
      </c>
      <c r="BM197" s="143" t="s">
        <v>263</v>
      </c>
    </row>
    <row r="198" spans="2:65" s="12" customFormat="1" ht="11.25">
      <c r="B198" s="145"/>
      <c r="D198" s="146" t="s">
        <v>147</v>
      </c>
      <c r="E198" s="147" t="s">
        <v>1</v>
      </c>
      <c r="F198" s="148" t="s">
        <v>264</v>
      </c>
      <c r="H198" s="149">
        <v>1947.585</v>
      </c>
      <c r="I198" s="150"/>
      <c r="L198" s="145"/>
      <c r="M198" s="151"/>
      <c r="T198" s="152"/>
      <c r="AT198" s="147" t="s">
        <v>147</v>
      </c>
      <c r="AU198" s="147" t="s">
        <v>128</v>
      </c>
      <c r="AV198" s="12" t="s">
        <v>82</v>
      </c>
      <c r="AW198" s="12" t="s">
        <v>31</v>
      </c>
      <c r="AX198" s="12" t="s">
        <v>73</v>
      </c>
      <c r="AY198" s="147" t="s">
        <v>123</v>
      </c>
    </row>
    <row r="199" spans="2:65" s="13" customFormat="1" ht="11.25">
      <c r="B199" s="153"/>
      <c r="D199" s="146" t="s">
        <v>147</v>
      </c>
      <c r="E199" s="154" t="s">
        <v>1</v>
      </c>
      <c r="F199" s="155" t="s">
        <v>149</v>
      </c>
      <c r="H199" s="156">
        <v>1947.585</v>
      </c>
      <c r="I199" s="157"/>
      <c r="L199" s="153"/>
      <c r="M199" s="158"/>
      <c r="T199" s="159"/>
      <c r="AT199" s="154" t="s">
        <v>147</v>
      </c>
      <c r="AU199" s="154" t="s">
        <v>128</v>
      </c>
      <c r="AV199" s="13" t="s">
        <v>125</v>
      </c>
      <c r="AW199" s="13" t="s">
        <v>31</v>
      </c>
      <c r="AX199" s="13" t="s">
        <v>80</v>
      </c>
      <c r="AY199" s="154" t="s">
        <v>123</v>
      </c>
    </row>
    <row r="200" spans="2:65" s="1" customFormat="1" ht="66.75" customHeight="1">
      <c r="B200" s="30"/>
      <c r="C200" s="131" t="s">
        <v>265</v>
      </c>
      <c r="D200" s="131" t="s">
        <v>129</v>
      </c>
      <c r="E200" s="132" t="s">
        <v>266</v>
      </c>
      <c r="F200" s="133" t="s">
        <v>267</v>
      </c>
      <c r="G200" s="134" t="s">
        <v>190</v>
      </c>
      <c r="H200" s="135">
        <v>404.67500000000001</v>
      </c>
      <c r="I200" s="136"/>
      <c r="J200" s="137">
        <f>ROUND(I200*H200,2)</f>
        <v>0</v>
      </c>
      <c r="K200" s="138"/>
      <c r="L200" s="30"/>
      <c r="M200" s="139" t="s">
        <v>1</v>
      </c>
      <c r="N200" s="140" t="s">
        <v>38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125</v>
      </c>
      <c r="AT200" s="143" t="s">
        <v>129</v>
      </c>
      <c r="AU200" s="143" t="s">
        <v>128</v>
      </c>
      <c r="AY200" s="15" t="s">
        <v>123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5" t="s">
        <v>80</v>
      </c>
      <c r="BK200" s="144">
        <f>ROUND(I200*H200,2)</f>
        <v>0</v>
      </c>
      <c r="BL200" s="15" t="s">
        <v>125</v>
      </c>
      <c r="BM200" s="143" t="s">
        <v>268</v>
      </c>
    </row>
    <row r="201" spans="2:65" s="12" customFormat="1" ht="11.25">
      <c r="B201" s="145"/>
      <c r="D201" s="146" t="s">
        <v>147</v>
      </c>
      <c r="E201" s="147" t="s">
        <v>1</v>
      </c>
      <c r="F201" s="148" t="s">
        <v>269</v>
      </c>
      <c r="H201" s="149">
        <v>404.67500000000001</v>
      </c>
      <c r="I201" s="150"/>
      <c r="L201" s="145"/>
      <c r="M201" s="151"/>
      <c r="T201" s="152"/>
      <c r="AT201" s="147" t="s">
        <v>147</v>
      </c>
      <c r="AU201" s="147" t="s">
        <v>128</v>
      </c>
      <c r="AV201" s="12" t="s">
        <v>82</v>
      </c>
      <c r="AW201" s="12" t="s">
        <v>31</v>
      </c>
      <c r="AX201" s="12" t="s">
        <v>73</v>
      </c>
      <c r="AY201" s="147" t="s">
        <v>123</v>
      </c>
    </row>
    <row r="202" spans="2:65" s="13" customFormat="1" ht="11.25">
      <c r="B202" s="153"/>
      <c r="D202" s="146" t="s">
        <v>147</v>
      </c>
      <c r="E202" s="154" t="s">
        <v>1</v>
      </c>
      <c r="F202" s="155" t="s">
        <v>149</v>
      </c>
      <c r="H202" s="156">
        <v>404.67500000000001</v>
      </c>
      <c r="I202" s="157"/>
      <c r="L202" s="153"/>
      <c r="M202" s="158"/>
      <c r="T202" s="159"/>
      <c r="AT202" s="154" t="s">
        <v>147</v>
      </c>
      <c r="AU202" s="154" t="s">
        <v>128</v>
      </c>
      <c r="AV202" s="13" t="s">
        <v>125</v>
      </c>
      <c r="AW202" s="13" t="s">
        <v>31</v>
      </c>
      <c r="AX202" s="13" t="s">
        <v>80</v>
      </c>
      <c r="AY202" s="154" t="s">
        <v>123</v>
      </c>
    </row>
    <row r="203" spans="2:65" s="1" customFormat="1" ht="16.5" customHeight="1">
      <c r="B203" s="30"/>
      <c r="C203" s="160" t="s">
        <v>212</v>
      </c>
      <c r="D203" s="160" t="s">
        <v>164</v>
      </c>
      <c r="E203" s="161" t="s">
        <v>270</v>
      </c>
      <c r="F203" s="162" t="s">
        <v>271</v>
      </c>
      <c r="G203" s="163" t="s">
        <v>255</v>
      </c>
      <c r="H203" s="164">
        <v>809.35</v>
      </c>
      <c r="I203" s="165"/>
      <c r="J203" s="166">
        <f>ROUND(I203*H203,2)</f>
        <v>0</v>
      </c>
      <c r="K203" s="167"/>
      <c r="L203" s="168"/>
      <c r="M203" s="169" t="s">
        <v>1</v>
      </c>
      <c r="N203" s="170" t="s">
        <v>38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142</v>
      </c>
      <c r="AT203" s="143" t="s">
        <v>164</v>
      </c>
      <c r="AU203" s="143" t="s">
        <v>128</v>
      </c>
      <c r="AY203" s="15" t="s">
        <v>123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5" t="s">
        <v>80</v>
      </c>
      <c r="BK203" s="144">
        <f>ROUND(I203*H203,2)</f>
        <v>0</v>
      </c>
      <c r="BL203" s="15" t="s">
        <v>125</v>
      </c>
      <c r="BM203" s="143" t="s">
        <v>272</v>
      </c>
    </row>
    <row r="204" spans="2:65" s="12" customFormat="1" ht="11.25">
      <c r="B204" s="145"/>
      <c r="D204" s="146" t="s">
        <v>147</v>
      </c>
      <c r="E204" s="147" t="s">
        <v>1</v>
      </c>
      <c r="F204" s="148" t="s">
        <v>273</v>
      </c>
      <c r="H204" s="149">
        <v>809.35</v>
      </c>
      <c r="I204" s="150"/>
      <c r="L204" s="145"/>
      <c r="M204" s="151"/>
      <c r="T204" s="152"/>
      <c r="AT204" s="147" t="s">
        <v>147</v>
      </c>
      <c r="AU204" s="147" t="s">
        <v>128</v>
      </c>
      <c r="AV204" s="12" t="s">
        <v>82</v>
      </c>
      <c r="AW204" s="12" t="s">
        <v>31</v>
      </c>
      <c r="AX204" s="12" t="s">
        <v>73</v>
      </c>
      <c r="AY204" s="147" t="s">
        <v>123</v>
      </c>
    </row>
    <row r="205" spans="2:65" s="13" customFormat="1" ht="11.25">
      <c r="B205" s="153"/>
      <c r="D205" s="146" t="s">
        <v>147</v>
      </c>
      <c r="E205" s="154" t="s">
        <v>1</v>
      </c>
      <c r="F205" s="155" t="s">
        <v>149</v>
      </c>
      <c r="H205" s="156">
        <v>809.35</v>
      </c>
      <c r="I205" s="157"/>
      <c r="L205" s="153"/>
      <c r="M205" s="158"/>
      <c r="T205" s="159"/>
      <c r="AT205" s="154" t="s">
        <v>147</v>
      </c>
      <c r="AU205" s="154" t="s">
        <v>128</v>
      </c>
      <c r="AV205" s="13" t="s">
        <v>125</v>
      </c>
      <c r="AW205" s="13" t="s">
        <v>31</v>
      </c>
      <c r="AX205" s="13" t="s">
        <v>80</v>
      </c>
      <c r="AY205" s="154" t="s">
        <v>123</v>
      </c>
    </row>
    <row r="206" spans="2:65" s="1" customFormat="1" ht="37.9" customHeight="1">
      <c r="B206" s="30"/>
      <c r="C206" s="131" t="s">
        <v>146</v>
      </c>
      <c r="D206" s="131" t="s">
        <v>129</v>
      </c>
      <c r="E206" s="132" t="s">
        <v>274</v>
      </c>
      <c r="F206" s="133" t="s">
        <v>275</v>
      </c>
      <c r="G206" s="134" t="s">
        <v>157</v>
      </c>
      <c r="H206" s="135">
        <v>1301</v>
      </c>
      <c r="I206" s="136"/>
      <c r="J206" s="137">
        <f>ROUND(I206*H206,2)</f>
        <v>0</v>
      </c>
      <c r="K206" s="138"/>
      <c r="L206" s="30"/>
      <c r="M206" s="139" t="s">
        <v>1</v>
      </c>
      <c r="N206" s="140" t="s">
        <v>38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125</v>
      </c>
      <c r="AT206" s="143" t="s">
        <v>129</v>
      </c>
      <c r="AU206" s="143" t="s">
        <v>128</v>
      </c>
      <c r="AY206" s="15" t="s">
        <v>123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5" t="s">
        <v>80</v>
      </c>
      <c r="BK206" s="144">
        <f>ROUND(I206*H206,2)</f>
        <v>0</v>
      </c>
      <c r="BL206" s="15" t="s">
        <v>125</v>
      </c>
      <c r="BM206" s="143" t="s">
        <v>276</v>
      </c>
    </row>
    <row r="207" spans="2:65" s="12" customFormat="1" ht="11.25">
      <c r="B207" s="145"/>
      <c r="D207" s="146" t="s">
        <v>147</v>
      </c>
      <c r="E207" s="147" t="s">
        <v>1</v>
      </c>
      <c r="F207" s="148" t="s">
        <v>277</v>
      </c>
      <c r="H207" s="149">
        <v>1301</v>
      </c>
      <c r="I207" s="150"/>
      <c r="L207" s="145"/>
      <c r="M207" s="151"/>
      <c r="T207" s="152"/>
      <c r="AT207" s="147" t="s">
        <v>147</v>
      </c>
      <c r="AU207" s="147" t="s">
        <v>128</v>
      </c>
      <c r="AV207" s="12" t="s">
        <v>82</v>
      </c>
      <c r="AW207" s="12" t="s">
        <v>31</v>
      </c>
      <c r="AX207" s="12" t="s">
        <v>73</v>
      </c>
      <c r="AY207" s="147" t="s">
        <v>123</v>
      </c>
    </row>
    <row r="208" spans="2:65" s="13" customFormat="1" ht="11.25">
      <c r="B208" s="153"/>
      <c r="D208" s="146" t="s">
        <v>147</v>
      </c>
      <c r="E208" s="154" t="s">
        <v>1</v>
      </c>
      <c r="F208" s="155" t="s">
        <v>149</v>
      </c>
      <c r="H208" s="156">
        <v>1301</v>
      </c>
      <c r="I208" s="157"/>
      <c r="L208" s="153"/>
      <c r="M208" s="158"/>
      <c r="T208" s="159"/>
      <c r="AT208" s="154" t="s">
        <v>147</v>
      </c>
      <c r="AU208" s="154" t="s">
        <v>128</v>
      </c>
      <c r="AV208" s="13" t="s">
        <v>125</v>
      </c>
      <c r="AW208" s="13" t="s">
        <v>31</v>
      </c>
      <c r="AX208" s="13" t="s">
        <v>80</v>
      </c>
      <c r="AY208" s="154" t="s">
        <v>123</v>
      </c>
    </row>
    <row r="209" spans="2:65" s="1" customFormat="1" ht="37.9" customHeight="1">
      <c r="B209" s="30"/>
      <c r="C209" s="131" t="s">
        <v>142</v>
      </c>
      <c r="D209" s="131" t="s">
        <v>129</v>
      </c>
      <c r="E209" s="132" t="s">
        <v>278</v>
      </c>
      <c r="F209" s="133" t="s">
        <v>279</v>
      </c>
      <c r="G209" s="134" t="s">
        <v>157</v>
      </c>
      <c r="H209" s="135">
        <v>1048</v>
      </c>
      <c r="I209" s="136"/>
      <c r="J209" s="137">
        <f>ROUND(I209*H209,2)</f>
        <v>0</v>
      </c>
      <c r="K209" s="138"/>
      <c r="L209" s="30"/>
      <c r="M209" s="139" t="s">
        <v>1</v>
      </c>
      <c r="N209" s="140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125</v>
      </c>
      <c r="AT209" s="143" t="s">
        <v>129</v>
      </c>
      <c r="AU209" s="143" t="s">
        <v>128</v>
      </c>
      <c r="AY209" s="15" t="s">
        <v>123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5" t="s">
        <v>80</v>
      </c>
      <c r="BK209" s="144">
        <f>ROUND(I209*H209,2)</f>
        <v>0</v>
      </c>
      <c r="BL209" s="15" t="s">
        <v>125</v>
      </c>
      <c r="BM209" s="143" t="s">
        <v>280</v>
      </c>
    </row>
    <row r="210" spans="2:65" s="12" customFormat="1" ht="11.25">
      <c r="B210" s="145"/>
      <c r="D210" s="146" t="s">
        <v>147</v>
      </c>
      <c r="E210" s="147" t="s">
        <v>1</v>
      </c>
      <c r="F210" s="148" t="s">
        <v>281</v>
      </c>
      <c r="H210" s="149">
        <v>1048</v>
      </c>
      <c r="I210" s="150"/>
      <c r="L210" s="145"/>
      <c r="M210" s="151"/>
      <c r="T210" s="152"/>
      <c r="AT210" s="147" t="s">
        <v>147</v>
      </c>
      <c r="AU210" s="147" t="s">
        <v>128</v>
      </c>
      <c r="AV210" s="12" t="s">
        <v>82</v>
      </c>
      <c r="AW210" s="12" t="s">
        <v>31</v>
      </c>
      <c r="AX210" s="12" t="s">
        <v>73</v>
      </c>
      <c r="AY210" s="147" t="s">
        <v>123</v>
      </c>
    </row>
    <row r="211" spans="2:65" s="13" customFormat="1" ht="11.25">
      <c r="B211" s="153"/>
      <c r="D211" s="146" t="s">
        <v>147</v>
      </c>
      <c r="E211" s="154" t="s">
        <v>1</v>
      </c>
      <c r="F211" s="155" t="s">
        <v>149</v>
      </c>
      <c r="H211" s="156">
        <v>1048</v>
      </c>
      <c r="I211" s="157"/>
      <c r="L211" s="153"/>
      <c r="M211" s="158"/>
      <c r="T211" s="159"/>
      <c r="AT211" s="154" t="s">
        <v>147</v>
      </c>
      <c r="AU211" s="154" t="s">
        <v>128</v>
      </c>
      <c r="AV211" s="13" t="s">
        <v>125</v>
      </c>
      <c r="AW211" s="13" t="s">
        <v>31</v>
      </c>
      <c r="AX211" s="13" t="s">
        <v>80</v>
      </c>
      <c r="AY211" s="154" t="s">
        <v>123</v>
      </c>
    </row>
    <row r="212" spans="2:65" s="1" customFormat="1" ht="16.5" customHeight="1">
      <c r="B212" s="30"/>
      <c r="C212" s="160" t="s">
        <v>282</v>
      </c>
      <c r="D212" s="160" t="s">
        <v>164</v>
      </c>
      <c r="E212" s="161" t="s">
        <v>283</v>
      </c>
      <c r="F212" s="162" t="s">
        <v>284</v>
      </c>
      <c r="G212" s="163" t="s">
        <v>285</v>
      </c>
      <c r="H212" s="164">
        <v>20.96</v>
      </c>
      <c r="I212" s="165"/>
      <c r="J212" s="166">
        <f>ROUND(I212*H212,2)</f>
        <v>0</v>
      </c>
      <c r="K212" s="167"/>
      <c r="L212" s="168"/>
      <c r="M212" s="169" t="s">
        <v>1</v>
      </c>
      <c r="N212" s="170" t="s">
        <v>38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142</v>
      </c>
      <c r="AT212" s="143" t="s">
        <v>164</v>
      </c>
      <c r="AU212" s="143" t="s">
        <v>128</v>
      </c>
      <c r="AY212" s="15" t="s">
        <v>123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5" t="s">
        <v>80</v>
      </c>
      <c r="BK212" s="144">
        <f>ROUND(I212*H212,2)</f>
        <v>0</v>
      </c>
      <c r="BL212" s="15" t="s">
        <v>125</v>
      </c>
      <c r="BM212" s="143" t="s">
        <v>286</v>
      </c>
    </row>
    <row r="213" spans="2:65" s="12" customFormat="1" ht="11.25">
      <c r="B213" s="145"/>
      <c r="D213" s="146" t="s">
        <v>147</v>
      </c>
      <c r="E213" s="147" t="s">
        <v>1</v>
      </c>
      <c r="F213" s="148" t="s">
        <v>287</v>
      </c>
      <c r="H213" s="149">
        <v>20.96</v>
      </c>
      <c r="I213" s="150"/>
      <c r="L213" s="145"/>
      <c r="M213" s="151"/>
      <c r="T213" s="152"/>
      <c r="AT213" s="147" t="s">
        <v>147</v>
      </c>
      <c r="AU213" s="147" t="s">
        <v>128</v>
      </c>
      <c r="AV213" s="12" t="s">
        <v>82</v>
      </c>
      <c r="AW213" s="12" t="s">
        <v>31</v>
      </c>
      <c r="AX213" s="12" t="s">
        <v>73</v>
      </c>
      <c r="AY213" s="147" t="s">
        <v>123</v>
      </c>
    </row>
    <row r="214" spans="2:65" s="13" customFormat="1" ht="11.25">
      <c r="B214" s="153"/>
      <c r="D214" s="146" t="s">
        <v>147</v>
      </c>
      <c r="E214" s="154" t="s">
        <v>1</v>
      </c>
      <c r="F214" s="155" t="s">
        <v>149</v>
      </c>
      <c r="H214" s="156">
        <v>20.96</v>
      </c>
      <c r="I214" s="157"/>
      <c r="L214" s="153"/>
      <c r="M214" s="158"/>
      <c r="T214" s="159"/>
      <c r="AT214" s="154" t="s">
        <v>147</v>
      </c>
      <c r="AU214" s="154" t="s">
        <v>128</v>
      </c>
      <c r="AV214" s="13" t="s">
        <v>125</v>
      </c>
      <c r="AW214" s="13" t="s">
        <v>31</v>
      </c>
      <c r="AX214" s="13" t="s">
        <v>80</v>
      </c>
      <c r="AY214" s="154" t="s">
        <v>123</v>
      </c>
    </row>
    <row r="215" spans="2:65" s="11" customFormat="1" ht="20.85" customHeight="1">
      <c r="B215" s="119"/>
      <c r="D215" s="120" t="s">
        <v>72</v>
      </c>
      <c r="E215" s="129" t="s">
        <v>82</v>
      </c>
      <c r="F215" s="129" t="s">
        <v>288</v>
      </c>
      <c r="I215" s="122"/>
      <c r="J215" s="130">
        <f>BK215</f>
        <v>0</v>
      </c>
      <c r="L215" s="119"/>
      <c r="M215" s="124"/>
      <c r="P215" s="125">
        <f>SUM(P216:P221)</f>
        <v>0</v>
      </c>
      <c r="R215" s="125">
        <f>SUM(R216:R221)</f>
        <v>0</v>
      </c>
      <c r="T215" s="126">
        <f>SUM(T216:T221)</f>
        <v>0</v>
      </c>
      <c r="AR215" s="120" t="s">
        <v>80</v>
      </c>
      <c r="AT215" s="127" t="s">
        <v>72</v>
      </c>
      <c r="AU215" s="127" t="s">
        <v>82</v>
      </c>
      <c r="AY215" s="120" t="s">
        <v>123</v>
      </c>
      <c r="BK215" s="128">
        <f>SUM(BK216:BK221)</f>
        <v>0</v>
      </c>
    </row>
    <row r="216" spans="2:65" s="1" customFormat="1" ht="76.349999999999994" customHeight="1">
      <c r="B216" s="30"/>
      <c r="C216" s="131" t="s">
        <v>289</v>
      </c>
      <c r="D216" s="131" t="s">
        <v>129</v>
      </c>
      <c r="E216" s="132" t="s">
        <v>290</v>
      </c>
      <c r="F216" s="133" t="s">
        <v>291</v>
      </c>
      <c r="G216" s="134" t="s">
        <v>190</v>
      </c>
      <c r="H216" s="135">
        <v>9.6000000000000002E-2</v>
      </c>
      <c r="I216" s="136"/>
      <c r="J216" s="137">
        <f>ROUND(I216*H216,2)</f>
        <v>0</v>
      </c>
      <c r="K216" s="138"/>
      <c r="L216" s="30"/>
      <c r="M216" s="139" t="s">
        <v>1</v>
      </c>
      <c r="N216" s="140" t="s">
        <v>38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125</v>
      </c>
      <c r="AT216" s="143" t="s">
        <v>129</v>
      </c>
      <c r="AU216" s="143" t="s">
        <v>128</v>
      </c>
      <c r="AY216" s="15" t="s">
        <v>123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5" t="s">
        <v>80</v>
      </c>
      <c r="BK216" s="144">
        <f>ROUND(I216*H216,2)</f>
        <v>0</v>
      </c>
      <c r="BL216" s="15" t="s">
        <v>125</v>
      </c>
      <c r="BM216" s="143" t="s">
        <v>292</v>
      </c>
    </row>
    <row r="217" spans="2:65" s="12" customFormat="1" ht="11.25">
      <c r="B217" s="145"/>
      <c r="D217" s="146" t="s">
        <v>147</v>
      </c>
      <c r="E217" s="147" t="s">
        <v>1</v>
      </c>
      <c r="F217" s="148" t="s">
        <v>293</v>
      </c>
      <c r="H217" s="149">
        <v>9.6000000000000002E-2</v>
      </c>
      <c r="I217" s="150"/>
      <c r="L217" s="145"/>
      <c r="M217" s="151"/>
      <c r="T217" s="152"/>
      <c r="AT217" s="147" t="s">
        <v>147</v>
      </c>
      <c r="AU217" s="147" t="s">
        <v>128</v>
      </c>
      <c r="AV217" s="12" t="s">
        <v>82</v>
      </c>
      <c r="AW217" s="12" t="s">
        <v>31</v>
      </c>
      <c r="AX217" s="12" t="s">
        <v>73</v>
      </c>
      <c r="AY217" s="147" t="s">
        <v>123</v>
      </c>
    </row>
    <row r="218" spans="2:65" s="13" customFormat="1" ht="11.25">
      <c r="B218" s="153"/>
      <c r="D218" s="146" t="s">
        <v>147</v>
      </c>
      <c r="E218" s="154" t="s">
        <v>1</v>
      </c>
      <c r="F218" s="155" t="s">
        <v>149</v>
      </c>
      <c r="H218" s="156">
        <v>9.6000000000000002E-2</v>
      </c>
      <c r="I218" s="157"/>
      <c r="L218" s="153"/>
      <c r="M218" s="158"/>
      <c r="T218" s="159"/>
      <c r="AT218" s="154" t="s">
        <v>147</v>
      </c>
      <c r="AU218" s="154" t="s">
        <v>128</v>
      </c>
      <c r="AV218" s="13" t="s">
        <v>125</v>
      </c>
      <c r="AW218" s="13" t="s">
        <v>31</v>
      </c>
      <c r="AX218" s="13" t="s">
        <v>80</v>
      </c>
      <c r="AY218" s="154" t="s">
        <v>123</v>
      </c>
    </row>
    <row r="219" spans="2:65" s="1" customFormat="1" ht="24.2" customHeight="1">
      <c r="B219" s="30"/>
      <c r="C219" s="131" t="s">
        <v>294</v>
      </c>
      <c r="D219" s="131" t="s">
        <v>129</v>
      </c>
      <c r="E219" s="132" t="s">
        <v>295</v>
      </c>
      <c r="F219" s="133" t="s">
        <v>296</v>
      </c>
      <c r="G219" s="134" t="s">
        <v>167</v>
      </c>
      <c r="H219" s="135">
        <v>1</v>
      </c>
      <c r="I219" s="136"/>
      <c r="J219" s="137">
        <f>ROUND(I219*H219,2)</f>
        <v>0</v>
      </c>
      <c r="K219" s="138"/>
      <c r="L219" s="30"/>
      <c r="M219" s="139" t="s">
        <v>1</v>
      </c>
      <c r="N219" s="140" t="s">
        <v>38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125</v>
      </c>
      <c r="AT219" s="143" t="s">
        <v>129</v>
      </c>
      <c r="AU219" s="143" t="s">
        <v>128</v>
      </c>
      <c r="AY219" s="15" t="s">
        <v>123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5" t="s">
        <v>80</v>
      </c>
      <c r="BK219" s="144">
        <f>ROUND(I219*H219,2)</f>
        <v>0</v>
      </c>
      <c r="BL219" s="15" t="s">
        <v>125</v>
      </c>
      <c r="BM219" s="143" t="s">
        <v>297</v>
      </c>
    </row>
    <row r="220" spans="2:65" s="1" customFormat="1" ht="33" customHeight="1">
      <c r="B220" s="30"/>
      <c r="C220" s="131" t="s">
        <v>298</v>
      </c>
      <c r="D220" s="131" t="s">
        <v>129</v>
      </c>
      <c r="E220" s="132" t="s">
        <v>299</v>
      </c>
      <c r="F220" s="133" t="s">
        <v>300</v>
      </c>
      <c r="G220" s="134" t="s">
        <v>167</v>
      </c>
      <c r="H220" s="135">
        <v>4</v>
      </c>
      <c r="I220" s="136"/>
      <c r="J220" s="137">
        <f>ROUND(I220*H220,2)</f>
        <v>0</v>
      </c>
      <c r="K220" s="138"/>
      <c r="L220" s="30"/>
      <c r="M220" s="139" t="s">
        <v>1</v>
      </c>
      <c r="N220" s="140" t="s">
        <v>38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125</v>
      </c>
      <c r="AT220" s="143" t="s">
        <v>129</v>
      </c>
      <c r="AU220" s="143" t="s">
        <v>128</v>
      </c>
      <c r="AY220" s="15" t="s">
        <v>123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5" t="s">
        <v>80</v>
      </c>
      <c r="BK220" s="144">
        <f>ROUND(I220*H220,2)</f>
        <v>0</v>
      </c>
      <c r="BL220" s="15" t="s">
        <v>125</v>
      </c>
      <c r="BM220" s="143" t="s">
        <v>198</v>
      </c>
    </row>
    <row r="221" spans="2:65" s="1" customFormat="1" ht="16.5" customHeight="1">
      <c r="B221" s="30"/>
      <c r="C221" s="160" t="s">
        <v>301</v>
      </c>
      <c r="D221" s="160" t="s">
        <v>164</v>
      </c>
      <c r="E221" s="161" t="s">
        <v>302</v>
      </c>
      <c r="F221" s="162" t="s">
        <v>303</v>
      </c>
      <c r="G221" s="163" t="s">
        <v>167</v>
      </c>
      <c r="H221" s="164">
        <v>4</v>
      </c>
      <c r="I221" s="165"/>
      <c r="J221" s="166">
        <f>ROUND(I221*H221,2)</f>
        <v>0</v>
      </c>
      <c r="K221" s="167"/>
      <c r="L221" s="168"/>
      <c r="M221" s="169" t="s">
        <v>1</v>
      </c>
      <c r="N221" s="170" t="s">
        <v>38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142</v>
      </c>
      <c r="AT221" s="143" t="s">
        <v>164</v>
      </c>
      <c r="AU221" s="143" t="s">
        <v>128</v>
      </c>
      <c r="AY221" s="15" t="s">
        <v>123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5" t="s">
        <v>80</v>
      </c>
      <c r="BK221" s="144">
        <f>ROUND(I221*H221,2)</f>
        <v>0</v>
      </c>
      <c r="BL221" s="15" t="s">
        <v>125</v>
      </c>
      <c r="BM221" s="143" t="s">
        <v>304</v>
      </c>
    </row>
    <row r="222" spans="2:65" s="11" customFormat="1" ht="20.85" customHeight="1">
      <c r="B222" s="119"/>
      <c r="D222" s="120" t="s">
        <v>72</v>
      </c>
      <c r="E222" s="129" t="s">
        <v>125</v>
      </c>
      <c r="F222" s="129" t="s">
        <v>305</v>
      </c>
      <c r="I222" s="122"/>
      <c r="J222" s="130">
        <f>BK222</f>
        <v>0</v>
      </c>
      <c r="L222" s="119"/>
      <c r="M222" s="124"/>
      <c r="P222" s="125">
        <f>P223</f>
        <v>0</v>
      </c>
      <c r="R222" s="125">
        <f>R223</f>
        <v>0</v>
      </c>
      <c r="T222" s="126">
        <f>T223</f>
        <v>0</v>
      </c>
      <c r="AR222" s="120" t="s">
        <v>80</v>
      </c>
      <c r="AT222" s="127" t="s">
        <v>72</v>
      </c>
      <c r="AU222" s="127" t="s">
        <v>82</v>
      </c>
      <c r="AY222" s="120" t="s">
        <v>123</v>
      </c>
      <c r="BK222" s="128">
        <f>BK223</f>
        <v>0</v>
      </c>
    </row>
    <row r="223" spans="2:65" s="1" customFormat="1" ht="33" customHeight="1">
      <c r="B223" s="30"/>
      <c r="C223" s="131" t="s">
        <v>208</v>
      </c>
      <c r="D223" s="131" t="s">
        <v>129</v>
      </c>
      <c r="E223" s="132" t="s">
        <v>306</v>
      </c>
      <c r="F223" s="133" t="s">
        <v>307</v>
      </c>
      <c r="G223" s="134" t="s">
        <v>190</v>
      </c>
      <c r="H223" s="135">
        <v>161.9</v>
      </c>
      <c r="I223" s="136"/>
      <c r="J223" s="137">
        <f>ROUND(I223*H223,2)</f>
        <v>0</v>
      </c>
      <c r="K223" s="138"/>
      <c r="L223" s="30"/>
      <c r="M223" s="139" t="s">
        <v>1</v>
      </c>
      <c r="N223" s="140" t="s">
        <v>38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125</v>
      </c>
      <c r="AT223" s="143" t="s">
        <v>129</v>
      </c>
      <c r="AU223" s="143" t="s">
        <v>128</v>
      </c>
      <c r="AY223" s="15" t="s">
        <v>123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5" t="s">
        <v>80</v>
      </c>
      <c r="BK223" s="144">
        <f>ROUND(I223*H223,2)</f>
        <v>0</v>
      </c>
      <c r="BL223" s="15" t="s">
        <v>125</v>
      </c>
      <c r="BM223" s="143" t="s">
        <v>308</v>
      </c>
    </row>
    <row r="224" spans="2:65" s="11" customFormat="1" ht="20.85" customHeight="1">
      <c r="B224" s="119"/>
      <c r="D224" s="120" t="s">
        <v>72</v>
      </c>
      <c r="E224" s="129" t="s">
        <v>135</v>
      </c>
      <c r="F224" s="129" t="s">
        <v>309</v>
      </c>
      <c r="I224" s="122"/>
      <c r="J224" s="130">
        <f>BK224</f>
        <v>0</v>
      </c>
      <c r="L224" s="119"/>
      <c r="M224" s="124"/>
      <c r="P224" s="125">
        <f>SUM(P225:P237)</f>
        <v>0</v>
      </c>
      <c r="R224" s="125">
        <f>SUM(R225:R237)</f>
        <v>0</v>
      </c>
      <c r="T224" s="126">
        <f>SUM(T225:T237)</f>
        <v>0</v>
      </c>
      <c r="AR224" s="120" t="s">
        <v>80</v>
      </c>
      <c r="AT224" s="127" t="s">
        <v>72</v>
      </c>
      <c r="AU224" s="127" t="s">
        <v>82</v>
      </c>
      <c r="AY224" s="120" t="s">
        <v>123</v>
      </c>
      <c r="BK224" s="128">
        <f>SUM(BK225:BK237)</f>
        <v>0</v>
      </c>
    </row>
    <row r="225" spans="2:65" s="1" customFormat="1" ht="33" customHeight="1">
      <c r="B225" s="30"/>
      <c r="C225" s="131" t="s">
        <v>310</v>
      </c>
      <c r="D225" s="131" t="s">
        <v>129</v>
      </c>
      <c r="E225" s="132" t="s">
        <v>311</v>
      </c>
      <c r="F225" s="133" t="s">
        <v>312</v>
      </c>
      <c r="G225" s="134" t="s">
        <v>157</v>
      </c>
      <c r="H225" s="135">
        <v>245.8</v>
      </c>
      <c r="I225" s="136"/>
      <c r="J225" s="137">
        <f>ROUND(I225*H225,2)</f>
        <v>0</v>
      </c>
      <c r="K225" s="138"/>
      <c r="L225" s="30"/>
      <c r="M225" s="139" t="s">
        <v>1</v>
      </c>
      <c r="N225" s="140" t="s">
        <v>38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125</v>
      </c>
      <c r="AT225" s="143" t="s">
        <v>129</v>
      </c>
      <c r="AU225" s="143" t="s">
        <v>128</v>
      </c>
      <c r="AY225" s="15" t="s">
        <v>123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5" t="s">
        <v>80</v>
      </c>
      <c r="BK225" s="144">
        <f>ROUND(I225*H225,2)</f>
        <v>0</v>
      </c>
      <c r="BL225" s="15" t="s">
        <v>125</v>
      </c>
      <c r="BM225" s="143" t="s">
        <v>313</v>
      </c>
    </row>
    <row r="226" spans="2:65" s="12" customFormat="1" ht="11.25">
      <c r="B226" s="145"/>
      <c r="D226" s="146" t="s">
        <v>147</v>
      </c>
      <c r="E226" s="147" t="s">
        <v>1</v>
      </c>
      <c r="F226" s="148" t="s">
        <v>314</v>
      </c>
      <c r="H226" s="149">
        <v>245.8</v>
      </c>
      <c r="I226" s="150"/>
      <c r="L226" s="145"/>
      <c r="M226" s="151"/>
      <c r="T226" s="152"/>
      <c r="AT226" s="147" t="s">
        <v>147</v>
      </c>
      <c r="AU226" s="147" t="s">
        <v>128</v>
      </c>
      <c r="AV226" s="12" t="s">
        <v>82</v>
      </c>
      <c r="AW226" s="12" t="s">
        <v>31</v>
      </c>
      <c r="AX226" s="12" t="s">
        <v>73</v>
      </c>
      <c r="AY226" s="147" t="s">
        <v>123</v>
      </c>
    </row>
    <row r="227" spans="2:65" s="13" customFormat="1" ht="11.25">
      <c r="B227" s="153"/>
      <c r="D227" s="146" t="s">
        <v>147</v>
      </c>
      <c r="E227" s="154" t="s">
        <v>1</v>
      </c>
      <c r="F227" s="155" t="s">
        <v>149</v>
      </c>
      <c r="H227" s="156">
        <v>245.8</v>
      </c>
      <c r="I227" s="157"/>
      <c r="L227" s="153"/>
      <c r="M227" s="158"/>
      <c r="T227" s="159"/>
      <c r="AT227" s="154" t="s">
        <v>147</v>
      </c>
      <c r="AU227" s="154" t="s">
        <v>128</v>
      </c>
      <c r="AV227" s="13" t="s">
        <v>125</v>
      </c>
      <c r="AW227" s="13" t="s">
        <v>31</v>
      </c>
      <c r="AX227" s="13" t="s">
        <v>80</v>
      </c>
      <c r="AY227" s="154" t="s">
        <v>123</v>
      </c>
    </row>
    <row r="228" spans="2:65" s="1" customFormat="1" ht="37.9" customHeight="1">
      <c r="B228" s="30"/>
      <c r="C228" s="131" t="s">
        <v>315</v>
      </c>
      <c r="D228" s="131" t="s">
        <v>129</v>
      </c>
      <c r="E228" s="132" t="s">
        <v>316</v>
      </c>
      <c r="F228" s="133" t="s">
        <v>317</v>
      </c>
      <c r="G228" s="134" t="s">
        <v>157</v>
      </c>
      <c r="H228" s="135">
        <v>121.5</v>
      </c>
      <c r="I228" s="136"/>
      <c r="J228" s="137">
        <f>ROUND(I228*H228,2)</f>
        <v>0</v>
      </c>
      <c r="K228" s="138"/>
      <c r="L228" s="30"/>
      <c r="M228" s="139" t="s">
        <v>1</v>
      </c>
      <c r="N228" s="140" t="s">
        <v>38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125</v>
      </c>
      <c r="AT228" s="143" t="s">
        <v>129</v>
      </c>
      <c r="AU228" s="143" t="s">
        <v>128</v>
      </c>
      <c r="AY228" s="15" t="s">
        <v>123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5" t="s">
        <v>80</v>
      </c>
      <c r="BK228" s="144">
        <f>ROUND(I228*H228,2)</f>
        <v>0</v>
      </c>
      <c r="BL228" s="15" t="s">
        <v>125</v>
      </c>
      <c r="BM228" s="143" t="s">
        <v>318</v>
      </c>
    </row>
    <row r="229" spans="2:65" s="12" customFormat="1" ht="11.25">
      <c r="B229" s="145"/>
      <c r="D229" s="146" t="s">
        <v>147</v>
      </c>
      <c r="E229" s="147" t="s">
        <v>1</v>
      </c>
      <c r="F229" s="148" t="s">
        <v>197</v>
      </c>
      <c r="H229" s="149">
        <v>121.5</v>
      </c>
      <c r="I229" s="150"/>
      <c r="L229" s="145"/>
      <c r="M229" s="151"/>
      <c r="T229" s="152"/>
      <c r="AT229" s="147" t="s">
        <v>147</v>
      </c>
      <c r="AU229" s="147" t="s">
        <v>128</v>
      </c>
      <c r="AV229" s="12" t="s">
        <v>82</v>
      </c>
      <c r="AW229" s="12" t="s">
        <v>31</v>
      </c>
      <c r="AX229" s="12" t="s">
        <v>73</v>
      </c>
      <c r="AY229" s="147" t="s">
        <v>123</v>
      </c>
    </row>
    <row r="230" spans="2:65" s="13" customFormat="1" ht="11.25">
      <c r="B230" s="153"/>
      <c r="D230" s="146" t="s">
        <v>147</v>
      </c>
      <c r="E230" s="154" t="s">
        <v>1</v>
      </c>
      <c r="F230" s="155" t="s">
        <v>149</v>
      </c>
      <c r="H230" s="156">
        <v>121.5</v>
      </c>
      <c r="I230" s="157"/>
      <c r="L230" s="153"/>
      <c r="M230" s="158"/>
      <c r="T230" s="159"/>
      <c r="AT230" s="154" t="s">
        <v>147</v>
      </c>
      <c r="AU230" s="154" t="s">
        <v>128</v>
      </c>
      <c r="AV230" s="13" t="s">
        <v>125</v>
      </c>
      <c r="AW230" s="13" t="s">
        <v>31</v>
      </c>
      <c r="AX230" s="13" t="s">
        <v>80</v>
      </c>
      <c r="AY230" s="154" t="s">
        <v>123</v>
      </c>
    </row>
    <row r="231" spans="2:65" s="1" customFormat="1" ht="24.2" customHeight="1">
      <c r="B231" s="30"/>
      <c r="C231" s="131" t="s">
        <v>319</v>
      </c>
      <c r="D231" s="131" t="s">
        <v>129</v>
      </c>
      <c r="E231" s="132" t="s">
        <v>320</v>
      </c>
      <c r="F231" s="133" t="s">
        <v>321</v>
      </c>
      <c r="G231" s="134" t="s">
        <v>157</v>
      </c>
      <c r="H231" s="135">
        <v>121.5</v>
      </c>
      <c r="I231" s="136"/>
      <c r="J231" s="137">
        <f>ROUND(I231*H231,2)</f>
        <v>0</v>
      </c>
      <c r="K231" s="138"/>
      <c r="L231" s="30"/>
      <c r="M231" s="139" t="s">
        <v>1</v>
      </c>
      <c r="N231" s="140" t="s">
        <v>38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125</v>
      </c>
      <c r="AT231" s="143" t="s">
        <v>129</v>
      </c>
      <c r="AU231" s="143" t="s">
        <v>128</v>
      </c>
      <c r="AY231" s="15" t="s">
        <v>123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5" t="s">
        <v>80</v>
      </c>
      <c r="BK231" s="144">
        <f>ROUND(I231*H231,2)</f>
        <v>0</v>
      </c>
      <c r="BL231" s="15" t="s">
        <v>125</v>
      </c>
      <c r="BM231" s="143" t="s">
        <v>322</v>
      </c>
    </row>
    <row r="232" spans="2:65" s="1" customFormat="1" ht="44.25" customHeight="1">
      <c r="B232" s="30"/>
      <c r="C232" s="131" t="s">
        <v>323</v>
      </c>
      <c r="D232" s="131" t="s">
        <v>129</v>
      </c>
      <c r="E232" s="132" t="s">
        <v>324</v>
      </c>
      <c r="F232" s="133" t="s">
        <v>325</v>
      </c>
      <c r="G232" s="134" t="s">
        <v>157</v>
      </c>
      <c r="H232" s="135">
        <v>121.5</v>
      </c>
      <c r="I232" s="136"/>
      <c r="J232" s="137">
        <f>ROUND(I232*H232,2)</f>
        <v>0</v>
      </c>
      <c r="K232" s="138"/>
      <c r="L232" s="30"/>
      <c r="M232" s="139" t="s">
        <v>1</v>
      </c>
      <c r="N232" s="140" t="s">
        <v>38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125</v>
      </c>
      <c r="AT232" s="143" t="s">
        <v>129</v>
      </c>
      <c r="AU232" s="143" t="s">
        <v>128</v>
      </c>
      <c r="AY232" s="15" t="s">
        <v>123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5" t="s">
        <v>80</v>
      </c>
      <c r="BK232" s="144">
        <f>ROUND(I232*H232,2)</f>
        <v>0</v>
      </c>
      <c r="BL232" s="15" t="s">
        <v>125</v>
      </c>
      <c r="BM232" s="143" t="s">
        <v>326</v>
      </c>
    </row>
    <row r="233" spans="2:65" s="12" customFormat="1" ht="11.25">
      <c r="B233" s="145"/>
      <c r="D233" s="146" t="s">
        <v>147</v>
      </c>
      <c r="E233" s="147" t="s">
        <v>1</v>
      </c>
      <c r="F233" s="148" t="s">
        <v>197</v>
      </c>
      <c r="H233" s="149">
        <v>121.5</v>
      </c>
      <c r="I233" s="150"/>
      <c r="L233" s="145"/>
      <c r="M233" s="151"/>
      <c r="T233" s="152"/>
      <c r="AT233" s="147" t="s">
        <v>147</v>
      </c>
      <c r="AU233" s="147" t="s">
        <v>128</v>
      </c>
      <c r="AV233" s="12" t="s">
        <v>82</v>
      </c>
      <c r="AW233" s="12" t="s">
        <v>31</v>
      </c>
      <c r="AX233" s="12" t="s">
        <v>73</v>
      </c>
      <c r="AY233" s="147" t="s">
        <v>123</v>
      </c>
    </row>
    <row r="234" spans="2:65" s="13" customFormat="1" ht="11.25">
      <c r="B234" s="153"/>
      <c r="D234" s="146" t="s">
        <v>147</v>
      </c>
      <c r="E234" s="154" t="s">
        <v>1</v>
      </c>
      <c r="F234" s="155" t="s">
        <v>149</v>
      </c>
      <c r="H234" s="156">
        <v>121.5</v>
      </c>
      <c r="I234" s="157"/>
      <c r="L234" s="153"/>
      <c r="M234" s="158"/>
      <c r="T234" s="159"/>
      <c r="AT234" s="154" t="s">
        <v>147</v>
      </c>
      <c r="AU234" s="154" t="s">
        <v>128</v>
      </c>
      <c r="AV234" s="13" t="s">
        <v>125</v>
      </c>
      <c r="AW234" s="13" t="s">
        <v>31</v>
      </c>
      <c r="AX234" s="13" t="s">
        <v>80</v>
      </c>
      <c r="AY234" s="154" t="s">
        <v>123</v>
      </c>
    </row>
    <row r="235" spans="2:65" s="1" customFormat="1" ht="24.2" customHeight="1">
      <c r="B235" s="30"/>
      <c r="C235" s="131" t="s">
        <v>327</v>
      </c>
      <c r="D235" s="131" t="s">
        <v>129</v>
      </c>
      <c r="E235" s="132" t="s">
        <v>328</v>
      </c>
      <c r="F235" s="133" t="s">
        <v>329</v>
      </c>
      <c r="G235" s="134" t="s">
        <v>134</v>
      </c>
      <c r="H235" s="135">
        <v>245</v>
      </c>
      <c r="I235" s="136"/>
      <c r="J235" s="137">
        <f>ROUND(I235*H235,2)</f>
        <v>0</v>
      </c>
      <c r="K235" s="138"/>
      <c r="L235" s="30"/>
      <c r="M235" s="139" t="s">
        <v>1</v>
      </c>
      <c r="N235" s="140" t="s">
        <v>38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125</v>
      </c>
      <c r="AT235" s="143" t="s">
        <v>129</v>
      </c>
      <c r="AU235" s="143" t="s">
        <v>128</v>
      </c>
      <c r="AY235" s="15" t="s">
        <v>123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5" t="s">
        <v>80</v>
      </c>
      <c r="BK235" s="144">
        <f>ROUND(I235*H235,2)</f>
        <v>0</v>
      </c>
      <c r="BL235" s="15" t="s">
        <v>125</v>
      </c>
      <c r="BM235" s="143" t="s">
        <v>330</v>
      </c>
    </row>
    <row r="236" spans="2:65" s="12" customFormat="1" ht="11.25">
      <c r="B236" s="145"/>
      <c r="D236" s="146" t="s">
        <v>147</v>
      </c>
      <c r="E236" s="147" t="s">
        <v>1</v>
      </c>
      <c r="F236" s="148" t="s">
        <v>331</v>
      </c>
      <c r="H236" s="149">
        <v>245</v>
      </c>
      <c r="I236" s="150"/>
      <c r="L236" s="145"/>
      <c r="M236" s="151"/>
      <c r="T236" s="152"/>
      <c r="AT236" s="147" t="s">
        <v>147</v>
      </c>
      <c r="AU236" s="147" t="s">
        <v>128</v>
      </c>
      <c r="AV236" s="12" t="s">
        <v>82</v>
      </c>
      <c r="AW236" s="12" t="s">
        <v>31</v>
      </c>
      <c r="AX236" s="12" t="s">
        <v>73</v>
      </c>
      <c r="AY236" s="147" t="s">
        <v>123</v>
      </c>
    </row>
    <row r="237" spans="2:65" s="13" customFormat="1" ht="11.25">
      <c r="B237" s="153"/>
      <c r="D237" s="146" t="s">
        <v>147</v>
      </c>
      <c r="E237" s="154" t="s">
        <v>1</v>
      </c>
      <c r="F237" s="155" t="s">
        <v>149</v>
      </c>
      <c r="H237" s="156">
        <v>245</v>
      </c>
      <c r="I237" s="157"/>
      <c r="L237" s="153"/>
      <c r="M237" s="158"/>
      <c r="T237" s="159"/>
      <c r="AT237" s="154" t="s">
        <v>147</v>
      </c>
      <c r="AU237" s="154" t="s">
        <v>128</v>
      </c>
      <c r="AV237" s="13" t="s">
        <v>125</v>
      </c>
      <c r="AW237" s="13" t="s">
        <v>31</v>
      </c>
      <c r="AX237" s="13" t="s">
        <v>80</v>
      </c>
      <c r="AY237" s="154" t="s">
        <v>123</v>
      </c>
    </row>
    <row r="238" spans="2:65" s="11" customFormat="1" ht="20.85" customHeight="1">
      <c r="B238" s="119"/>
      <c r="D238" s="120" t="s">
        <v>72</v>
      </c>
      <c r="E238" s="129" t="s">
        <v>142</v>
      </c>
      <c r="F238" s="129" t="s">
        <v>332</v>
      </c>
      <c r="I238" s="122"/>
      <c r="J238" s="130">
        <f>BK238</f>
        <v>0</v>
      </c>
      <c r="L238" s="119"/>
      <c r="M238" s="124"/>
      <c r="P238" s="125">
        <f>SUM(P239:P296)</f>
        <v>0</v>
      </c>
      <c r="R238" s="125">
        <f>SUM(R239:R296)</f>
        <v>0.13058700000000001</v>
      </c>
      <c r="T238" s="126">
        <f>SUM(T239:T296)</f>
        <v>0</v>
      </c>
      <c r="AR238" s="120" t="s">
        <v>80</v>
      </c>
      <c r="AT238" s="127" t="s">
        <v>72</v>
      </c>
      <c r="AU238" s="127" t="s">
        <v>82</v>
      </c>
      <c r="AY238" s="120" t="s">
        <v>123</v>
      </c>
      <c r="BK238" s="128">
        <f>SUM(BK239:BK296)</f>
        <v>0</v>
      </c>
    </row>
    <row r="239" spans="2:65" s="1" customFormat="1" ht="49.15" customHeight="1">
      <c r="B239" s="30"/>
      <c r="C239" s="131" t="s">
        <v>333</v>
      </c>
      <c r="D239" s="131" t="s">
        <v>129</v>
      </c>
      <c r="E239" s="132" t="s">
        <v>334</v>
      </c>
      <c r="F239" s="133" t="s">
        <v>335</v>
      </c>
      <c r="G239" s="134" t="s">
        <v>167</v>
      </c>
      <c r="H239" s="135">
        <v>1</v>
      </c>
      <c r="I239" s="136"/>
      <c r="J239" s="137">
        <f>ROUND(I239*H239,2)</f>
        <v>0</v>
      </c>
      <c r="K239" s="138"/>
      <c r="L239" s="30"/>
      <c r="M239" s="139" t="s">
        <v>1</v>
      </c>
      <c r="N239" s="140" t="s">
        <v>38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125</v>
      </c>
      <c r="AT239" s="143" t="s">
        <v>129</v>
      </c>
      <c r="AU239" s="143" t="s">
        <v>128</v>
      </c>
      <c r="AY239" s="15" t="s">
        <v>123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5" t="s">
        <v>80</v>
      </c>
      <c r="BK239" s="144">
        <f>ROUND(I239*H239,2)</f>
        <v>0</v>
      </c>
      <c r="BL239" s="15" t="s">
        <v>125</v>
      </c>
      <c r="BM239" s="143" t="s">
        <v>336</v>
      </c>
    </row>
    <row r="240" spans="2:65" s="1" customFormat="1" ht="24.2" customHeight="1">
      <c r="B240" s="30"/>
      <c r="C240" s="160" t="s">
        <v>337</v>
      </c>
      <c r="D240" s="160" t="s">
        <v>164</v>
      </c>
      <c r="E240" s="161" t="s">
        <v>338</v>
      </c>
      <c r="F240" s="162" t="s">
        <v>339</v>
      </c>
      <c r="G240" s="163" t="s">
        <v>167</v>
      </c>
      <c r="H240" s="164">
        <v>1</v>
      </c>
      <c r="I240" s="165"/>
      <c r="J240" s="166">
        <f>ROUND(I240*H240,2)</f>
        <v>0</v>
      </c>
      <c r="K240" s="167"/>
      <c r="L240" s="168"/>
      <c r="M240" s="169" t="s">
        <v>1</v>
      </c>
      <c r="N240" s="170" t="s">
        <v>38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142</v>
      </c>
      <c r="AT240" s="143" t="s">
        <v>164</v>
      </c>
      <c r="AU240" s="143" t="s">
        <v>128</v>
      </c>
      <c r="AY240" s="15" t="s">
        <v>123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5" t="s">
        <v>80</v>
      </c>
      <c r="BK240" s="144">
        <f>ROUND(I240*H240,2)</f>
        <v>0</v>
      </c>
      <c r="BL240" s="15" t="s">
        <v>125</v>
      </c>
      <c r="BM240" s="143" t="s">
        <v>340</v>
      </c>
    </row>
    <row r="241" spans="2:65" s="1" customFormat="1" ht="49.15" customHeight="1">
      <c r="B241" s="30"/>
      <c r="C241" s="131" t="s">
        <v>341</v>
      </c>
      <c r="D241" s="131" t="s">
        <v>129</v>
      </c>
      <c r="E241" s="132" t="s">
        <v>342</v>
      </c>
      <c r="F241" s="133" t="s">
        <v>343</v>
      </c>
      <c r="G241" s="134" t="s">
        <v>167</v>
      </c>
      <c r="H241" s="135">
        <v>22</v>
      </c>
      <c r="I241" s="136"/>
      <c r="J241" s="137">
        <f>ROUND(I241*H241,2)</f>
        <v>0</v>
      </c>
      <c r="K241" s="138"/>
      <c r="L241" s="30"/>
      <c r="M241" s="139" t="s">
        <v>1</v>
      </c>
      <c r="N241" s="140" t="s">
        <v>38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125</v>
      </c>
      <c r="AT241" s="143" t="s">
        <v>129</v>
      </c>
      <c r="AU241" s="143" t="s">
        <v>128</v>
      </c>
      <c r="AY241" s="15" t="s">
        <v>123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5" t="s">
        <v>80</v>
      </c>
      <c r="BK241" s="144">
        <f>ROUND(I241*H241,2)</f>
        <v>0</v>
      </c>
      <c r="BL241" s="15" t="s">
        <v>125</v>
      </c>
      <c r="BM241" s="143" t="s">
        <v>333</v>
      </c>
    </row>
    <row r="242" spans="2:65" s="1" customFormat="1" ht="16.5" customHeight="1">
      <c r="B242" s="30"/>
      <c r="C242" s="160" t="s">
        <v>344</v>
      </c>
      <c r="D242" s="160" t="s">
        <v>164</v>
      </c>
      <c r="E242" s="161" t="s">
        <v>345</v>
      </c>
      <c r="F242" s="162" t="s">
        <v>346</v>
      </c>
      <c r="G242" s="163" t="s">
        <v>347</v>
      </c>
      <c r="H242" s="164">
        <v>11</v>
      </c>
      <c r="I242" s="165"/>
      <c r="J242" s="166">
        <f>ROUND(I242*H242,2)</f>
        <v>0</v>
      </c>
      <c r="K242" s="167"/>
      <c r="L242" s="168"/>
      <c r="M242" s="169" t="s">
        <v>1</v>
      </c>
      <c r="N242" s="170" t="s">
        <v>38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142</v>
      </c>
      <c r="AT242" s="143" t="s">
        <v>164</v>
      </c>
      <c r="AU242" s="143" t="s">
        <v>128</v>
      </c>
      <c r="AY242" s="15" t="s">
        <v>123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5" t="s">
        <v>80</v>
      </c>
      <c r="BK242" s="144">
        <f>ROUND(I242*H242,2)</f>
        <v>0</v>
      </c>
      <c r="BL242" s="15" t="s">
        <v>125</v>
      </c>
      <c r="BM242" s="143" t="s">
        <v>348</v>
      </c>
    </row>
    <row r="243" spans="2:65" s="12" customFormat="1" ht="11.25">
      <c r="B243" s="145"/>
      <c r="D243" s="146" t="s">
        <v>147</v>
      </c>
      <c r="E243" s="147" t="s">
        <v>1</v>
      </c>
      <c r="F243" s="148" t="s">
        <v>349</v>
      </c>
      <c r="H243" s="149">
        <v>11</v>
      </c>
      <c r="I243" s="150"/>
      <c r="L243" s="145"/>
      <c r="M243" s="151"/>
      <c r="T243" s="152"/>
      <c r="AT243" s="147" t="s">
        <v>147</v>
      </c>
      <c r="AU243" s="147" t="s">
        <v>128</v>
      </c>
      <c r="AV243" s="12" t="s">
        <v>82</v>
      </c>
      <c r="AW243" s="12" t="s">
        <v>31</v>
      </c>
      <c r="AX243" s="12" t="s">
        <v>73</v>
      </c>
      <c r="AY243" s="147" t="s">
        <v>123</v>
      </c>
    </row>
    <row r="244" spans="2:65" s="13" customFormat="1" ht="11.25">
      <c r="B244" s="153"/>
      <c r="D244" s="146" t="s">
        <v>147</v>
      </c>
      <c r="E244" s="154" t="s">
        <v>1</v>
      </c>
      <c r="F244" s="155" t="s">
        <v>149</v>
      </c>
      <c r="H244" s="156">
        <v>11</v>
      </c>
      <c r="I244" s="157"/>
      <c r="L244" s="153"/>
      <c r="M244" s="158"/>
      <c r="T244" s="159"/>
      <c r="AT244" s="154" t="s">
        <v>147</v>
      </c>
      <c r="AU244" s="154" t="s">
        <v>128</v>
      </c>
      <c r="AV244" s="13" t="s">
        <v>125</v>
      </c>
      <c r="AW244" s="13" t="s">
        <v>31</v>
      </c>
      <c r="AX244" s="13" t="s">
        <v>80</v>
      </c>
      <c r="AY244" s="154" t="s">
        <v>123</v>
      </c>
    </row>
    <row r="245" spans="2:65" s="1" customFormat="1" ht="24.2" customHeight="1">
      <c r="B245" s="30"/>
      <c r="C245" s="160" t="s">
        <v>350</v>
      </c>
      <c r="D245" s="160" t="s">
        <v>164</v>
      </c>
      <c r="E245" s="161" t="s">
        <v>351</v>
      </c>
      <c r="F245" s="162" t="s">
        <v>352</v>
      </c>
      <c r="G245" s="163" t="s">
        <v>167</v>
      </c>
      <c r="H245" s="164">
        <v>2</v>
      </c>
      <c r="I245" s="165"/>
      <c r="J245" s="166">
        <f t="shared" ref="J245:J259" si="0">ROUND(I245*H245,2)</f>
        <v>0</v>
      </c>
      <c r="K245" s="167"/>
      <c r="L245" s="168"/>
      <c r="M245" s="169" t="s">
        <v>1</v>
      </c>
      <c r="N245" s="170" t="s">
        <v>38</v>
      </c>
      <c r="P245" s="141">
        <f t="shared" ref="P245:P259" si="1">O245*H245</f>
        <v>0</v>
      </c>
      <c r="Q245" s="141">
        <v>0</v>
      </c>
      <c r="R245" s="141">
        <f t="shared" ref="R245:R259" si="2">Q245*H245</f>
        <v>0</v>
      </c>
      <c r="S245" s="141">
        <v>0</v>
      </c>
      <c r="T245" s="142">
        <f t="shared" ref="T245:T259" si="3">S245*H245</f>
        <v>0</v>
      </c>
      <c r="AR245" s="143" t="s">
        <v>142</v>
      </c>
      <c r="AT245" s="143" t="s">
        <v>164</v>
      </c>
      <c r="AU245" s="143" t="s">
        <v>128</v>
      </c>
      <c r="AY245" s="15" t="s">
        <v>123</v>
      </c>
      <c r="BE245" s="144">
        <f t="shared" ref="BE245:BE259" si="4">IF(N245="základní",J245,0)</f>
        <v>0</v>
      </c>
      <c r="BF245" s="144">
        <f t="shared" ref="BF245:BF259" si="5">IF(N245="snížená",J245,0)</f>
        <v>0</v>
      </c>
      <c r="BG245" s="144">
        <f t="shared" ref="BG245:BG259" si="6">IF(N245="zákl. přenesená",J245,0)</f>
        <v>0</v>
      </c>
      <c r="BH245" s="144">
        <f t="shared" ref="BH245:BH259" si="7">IF(N245="sníž. přenesená",J245,0)</f>
        <v>0</v>
      </c>
      <c r="BI245" s="144">
        <f t="shared" ref="BI245:BI259" si="8">IF(N245="nulová",J245,0)</f>
        <v>0</v>
      </c>
      <c r="BJ245" s="15" t="s">
        <v>80</v>
      </c>
      <c r="BK245" s="144">
        <f t="shared" ref="BK245:BK259" si="9">ROUND(I245*H245,2)</f>
        <v>0</v>
      </c>
      <c r="BL245" s="15" t="s">
        <v>125</v>
      </c>
      <c r="BM245" s="143" t="s">
        <v>353</v>
      </c>
    </row>
    <row r="246" spans="2:65" s="1" customFormat="1" ht="24.2" customHeight="1">
      <c r="B246" s="30"/>
      <c r="C246" s="160" t="s">
        <v>354</v>
      </c>
      <c r="D246" s="160" t="s">
        <v>164</v>
      </c>
      <c r="E246" s="161" t="s">
        <v>355</v>
      </c>
      <c r="F246" s="162" t="s">
        <v>356</v>
      </c>
      <c r="G246" s="163" t="s">
        <v>167</v>
      </c>
      <c r="H246" s="164">
        <v>2</v>
      </c>
      <c r="I246" s="165"/>
      <c r="J246" s="166">
        <f t="shared" si="0"/>
        <v>0</v>
      </c>
      <c r="K246" s="167"/>
      <c r="L246" s="168"/>
      <c r="M246" s="169" t="s">
        <v>1</v>
      </c>
      <c r="N246" s="170" t="s">
        <v>38</v>
      </c>
      <c r="P246" s="141">
        <f t="shared" si="1"/>
        <v>0</v>
      </c>
      <c r="Q246" s="141">
        <v>0</v>
      </c>
      <c r="R246" s="141">
        <f t="shared" si="2"/>
        <v>0</v>
      </c>
      <c r="S246" s="141">
        <v>0</v>
      </c>
      <c r="T246" s="142">
        <f t="shared" si="3"/>
        <v>0</v>
      </c>
      <c r="AR246" s="143" t="s">
        <v>142</v>
      </c>
      <c r="AT246" s="143" t="s">
        <v>164</v>
      </c>
      <c r="AU246" s="143" t="s">
        <v>128</v>
      </c>
      <c r="AY246" s="15" t="s">
        <v>123</v>
      </c>
      <c r="BE246" s="144">
        <f t="shared" si="4"/>
        <v>0</v>
      </c>
      <c r="BF246" s="144">
        <f t="shared" si="5"/>
        <v>0</v>
      </c>
      <c r="BG246" s="144">
        <f t="shared" si="6"/>
        <v>0</v>
      </c>
      <c r="BH246" s="144">
        <f t="shared" si="7"/>
        <v>0</v>
      </c>
      <c r="BI246" s="144">
        <f t="shared" si="8"/>
        <v>0</v>
      </c>
      <c r="BJ246" s="15" t="s">
        <v>80</v>
      </c>
      <c r="BK246" s="144">
        <f t="shared" si="9"/>
        <v>0</v>
      </c>
      <c r="BL246" s="15" t="s">
        <v>125</v>
      </c>
      <c r="BM246" s="143" t="s">
        <v>357</v>
      </c>
    </row>
    <row r="247" spans="2:65" s="1" customFormat="1" ht="24.2" customHeight="1">
      <c r="B247" s="30"/>
      <c r="C247" s="160" t="s">
        <v>358</v>
      </c>
      <c r="D247" s="160" t="s">
        <v>164</v>
      </c>
      <c r="E247" s="161" t="s">
        <v>359</v>
      </c>
      <c r="F247" s="162" t="s">
        <v>360</v>
      </c>
      <c r="G247" s="163" t="s">
        <v>167</v>
      </c>
      <c r="H247" s="164">
        <v>1</v>
      </c>
      <c r="I247" s="165"/>
      <c r="J247" s="166">
        <f t="shared" si="0"/>
        <v>0</v>
      </c>
      <c r="K247" s="167"/>
      <c r="L247" s="168"/>
      <c r="M247" s="169" t="s">
        <v>1</v>
      </c>
      <c r="N247" s="170" t="s">
        <v>38</v>
      </c>
      <c r="P247" s="141">
        <f t="shared" si="1"/>
        <v>0</v>
      </c>
      <c r="Q247" s="141">
        <v>0</v>
      </c>
      <c r="R247" s="141">
        <f t="shared" si="2"/>
        <v>0</v>
      </c>
      <c r="S247" s="141">
        <v>0</v>
      </c>
      <c r="T247" s="142">
        <f t="shared" si="3"/>
        <v>0</v>
      </c>
      <c r="AR247" s="143" t="s">
        <v>142</v>
      </c>
      <c r="AT247" s="143" t="s">
        <v>164</v>
      </c>
      <c r="AU247" s="143" t="s">
        <v>128</v>
      </c>
      <c r="AY247" s="15" t="s">
        <v>123</v>
      </c>
      <c r="BE247" s="144">
        <f t="shared" si="4"/>
        <v>0</v>
      </c>
      <c r="BF247" s="144">
        <f t="shared" si="5"/>
        <v>0</v>
      </c>
      <c r="BG247" s="144">
        <f t="shared" si="6"/>
        <v>0</v>
      </c>
      <c r="BH247" s="144">
        <f t="shared" si="7"/>
        <v>0</v>
      </c>
      <c r="BI247" s="144">
        <f t="shared" si="8"/>
        <v>0</v>
      </c>
      <c r="BJ247" s="15" t="s">
        <v>80</v>
      </c>
      <c r="BK247" s="144">
        <f t="shared" si="9"/>
        <v>0</v>
      </c>
      <c r="BL247" s="15" t="s">
        <v>125</v>
      </c>
      <c r="BM247" s="143" t="s">
        <v>361</v>
      </c>
    </row>
    <row r="248" spans="2:65" s="1" customFormat="1" ht="24.2" customHeight="1">
      <c r="B248" s="30"/>
      <c r="C248" s="160" t="s">
        <v>263</v>
      </c>
      <c r="D248" s="160" t="s">
        <v>164</v>
      </c>
      <c r="E248" s="161" t="s">
        <v>362</v>
      </c>
      <c r="F248" s="162" t="s">
        <v>363</v>
      </c>
      <c r="G248" s="163" t="s">
        <v>167</v>
      </c>
      <c r="H248" s="164">
        <v>2</v>
      </c>
      <c r="I248" s="165"/>
      <c r="J248" s="166">
        <f t="shared" si="0"/>
        <v>0</v>
      </c>
      <c r="K248" s="167"/>
      <c r="L248" s="168"/>
      <c r="M248" s="169" t="s">
        <v>1</v>
      </c>
      <c r="N248" s="170" t="s">
        <v>38</v>
      </c>
      <c r="P248" s="141">
        <f t="shared" si="1"/>
        <v>0</v>
      </c>
      <c r="Q248" s="141">
        <v>0</v>
      </c>
      <c r="R248" s="141">
        <f t="shared" si="2"/>
        <v>0</v>
      </c>
      <c r="S248" s="141">
        <v>0</v>
      </c>
      <c r="T248" s="142">
        <f t="shared" si="3"/>
        <v>0</v>
      </c>
      <c r="AR248" s="143" t="s">
        <v>142</v>
      </c>
      <c r="AT248" s="143" t="s">
        <v>164</v>
      </c>
      <c r="AU248" s="143" t="s">
        <v>128</v>
      </c>
      <c r="AY248" s="15" t="s">
        <v>123</v>
      </c>
      <c r="BE248" s="144">
        <f t="shared" si="4"/>
        <v>0</v>
      </c>
      <c r="BF248" s="144">
        <f t="shared" si="5"/>
        <v>0</v>
      </c>
      <c r="BG248" s="144">
        <f t="shared" si="6"/>
        <v>0</v>
      </c>
      <c r="BH248" s="144">
        <f t="shared" si="7"/>
        <v>0</v>
      </c>
      <c r="BI248" s="144">
        <f t="shared" si="8"/>
        <v>0</v>
      </c>
      <c r="BJ248" s="15" t="s">
        <v>80</v>
      </c>
      <c r="BK248" s="144">
        <f t="shared" si="9"/>
        <v>0</v>
      </c>
      <c r="BL248" s="15" t="s">
        <v>125</v>
      </c>
      <c r="BM248" s="143" t="s">
        <v>364</v>
      </c>
    </row>
    <row r="249" spans="2:65" s="1" customFormat="1" ht="24.2" customHeight="1">
      <c r="B249" s="30"/>
      <c r="C249" s="160" t="s">
        <v>365</v>
      </c>
      <c r="D249" s="160" t="s">
        <v>164</v>
      </c>
      <c r="E249" s="161" t="s">
        <v>366</v>
      </c>
      <c r="F249" s="162" t="s">
        <v>367</v>
      </c>
      <c r="G249" s="163" t="s">
        <v>167</v>
      </c>
      <c r="H249" s="164">
        <v>1</v>
      </c>
      <c r="I249" s="165"/>
      <c r="J249" s="166">
        <f t="shared" si="0"/>
        <v>0</v>
      </c>
      <c r="K249" s="167"/>
      <c r="L249" s="168"/>
      <c r="M249" s="169" t="s">
        <v>1</v>
      </c>
      <c r="N249" s="170" t="s">
        <v>38</v>
      </c>
      <c r="P249" s="141">
        <f t="shared" si="1"/>
        <v>0</v>
      </c>
      <c r="Q249" s="141">
        <v>0</v>
      </c>
      <c r="R249" s="141">
        <f t="shared" si="2"/>
        <v>0</v>
      </c>
      <c r="S249" s="141">
        <v>0</v>
      </c>
      <c r="T249" s="142">
        <f t="shared" si="3"/>
        <v>0</v>
      </c>
      <c r="AR249" s="143" t="s">
        <v>142</v>
      </c>
      <c r="AT249" s="143" t="s">
        <v>164</v>
      </c>
      <c r="AU249" s="143" t="s">
        <v>128</v>
      </c>
      <c r="AY249" s="15" t="s">
        <v>123</v>
      </c>
      <c r="BE249" s="144">
        <f t="shared" si="4"/>
        <v>0</v>
      </c>
      <c r="BF249" s="144">
        <f t="shared" si="5"/>
        <v>0</v>
      </c>
      <c r="BG249" s="144">
        <f t="shared" si="6"/>
        <v>0</v>
      </c>
      <c r="BH249" s="144">
        <f t="shared" si="7"/>
        <v>0</v>
      </c>
      <c r="BI249" s="144">
        <f t="shared" si="8"/>
        <v>0</v>
      </c>
      <c r="BJ249" s="15" t="s">
        <v>80</v>
      </c>
      <c r="BK249" s="144">
        <f t="shared" si="9"/>
        <v>0</v>
      </c>
      <c r="BL249" s="15" t="s">
        <v>125</v>
      </c>
      <c r="BM249" s="143" t="s">
        <v>368</v>
      </c>
    </row>
    <row r="250" spans="2:65" s="1" customFormat="1" ht="24.2" customHeight="1">
      <c r="B250" s="30"/>
      <c r="C250" s="160" t="s">
        <v>369</v>
      </c>
      <c r="D250" s="160" t="s">
        <v>164</v>
      </c>
      <c r="E250" s="161" t="s">
        <v>370</v>
      </c>
      <c r="F250" s="162" t="s">
        <v>371</v>
      </c>
      <c r="G250" s="163" t="s">
        <v>167</v>
      </c>
      <c r="H250" s="164">
        <v>1</v>
      </c>
      <c r="I250" s="165"/>
      <c r="J250" s="166">
        <f t="shared" si="0"/>
        <v>0</v>
      </c>
      <c r="K250" s="167"/>
      <c r="L250" s="168"/>
      <c r="M250" s="169" t="s">
        <v>1</v>
      </c>
      <c r="N250" s="170" t="s">
        <v>38</v>
      </c>
      <c r="P250" s="141">
        <f t="shared" si="1"/>
        <v>0</v>
      </c>
      <c r="Q250" s="141">
        <v>1.9E-2</v>
      </c>
      <c r="R250" s="141">
        <f t="shared" si="2"/>
        <v>1.9E-2</v>
      </c>
      <c r="S250" s="141">
        <v>0</v>
      </c>
      <c r="T250" s="142">
        <f t="shared" si="3"/>
        <v>0</v>
      </c>
      <c r="AR250" s="143" t="s">
        <v>132</v>
      </c>
      <c r="AT250" s="143" t="s">
        <v>164</v>
      </c>
      <c r="AU250" s="143" t="s">
        <v>128</v>
      </c>
      <c r="AY250" s="15" t="s">
        <v>123</v>
      </c>
      <c r="BE250" s="144">
        <f t="shared" si="4"/>
        <v>0</v>
      </c>
      <c r="BF250" s="144">
        <f t="shared" si="5"/>
        <v>0</v>
      </c>
      <c r="BG250" s="144">
        <f t="shared" si="6"/>
        <v>0</v>
      </c>
      <c r="BH250" s="144">
        <f t="shared" si="7"/>
        <v>0</v>
      </c>
      <c r="BI250" s="144">
        <f t="shared" si="8"/>
        <v>0</v>
      </c>
      <c r="BJ250" s="15" t="s">
        <v>80</v>
      </c>
      <c r="BK250" s="144">
        <f t="shared" si="9"/>
        <v>0</v>
      </c>
      <c r="BL250" s="15" t="s">
        <v>132</v>
      </c>
      <c r="BM250" s="143" t="s">
        <v>372</v>
      </c>
    </row>
    <row r="251" spans="2:65" s="1" customFormat="1" ht="24.2" customHeight="1">
      <c r="B251" s="30"/>
      <c r="C251" s="160" t="s">
        <v>373</v>
      </c>
      <c r="D251" s="160" t="s">
        <v>164</v>
      </c>
      <c r="E251" s="161" t="s">
        <v>374</v>
      </c>
      <c r="F251" s="162" t="s">
        <v>375</v>
      </c>
      <c r="G251" s="163" t="s">
        <v>167</v>
      </c>
      <c r="H251" s="164">
        <v>2</v>
      </c>
      <c r="I251" s="165"/>
      <c r="J251" s="166">
        <f t="shared" si="0"/>
        <v>0</v>
      </c>
      <c r="K251" s="167"/>
      <c r="L251" s="168"/>
      <c r="M251" s="169" t="s">
        <v>1</v>
      </c>
      <c r="N251" s="170" t="s">
        <v>38</v>
      </c>
      <c r="P251" s="141">
        <f t="shared" si="1"/>
        <v>0</v>
      </c>
      <c r="Q251" s="141">
        <v>0</v>
      </c>
      <c r="R251" s="141">
        <f t="shared" si="2"/>
        <v>0</v>
      </c>
      <c r="S251" s="141">
        <v>0</v>
      </c>
      <c r="T251" s="142">
        <f t="shared" si="3"/>
        <v>0</v>
      </c>
      <c r="AR251" s="143" t="s">
        <v>142</v>
      </c>
      <c r="AT251" s="143" t="s">
        <v>164</v>
      </c>
      <c r="AU251" s="143" t="s">
        <v>128</v>
      </c>
      <c r="AY251" s="15" t="s">
        <v>123</v>
      </c>
      <c r="BE251" s="144">
        <f t="shared" si="4"/>
        <v>0</v>
      </c>
      <c r="BF251" s="144">
        <f t="shared" si="5"/>
        <v>0</v>
      </c>
      <c r="BG251" s="144">
        <f t="shared" si="6"/>
        <v>0</v>
      </c>
      <c r="BH251" s="144">
        <f t="shared" si="7"/>
        <v>0</v>
      </c>
      <c r="BI251" s="144">
        <f t="shared" si="8"/>
        <v>0</v>
      </c>
      <c r="BJ251" s="15" t="s">
        <v>80</v>
      </c>
      <c r="BK251" s="144">
        <f t="shared" si="9"/>
        <v>0</v>
      </c>
      <c r="BL251" s="15" t="s">
        <v>125</v>
      </c>
      <c r="BM251" s="143" t="s">
        <v>193</v>
      </c>
    </row>
    <row r="252" spans="2:65" s="1" customFormat="1" ht="24.2" customHeight="1">
      <c r="B252" s="30"/>
      <c r="C252" s="160" t="s">
        <v>376</v>
      </c>
      <c r="D252" s="160" t="s">
        <v>164</v>
      </c>
      <c r="E252" s="161" t="s">
        <v>377</v>
      </c>
      <c r="F252" s="162" t="s">
        <v>378</v>
      </c>
      <c r="G252" s="163" t="s">
        <v>167</v>
      </c>
      <c r="H252" s="164">
        <v>2</v>
      </c>
      <c r="I252" s="165"/>
      <c r="J252" s="166">
        <f t="shared" si="0"/>
        <v>0</v>
      </c>
      <c r="K252" s="167"/>
      <c r="L252" s="168"/>
      <c r="M252" s="169" t="s">
        <v>1</v>
      </c>
      <c r="N252" s="170" t="s">
        <v>38</v>
      </c>
      <c r="P252" s="141">
        <f t="shared" si="1"/>
        <v>0</v>
      </c>
      <c r="Q252" s="141">
        <v>0</v>
      </c>
      <c r="R252" s="141">
        <f t="shared" si="2"/>
        <v>0</v>
      </c>
      <c r="S252" s="141">
        <v>0</v>
      </c>
      <c r="T252" s="142">
        <f t="shared" si="3"/>
        <v>0</v>
      </c>
      <c r="AR252" s="143" t="s">
        <v>142</v>
      </c>
      <c r="AT252" s="143" t="s">
        <v>164</v>
      </c>
      <c r="AU252" s="143" t="s">
        <v>128</v>
      </c>
      <c r="AY252" s="15" t="s">
        <v>123</v>
      </c>
      <c r="BE252" s="144">
        <f t="shared" si="4"/>
        <v>0</v>
      </c>
      <c r="BF252" s="144">
        <f t="shared" si="5"/>
        <v>0</v>
      </c>
      <c r="BG252" s="144">
        <f t="shared" si="6"/>
        <v>0</v>
      </c>
      <c r="BH252" s="144">
        <f t="shared" si="7"/>
        <v>0</v>
      </c>
      <c r="BI252" s="144">
        <f t="shared" si="8"/>
        <v>0</v>
      </c>
      <c r="BJ252" s="15" t="s">
        <v>80</v>
      </c>
      <c r="BK252" s="144">
        <f t="shared" si="9"/>
        <v>0</v>
      </c>
      <c r="BL252" s="15" t="s">
        <v>125</v>
      </c>
      <c r="BM252" s="143" t="s">
        <v>379</v>
      </c>
    </row>
    <row r="253" spans="2:65" s="1" customFormat="1" ht="44.25" customHeight="1">
      <c r="B253" s="30"/>
      <c r="C253" s="131" t="s">
        <v>380</v>
      </c>
      <c r="D253" s="131" t="s">
        <v>129</v>
      </c>
      <c r="E253" s="132" t="s">
        <v>381</v>
      </c>
      <c r="F253" s="133" t="s">
        <v>382</v>
      </c>
      <c r="G253" s="134" t="s">
        <v>167</v>
      </c>
      <c r="H253" s="135">
        <v>13</v>
      </c>
      <c r="I253" s="136"/>
      <c r="J253" s="137">
        <f t="shared" si="0"/>
        <v>0</v>
      </c>
      <c r="K253" s="138"/>
      <c r="L253" s="30"/>
      <c r="M253" s="139" t="s">
        <v>1</v>
      </c>
      <c r="N253" s="140" t="s">
        <v>38</v>
      </c>
      <c r="P253" s="141">
        <f t="shared" si="1"/>
        <v>0</v>
      </c>
      <c r="Q253" s="141">
        <v>0</v>
      </c>
      <c r="R253" s="141">
        <f t="shared" si="2"/>
        <v>0</v>
      </c>
      <c r="S253" s="141">
        <v>0</v>
      </c>
      <c r="T253" s="142">
        <f t="shared" si="3"/>
        <v>0</v>
      </c>
      <c r="AR253" s="143" t="s">
        <v>125</v>
      </c>
      <c r="AT253" s="143" t="s">
        <v>129</v>
      </c>
      <c r="AU253" s="143" t="s">
        <v>128</v>
      </c>
      <c r="AY253" s="15" t="s">
        <v>123</v>
      </c>
      <c r="BE253" s="144">
        <f t="shared" si="4"/>
        <v>0</v>
      </c>
      <c r="BF253" s="144">
        <f t="shared" si="5"/>
        <v>0</v>
      </c>
      <c r="BG253" s="144">
        <f t="shared" si="6"/>
        <v>0</v>
      </c>
      <c r="BH253" s="144">
        <f t="shared" si="7"/>
        <v>0</v>
      </c>
      <c r="BI253" s="144">
        <f t="shared" si="8"/>
        <v>0</v>
      </c>
      <c r="BJ253" s="15" t="s">
        <v>80</v>
      </c>
      <c r="BK253" s="144">
        <f t="shared" si="9"/>
        <v>0</v>
      </c>
      <c r="BL253" s="15" t="s">
        <v>125</v>
      </c>
      <c r="BM253" s="143" t="s">
        <v>383</v>
      </c>
    </row>
    <row r="254" spans="2:65" s="1" customFormat="1" ht="16.5" customHeight="1">
      <c r="B254" s="30"/>
      <c r="C254" s="160" t="s">
        <v>233</v>
      </c>
      <c r="D254" s="160" t="s">
        <v>164</v>
      </c>
      <c r="E254" s="161" t="s">
        <v>151</v>
      </c>
      <c r="F254" s="162" t="s">
        <v>384</v>
      </c>
      <c r="G254" s="163" t="s">
        <v>1</v>
      </c>
      <c r="H254" s="164">
        <v>13</v>
      </c>
      <c r="I254" s="165"/>
      <c r="J254" s="166">
        <f t="shared" si="0"/>
        <v>0</v>
      </c>
      <c r="K254" s="167"/>
      <c r="L254" s="168"/>
      <c r="M254" s="169" t="s">
        <v>1</v>
      </c>
      <c r="N254" s="170" t="s">
        <v>38</v>
      </c>
      <c r="P254" s="141">
        <f t="shared" si="1"/>
        <v>0</v>
      </c>
      <c r="Q254" s="141">
        <v>0</v>
      </c>
      <c r="R254" s="141">
        <f t="shared" si="2"/>
        <v>0</v>
      </c>
      <c r="S254" s="141">
        <v>0</v>
      </c>
      <c r="T254" s="142">
        <f t="shared" si="3"/>
        <v>0</v>
      </c>
      <c r="AR254" s="143" t="s">
        <v>142</v>
      </c>
      <c r="AT254" s="143" t="s">
        <v>164</v>
      </c>
      <c r="AU254" s="143" t="s">
        <v>128</v>
      </c>
      <c r="AY254" s="15" t="s">
        <v>123</v>
      </c>
      <c r="BE254" s="144">
        <f t="shared" si="4"/>
        <v>0</v>
      </c>
      <c r="BF254" s="144">
        <f t="shared" si="5"/>
        <v>0</v>
      </c>
      <c r="BG254" s="144">
        <f t="shared" si="6"/>
        <v>0</v>
      </c>
      <c r="BH254" s="144">
        <f t="shared" si="7"/>
        <v>0</v>
      </c>
      <c r="BI254" s="144">
        <f t="shared" si="8"/>
        <v>0</v>
      </c>
      <c r="BJ254" s="15" t="s">
        <v>80</v>
      </c>
      <c r="BK254" s="144">
        <f t="shared" si="9"/>
        <v>0</v>
      </c>
      <c r="BL254" s="15" t="s">
        <v>125</v>
      </c>
      <c r="BM254" s="143" t="s">
        <v>385</v>
      </c>
    </row>
    <row r="255" spans="2:65" s="1" customFormat="1" ht="49.15" customHeight="1">
      <c r="B255" s="30"/>
      <c r="C255" s="131" t="s">
        <v>348</v>
      </c>
      <c r="D255" s="131" t="s">
        <v>129</v>
      </c>
      <c r="E255" s="132" t="s">
        <v>386</v>
      </c>
      <c r="F255" s="133" t="s">
        <v>387</v>
      </c>
      <c r="G255" s="134" t="s">
        <v>167</v>
      </c>
      <c r="H255" s="135">
        <v>4</v>
      </c>
      <c r="I255" s="136"/>
      <c r="J255" s="137">
        <f t="shared" si="0"/>
        <v>0</v>
      </c>
      <c r="K255" s="138"/>
      <c r="L255" s="30"/>
      <c r="M255" s="139" t="s">
        <v>1</v>
      </c>
      <c r="N255" s="140" t="s">
        <v>38</v>
      </c>
      <c r="P255" s="141">
        <f t="shared" si="1"/>
        <v>0</v>
      </c>
      <c r="Q255" s="141">
        <v>0</v>
      </c>
      <c r="R255" s="141">
        <f t="shared" si="2"/>
        <v>0</v>
      </c>
      <c r="S255" s="141">
        <v>0</v>
      </c>
      <c r="T255" s="142">
        <f t="shared" si="3"/>
        <v>0</v>
      </c>
      <c r="AR255" s="143" t="s">
        <v>125</v>
      </c>
      <c r="AT255" s="143" t="s">
        <v>129</v>
      </c>
      <c r="AU255" s="143" t="s">
        <v>128</v>
      </c>
      <c r="AY255" s="15" t="s">
        <v>123</v>
      </c>
      <c r="BE255" s="144">
        <f t="shared" si="4"/>
        <v>0</v>
      </c>
      <c r="BF255" s="144">
        <f t="shared" si="5"/>
        <v>0</v>
      </c>
      <c r="BG255" s="144">
        <f t="shared" si="6"/>
        <v>0</v>
      </c>
      <c r="BH255" s="144">
        <f t="shared" si="7"/>
        <v>0</v>
      </c>
      <c r="BI255" s="144">
        <f t="shared" si="8"/>
        <v>0</v>
      </c>
      <c r="BJ255" s="15" t="s">
        <v>80</v>
      </c>
      <c r="BK255" s="144">
        <f t="shared" si="9"/>
        <v>0</v>
      </c>
      <c r="BL255" s="15" t="s">
        <v>125</v>
      </c>
      <c r="BM255" s="143" t="s">
        <v>143</v>
      </c>
    </row>
    <row r="256" spans="2:65" s="1" customFormat="1" ht="24.2" customHeight="1">
      <c r="B256" s="30"/>
      <c r="C256" s="160" t="s">
        <v>220</v>
      </c>
      <c r="D256" s="160" t="s">
        <v>164</v>
      </c>
      <c r="E256" s="161" t="s">
        <v>388</v>
      </c>
      <c r="F256" s="162" t="s">
        <v>389</v>
      </c>
      <c r="G256" s="163" t="s">
        <v>167</v>
      </c>
      <c r="H256" s="164">
        <v>1</v>
      </c>
      <c r="I256" s="165"/>
      <c r="J256" s="166">
        <f t="shared" si="0"/>
        <v>0</v>
      </c>
      <c r="K256" s="167"/>
      <c r="L256" s="168"/>
      <c r="M256" s="169" t="s">
        <v>1</v>
      </c>
      <c r="N256" s="170" t="s">
        <v>38</v>
      </c>
      <c r="P256" s="141">
        <f t="shared" si="1"/>
        <v>0</v>
      </c>
      <c r="Q256" s="141">
        <v>0</v>
      </c>
      <c r="R256" s="141">
        <f t="shared" si="2"/>
        <v>0</v>
      </c>
      <c r="S256" s="141">
        <v>0</v>
      </c>
      <c r="T256" s="142">
        <f t="shared" si="3"/>
        <v>0</v>
      </c>
      <c r="AR256" s="143" t="s">
        <v>142</v>
      </c>
      <c r="AT256" s="143" t="s">
        <v>164</v>
      </c>
      <c r="AU256" s="143" t="s">
        <v>128</v>
      </c>
      <c r="AY256" s="15" t="s">
        <v>123</v>
      </c>
      <c r="BE256" s="144">
        <f t="shared" si="4"/>
        <v>0</v>
      </c>
      <c r="BF256" s="144">
        <f t="shared" si="5"/>
        <v>0</v>
      </c>
      <c r="BG256" s="144">
        <f t="shared" si="6"/>
        <v>0</v>
      </c>
      <c r="BH256" s="144">
        <f t="shared" si="7"/>
        <v>0</v>
      </c>
      <c r="BI256" s="144">
        <f t="shared" si="8"/>
        <v>0</v>
      </c>
      <c r="BJ256" s="15" t="s">
        <v>80</v>
      </c>
      <c r="BK256" s="144">
        <f t="shared" si="9"/>
        <v>0</v>
      </c>
      <c r="BL256" s="15" t="s">
        <v>125</v>
      </c>
      <c r="BM256" s="143" t="s">
        <v>310</v>
      </c>
    </row>
    <row r="257" spans="2:65" s="1" customFormat="1" ht="24.2" customHeight="1">
      <c r="B257" s="30"/>
      <c r="C257" s="160" t="s">
        <v>390</v>
      </c>
      <c r="D257" s="160" t="s">
        <v>164</v>
      </c>
      <c r="E257" s="161" t="s">
        <v>391</v>
      </c>
      <c r="F257" s="162" t="s">
        <v>392</v>
      </c>
      <c r="G257" s="163" t="s">
        <v>167</v>
      </c>
      <c r="H257" s="164">
        <v>3</v>
      </c>
      <c r="I257" s="165"/>
      <c r="J257" s="166">
        <f t="shared" si="0"/>
        <v>0</v>
      </c>
      <c r="K257" s="167"/>
      <c r="L257" s="168"/>
      <c r="M257" s="169" t="s">
        <v>1</v>
      </c>
      <c r="N257" s="170" t="s">
        <v>38</v>
      </c>
      <c r="P257" s="141">
        <f t="shared" si="1"/>
        <v>0</v>
      </c>
      <c r="Q257" s="141">
        <v>0</v>
      </c>
      <c r="R257" s="141">
        <f t="shared" si="2"/>
        <v>0</v>
      </c>
      <c r="S257" s="141">
        <v>0</v>
      </c>
      <c r="T257" s="142">
        <f t="shared" si="3"/>
        <v>0</v>
      </c>
      <c r="AR257" s="143" t="s">
        <v>142</v>
      </c>
      <c r="AT257" s="143" t="s">
        <v>164</v>
      </c>
      <c r="AU257" s="143" t="s">
        <v>128</v>
      </c>
      <c r="AY257" s="15" t="s">
        <v>123</v>
      </c>
      <c r="BE257" s="144">
        <f t="shared" si="4"/>
        <v>0</v>
      </c>
      <c r="BF257" s="144">
        <f t="shared" si="5"/>
        <v>0</v>
      </c>
      <c r="BG257" s="144">
        <f t="shared" si="6"/>
        <v>0</v>
      </c>
      <c r="BH257" s="144">
        <f t="shared" si="7"/>
        <v>0</v>
      </c>
      <c r="BI257" s="144">
        <f t="shared" si="8"/>
        <v>0</v>
      </c>
      <c r="BJ257" s="15" t="s">
        <v>80</v>
      </c>
      <c r="BK257" s="144">
        <f t="shared" si="9"/>
        <v>0</v>
      </c>
      <c r="BL257" s="15" t="s">
        <v>125</v>
      </c>
      <c r="BM257" s="143" t="s">
        <v>315</v>
      </c>
    </row>
    <row r="258" spans="2:65" s="1" customFormat="1" ht="37.9" customHeight="1">
      <c r="B258" s="30"/>
      <c r="C258" s="131" t="s">
        <v>162</v>
      </c>
      <c r="D258" s="131" t="s">
        <v>129</v>
      </c>
      <c r="E258" s="132" t="s">
        <v>393</v>
      </c>
      <c r="F258" s="133" t="s">
        <v>394</v>
      </c>
      <c r="G258" s="134" t="s">
        <v>134</v>
      </c>
      <c r="H258" s="135">
        <v>1618.7</v>
      </c>
      <c r="I258" s="136"/>
      <c r="J258" s="137">
        <f t="shared" si="0"/>
        <v>0</v>
      </c>
      <c r="K258" s="138"/>
      <c r="L258" s="30"/>
      <c r="M258" s="139" t="s">
        <v>1</v>
      </c>
      <c r="N258" s="140" t="s">
        <v>38</v>
      </c>
      <c r="P258" s="141">
        <f t="shared" si="1"/>
        <v>0</v>
      </c>
      <c r="Q258" s="141">
        <v>0</v>
      </c>
      <c r="R258" s="141">
        <f t="shared" si="2"/>
        <v>0</v>
      </c>
      <c r="S258" s="141">
        <v>0</v>
      </c>
      <c r="T258" s="142">
        <f t="shared" si="3"/>
        <v>0</v>
      </c>
      <c r="AR258" s="143" t="s">
        <v>125</v>
      </c>
      <c r="AT258" s="143" t="s">
        <v>129</v>
      </c>
      <c r="AU258" s="143" t="s">
        <v>128</v>
      </c>
      <c r="AY258" s="15" t="s">
        <v>123</v>
      </c>
      <c r="BE258" s="144">
        <f t="shared" si="4"/>
        <v>0</v>
      </c>
      <c r="BF258" s="144">
        <f t="shared" si="5"/>
        <v>0</v>
      </c>
      <c r="BG258" s="144">
        <f t="shared" si="6"/>
        <v>0</v>
      </c>
      <c r="BH258" s="144">
        <f t="shared" si="7"/>
        <v>0</v>
      </c>
      <c r="BI258" s="144">
        <f t="shared" si="8"/>
        <v>0</v>
      </c>
      <c r="BJ258" s="15" t="s">
        <v>80</v>
      </c>
      <c r="BK258" s="144">
        <f t="shared" si="9"/>
        <v>0</v>
      </c>
      <c r="BL258" s="15" t="s">
        <v>125</v>
      </c>
      <c r="BM258" s="143" t="s">
        <v>327</v>
      </c>
    </row>
    <row r="259" spans="2:65" s="1" customFormat="1" ht="21.75" customHeight="1">
      <c r="B259" s="30"/>
      <c r="C259" s="160" t="s">
        <v>395</v>
      </c>
      <c r="D259" s="160" t="s">
        <v>164</v>
      </c>
      <c r="E259" s="161" t="s">
        <v>396</v>
      </c>
      <c r="F259" s="162" t="s">
        <v>397</v>
      </c>
      <c r="G259" s="163" t="s">
        <v>134</v>
      </c>
      <c r="H259" s="164">
        <v>1642.981</v>
      </c>
      <c r="I259" s="165"/>
      <c r="J259" s="166">
        <f t="shared" si="0"/>
        <v>0</v>
      </c>
      <c r="K259" s="167"/>
      <c r="L259" s="168"/>
      <c r="M259" s="169" t="s">
        <v>1</v>
      </c>
      <c r="N259" s="170" t="s">
        <v>38</v>
      </c>
      <c r="P259" s="141">
        <f t="shared" si="1"/>
        <v>0</v>
      </c>
      <c r="Q259" s="141">
        <v>0</v>
      </c>
      <c r="R259" s="141">
        <f t="shared" si="2"/>
        <v>0</v>
      </c>
      <c r="S259" s="141">
        <v>0</v>
      </c>
      <c r="T259" s="142">
        <f t="shared" si="3"/>
        <v>0</v>
      </c>
      <c r="AR259" s="143" t="s">
        <v>142</v>
      </c>
      <c r="AT259" s="143" t="s">
        <v>164</v>
      </c>
      <c r="AU259" s="143" t="s">
        <v>128</v>
      </c>
      <c r="AY259" s="15" t="s">
        <v>123</v>
      </c>
      <c r="BE259" s="144">
        <f t="shared" si="4"/>
        <v>0</v>
      </c>
      <c r="BF259" s="144">
        <f t="shared" si="5"/>
        <v>0</v>
      </c>
      <c r="BG259" s="144">
        <f t="shared" si="6"/>
        <v>0</v>
      </c>
      <c r="BH259" s="144">
        <f t="shared" si="7"/>
        <v>0</v>
      </c>
      <c r="BI259" s="144">
        <f t="shared" si="8"/>
        <v>0</v>
      </c>
      <c r="BJ259" s="15" t="s">
        <v>80</v>
      </c>
      <c r="BK259" s="144">
        <f t="shared" si="9"/>
        <v>0</v>
      </c>
      <c r="BL259" s="15" t="s">
        <v>125</v>
      </c>
      <c r="BM259" s="143" t="s">
        <v>298</v>
      </c>
    </row>
    <row r="260" spans="2:65" s="12" customFormat="1" ht="11.25">
      <c r="B260" s="145"/>
      <c r="D260" s="146" t="s">
        <v>147</v>
      </c>
      <c r="E260" s="147" t="s">
        <v>1</v>
      </c>
      <c r="F260" s="148" t="s">
        <v>398</v>
      </c>
      <c r="H260" s="149">
        <v>1642.9804999999999</v>
      </c>
      <c r="I260" s="150"/>
      <c r="L260" s="145"/>
      <c r="M260" s="151"/>
      <c r="T260" s="152"/>
      <c r="AT260" s="147" t="s">
        <v>147</v>
      </c>
      <c r="AU260" s="147" t="s">
        <v>128</v>
      </c>
      <c r="AV260" s="12" t="s">
        <v>82</v>
      </c>
      <c r="AW260" s="12" t="s">
        <v>31</v>
      </c>
      <c r="AX260" s="12" t="s">
        <v>73</v>
      </c>
      <c r="AY260" s="147" t="s">
        <v>123</v>
      </c>
    </row>
    <row r="261" spans="2:65" s="13" customFormat="1" ht="11.25">
      <c r="B261" s="153"/>
      <c r="D261" s="146" t="s">
        <v>147</v>
      </c>
      <c r="E261" s="154" t="s">
        <v>1</v>
      </c>
      <c r="F261" s="155" t="s">
        <v>149</v>
      </c>
      <c r="H261" s="156">
        <v>1642.9804999999999</v>
      </c>
      <c r="I261" s="157"/>
      <c r="L261" s="153"/>
      <c r="M261" s="158"/>
      <c r="T261" s="159"/>
      <c r="AT261" s="154" t="s">
        <v>147</v>
      </c>
      <c r="AU261" s="154" t="s">
        <v>128</v>
      </c>
      <c r="AV261" s="13" t="s">
        <v>125</v>
      </c>
      <c r="AW261" s="13" t="s">
        <v>31</v>
      </c>
      <c r="AX261" s="13" t="s">
        <v>80</v>
      </c>
      <c r="AY261" s="154" t="s">
        <v>123</v>
      </c>
    </row>
    <row r="262" spans="2:65" s="1" customFormat="1" ht="24.2" customHeight="1">
      <c r="B262" s="30"/>
      <c r="C262" s="131" t="s">
        <v>292</v>
      </c>
      <c r="D262" s="131" t="s">
        <v>129</v>
      </c>
      <c r="E262" s="132" t="s">
        <v>399</v>
      </c>
      <c r="F262" s="133" t="s">
        <v>400</v>
      </c>
      <c r="G262" s="134" t="s">
        <v>167</v>
      </c>
      <c r="H262" s="135">
        <v>1</v>
      </c>
      <c r="I262" s="136"/>
      <c r="J262" s="137">
        <f t="shared" ref="J262:J296" si="10">ROUND(I262*H262,2)</f>
        <v>0</v>
      </c>
      <c r="K262" s="138"/>
      <c r="L262" s="30"/>
      <c r="M262" s="139" t="s">
        <v>1</v>
      </c>
      <c r="N262" s="140" t="s">
        <v>38</v>
      </c>
      <c r="P262" s="141">
        <f t="shared" ref="P262:P296" si="11">O262*H262</f>
        <v>0</v>
      </c>
      <c r="Q262" s="141">
        <v>0</v>
      </c>
      <c r="R262" s="141">
        <f t="shared" ref="R262:R296" si="12">Q262*H262</f>
        <v>0</v>
      </c>
      <c r="S262" s="141">
        <v>0</v>
      </c>
      <c r="T262" s="142">
        <f t="shared" ref="T262:T296" si="13">S262*H262</f>
        <v>0</v>
      </c>
      <c r="AR262" s="143" t="s">
        <v>125</v>
      </c>
      <c r="AT262" s="143" t="s">
        <v>129</v>
      </c>
      <c r="AU262" s="143" t="s">
        <v>128</v>
      </c>
      <c r="AY262" s="15" t="s">
        <v>123</v>
      </c>
      <c r="BE262" s="144">
        <f t="shared" ref="BE262:BE296" si="14">IF(N262="základní",J262,0)</f>
        <v>0</v>
      </c>
      <c r="BF262" s="144">
        <f t="shared" ref="BF262:BF296" si="15">IF(N262="snížená",J262,0)</f>
        <v>0</v>
      </c>
      <c r="BG262" s="144">
        <f t="shared" ref="BG262:BG296" si="16">IF(N262="zákl. přenesená",J262,0)</f>
        <v>0</v>
      </c>
      <c r="BH262" s="144">
        <f t="shared" ref="BH262:BH296" si="17">IF(N262="sníž. přenesená",J262,0)</f>
        <v>0</v>
      </c>
      <c r="BI262" s="144">
        <f t="shared" ref="BI262:BI296" si="18">IF(N262="nulová",J262,0)</f>
        <v>0</v>
      </c>
      <c r="BJ262" s="15" t="s">
        <v>80</v>
      </c>
      <c r="BK262" s="144">
        <f t="shared" ref="BK262:BK296" si="19">ROUND(I262*H262,2)</f>
        <v>0</v>
      </c>
      <c r="BL262" s="15" t="s">
        <v>125</v>
      </c>
      <c r="BM262" s="143" t="s">
        <v>301</v>
      </c>
    </row>
    <row r="263" spans="2:65" s="1" customFormat="1" ht="24.2" customHeight="1">
      <c r="B263" s="30"/>
      <c r="C263" s="160" t="s">
        <v>401</v>
      </c>
      <c r="D263" s="160" t="s">
        <v>164</v>
      </c>
      <c r="E263" s="161" t="s">
        <v>402</v>
      </c>
      <c r="F263" s="162" t="s">
        <v>403</v>
      </c>
      <c r="G263" s="163" t="s">
        <v>167</v>
      </c>
      <c r="H263" s="164">
        <v>1</v>
      </c>
      <c r="I263" s="165"/>
      <c r="J263" s="166">
        <f t="shared" si="10"/>
        <v>0</v>
      </c>
      <c r="K263" s="167"/>
      <c r="L263" s="168"/>
      <c r="M263" s="169" t="s">
        <v>1</v>
      </c>
      <c r="N263" s="170" t="s">
        <v>38</v>
      </c>
      <c r="P263" s="141">
        <f t="shared" si="11"/>
        <v>0</v>
      </c>
      <c r="Q263" s="141">
        <v>0</v>
      </c>
      <c r="R263" s="141">
        <f t="shared" si="12"/>
        <v>0</v>
      </c>
      <c r="S263" s="141">
        <v>0</v>
      </c>
      <c r="T263" s="142">
        <f t="shared" si="13"/>
        <v>0</v>
      </c>
      <c r="AR263" s="143" t="s">
        <v>142</v>
      </c>
      <c r="AT263" s="143" t="s">
        <v>164</v>
      </c>
      <c r="AU263" s="143" t="s">
        <v>128</v>
      </c>
      <c r="AY263" s="15" t="s">
        <v>123</v>
      </c>
      <c r="BE263" s="144">
        <f t="shared" si="14"/>
        <v>0</v>
      </c>
      <c r="BF263" s="144">
        <f t="shared" si="15"/>
        <v>0</v>
      </c>
      <c r="BG263" s="144">
        <f t="shared" si="16"/>
        <v>0</v>
      </c>
      <c r="BH263" s="144">
        <f t="shared" si="17"/>
        <v>0</v>
      </c>
      <c r="BI263" s="144">
        <f t="shared" si="18"/>
        <v>0</v>
      </c>
      <c r="BJ263" s="15" t="s">
        <v>80</v>
      </c>
      <c r="BK263" s="144">
        <f t="shared" si="19"/>
        <v>0</v>
      </c>
      <c r="BL263" s="15" t="s">
        <v>125</v>
      </c>
      <c r="BM263" s="143" t="s">
        <v>350</v>
      </c>
    </row>
    <row r="264" spans="2:65" s="1" customFormat="1" ht="37.9" customHeight="1">
      <c r="B264" s="30"/>
      <c r="C264" s="131" t="s">
        <v>404</v>
      </c>
      <c r="D264" s="131" t="s">
        <v>129</v>
      </c>
      <c r="E264" s="132" t="s">
        <v>405</v>
      </c>
      <c r="F264" s="133" t="s">
        <v>406</v>
      </c>
      <c r="G264" s="134" t="s">
        <v>167</v>
      </c>
      <c r="H264" s="135">
        <v>2</v>
      </c>
      <c r="I264" s="136"/>
      <c r="J264" s="137">
        <f t="shared" si="10"/>
        <v>0</v>
      </c>
      <c r="K264" s="138"/>
      <c r="L264" s="30"/>
      <c r="M264" s="139" t="s">
        <v>1</v>
      </c>
      <c r="N264" s="140" t="s">
        <v>38</v>
      </c>
      <c r="P264" s="141">
        <f t="shared" si="11"/>
        <v>0</v>
      </c>
      <c r="Q264" s="141">
        <v>0</v>
      </c>
      <c r="R264" s="141">
        <f t="shared" si="12"/>
        <v>0</v>
      </c>
      <c r="S264" s="141">
        <v>0</v>
      </c>
      <c r="T264" s="142">
        <f t="shared" si="13"/>
        <v>0</v>
      </c>
      <c r="AR264" s="143" t="s">
        <v>125</v>
      </c>
      <c r="AT264" s="143" t="s">
        <v>129</v>
      </c>
      <c r="AU264" s="143" t="s">
        <v>128</v>
      </c>
      <c r="AY264" s="15" t="s">
        <v>123</v>
      </c>
      <c r="BE264" s="144">
        <f t="shared" si="14"/>
        <v>0</v>
      </c>
      <c r="BF264" s="144">
        <f t="shared" si="15"/>
        <v>0</v>
      </c>
      <c r="BG264" s="144">
        <f t="shared" si="16"/>
        <v>0</v>
      </c>
      <c r="BH264" s="144">
        <f t="shared" si="17"/>
        <v>0</v>
      </c>
      <c r="BI264" s="144">
        <f t="shared" si="18"/>
        <v>0</v>
      </c>
      <c r="BJ264" s="15" t="s">
        <v>80</v>
      </c>
      <c r="BK264" s="144">
        <f t="shared" si="19"/>
        <v>0</v>
      </c>
      <c r="BL264" s="15" t="s">
        <v>125</v>
      </c>
      <c r="BM264" s="143" t="s">
        <v>354</v>
      </c>
    </row>
    <row r="265" spans="2:65" s="1" customFormat="1" ht="24.2" customHeight="1">
      <c r="B265" s="30"/>
      <c r="C265" s="160" t="s">
        <v>407</v>
      </c>
      <c r="D265" s="160" t="s">
        <v>164</v>
      </c>
      <c r="E265" s="161" t="s">
        <v>408</v>
      </c>
      <c r="F265" s="162" t="s">
        <v>409</v>
      </c>
      <c r="G265" s="163" t="s">
        <v>167</v>
      </c>
      <c r="H265" s="164">
        <v>2</v>
      </c>
      <c r="I265" s="165"/>
      <c r="J265" s="166">
        <f t="shared" si="10"/>
        <v>0</v>
      </c>
      <c r="K265" s="167"/>
      <c r="L265" s="168"/>
      <c r="M265" s="169" t="s">
        <v>1</v>
      </c>
      <c r="N265" s="170" t="s">
        <v>38</v>
      </c>
      <c r="P265" s="141">
        <f t="shared" si="11"/>
        <v>0</v>
      </c>
      <c r="Q265" s="141">
        <v>0</v>
      </c>
      <c r="R265" s="141">
        <f t="shared" si="12"/>
        <v>0</v>
      </c>
      <c r="S265" s="141">
        <v>0</v>
      </c>
      <c r="T265" s="142">
        <f t="shared" si="13"/>
        <v>0</v>
      </c>
      <c r="AR265" s="143" t="s">
        <v>142</v>
      </c>
      <c r="AT265" s="143" t="s">
        <v>164</v>
      </c>
      <c r="AU265" s="143" t="s">
        <v>128</v>
      </c>
      <c r="AY265" s="15" t="s">
        <v>123</v>
      </c>
      <c r="BE265" s="144">
        <f t="shared" si="14"/>
        <v>0</v>
      </c>
      <c r="BF265" s="144">
        <f t="shared" si="15"/>
        <v>0</v>
      </c>
      <c r="BG265" s="144">
        <f t="shared" si="16"/>
        <v>0</v>
      </c>
      <c r="BH265" s="144">
        <f t="shared" si="17"/>
        <v>0</v>
      </c>
      <c r="BI265" s="144">
        <f t="shared" si="18"/>
        <v>0</v>
      </c>
      <c r="BJ265" s="15" t="s">
        <v>80</v>
      </c>
      <c r="BK265" s="144">
        <f t="shared" si="19"/>
        <v>0</v>
      </c>
      <c r="BL265" s="15" t="s">
        <v>125</v>
      </c>
      <c r="BM265" s="143" t="s">
        <v>407</v>
      </c>
    </row>
    <row r="266" spans="2:65" s="1" customFormat="1" ht="24.2" customHeight="1">
      <c r="B266" s="30"/>
      <c r="C266" s="160" t="s">
        <v>410</v>
      </c>
      <c r="D266" s="160" t="s">
        <v>164</v>
      </c>
      <c r="E266" s="161" t="s">
        <v>411</v>
      </c>
      <c r="F266" s="162" t="s">
        <v>412</v>
      </c>
      <c r="G266" s="163" t="s">
        <v>167</v>
      </c>
      <c r="H266" s="164">
        <v>2</v>
      </c>
      <c r="I266" s="165"/>
      <c r="J266" s="166">
        <f t="shared" si="10"/>
        <v>0</v>
      </c>
      <c r="K266" s="167"/>
      <c r="L266" s="168"/>
      <c r="M266" s="169" t="s">
        <v>1</v>
      </c>
      <c r="N266" s="170" t="s">
        <v>38</v>
      </c>
      <c r="P266" s="141">
        <f t="shared" si="11"/>
        <v>0</v>
      </c>
      <c r="Q266" s="141">
        <v>0</v>
      </c>
      <c r="R266" s="141">
        <f t="shared" si="12"/>
        <v>0</v>
      </c>
      <c r="S266" s="141">
        <v>0</v>
      </c>
      <c r="T266" s="142">
        <f t="shared" si="13"/>
        <v>0</v>
      </c>
      <c r="AR266" s="143" t="s">
        <v>142</v>
      </c>
      <c r="AT266" s="143" t="s">
        <v>164</v>
      </c>
      <c r="AU266" s="143" t="s">
        <v>128</v>
      </c>
      <c r="AY266" s="15" t="s">
        <v>123</v>
      </c>
      <c r="BE266" s="144">
        <f t="shared" si="14"/>
        <v>0</v>
      </c>
      <c r="BF266" s="144">
        <f t="shared" si="15"/>
        <v>0</v>
      </c>
      <c r="BG266" s="144">
        <f t="shared" si="16"/>
        <v>0</v>
      </c>
      <c r="BH266" s="144">
        <f t="shared" si="17"/>
        <v>0</v>
      </c>
      <c r="BI266" s="144">
        <f t="shared" si="18"/>
        <v>0</v>
      </c>
      <c r="BJ266" s="15" t="s">
        <v>80</v>
      </c>
      <c r="BK266" s="144">
        <f t="shared" si="19"/>
        <v>0</v>
      </c>
      <c r="BL266" s="15" t="s">
        <v>125</v>
      </c>
      <c r="BM266" s="143" t="s">
        <v>365</v>
      </c>
    </row>
    <row r="267" spans="2:65" s="1" customFormat="1" ht="49.15" customHeight="1">
      <c r="B267" s="30"/>
      <c r="C267" s="131" t="s">
        <v>413</v>
      </c>
      <c r="D267" s="131" t="s">
        <v>129</v>
      </c>
      <c r="E267" s="132" t="s">
        <v>414</v>
      </c>
      <c r="F267" s="133" t="s">
        <v>415</v>
      </c>
      <c r="G267" s="134" t="s">
        <v>167</v>
      </c>
      <c r="H267" s="135">
        <v>3</v>
      </c>
      <c r="I267" s="136"/>
      <c r="J267" s="137">
        <f t="shared" si="10"/>
        <v>0</v>
      </c>
      <c r="K267" s="138"/>
      <c r="L267" s="30"/>
      <c r="M267" s="139" t="s">
        <v>1</v>
      </c>
      <c r="N267" s="140" t="s">
        <v>38</v>
      </c>
      <c r="P267" s="141">
        <f t="shared" si="11"/>
        <v>0</v>
      </c>
      <c r="Q267" s="141">
        <v>0</v>
      </c>
      <c r="R267" s="141">
        <f t="shared" si="12"/>
        <v>0</v>
      </c>
      <c r="S267" s="141">
        <v>0</v>
      </c>
      <c r="T267" s="142">
        <f t="shared" si="13"/>
        <v>0</v>
      </c>
      <c r="AR267" s="143" t="s">
        <v>125</v>
      </c>
      <c r="AT267" s="143" t="s">
        <v>129</v>
      </c>
      <c r="AU267" s="143" t="s">
        <v>128</v>
      </c>
      <c r="AY267" s="15" t="s">
        <v>123</v>
      </c>
      <c r="BE267" s="144">
        <f t="shared" si="14"/>
        <v>0</v>
      </c>
      <c r="BF267" s="144">
        <f t="shared" si="15"/>
        <v>0</v>
      </c>
      <c r="BG267" s="144">
        <f t="shared" si="16"/>
        <v>0</v>
      </c>
      <c r="BH267" s="144">
        <f t="shared" si="17"/>
        <v>0</v>
      </c>
      <c r="BI267" s="144">
        <f t="shared" si="18"/>
        <v>0</v>
      </c>
      <c r="BJ267" s="15" t="s">
        <v>80</v>
      </c>
      <c r="BK267" s="144">
        <f t="shared" si="19"/>
        <v>0</v>
      </c>
      <c r="BL267" s="15" t="s">
        <v>125</v>
      </c>
      <c r="BM267" s="143" t="s">
        <v>187</v>
      </c>
    </row>
    <row r="268" spans="2:65" s="1" customFormat="1" ht="24.2" customHeight="1">
      <c r="B268" s="30"/>
      <c r="C268" s="160" t="s">
        <v>416</v>
      </c>
      <c r="D268" s="160" t="s">
        <v>164</v>
      </c>
      <c r="E268" s="161" t="s">
        <v>417</v>
      </c>
      <c r="F268" s="162" t="s">
        <v>418</v>
      </c>
      <c r="G268" s="163" t="s">
        <v>167</v>
      </c>
      <c r="H268" s="164">
        <v>3</v>
      </c>
      <c r="I268" s="165"/>
      <c r="J268" s="166">
        <f t="shared" si="10"/>
        <v>0</v>
      </c>
      <c r="K268" s="167"/>
      <c r="L268" s="168"/>
      <c r="M268" s="169" t="s">
        <v>1</v>
      </c>
      <c r="N268" s="170" t="s">
        <v>38</v>
      </c>
      <c r="P268" s="141">
        <f t="shared" si="11"/>
        <v>0</v>
      </c>
      <c r="Q268" s="141">
        <v>2.4500000000000001E-2</v>
      </c>
      <c r="R268" s="141">
        <f t="shared" si="12"/>
        <v>7.350000000000001E-2</v>
      </c>
      <c r="S268" s="141">
        <v>0</v>
      </c>
      <c r="T268" s="142">
        <f t="shared" si="13"/>
        <v>0</v>
      </c>
      <c r="AR268" s="143" t="s">
        <v>142</v>
      </c>
      <c r="AT268" s="143" t="s">
        <v>164</v>
      </c>
      <c r="AU268" s="143" t="s">
        <v>128</v>
      </c>
      <c r="AY268" s="15" t="s">
        <v>123</v>
      </c>
      <c r="BE268" s="144">
        <f t="shared" si="14"/>
        <v>0</v>
      </c>
      <c r="BF268" s="144">
        <f t="shared" si="15"/>
        <v>0</v>
      </c>
      <c r="BG268" s="144">
        <f t="shared" si="16"/>
        <v>0</v>
      </c>
      <c r="BH268" s="144">
        <f t="shared" si="17"/>
        <v>0</v>
      </c>
      <c r="BI268" s="144">
        <f t="shared" si="18"/>
        <v>0</v>
      </c>
      <c r="BJ268" s="15" t="s">
        <v>80</v>
      </c>
      <c r="BK268" s="144">
        <f t="shared" si="19"/>
        <v>0</v>
      </c>
      <c r="BL268" s="15" t="s">
        <v>125</v>
      </c>
      <c r="BM268" s="143" t="s">
        <v>419</v>
      </c>
    </row>
    <row r="269" spans="2:65" s="1" customFormat="1" ht="49.15" customHeight="1">
      <c r="B269" s="30"/>
      <c r="C269" s="131" t="s">
        <v>420</v>
      </c>
      <c r="D269" s="131" t="s">
        <v>129</v>
      </c>
      <c r="E269" s="132" t="s">
        <v>421</v>
      </c>
      <c r="F269" s="133" t="s">
        <v>422</v>
      </c>
      <c r="G269" s="134" t="s">
        <v>167</v>
      </c>
      <c r="H269" s="135">
        <v>3</v>
      </c>
      <c r="I269" s="136"/>
      <c r="J269" s="137">
        <f t="shared" si="10"/>
        <v>0</v>
      </c>
      <c r="K269" s="138"/>
      <c r="L269" s="30"/>
      <c r="M269" s="139" t="s">
        <v>1</v>
      </c>
      <c r="N269" s="140" t="s">
        <v>38</v>
      </c>
      <c r="P269" s="141">
        <f t="shared" si="11"/>
        <v>0</v>
      </c>
      <c r="Q269" s="141">
        <v>0</v>
      </c>
      <c r="R269" s="141">
        <f t="shared" si="12"/>
        <v>0</v>
      </c>
      <c r="S269" s="141">
        <v>0</v>
      </c>
      <c r="T269" s="142">
        <f t="shared" si="13"/>
        <v>0</v>
      </c>
      <c r="AR269" s="143" t="s">
        <v>125</v>
      </c>
      <c r="AT269" s="143" t="s">
        <v>129</v>
      </c>
      <c r="AU269" s="143" t="s">
        <v>128</v>
      </c>
      <c r="AY269" s="15" t="s">
        <v>123</v>
      </c>
      <c r="BE269" s="144">
        <f t="shared" si="14"/>
        <v>0</v>
      </c>
      <c r="BF269" s="144">
        <f t="shared" si="15"/>
        <v>0</v>
      </c>
      <c r="BG269" s="144">
        <f t="shared" si="16"/>
        <v>0</v>
      </c>
      <c r="BH269" s="144">
        <f t="shared" si="17"/>
        <v>0</v>
      </c>
      <c r="BI269" s="144">
        <f t="shared" si="18"/>
        <v>0</v>
      </c>
      <c r="BJ269" s="15" t="s">
        <v>80</v>
      </c>
      <c r="BK269" s="144">
        <f t="shared" si="19"/>
        <v>0</v>
      </c>
      <c r="BL269" s="15" t="s">
        <v>125</v>
      </c>
      <c r="BM269" s="143" t="s">
        <v>423</v>
      </c>
    </row>
    <row r="270" spans="2:65" s="1" customFormat="1" ht="24.2" customHeight="1">
      <c r="B270" s="30"/>
      <c r="C270" s="160" t="s">
        <v>423</v>
      </c>
      <c r="D270" s="160" t="s">
        <v>164</v>
      </c>
      <c r="E270" s="161" t="s">
        <v>424</v>
      </c>
      <c r="F270" s="162" t="s">
        <v>425</v>
      </c>
      <c r="G270" s="163" t="s">
        <v>167</v>
      </c>
      <c r="H270" s="164">
        <v>3</v>
      </c>
      <c r="I270" s="165"/>
      <c r="J270" s="166">
        <f t="shared" si="10"/>
        <v>0</v>
      </c>
      <c r="K270" s="167"/>
      <c r="L270" s="168"/>
      <c r="M270" s="169" t="s">
        <v>1</v>
      </c>
      <c r="N270" s="170" t="s">
        <v>38</v>
      </c>
      <c r="P270" s="141">
        <f t="shared" si="11"/>
        <v>0</v>
      </c>
      <c r="Q270" s="141">
        <v>7.3000000000000001E-3</v>
      </c>
      <c r="R270" s="141">
        <f t="shared" si="12"/>
        <v>2.1899999999999999E-2</v>
      </c>
      <c r="S270" s="141">
        <v>0</v>
      </c>
      <c r="T270" s="142">
        <f t="shared" si="13"/>
        <v>0</v>
      </c>
      <c r="AR270" s="143" t="s">
        <v>142</v>
      </c>
      <c r="AT270" s="143" t="s">
        <v>164</v>
      </c>
      <c r="AU270" s="143" t="s">
        <v>128</v>
      </c>
      <c r="AY270" s="15" t="s">
        <v>123</v>
      </c>
      <c r="BE270" s="144">
        <f t="shared" si="14"/>
        <v>0</v>
      </c>
      <c r="BF270" s="144">
        <f t="shared" si="15"/>
        <v>0</v>
      </c>
      <c r="BG270" s="144">
        <f t="shared" si="16"/>
        <v>0</v>
      </c>
      <c r="BH270" s="144">
        <f t="shared" si="17"/>
        <v>0</v>
      </c>
      <c r="BI270" s="144">
        <f t="shared" si="18"/>
        <v>0</v>
      </c>
      <c r="BJ270" s="15" t="s">
        <v>80</v>
      </c>
      <c r="BK270" s="144">
        <f t="shared" si="19"/>
        <v>0</v>
      </c>
      <c r="BL270" s="15" t="s">
        <v>125</v>
      </c>
      <c r="BM270" s="143" t="s">
        <v>426</v>
      </c>
    </row>
    <row r="271" spans="2:65" s="1" customFormat="1" ht="24.2" customHeight="1">
      <c r="B271" s="30"/>
      <c r="C271" s="160" t="s">
        <v>427</v>
      </c>
      <c r="D271" s="160" t="s">
        <v>164</v>
      </c>
      <c r="E271" s="161" t="s">
        <v>428</v>
      </c>
      <c r="F271" s="162" t="s">
        <v>429</v>
      </c>
      <c r="G271" s="163" t="s">
        <v>167</v>
      </c>
      <c r="H271" s="164">
        <v>1</v>
      </c>
      <c r="I271" s="165"/>
      <c r="J271" s="166">
        <f t="shared" si="10"/>
        <v>0</v>
      </c>
      <c r="K271" s="167"/>
      <c r="L271" s="168"/>
      <c r="M271" s="169" t="s">
        <v>1</v>
      </c>
      <c r="N271" s="170" t="s">
        <v>38</v>
      </c>
      <c r="P271" s="141">
        <f t="shared" si="11"/>
        <v>0</v>
      </c>
      <c r="Q271" s="141">
        <v>0</v>
      </c>
      <c r="R271" s="141">
        <f t="shared" si="12"/>
        <v>0</v>
      </c>
      <c r="S271" s="141">
        <v>0</v>
      </c>
      <c r="T271" s="142">
        <f t="shared" si="13"/>
        <v>0</v>
      </c>
      <c r="AR271" s="143" t="s">
        <v>142</v>
      </c>
      <c r="AT271" s="143" t="s">
        <v>164</v>
      </c>
      <c r="AU271" s="143" t="s">
        <v>128</v>
      </c>
      <c r="AY271" s="15" t="s">
        <v>123</v>
      </c>
      <c r="BE271" s="144">
        <f t="shared" si="14"/>
        <v>0</v>
      </c>
      <c r="BF271" s="144">
        <f t="shared" si="15"/>
        <v>0</v>
      </c>
      <c r="BG271" s="144">
        <f t="shared" si="16"/>
        <v>0</v>
      </c>
      <c r="BH271" s="144">
        <f t="shared" si="17"/>
        <v>0</v>
      </c>
      <c r="BI271" s="144">
        <f t="shared" si="18"/>
        <v>0</v>
      </c>
      <c r="BJ271" s="15" t="s">
        <v>80</v>
      </c>
      <c r="BK271" s="144">
        <f t="shared" si="19"/>
        <v>0</v>
      </c>
      <c r="BL271" s="15" t="s">
        <v>125</v>
      </c>
      <c r="BM271" s="143" t="s">
        <v>430</v>
      </c>
    </row>
    <row r="272" spans="2:65" s="1" customFormat="1" ht="21.75" customHeight="1">
      <c r="B272" s="30"/>
      <c r="C272" s="131" t="s">
        <v>336</v>
      </c>
      <c r="D272" s="131" t="s">
        <v>129</v>
      </c>
      <c r="E272" s="132" t="s">
        <v>431</v>
      </c>
      <c r="F272" s="133" t="s">
        <v>432</v>
      </c>
      <c r="G272" s="134" t="s">
        <v>134</v>
      </c>
      <c r="H272" s="135">
        <v>1618.7</v>
      </c>
      <c r="I272" s="136"/>
      <c r="J272" s="137">
        <f t="shared" si="10"/>
        <v>0</v>
      </c>
      <c r="K272" s="138"/>
      <c r="L272" s="30"/>
      <c r="M272" s="139" t="s">
        <v>1</v>
      </c>
      <c r="N272" s="140" t="s">
        <v>38</v>
      </c>
      <c r="P272" s="141">
        <f t="shared" si="11"/>
        <v>0</v>
      </c>
      <c r="Q272" s="141">
        <v>0</v>
      </c>
      <c r="R272" s="141">
        <f t="shared" si="12"/>
        <v>0</v>
      </c>
      <c r="S272" s="141">
        <v>0</v>
      </c>
      <c r="T272" s="142">
        <f t="shared" si="13"/>
        <v>0</v>
      </c>
      <c r="AR272" s="143" t="s">
        <v>125</v>
      </c>
      <c r="AT272" s="143" t="s">
        <v>129</v>
      </c>
      <c r="AU272" s="143" t="s">
        <v>128</v>
      </c>
      <c r="AY272" s="15" t="s">
        <v>123</v>
      </c>
      <c r="BE272" s="144">
        <f t="shared" si="14"/>
        <v>0</v>
      </c>
      <c r="BF272" s="144">
        <f t="shared" si="15"/>
        <v>0</v>
      </c>
      <c r="BG272" s="144">
        <f t="shared" si="16"/>
        <v>0</v>
      </c>
      <c r="BH272" s="144">
        <f t="shared" si="17"/>
        <v>0</v>
      </c>
      <c r="BI272" s="144">
        <f t="shared" si="18"/>
        <v>0</v>
      </c>
      <c r="BJ272" s="15" t="s">
        <v>80</v>
      </c>
      <c r="BK272" s="144">
        <f t="shared" si="19"/>
        <v>0</v>
      </c>
      <c r="BL272" s="15" t="s">
        <v>125</v>
      </c>
      <c r="BM272" s="143" t="s">
        <v>433</v>
      </c>
    </row>
    <row r="273" spans="2:65" s="1" customFormat="1" ht="33" customHeight="1">
      <c r="B273" s="30"/>
      <c r="C273" s="131" t="s">
        <v>434</v>
      </c>
      <c r="D273" s="131" t="s">
        <v>129</v>
      </c>
      <c r="E273" s="132" t="s">
        <v>435</v>
      </c>
      <c r="F273" s="133" t="s">
        <v>436</v>
      </c>
      <c r="G273" s="134" t="s">
        <v>167</v>
      </c>
      <c r="H273" s="135">
        <v>1</v>
      </c>
      <c r="I273" s="136"/>
      <c r="J273" s="137">
        <f t="shared" si="10"/>
        <v>0</v>
      </c>
      <c r="K273" s="138"/>
      <c r="L273" s="30"/>
      <c r="M273" s="139" t="s">
        <v>1</v>
      </c>
      <c r="N273" s="140" t="s">
        <v>38</v>
      </c>
      <c r="P273" s="141">
        <f t="shared" si="11"/>
        <v>0</v>
      </c>
      <c r="Q273" s="141">
        <v>0</v>
      </c>
      <c r="R273" s="141">
        <f t="shared" si="12"/>
        <v>0</v>
      </c>
      <c r="S273" s="141">
        <v>0</v>
      </c>
      <c r="T273" s="142">
        <f t="shared" si="13"/>
        <v>0</v>
      </c>
      <c r="AR273" s="143" t="s">
        <v>125</v>
      </c>
      <c r="AT273" s="143" t="s">
        <v>129</v>
      </c>
      <c r="AU273" s="143" t="s">
        <v>128</v>
      </c>
      <c r="AY273" s="15" t="s">
        <v>123</v>
      </c>
      <c r="BE273" s="144">
        <f t="shared" si="14"/>
        <v>0</v>
      </c>
      <c r="BF273" s="144">
        <f t="shared" si="15"/>
        <v>0</v>
      </c>
      <c r="BG273" s="144">
        <f t="shared" si="16"/>
        <v>0</v>
      </c>
      <c r="BH273" s="144">
        <f t="shared" si="17"/>
        <v>0</v>
      </c>
      <c r="BI273" s="144">
        <f t="shared" si="18"/>
        <v>0</v>
      </c>
      <c r="BJ273" s="15" t="s">
        <v>80</v>
      </c>
      <c r="BK273" s="144">
        <f t="shared" si="19"/>
        <v>0</v>
      </c>
      <c r="BL273" s="15" t="s">
        <v>125</v>
      </c>
      <c r="BM273" s="143" t="s">
        <v>437</v>
      </c>
    </row>
    <row r="274" spans="2:65" s="1" customFormat="1" ht="24.2" customHeight="1">
      <c r="B274" s="30"/>
      <c r="C274" s="131" t="s">
        <v>438</v>
      </c>
      <c r="D274" s="131" t="s">
        <v>129</v>
      </c>
      <c r="E274" s="132" t="s">
        <v>439</v>
      </c>
      <c r="F274" s="133" t="s">
        <v>440</v>
      </c>
      <c r="G274" s="134" t="s">
        <v>134</v>
      </c>
      <c r="H274" s="135">
        <v>1618.7</v>
      </c>
      <c r="I274" s="136"/>
      <c r="J274" s="137">
        <f t="shared" si="10"/>
        <v>0</v>
      </c>
      <c r="K274" s="138"/>
      <c r="L274" s="30"/>
      <c r="M274" s="139" t="s">
        <v>1</v>
      </c>
      <c r="N274" s="140" t="s">
        <v>38</v>
      </c>
      <c r="P274" s="141">
        <f t="shared" si="11"/>
        <v>0</v>
      </c>
      <c r="Q274" s="141">
        <v>1.0000000000000001E-5</v>
      </c>
      <c r="R274" s="141">
        <f t="shared" si="12"/>
        <v>1.6187000000000003E-2</v>
      </c>
      <c r="S274" s="141">
        <v>0</v>
      </c>
      <c r="T274" s="142">
        <f t="shared" si="13"/>
        <v>0</v>
      </c>
      <c r="AR274" s="143" t="s">
        <v>162</v>
      </c>
      <c r="AT274" s="143" t="s">
        <v>129</v>
      </c>
      <c r="AU274" s="143" t="s">
        <v>128</v>
      </c>
      <c r="AY274" s="15" t="s">
        <v>123</v>
      </c>
      <c r="BE274" s="144">
        <f t="shared" si="14"/>
        <v>0</v>
      </c>
      <c r="BF274" s="144">
        <f t="shared" si="15"/>
        <v>0</v>
      </c>
      <c r="BG274" s="144">
        <f t="shared" si="16"/>
        <v>0</v>
      </c>
      <c r="BH274" s="144">
        <f t="shared" si="17"/>
        <v>0</v>
      </c>
      <c r="BI274" s="144">
        <f t="shared" si="18"/>
        <v>0</v>
      </c>
      <c r="BJ274" s="15" t="s">
        <v>80</v>
      </c>
      <c r="BK274" s="144">
        <f t="shared" si="19"/>
        <v>0</v>
      </c>
      <c r="BL274" s="15" t="s">
        <v>162</v>
      </c>
      <c r="BM274" s="143" t="s">
        <v>441</v>
      </c>
    </row>
    <row r="275" spans="2:65" s="1" customFormat="1" ht="16.5" customHeight="1">
      <c r="B275" s="30"/>
      <c r="C275" s="160" t="s">
        <v>442</v>
      </c>
      <c r="D275" s="160" t="s">
        <v>164</v>
      </c>
      <c r="E275" s="161" t="s">
        <v>443</v>
      </c>
      <c r="F275" s="162" t="s">
        <v>444</v>
      </c>
      <c r="G275" s="163" t="s">
        <v>167</v>
      </c>
      <c r="H275" s="164">
        <v>1</v>
      </c>
      <c r="I275" s="165"/>
      <c r="J275" s="166">
        <f t="shared" si="10"/>
        <v>0</v>
      </c>
      <c r="K275" s="167"/>
      <c r="L275" s="168"/>
      <c r="M275" s="169" t="s">
        <v>1</v>
      </c>
      <c r="N275" s="170" t="s">
        <v>38</v>
      </c>
      <c r="P275" s="141">
        <f t="shared" si="11"/>
        <v>0</v>
      </c>
      <c r="Q275" s="141">
        <v>0</v>
      </c>
      <c r="R275" s="141">
        <f t="shared" si="12"/>
        <v>0</v>
      </c>
      <c r="S275" s="141">
        <v>0</v>
      </c>
      <c r="T275" s="142">
        <f t="shared" si="13"/>
        <v>0</v>
      </c>
      <c r="AR275" s="143" t="s">
        <v>142</v>
      </c>
      <c r="AT275" s="143" t="s">
        <v>164</v>
      </c>
      <c r="AU275" s="143" t="s">
        <v>128</v>
      </c>
      <c r="AY275" s="15" t="s">
        <v>123</v>
      </c>
      <c r="BE275" s="144">
        <f t="shared" si="14"/>
        <v>0</v>
      </c>
      <c r="BF275" s="144">
        <f t="shared" si="15"/>
        <v>0</v>
      </c>
      <c r="BG275" s="144">
        <f t="shared" si="16"/>
        <v>0</v>
      </c>
      <c r="BH275" s="144">
        <f t="shared" si="17"/>
        <v>0</v>
      </c>
      <c r="BI275" s="144">
        <f t="shared" si="18"/>
        <v>0</v>
      </c>
      <c r="BJ275" s="15" t="s">
        <v>80</v>
      </c>
      <c r="BK275" s="144">
        <f t="shared" si="19"/>
        <v>0</v>
      </c>
      <c r="BL275" s="15" t="s">
        <v>125</v>
      </c>
      <c r="BM275" s="143" t="s">
        <v>445</v>
      </c>
    </row>
    <row r="276" spans="2:65" s="1" customFormat="1" ht="37.9" customHeight="1">
      <c r="B276" s="30"/>
      <c r="C276" s="131" t="s">
        <v>446</v>
      </c>
      <c r="D276" s="131" t="s">
        <v>129</v>
      </c>
      <c r="E276" s="132" t="s">
        <v>447</v>
      </c>
      <c r="F276" s="133" t="s">
        <v>448</v>
      </c>
      <c r="G276" s="134" t="s">
        <v>167</v>
      </c>
      <c r="H276" s="135">
        <v>3</v>
      </c>
      <c r="I276" s="136"/>
      <c r="J276" s="137">
        <f t="shared" si="10"/>
        <v>0</v>
      </c>
      <c r="K276" s="138"/>
      <c r="L276" s="30"/>
      <c r="M276" s="139" t="s">
        <v>1</v>
      </c>
      <c r="N276" s="140" t="s">
        <v>38</v>
      </c>
      <c r="P276" s="141">
        <f t="shared" si="11"/>
        <v>0</v>
      </c>
      <c r="Q276" s="141">
        <v>0</v>
      </c>
      <c r="R276" s="141">
        <f t="shared" si="12"/>
        <v>0</v>
      </c>
      <c r="S276" s="141">
        <v>0</v>
      </c>
      <c r="T276" s="142">
        <f t="shared" si="13"/>
        <v>0</v>
      </c>
      <c r="AR276" s="143" t="s">
        <v>125</v>
      </c>
      <c r="AT276" s="143" t="s">
        <v>129</v>
      </c>
      <c r="AU276" s="143" t="s">
        <v>128</v>
      </c>
      <c r="AY276" s="15" t="s">
        <v>123</v>
      </c>
      <c r="BE276" s="144">
        <f t="shared" si="14"/>
        <v>0</v>
      </c>
      <c r="BF276" s="144">
        <f t="shared" si="15"/>
        <v>0</v>
      </c>
      <c r="BG276" s="144">
        <f t="shared" si="16"/>
        <v>0</v>
      </c>
      <c r="BH276" s="144">
        <f t="shared" si="17"/>
        <v>0</v>
      </c>
      <c r="BI276" s="144">
        <f t="shared" si="18"/>
        <v>0</v>
      </c>
      <c r="BJ276" s="15" t="s">
        <v>80</v>
      </c>
      <c r="BK276" s="144">
        <f t="shared" si="19"/>
        <v>0</v>
      </c>
      <c r="BL276" s="15" t="s">
        <v>125</v>
      </c>
      <c r="BM276" s="143" t="s">
        <v>449</v>
      </c>
    </row>
    <row r="277" spans="2:65" s="1" customFormat="1" ht="37.9" customHeight="1">
      <c r="B277" s="30"/>
      <c r="C277" s="131" t="s">
        <v>357</v>
      </c>
      <c r="D277" s="131" t="s">
        <v>129</v>
      </c>
      <c r="E277" s="132" t="s">
        <v>450</v>
      </c>
      <c r="F277" s="133" t="s">
        <v>451</v>
      </c>
      <c r="G277" s="134" t="s">
        <v>167</v>
      </c>
      <c r="H277" s="135">
        <v>5</v>
      </c>
      <c r="I277" s="136"/>
      <c r="J277" s="137">
        <f t="shared" si="10"/>
        <v>0</v>
      </c>
      <c r="K277" s="138"/>
      <c r="L277" s="30"/>
      <c r="M277" s="139" t="s">
        <v>1</v>
      </c>
      <c r="N277" s="140" t="s">
        <v>38</v>
      </c>
      <c r="P277" s="141">
        <f t="shared" si="11"/>
        <v>0</v>
      </c>
      <c r="Q277" s="141">
        <v>0</v>
      </c>
      <c r="R277" s="141">
        <f t="shared" si="12"/>
        <v>0</v>
      </c>
      <c r="S277" s="141">
        <v>0</v>
      </c>
      <c r="T277" s="142">
        <f t="shared" si="13"/>
        <v>0</v>
      </c>
      <c r="AR277" s="143" t="s">
        <v>125</v>
      </c>
      <c r="AT277" s="143" t="s">
        <v>129</v>
      </c>
      <c r="AU277" s="143" t="s">
        <v>128</v>
      </c>
      <c r="AY277" s="15" t="s">
        <v>123</v>
      </c>
      <c r="BE277" s="144">
        <f t="shared" si="14"/>
        <v>0</v>
      </c>
      <c r="BF277" s="144">
        <f t="shared" si="15"/>
        <v>0</v>
      </c>
      <c r="BG277" s="144">
        <f t="shared" si="16"/>
        <v>0</v>
      </c>
      <c r="BH277" s="144">
        <f t="shared" si="17"/>
        <v>0</v>
      </c>
      <c r="BI277" s="144">
        <f t="shared" si="18"/>
        <v>0</v>
      </c>
      <c r="BJ277" s="15" t="s">
        <v>80</v>
      </c>
      <c r="BK277" s="144">
        <f t="shared" si="19"/>
        <v>0</v>
      </c>
      <c r="BL277" s="15" t="s">
        <v>125</v>
      </c>
      <c r="BM277" s="143" t="s">
        <v>452</v>
      </c>
    </row>
    <row r="278" spans="2:65" s="1" customFormat="1" ht="33" customHeight="1">
      <c r="B278" s="30"/>
      <c r="C278" s="131" t="s">
        <v>361</v>
      </c>
      <c r="D278" s="131" t="s">
        <v>129</v>
      </c>
      <c r="E278" s="132" t="s">
        <v>453</v>
      </c>
      <c r="F278" s="133" t="s">
        <v>454</v>
      </c>
      <c r="G278" s="134" t="s">
        <v>167</v>
      </c>
      <c r="H278" s="135">
        <v>1</v>
      </c>
      <c r="I278" s="136"/>
      <c r="J278" s="137">
        <f t="shared" si="10"/>
        <v>0</v>
      </c>
      <c r="K278" s="138"/>
      <c r="L278" s="30"/>
      <c r="M278" s="139" t="s">
        <v>1</v>
      </c>
      <c r="N278" s="140" t="s">
        <v>38</v>
      </c>
      <c r="P278" s="141">
        <f t="shared" si="11"/>
        <v>0</v>
      </c>
      <c r="Q278" s="141">
        <v>0</v>
      </c>
      <c r="R278" s="141">
        <f t="shared" si="12"/>
        <v>0</v>
      </c>
      <c r="S278" s="141">
        <v>0</v>
      </c>
      <c r="T278" s="142">
        <f t="shared" si="13"/>
        <v>0</v>
      </c>
      <c r="AR278" s="143" t="s">
        <v>125</v>
      </c>
      <c r="AT278" s="143" t="s">
        <v>129</v>
      </c>
      <c r="AU278" s="143" t="s">
        <v>128</v>
      </c>
      <c r="AY278" s="15" t="s">
        <v>123</v>
      </c>
      <c r="BE278" s="144">
        <f t="shared" si="14"/>
        <v>0</v>
      </c>
      <c r="BF278" s="144">
        <f t="shared" si="15"/>
        <v>0</v>
      </c>
      <c r="BG278" s="144">
        <f t="shared" si="16"/>
        <v>0</v>
      </c>
      <c r="BH278" s="144">
        <f t="shared" si="17"/>
        <v>0</v>
      </c>
      <c r="BI278" s="144">
        <f t="shared" si="18"/>
        <v>0</v>
      </c>
      <c r="BJ278" s="15" t="s">
        <v>80</v>
      </c>
      <c r="BK278" s="144">
        <f t="shared" si="19"/>
        <v>0</v>
      </c>
      <c r="BL278" s="15" t="s">
        <v>125</v>
      </c>
      <c r="BM278" s="143" t="s">
        <v>455</v>
      </c>
    </row>
    <row r="279" spans="2:65" s="1" customFormat="1" ht="37.9" customHeight="1">
      <c r="B279" s="30"/>
      <c r="C279" s="160" t="s">
        <v>456</v>
      </c>
      <c r="D279" s="160" t="s">
        <v>164</v>
      </c>
      <c r="E279" s="161" t="s">
        <v>457</v>
      </c>
      <c r="F279" s="162" t="s">
        <v>458</v>
      </c>
      <c r="G279" s="163" t="s">
        <v>167</v>
      </c>
      <c r="H279" s="164">
        <v>1</v>
      </c>
      <c r="I279" s="165"/>
      <c r="J279" s="166">
        <f t="shared" si="10"/>
        <v>0</v>
      </c>
      <c r="K279" s="167"/>
      <c r="L279" s="168"/>
      <c r="M279" s="169" t="s">
        <v>1</v>
      </c>
      <c r="N279" s="170" t="s">
        <v>38</v>
      </c>
      <c r="P279" s="141">
        <f t="shared" si="11"/>
        <v>0</v>
      </c>
      <c r="Q279" s="141">
        <v>0</v>
      </c>
      <c r="R279" s="141">
        <f t="shared" si="12"/>
        <v>0</v>
      </c>
      <c r="S279" s="141">
        <v>0</v>
      </c>
      <c r="T279" s="142">
        <f t="shared" si="13"/>
        <v>0</v>
      </c>
      <c r="AR279" s="143" t="s">
        <v>142</v>
      </c>
      <c r="AT279" s="143" t="s">
        <v>164</v>
      </c>
      <c r="AU279" s="143" t="s">
        <v>128</v>
      </c>
      <c r="AY279" s="15" t="s">
        <v>123</v>
      </c>
      <c r="BE279" s="144">
        <f t="shared" si="14"/>
        <v>0</v>
      </c>
      <c r="BF279" s="144">
        <f t="shared" si="15"/>
        <v>0</v>
      </c>
      <c r="BG279" s="144">
        <f t="shared" si="16"/>
        <v>0</v>
      </c>
      <c r="BH279" s="144">
        <f t="shared" si="17"/>
        <v>0</v>
      </c>
      <c r="BI279" s="144">
        <f t="shared" si="18"/>
        <v>0</v>
      </c>
      <c r="BJ279" s="15" t="s">
        <v>80</v>
      </c>
      <c r="BK279" s="144">
        <f t="shared" si="19"/>
        <v>0</v>
      </c>
      <c r="BL279" s="15" t="s">
        <v>125</v>
      </c>
      <c r="BM279" s="143" t="s">
        <v>459</v>
      </c>
    </row>
    <row r="280" spans="2:65" s="1" customFormat="1" ht="16.5" customHeight="1">
      <c r="B280" s="30"/>
      <c r="C280" s="131" t="s">
        <v>460</v>
      </c>
      <c r="D280" s="131" t="s">
        <v>129</v>
      </c>
      <c r="E280" s="132" t="s">
        <v>461</v>
      </c>
      <c r="F280" s="133" t="s">
        <v>462</v>
      </c>
      <c r="G280" s="134" t="s">
        <v>167</v>
      </c>
      <c r="H280" s="135">
        <v>4</v>
      </c>
      <c r="I280" s="136"/>
      <c r="J280" s="137">
        <f t="shared" si="10"/>
        <v>0</v>
      </c>
      <c r="K280" s="138"/>
      <c r="L280" s="30"/>
      <c r="M280" s="139" t="s">
        <v>1</v>
      </c>
      <c r="N280" s="140" t="s">
        <v>38</v>
      </c>
      <c r="P280" s="141">
        <f t="shared" si="11"/>
        <v>0</v>
      </c>
      <c r="Q280" s="141">
        <v>0</v>
      </c>
      <c r="R280" s="141">
        <f t="shared" si="12"/>
        <v>0</v>
      </c>
      <c r="S280" s="141">
        <v>0</v>
      </c>
      <c r="T280" s="142">
        <f t="shared" si="13"/>
        <v>0</v>
      </c>
      <c r="AR280" s="143" t="s">
        <v>125</v>
      </c>
      <c r="AT280" s="143" t="s">
        <v>129</v>
      </c>
      <c r="AU280" s="143" t="s">
        <v>128</v>
      </c>
      <c r="AY280" s="15" t="s">
        <v>123</v>
      </c>
      <c r="BE280" s="144">
        <f t="shared" si="14"/>
        <v>0</v>
      </c>
      <c r="BF280" s="144">
        <f t="shared" si="15"/>
        <v>0</v>
      </c>
      <c r="BG280" s="144">
        <f t="shared" si="16"/>
        <v>0</v>
      </c>
      <c r="BH280" s="144">
        <f t="shared" si="17"/>
        <v>0</v>
      </c>
      <c r="BI280" s="144">
        <f t="shared" si="18"/>
        <v>0</v>
      </c>
      <c r="BJ280" s="15" t="s">
        <v>80</v>
      </c>
      <c r="BK280" s="144">
        <f t="shared" si="19"/>
        <v>0</v>
      </c>
      <c r="BL280" s="15" t="s">
        <v>125</v>
      </c>
      <c r="BM280" s="143" t="s">
        <v>463</v>
      </c>
    </row>
    <row r="281" spans="2:65" s="1" customFormat="1" ht="16.5" customHeight="1">
      <c r="B281" s="30"/>
      <c r="C281" s="160" t="s">
        <v>353</v>
      </c>
      <c r="D281" s="160" t="s">
        <v>164</v>
      </c>
      <c r="E281" s="161" t="s">
        <v>464</v>
      </c>
      <c r="F281" s="162" t="s">
        <v>465</v>
      </c>
      <c r="G281" s="163" t="s">
        <v>167</v>
      </c>
      <c r="H281" s="164">
        <v>4</v>
      </c>
      <c r="I281" s="165"/>
      <c r="J281" s="166">
        <f t="shared" si="10"/>
        <v>0</v>
      </c>
      <c r="K281" s="167"/>
      <c r="L281" s="168"/>
      <c r="M281" s="169" t="s">
        <v>1</v>
      </c>
      <c r="N281" s="170" t="s">
        <v>38</v>
      </c>
      <c r="P281" s="141">
        <f t="shared" si="11"/>
        <v>0</v>
      </c>
      <c r="Q281" s="141">
        <v>0</v>
      </c>
      <c r="R281" s="141">
        <f t="shared" si="12"/>
        <v>0</v>
      </c>
      <c r="S281" s="141">
        <v>0</v>
      </c>
      <c r="T281" s="142">
        <f t="shared" si="13"/>
        <v>0</v>
      </c>
      <c r="AR281" s="143" t="s">
        <v>142</v>
      </c>
      <c r="AT281" s="143" t="s">
        <v>164</v>
      </c>
      <c r="AU281" s="143" t="s">
        <v>128</v>
      </c>
      <c r="AY281" s="15" t="s">
        <v>123</v>
      </c>
      <c r="BE281" s="144">
        <f t="shared" si="14"/>
        <v>0</v>
      </c>
      <c r="BF281" s="144">
        <f t="shared" si="15"/>
        <v>0</v>
      </c>
      <c r="BG281" s="144">
        <f t="shared" si="16"/>
        <v>0</v>
      </c>
      <c r="BH281" s="144">
        <f t="shared" si="17"/>
        <v>0</v>
      </c>
      <c r="BI281" s="144">
        <f t="shared" si="18"/>
        <v>0</v>
      </c>
      <c r="BJ281" s="15" t="s">
        <v>80</v>
      </c>
      <c r="BK281" s="144">
        <f t="shared" si="19"/>
        <v>0</v>
      </c>
      <c r="BL281" s="15" t="s">
        <v>125</v>
      </c>
      <c r="BM281" s="143" t="s">
        <v>466</v>
      </c>
    </row>
    <row r="282" spans="2:65" s="1" customFormat="1" ht="24.2" customHeight="1">
      <c r="B282" s="30"/>
      <c r="C282" s="160" t="s">
        <v>268</v>
      </c>
      <c r="D282" s="160" t="s">
        <v>164</v>
      </c>
      <c r="E282" s="161" t="s">
        <v>467</v>
      </c>
      <c r="F282" s="162" t="s">
        <v>468</v>
      </c>
      <c r="G282" s="163" t="s">
        <v>167</v>
      </c>
      <c r="H282" s="164">
        <v>4</v>
      </c>
      <c r="I282" s="165"/>
      <c r="J282" s="166">
        <f t="shared" si="10"/>
        <v>0</v>
      </c>
      <c r="K282" s="167"/>
      <c r="L282" s="168"/>
      <c r="M282" s="169" t="s">
        <v>1</v>
      </c>
      <c r="N282" s="170" t="s">
        <v>38</v>
      </c>
      <c r="P282" s="141">
        <f t="shared" si="11"/>
        <v>0</v>
      </c>
      <c r="Q282" s="141">
        <v>0</v>
      </c>
      <c r="R282" s="141">
        <f t="shared" si="12"/>
        <v>0</v>
      </c>
      <c r="S282" s="141">
        <v>0</v>
      </c>
      <c r="T282" s="142">
        <f t="shared" si="13"/>
        <v>0</v>
      </c>
      <c r="AR282" s="143" t="s">
        <v>142</v>
      </c>
      <c r="AT282" s="143" t="s">
        <v>164</v>
      </c>
      <c r="AU282" s="143" t="s">
        <v>128</v>
      </c>
      <c r="AY282" s="15" t="s">
        <v>123</v>
      </c>
      <c r="BE282" s="144">
        <f t="shared" si="14"/>
        <v>0</v>
      </c>
      <c r="BF282" s="144">
        <f t="shared" si="15"/>
        <v>0</v>
      </c>
      <c r="BG282" s="144">
        <f t="shared" si="16"/>
        <v>0</v>
      </c>
      <c r="BH282" s="144">
        <f t="shared" si="17"/>
        <v>0</v>
      </c>
      <c r="BI282" s="144">
        <f t="shared" si="18"/>
        <v>0</v>
      </c>
      <c r="BJ282" s="15" t="s">
        <v>80</v>
      </c>
      <c r="BK282" s="144">
        <f t="shared" si="19"/>
        <v>0</v>
      </c>
      <c r="BL282" s="15" t="s">
        <v>125</v>
      </c>
      <c r="BM282" s="143" t="s">
        <v>469</v>
      </c>
    </row>
    <row r="283" spans="2:65" s="1" customFormat="1" ht="21.75" customHeight="1">
      <c r="B283" s="30"/>
      <c r="C283" s="131" t="s">
        <v>383</v>
      </c>
      <c r="D283" s="131" t="s">
        <v>129</v>
      </c>
      <c r="E283" s="132" t="s">
        <v>470</v>
      </c>
      <c r="F283" s="133" t="s">
        <v>471</v>
      </c>
      <c r="G283" s="134" t="s">
        <v>131</v>
      </c>
      <c r="H283" s="135">
        <v>12.6</v>
      </c>
      <c r="I283" s="136"/>
      <c r="J283" s="137">
        <f t="shared" si="10"/>
        <v>0</v>
      </c>
      <c r="K283" s="138"/>
      <c r="L283" s="30"/>
      <c r="M283" s="139" t="s">
        <v>1</v>
      </c>
      <c r="N283" s="140" t="s">
        <v>38</v>
      </c>
      <c r="P283" s="141">
        <f t="shared" si="11"/>
        <v>0</v>
      </c>
      <c r="Q283" s="141">
        <v>0</v>
      </c>
      <c r="R283" s="141">
        <f t="shared" si="12"/>
        <v>0</v>
      </c>
      <c r="S283" s="141">
        <v>0</v>
      </c>
      <c r="T283" s="142">
        <f t="shared" si="13"/>
        <v>0</v>
      </c>
      <c r="AR283" s="143" t="s">
        <v>125</v>
      </c>
      <c r="AT283" s="143" t="s">
        <v>129</v>
      </c>
      <c r="AU283" s="143" t="s">
        <v>128</v>
      </c>
      <c r="AY283" s="15" t="s">
        <v>123</v>
      </c>
      <c r="BE283" s="144">
        <f t="shared" si="14"/>
        <v>0</v>
      </c>
      <c r="BF283" s="144">
        <f t="shared" si="15"/>
        <v>0</v>
      </c>
      <c r="BG283" s="144">
        <f t="shared" si="16"/>
        <v>0</v>
      </c>
      <c r="BH283" s="144">
        <f t="shared" si="17"/>
        <v>0</v>
      </c>
      <c r="BI283" s="144">
        <f t="shared" si="18"/>
        <v>0</v>
      </c>
      <c r="BJ283" s="15" t="s">
        <v>80</v>
      </c>
      <c r="BK283" s="144">
        <f t="shared" si="19"/>
        <v>0</v>
      </c>
      <c r="BL283" s="15" t="s">
        <v>125</v>
      </c>
      <c r="BM283" s="143" t="s">
        <v>472</v>
      </c>
    </row>
    <row r="284" spans="2:65" s="1" customFormat="1" ht="44.25" customHeight="1">
      <c r="B284" s="30"/>
      <c r="C284" s="131" t="s">
        <v>473</v>
      </c>
      <c r="D284" s="131" t="s">
        <v>129</v>
      </c>
      <c r="E284" s="132" t="s">
        <v>474</v>
      </c>
      <c r="F284" s="133" t="s">
        <v>475</v>
      </c>
      <c r="G284" s="134" t="s">
        <v>167</v>
      </c>
      <c r="H284" s="135">
        <v>1</v>
      </c>
      <c r="I284" s="136"/>
      <c r="J284" s="137">
        <f t="shared" si="10"/>
        <v>0</v>
      </c>
      <c r="K284" s="138"/>
      <c r="L284" s="30"/>
      <c r="M284" s="139" t="s">
        <v>1</v>
      </c>
      <c r="N284" s="140" t="s">
        <v>38</v>
      </c>
      <c r="P284" s="141">
        <f t="shared" si="11"/>
        <v>0</v>
      </c>
      <c r="Q284" s="141">
        <v>0</v>
      </c>
      <c r="R284" s="141">
        <f t="shared" si="12"/>
        <v>0</v>
      </c>
      <c r="S284" s="141">
        <v>0</v>
      </c>
      <c r="T284" s="142">
        <f t="shared" si="13"/>
        <v>0</v>
      </c>
      <c r="AR284" s="143" t="s">
        <v>125</v>
      </c>
      <c r="AT284" s="143" t="s">
        <v>129</v>
      </c>
      <c r="AU284" s="143" t="s">
        <v>128</v>
      </c>
      <c r="AY284" s="15" t="s">
        <v>123</v>
      </c>
      <c r="BE284" s="144">
        <f t="shared" si="14"/>
        <v>0</v>
      </c>
      <c r="BF284" s="144">
        <f t="shared" si="15"/>
        <v>0</v>
      </c>
      <c r="BG284" s="144">
        <f t="shared" si="16"/>
        <v>0</v>
      </c>
      <c r="BH284" s="144">
        <f t="shared" si="17"/>
        <v>0</v>
      </c>
      <c r="BI284" s="144">
        <f t="shared" si="18"/>
        <v>0</v>
      </c>
      <c r="BJ284" s="15" t="s">
        <v>80</v>
      </c>
      <c r="BK284" s="144">
        <f t="shared" si="19"/>
        <v>0</v>
      </c>
      <c r="BL284" s="15" t="s">
        <v>125</v>
      </c>
      <c r="BM284" s="143" t="s">
        <v>476</v>
      </c>
    </row>
    <row r="285" spans="2:65" s="1" customFormat="1" ht="16.5" customHeight="1">
      <c r="B285" s="30"/>
      <c r="C285" s="160" t="s">
        <v>477</v>
      </c>
      <c r="D285" s="160" t="s">
        <v>164</v>
      </c>
      <c r="E285" s="161" t="s">
        <v>478</v>
      </c>
      <c r="F285" s="162" t="s">
        <v>479</v>
      </c>
      <c r="G285" s="163" t="s">
        <v>480</v>
      </c>
      <c r="H285" s="164">
        <v>1</v>
      </c>
      <c r="I285" s="165"/>
      <c r="J285" s="166">
        <f t="shared" si="10"/>
        <v>0</v>
      </c>
      <c r="K285" s="167"/>
      <c r="L285" s="168"/>
      <c r="M285" s="169" t="s">
        <v>1</v>
      </c>
      <c r="N285" s="170" t="s">
        <v>38</v>
      </c>
      <c r="P285" s="141">
        <f t="shared" si="11"/>
        <v>0</v>
      </c>
      <c r="Q285" s="141">
        <v>0</v>
      </c>
      <c r="R285" s="141">
        <f t="shared" si="12"/>
        <v>0</v>
      </c>
      <c r="S285" s="141">
        <v>0</v>
      </c>
      <c r="T285" s="142">
        <f t="shared" si="13"/>
        <v>0</v>
      </c>
      <c r="AR285" s="143" t="s">
        <v>142</v>
      </c>
      <c r="AT285" s="143" t="s">
        <v>164</v>
      </c>
      <c r="AU285" s="143" t="s">
        <v>128</v>
      </c>
      <c r="AY285" s="15" t="s">
        <v>123</v>
      </c>
      <c r="BE285" s="144">
        <f t="shared" si="14"/>
        <v>0</v>
      </c>
      <c r="BF285" s="144">
        <f t="shared" si="15"/>
        <v>0</v>
      </c>
      <c r="BG285" s="144">
        <f t="shared" si="16"/>
        <v>0</v>
      </c>
      <c r="BH285" s="144">
        <f t="shared" si="17"/>
        <v>0</v>
      </c>
      <c r="BI285" s="144">
        <f t="shared" si="18"/>
        <v>0</v>
      </c>
      <c r="BJ285" s="15" t="s">
        <v>80</v>
      </c>
      <c r="BK285" s="144">
        <f t="shared" si="19"/>
        <v>0</v>
      </c>
      <c r="BL285" s="15" t="s">
        <v>125</v>
      </c>
      <c r="BM285" s="143" t="s">
        <v>481</v>
      </c>
    </row>
    <row r="286" spans="2:65" s="1" customFormat="1" ht="21.75" customHeight="1">
      <c r="B286" s="30"/>
      <c r="C286" s="160" t="s">
        <v>322</v>
      </c>
      <c r="D286" s="160" t="s">
        <v>164</v>
      </c>
      <c r="E286" s="161" t="s">
        <v>482</v>
      </c>
      <c r="F286" s="162" t="s">
        <v>483</v>
      </c>
      <c r="G286" s="163" t="s">
        <v>167</v>
      </c>
      <c r="H286" s="164">
        <v>1</v>
      </c>
      <c r="I286" s="165"/>
      <c r="J286" s="166">
        <f t="shared" si="10"/>
        <v>0</v>
      </c>
      <c r="K286" s="167"/>
      <c r="L286" s="168"/>
      <c r="M286" s="169" t="s">
        <v>1</v>
      </c>
      <c r="N286" s="170" t="s">
        <v>38</v>
      </c>
      <c r="P286" s="141">
        <f t="shared" si="11"/>
        <v>0</v>
      </c>
      <c r="Q286" s="141">
        <v>0</v>
      </c>
      <c r="R286" s="141">
        <f t="shared" si="12"/>
        <v>0</v>
      </c>
      <c r="S286" s="141">
        <v>0</v>
      </c>
      <c r="T286" s="142">
        <f t="shared" si="13"/>
        <v>0</v>
      </c>
      <c r="AR286" s="143" t="s">
        <v>142</v>
      </c>
      <c r="AT286" s="143" t="s">
        <v>164</v>
      </c>
      <c r="AU286" s="143" t="s">
        <v>128</v>
      </c>
      <c r="AY286" s="15" t="s">
        <v>123</v>
      </c>
      <c r="BE286" s="144">
        <f t="shared" si="14"/>
        <v>0</v>
      </c>
      <c r="BF286" s="144">
        <f t="shared" si="15"/>
        <v>0</v>
      </c>
      <c r="BG286" s="144">
        <f t="shared" si="16"/>
        <v>0</v>
      </c>
      <c r="BH286" s="144">
        <f t="shared" si="17"/>
        <v>0</v>
      </c>
      <c r="BI286" s="144">
        <f t="shared" si="18"/>
        <v>0</v>
      </c>
      <c r="BJ286" s="15" t="s">
        <v>80</v>
      </c>
      <c r="BK286" s="144">
        <f t="shared" si="19"/>
        <v>0</v>
      </c>
      <c r="BL286" s="15" t="s">
        <v>125</v>
      </c>
      <c r="BM286" s="143" t="s">
        <v>484</v>
      </c>
    </row>
    <row r="287" spans="2:65" s="1" customFormat="1" ht="44.25" customHeight="1">
      <c r="B287" s="30"/>
      <c r="C287" s="131" t="s">
        <v>485</v>
      </c>
      <c r="D287" s="131" t="s">
        <v>129</v>
      </c>
      <c r="E287" s="132" t="s">
        <v>486</v>
      </c>
      <c r="F287" s="133" t="s">
        <v>487</v>
      </c>
      <c r="G287" s="134" t="s">
        <v>167</v>
      </c>
      <c r="H287" s="135">
        <v>1</v>
      </c>
      <c r="I287" s="136"/>
      <c r="J287" s="137">
        <f t="shared" si="10"/>
        <v>0</v>
      </c>
      <c r="K287" s="138"/>
      <c r="L287" s="30"/>
      <c r="M287" s="139" t="s">
        <v>1</v>
      </c>
      <c r="N287" s="140" t="s">
        <v>38</v>
      </c>
      <c r="P287" s="141">
        <f t="shared" si="11"/>
        <v>0</v>
      </c>
      <c r="Q287" s="141">
        <v>0</v>
      </c>
      <c r="R287" s="141">
        <f t="shared" si="12"/>
        <v>0</v>
      </c>
      <c r="S287" s="141">
        <v>0</v>
      </c>
      <c r="T287" s="142">
        <f t="shared" si="13"/>
        <v>0</v>
      </c>
      <c r="AR287" s="143" t="s">
        <v>125</v>
      </c>
      <c r="AT287" s="143" t="s">
        <v>129</v>
      </c>
      <c r="AU287" s="143" t="s">
        <v>128</v>
      </c>
      <c r="AY287" s="15" t="s">
        <v>123</v>
      </c>
      <c r="BE287" s="144">
        <f t="shared" si="14"/>
        <v>0</v>
      </c>
      <c r="BF287" s="144">
        <f t="shared" si="15"/>
        <v>0</v>
      </c>
      <c r="BG287" s="144">
        <f t="shared" si="16"/>
        <v>0</v>
      </c>
      <c r="BH287" s="144">
        <f t="shared" si="17"/>
        <v>0</v>
      </c>
      <c r="BI287" s="144">
        <f t="shared" si="18"/>
        <v>0</v>
      </c>
      <c r="BJ287" s="15" t="s">
        <v>80</v>
      </c>
      <c r="BK287" s="144">
        <f t="shared" si="19"/>
        <v>0</v>
      </c>
      <c r="BL287" s="15" t="s">
        <v>125</v>
      </c>
      <c r="BM287" s="143" t="s">
        <v>488</v>
      </c>
    </row>
    <row r="288" spans="2:65" s="1" customFormat="1" ht="24.2" customHeight="1">
      <c r="B288" s="30"/>
      <c r="C288" s="160" t="s">
        <v>313</v>
      </c>
      <c r="D288" s="160" t="s">
        <v>164</v>
      </c>
      <c r="E288" s="161" t="s">
        <v>489</v>
      </c>
      <c r="F288" s="162" t="s">
        <v>490</v>
      </c>
      <c r="G288" s="163" t="s">
        <v>167</v>
      </c>
      <c r="H288" s="164">
        <v>1</v>
      </c>
      <c r="I288" s="165"/>
      <c r="J288" s="166">
        <f t="shared" si="10"/>
        <v>0</v>
      </c>
      <c r="K288" s="167"/>
      <c r="L288" s="168"/>
      <c r="M288" s="169" t="s">
        <v>1</v>
      </c>
      <c r="N288" s="170" t="s">
        <v>38</v>
      </c>
      <c r="P288" s="141">
        <f t="shared" si="11"/>
        <v>0</v>
      </c>
      <c r="Q288" s="141">
        <v>0</v>
      </c>
      <c r="R288" s="141">
        <f t="shared" si="12"/>
        <v>0</v>
      </c>
      <c r="S288" s="141">
        <v>0</v>
      </c>
      <c r="T288" s="142">
        <f t="shared" si="13"/>
        <v>0</v>
      </c>
      <c r="AR288" s="143" t="s">
        <v>142</v>
      </c>
      <c r="AT288" s="143" t="s">
        <v>164</v>
      </c>
      <c r="AU288" s="143" t="s">
        <v>128</v>
      </c>
      <c r="AY288" s="15" t="s">
        <v>123</v>
      </c>
      <c r="BE288" s="144">
        <f t="shared" si="14"/>
        <v>0</v>
      </c>
      <c r="BF288" s="144">
        <f t="shared" si="15"/>
        <v>0</v>
      </c>
      <c r="BG288" s="144">
        <f t="shared" si="16"/>
        <v>0</v>
      </c>
      <c r="BH288" s="144">
        <f t="shared" si="17"/>
        <v>0</v>
      </c>
      <c r="BI288" s="144">
        <f t="shared" si="18"/>
        <v>0</v>
      </c>
      <c r="BJ288" s="15" t="s">
        <v>80</v>
      </c>
      <c r="BK288" s="144">
        <f t="shared" si="19"/>
        <v>0</v>
      </c>
      <c r="BL288" s="15" t="s">
        <v>125</v>
      </c>
      <c r="BM288" s="143" t="s">
        <v>491</v>
      </c>
    </row>
    <row r="289" spans="2:65" s="1" customFormat="1" ht="49.15" customHeight="1">
      <c r="B289" s="30"/>
      <c r="C289" s="131" t="s">
        <v>385</v>
      </c>
      <c r="D289" s="131" t="s">
        <v>129</v>
      </c>
      <c r="E289" s="132" t="s">
        <v>492</v>
      </c>
      <c r="F289" s="133" t="s">
        <v>493</v>
      </c>
      <c r="G289" s="134" t="s">
        <v>167</v>
      </c>
      <c r="H289" s="135">
        <v>2</v>
      </c>
      <c r="I289" s="136"/>
      <c r="J289" s="137">
        <f t="shared" si="10"/>
        <v>0</v>
      </c>
      <c r="K289" s="138"/>
      <c r="L289" s="30"/>
      <c r="M289" s="139" t="s">
        <v>1</v>
      </c>
      <c r="N289" s="140" t="s">
        <v>38</v>
      </c>
      <c r="P289" s="141">
        <f t="shared" si="11"/>
        <v>0</v>
      </c>
      <c r="Q289" s="141">
        <v>0</v>
      </c>
      <c r="R289" s="141">
        <f t="shared" si="12"/>
        <v>0</v>
      </c>
      <c r="S289" s="141">
        <v>0</v>
      </c>
      <c r="T289" s="142">
        <f t="shared" si="13"/>
        <v>0</v>
      </c>
      <c r="AR289" s="143" t="s">
        <v>125</v>
      </c>
      <c r="AT289" s="143" t="s">
        <v>129</v>
      </c>
      <c r="AU289" s="143" t="s">
        <v>128</v>
      </c>
      <c r="AY289" s="15" t="s">
        <v>123</v>
      </c>
      <c r="BE289" s="144">
        <f t="shared" si="14"/>
        <v>0</v>
      </c>
      <c r="BF289" s="144">
        <f t="shared" si="15"/>
        <v>0</v>
      </c>
      <c r="BG289" s="144">
        <f t="shared" si="16"/>
        <v>0</v>
      </c>
      <c r="BH289" s="144">
        <f t="shared" si="17"/>
        <v>0</v>
      </c>
      <c r="BI289" s="144">
        <f t="shared" si="18"/>
        <v>0</v>
      </c>
      <c r="BJ289" s="15" t="s">
        <v>80</v>
      </c>
      <c r="BK289" s="144">
        <f t="shared" si="19"/>
        <v>0</v>
      </c>
      <c r="BL289" s="15" t="s">
        <v>125</v>
      </c>
      <c r="BM289" s="143" t="s">
        <v>494</v>
      </c>
    </row>
    <row r="290" spans="2:65" s="1" customFormat="1" ht="24.2" customHeight="1">
      <c r="B290" s="30"/>
      <c r="C290" s="160" t="s">
        <v>495</v>
      </c>
      <c r="D290" s="160" t="s">
        <v>164</v>
      </c>
      <c r="E290" s="161" t="s">
        <v>496</v>
      </c>
      <c r="F290" s="162" t="s">
        <v>497</v>
      </c>
      <c r="G290" s="163" t="s">
        <v>167</v>
      </c>
      <c r="H290" s="164">
        <v>1</v>
      </c>
      <c r="I290" s="165"/>
      <c r="J290" s="166">
        <f t="shared" si="10"/>
        <v>0</v>
      </c>
      <c r="K290" s="167"/>
      <c r="L290" s="168"/>
      <c r="M290" s="169" t="s">
        <v>1</v>
      </c>
      <c r="N290" s="170" t="s">
        <v>38</v>
      </c>
      <c r="P290" s="141">
        <f t="shared" si="11"/>
        <v>0</v>
      </c>
      <c r="Q290" s="141">
        <v>0</v>
      </c>
      <c r="R290" s="141">
        <f t="shared" si="12"/>
        <v>0</v>
      </c>
      <c r="S290" s="141">
        <v>0</v>
      </c>
      <c r="T290" s="142">
        <f t="shared" si="13"/>
        <v>0</v>
      </c>
      <c r="AR290" s="143" t="s">
        <v>142</v>
      </c>
      <c r="AT290" s="143" t="s">
        <v>164</v>
      </c>
      <c r="AU290" s="143" t="s">
        <v>128</v>
      </c>
      <c r="AY290" s="15" t="s">
        <v>123</v>
      </c>
      <c r="BE290" s="144">
        <f t="shared" si="14"/>
        <v>0</v>
      </c>
      <c r="BF290" s="144">
        <f t="shared" si="15"/>
        <v>0</v>
      </c>
      <c r="BG290" s="144">
        <f t="shared" si="16"/>
        <v>0</v>
      </c>
      <c r="BH290" s="144">
        <f t="shared" si="17"/>
        <v>0</v>
      </c>
      <c r="BI290" s="144">
        <f t="shared" si="18"/>
        <v>0</v>
      </c>
      <c r="BJ290" s="15" t="s">
        <v>80</v>
      </c>
      <c r="BK290" s="144">
        <f t="shared" si="19"/>
        <v>0</v>
      </c>
      <c r="BL290" s="15" t="s">
        <v>125</v>
      </c>
      <c r="BM290" s="143" t="s">
        <v>498</v>
      </c>
    </row>
    <row r="291" spans="2:65" s="1" customFormat="1" ht="24.2" customHeight="1">
      <c r="B291" s="30"/>
      <c r="C291" s="160" t="s">
        <v>499</v>
      </c>
      <c r="D291" s="160" t="s">
        <v>164</v>
      </c>
      <c r="E291" s="161" t="s">
        <v>500</v>
      </c>
      <c r="F291" s="162" t="s">
        <v>501</v>
      </c>
      <c r="G291" s="163" t="s">
        <v>167</v>
      </c>
      <c r="H291" s="164">
        <v>1</v>
      </c>
      <c r="I291" s="165"/>
      <c r="J291" s="166">
        <f t="shared" si="10"/>
        <v>0</v>
      </c>
      <c r="K291" s="167"/>
      <c r="L291" s="168"/>
      <c r="M291" s="169" t="s">
        <v>1</v>
      </c>
      <c r="N291" s="170" t="s">
        <v>38</v>
      </c>
      <c r="P291" s="141">
        <f t="shared" si="11"/>
        <v>0</v>
      </c>
      <c r="Q291" s="141">
        <v>0</v>
      </c>
      <c r="R291" s="141">
        <f t="shared" si="12"/>
        <v>0</v>
      </c>
      <c r="S291" s="141">
        <v>0</v>
      </c>
      <c r="T291" s="142">
        <f t="shared" si="13"/>
        <v>0</v>
      </c>
      <c r="AR291" s="143" t="s">
        <v>142</v>
      </c>
      <c r="AT291" s="143" t="s">
        <v>164</v>
      </c>
      <c r="AU291" s="143" t="s">
        <v>128</v>
      </c>
      <c r="AY291" s="15" t="s">
        <v>123</v>
      </c>
      <c r="BE291" s="144">
        <f t="shared" si="14"/>
        <v>0</v>
      </c>
      <c r="BF291" s="144">
        <f t="shared" si="15"/>
        <v>0</v>
      </c>
      <c r="BG291" s="144">
        <f t="shared" si="16"/>
        <v>0</v>
      </c>
      <c r="BH291" s="144">
        <f t="shared" si="17"/>
        <v>0</v>
      </c>
      <c r="BI291" s="144">
        <f t="shared" si="18"/>
        <v>0</v>
      </c>
      <c r="BJ291" s="15" t="s">
        <v>80</v>
      </c>
      <c r="BK291" s="144">
        <f t="shared" si="19"/>
        <v>0</v>
      </c>
      <c r="BL291" s="15" t="s">
        <v>125</v>
      </c>
      <c r="BM291" s="143" t="s">
        <v>502</v>
      </c>
    </row>
    <row r="292" spans="2:65" s="1" customFormat="1" ht="16.5" customHeight="1">
      <c r="B292" s="30"/>
      <c r="C292" s="131" t="s">
        <v>503</v>
      </c>
      <c r="D292" s="131" t="s">
        <v>129</v>
      </c>
      <c r="E292" s="132" t="s">
        <v>504</v>
      </c>
      <c r="F292" s="133" t="s">
        <v>505</v>
      </c>
      <c r="G292" s="134" t="s">
        <v>167</v>
      </c>
      <c r="H292" s="135">
        <v>3</v>
      </c>
      <c r="I292" s="136"/>
      <c r="J292" s="137">
        <f t="shared" si="10"/>
        <v>0</v>
      </c>
      <c r="K292" s="138"/>
      <c r="L292" s="30"/>
      <c r="M292" s="139" t="s">
        <v>1</v>
      </c>
      <c r="N292" s="140" t="s">
        <v>38</v>
      </c>
      <c r="P292" s="141">
        <f t="shared" si="11"/>
        <v>0</v>
      </c>
      <c r="Q292" s="141">
        <v>0</v>
      </c>
      <c r="R292" s="141">
        <f t="shared" si="12"/>
        <v>0</v>
      </c>
      <c r="S292" s="141">
        <v>0</v>
      </c>
      <c r="T292" s="142">
        <f t="shared" si="13"/>
        <v>0</v>
      </c>
      <c r="AR292" s="143" t="s">
        <v>125</v>
      </c>
      <c r="AT292" s="143" t="s">
        <v>129</v>
      </c>
      <c r="AU292" s="143" t="s">
        <v>128</v>
      </c>
      <c r="AY292" s="15" t="s">
        <v>123</v>
      </c>
      <c r="BE292" s="144">
        <f t="shared" si="14"/>
        <v>0</v>
      </c>
      <c r="BF292" s="144">
        <f t="shared" si="15"/>
        <v>0</v>
      </c>
      <c r="BG292" s="144">
        <f t="shared" si="16"/>
        <v>0</v>
      </c>
      <c r="BH292" s="144">
        <f t="shared" si="17"/>
        <v>0</v>
      </c>
      <c r="BI292" s="144">
        <f t="shared" si="18"/>
        <v>0</v>
      </c>
      <c r="BJ292" s="15" t="s">
        <v>80</v>
      </c>
      <c r="BK292" s="144">
        <f t="shared" si="19"/>
        <v>0</v>
      </c>
      <c r="BL292" s="15" t="s">
        <v>125</v>
      </c>
      <c r="BM292" s="143" t="s">
        <v>506</v>
      </c>
    </row>
    <row r="293" spans="2:65" s="1" customFormat="1" ht="16.5" customHeight="1">
      <c r="B293" s="30"/>
      <c r="C293" s="160" t="s">
        <v>340</v>
      </c>
      <c r="D293" s="160" t="s">
        <v>164</v>
      </c>
      <c r="E293" s="161" t="s">
        <v>507</v>
      </c>
      <c r="F293" s="162" t="s">
        <v>508</v>
      </c>
      <c r="G293" s="163" t="s">
        <v>167</v>
      </c>
      <c r="H293" s="164">
        <v>3</v>
      </c>
      <c r="I293" s="165"/>
      <c r="J293" s="166">
        <f t="shared" si="10"/>
        <v>0</v>
      </c>
      <c r="K293" s="167"/>
      <c r="L293" s="168"/>
      <c r="M293" s="169" t="s">
        <v>1</v>
      </c>
      <c r="N293" s="170" t="s">
        <v>38</v>
      </c>
      <c r="P293" s="141">
        <f t="shared" si="11"/>
        <v>0</v>
      </c>
      <c r="Q293" s="141">
        <v>0</v>
      </c>
      <c r="R293" s="141">
        <f t="shared" si="12"/>
        <v>0</v>
      </c>
      <c r="S293" s="141">
        <v>0</v>
      </c>
      <c r="T293" s="142">
        <f t="shared" si="13"/>
        <v>0</v>
      </c>
      <c r="AR293" s="143" t="s">
        <v>142</v>
      </c>
      <c r="AT293" s="143" t="s">
        <v>164</v>
      </c>
      <c r="AU293" s="143" t="s">
        <v>128</v>
      </c>
      <c r="AY293" s="15" t="s">
        <v>123</v>
      </c>
      <c r="BE293" s="144">
        <f t="shared" si="14"/>
        <v>0</v>
      </c>
      <c r="BF293" s="144">
        <f t="shared" si="15"/>
        <v>0</v>
      </c>
      <c r="BG293" s="144">
        <f t="shared" si="16"/>
        <v>0</v>
      </c>
      <c r="BH293" s="144">
        <f t="shared" si="17"/>
        <v>0</v>
      </c>
      <c r="BI293" s="144">
        <f t="shared" si="18"/>
        <v>0</v>
      </c>
      <c r="BJ293" s="15" t="s">
        <v>80</v>
      </c>
      <c r="BK293" s="144">
        <f t="shared" si="19"/>
        <v>0</v>
      </c>
      <c r="BL293" s="15" t="s">
        <v>125</v>
      </c>
      <c r="BM293" s="143" t="s">
        <v>509</v>
      </c>
    </row>
    <row r="294" spans="2:65" s="1" customFormat="1" ht="24.2" customHeight="1">
      <c r="B294" s="30"/>
      <c r="C294" s="160" t="s">
        <v>510</v>
      </c>
      <c r="D294" s="160" t="s">
        <v>164</v>
      </c>
      <c r="E294" s="161" t="s">
        <v>511</v>
      </c>
      <c r="F294" s="162" t="s">
        <v>512</v>
      </c>
      <c r="G294" s="163" t="s">
        <v>167</v>
      </c>
      <c r="H294" s="164">
        <v>3</v>
      </c>
      <c r="I294" s="165"/>
      <c r="J294" s="166">
        <f t="shared" si="10"/>
        <v>0</v>
      </c>
      <c r="K294" s="167"/>
      <c r="L294" s="168"/>
      <c r="M294" s="169" t="s">
        <v>1</v>
      </c>
      <c r="N294" s="170" t="s">
        <v>38</v>
      </c>
      <c r="P294" s="141">
        <f t="shared" si="11"/>
        <v>0</v>
      </c>
      <c r="Q294" s="141">
        <v>0</v>
      </c>
      <c r="R294" s="141">
        <f t="shared" si="12"/>
        <v>0</v>
      </c>
      <c r="S294" s="141">
        <v>0</v>
      </c>
      <c r="T294" s="142">
        <f t="shared" si="13"/>
        <v>0</v>
      </c>
      <c r="AR294" s="143" t="s">
        <v>142</v>
      </c>
      <c r="AT294" s="143" t="s">
        <v>164</v>
      </c>
      <c r="AU294" s="143" t="s">
        <v>128</v>
      </c>
      <c r="AY294" s="15" t="s">
        <v>123</v>
      </c>
      <c r="BE294" s="144">
        <f t="shared" si="14"/>
        <v>0</v>
      </c>
      <c r="BF294" s="144">
        <f t="shared" si="15"/>
        <v>0</v>
      </c>
      <c r="BG294" s="144">
        <f t="shared" si="16"/>
        <v>0</v>
      </c>
      <c r="BH294" s="144">
        <f t="shared" si="17"/>
        <v>0</v>
      </c>
      <c r="BI294" s="144">
        <f t="shared" si="18"/>
        <v>0</v>
      </c>
      <c r="BJ294" s="15" t="s">
        <v>80</v>
      </c>
      <c r="BK294" s="144">
        <f t="shared" si="19"/>
        <v>0</v>
      </c>
      <c r="BL294" s="15" t="s">
        <v>125</v>
      </c>
      <c r="BM294" s="143" t="s">
        <v>513</v>
      </c>
    </row>
    <row r="295" spans="2:65" s="1" customFormat="1" ht="16.5" customHeight="1">
      <c r="B295" s="30"/>
      <c r="C295" s="131" t="s">
        <v>216</v>
      </c>
      <c r="D295" s="131" t="s">
        <v>129</v>
      </c>
      <c r="E295" s="132" t="s">
        <v>514</v>
      </c>
      <c r="F295" s="133" t="s">
        <v>515</v>
      </c>
      <c r="G295" s="134" t="s">
        <v>134</v>
      </c>
      <c r="H295" s="135">
        <v>1636.7</v>
      </c>
      <c r="I295" s="136"/>
      <c r="J295" s="137">
        <f t="shared" si="10"/>
        <v>0</v>
      </c>
      <c r="K295" s="138"/>
      <c r="L295" s="30"/>
      <c r="M295" s="139" t="s">
        <v>1</v>
      </c>
      <c r="N295" s="140" t="s">
        <v>38</v>
      </c>
      <c r="P295" s="141">
        <f t="shared" si="11"/>
        <v>0</v>
      </c>
      <c r="Q295" s="141">
        <v>0</v>
      </c>
      <c r="R295" s="141">
        <f t="shared" si="12"/>
        <v>0</v>
      </c>
      <c r="S295" s="141">
        <v>0</v>
      </c>
      <c r="T295" s="142">
        <f t="shared" si="13"/>
        <v>0</v>
      </c>
      <c r="AR295" s="143" t="s">
        <v>125</v>
      </c>
      <c r="AT295" s="143" t="s">
        <v>129</v>
      </c>
      <c r="AU295" s="143" t="s">
        <v>128</v>
      </c>
      <c r="AY295" s="15" t="s">
        <v>123</v>
      </c>
      <c r="BE295" s="144">
        <f t="shared" si="14"/>
        <v>0</v>
      </c>
      <c r="BF295" s="144">
        <f t="shared" si="15"/>
        <v>0</v>
      </c>
      <c r="BG295" s="144">
        <f t="shared" si="16"/>
        <v>0</v>
      </c>
      <c r="BH295" s="144">
        <f t="shared" si="17"/>
        <v>0</v>
      </c>
      <c r="BI295" s="144">
        <f t="shared" si="18"/>
        <v>0</v>
      </c>
      <c r="BJ295" s="15" t="s">
        <v>80</v>
      </c>
      <c r="BK295" s="144">
        <f t="shared" si="19"/>
        <v>0</v>
      </c>
      <c r="BL295" s="15" t="s">
        <v>125</v>
      </c>
      <c r="BM295" s="143" t="s">
        <v>516</v>
      </c>
    </row>
    <row r="296" spans="2:65" s="1" customFormat="1" ht="21.75" customHeight="1">
      <c r="B296" s="30"/>
      <c r="C296" s="131" t="s">
        <v>517</v>
      </c>
      <c r="D296" s="131" t="s">
        <v>129</v>
      </c>
      <c r="E296" s="132" t="s">
        <v>518</v>
      </c>
      <c r="F296" s="133" t="s">
        <v>519</v>
      </c>
      <c r="G296" s="134" t="s">
        <v>134</v>
      </c>
      <c r="H296" s="135">
        <v>1618.7</v>
      </c>
      <c r="I296" s="136"/>
      <c r="J296" s="137">
        <f t="shared" si="10"/>
        <v>0</v>
      </c>
      <c r="K296" s="138"/>
      <c r="L296" s="30"/>
      <c r="M296" s="139" t="s">
        <v>1</v>
      </c>
      <c r="N296" s="140" t="s">
        <v>38</v>
      </c>
      <c r="P296" s="141">
        <f t="shared" si="11"/>
        <v>0</v>
      </c>
      <c r="Q296" s="141">
        <v>0</v>
      </c>
      <c r="R296" s="141">
        <f t="shared" si="12"/>
        <v>0</v>
      </c>
      <c r="S296" s="141">
        <v>0</v>
      </c>
      <c r="T296" s="142">
        <f t="shared" si="13"/>
        <v>0</v>
      </c>
      <c r="AR296" s="143" t="s">
        <v>125</v>
      </c>
      <c r="AT296" s="143" t="s">
        <v>129</v>
      </c>
      <c r="AU296" s="143" t="s">
        <v>128</v>
      </c>
      <c r="AY296" s="15" t="s">
        <v>123</v>
      </c>
      <c r="BE296" s="144">
        <f t="shared" si="14"/>
        <v>0</v>
      </c>
      <c r="BF296" s="144">
        <f t="shared" si="15"/>
        <v>0</v>
      </c>
      <c r="BG296" s="144">
        <f t="shared" si="16"/>
        <v>0</v>
      </c>
      <c r="BH296" s="144">
        <f t="shared" si="17"/>
        <v>0</v>
      </c>
      <c r="BI296" s="144">
        <f t="shared" si="18"/>
        <v>0</v>
      </c>
      <c r="BJ296" s="15" t="s">
        <v>80</v>
      </c>
      <c r="BK296" s="144">
        <f t="shared" si="19"/>
        <v>0</v>
      </c>
      <c r="BL296" s="15" t="s">
        <v>125</v>
      </c>
      <c r="BM296" s="143" t="s">
        <v>520</v>
      </c>
    </row>
    <row r="297" spans="2:65" s="11" customFormat="1" ht="20.85" customHeight="1">
      <c r="B297" s="119"/>
      <c r="D297" s="120" t="s">
        <v>72</v>
      </c>
      <c r="E297" s="129" t="s">
        <v>282</v>
      </c>
      <c r="F297" s="129" t="s">
        <v>521</v>
      </c>
      <c r="I297" s="122"/>
      <c r="J297" s="130">
        <f>BK297</f>
        <v>0</v>
      </c>
      <c r="L297" s="119"/>
      <c r="M297" s="124"/>
      <c r="P297" s="125">
        <f>SUM(P298:P300)</f>
        <v>0</v>
      </c>
      <c r="R297" s="125">
        <f>SUM(R298:R300)</f>
        <v>0</v>
      </c>
      <c r="T297" s="126">
        <f>SUM(T298:T300)</f>
        <v>0</v>
      </c>
      <c r="AR297" s="120" t="s">
        <v>80</v>
      </c>
      <c r="AT297" s="127" t="s">
        <v>72</v>
      </c>
      <c r="AU297" s="127" t="s">
        <v>82</v>
      </c>
      <c r="AY297" s="120" t="s">
        <v>123</v>
      </c>
      <c r="BK297" s="128">
        <f>SUM(BK298:BK300)</f>
        <v>0</v>
      </c>
    </row>
    <row r="298" spans="2:65" s="1" customFormat="1" ht="24.2" customHeight="1">
      <c r="B298" s="30"/>
      <c r="C298" s="131" t="s">
        <v>522</v>
      </c>
      <c r="D298" s="131" t="s">
        <v>129</v>
      </c>
      <c r="E298" s="132" t="s">
        <v>523</v>
      </c>
      <c r="F298" s="133" t="s">
        <v>524</v>
      </c>
      <c r="G298" s="134" t="s">
        <v>134</v>
      </c>
      <c r="H298" s="135">
        <v>245</v>
      </c>
      <c r="I298" s="136"/>
      <c r="J298" s="137">
        <f>ROUND(I298*H298,2)</f>
        <v>0</v>
      </c>
      <c r="K298" s="138"/>
      <c r="L298" s="30"/>
      <c r="M298" s="139" t="s">
        <v>1</v>
      </c>
      <c r="N298" s="140" t="s">
        <v>38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125</v>
      </c>
      <c r="AT298" s="143" t="s">
        <v>129</v>
      </c>
      <c r="AU298" s="143" t="s">
        <v>128</v>
      </c>
      <c r="AY298" s="15" t="s">
        <v>123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5" t="s">
        <v>80</v>
      </c>
      <c r="BK298" s="144">
        <f>ROUND(I298*H298,2)</f>
        <v>0</v>
      </c>
      <c r="BL298" s="15" t="s">
        <v>125</v>
      </c>
      <c r="BM298" s="143" t="s">
        <v>525</v>
      </c>
    </row>
    <row r="299" spans="2:65" s="12" customFormat="1" ht="11.25">
      <c r="B299" s="145"/>
      <c r="D299" s="146" t="s">
        <v>147</v>
      </c>
      <c r="E299" s="147" t="s">
        <v>1</v>
      </c>
      <c r="F299" s="148" t="s">
        <v>526</v>
      </c>
      <c r="H299" s="149">
        <v>245</v>
      </c>
      <c r="I299" s="150"/>
      <c r="L299" s="145"/>
      <c r="M299" s="151"/>
      <c r="T299" s="152"/>
      <c r="AT299" s="147" t="s">
        <v>147</v>
      </c>
      <c r="AU299" s="147" t="s">
        <v>128</v>
      </c>
      <c r="AV299" s="12" t="s">
        <v>82</v>
      </c>
      <c r="AW299" s="12" t="s">
        <v>31</v>
      </c>
      <c r="AX299" s="12" t="s">
        <v>73</v>
      </c>
      <c r="AY299" s="147" t="s">
        <v>123</v>
      </c>
    </row>
    <row r="300" spans="2:65" s="13" customFormat="1" ht="11.25">
      <c r="B300" s="153"/>
      <c r="D300" s="146" t="s">
        <v>147</v>
      </c>
      <c r="E300" s="154" t="s">
        <v>1</v>
      </c>
      <c r="F300" s="155" t="s">
        <v>149</v>
      </c>
      <c r="H300" s="156">
        <v>245</v>
      </c>
      <c r="I300" s="157"/>
      <c r="L300" s="153"/>
      <c r="M300" s="158"/>
      <c r="T300" s="159"/>
      <c r="AT300" s="154" t="s">
        <v>147</v>
      </c>
      <c r="AU300" s="154" t="s">
        <v>128</v>
      </c>
      <c r="AV300" s="13" t="s">
        <v>125</v>
      </c>
      <c r="AW300" s="13" t="s">
        <v>31</v>
      </c>
      <c r="AX300" s="13" t="s">
        <v>80</v>
      </c>
      <c r="AY300" s="154" t="s">
        <v>123</v>
      </c>
    </row>
    <row r="301" spans="2:65" s="11" customFormat="1" ht="20.85" customHeight="1">
      <c r="B301" s="119"/>
      <c r="D301" s="120" t="s">
        <v>72</v>
      </c>
      <c r="E301" s="129" t="s">
        <v>527</v>
      </c>
      <c r="F301" s="129" t="s">
        <v>528</v>
      </c>
      <c r="I301" s="122"/>
      <c r="J301" s="130">
        <f>BK301</f>
        <v>0</v>
      </c>
      <c r="L301" s="119"/>
      <c r="M301" s="124"/>
      <c r="P301" s="125">
        <f>SUM(P302:P305)</f>
        <v>0</v>
      </c>
      <c r="R301" s="125">
        <f>SUM(R302:R305)</f>
        <v>0</v>
      </c>
      <c r="T301" s="126">
        <f>SUM(T302:T305)</f>
        <v>0</v>
      </c>
      <c r="AR301" s="120" t="s">
        <v>80</v>
      </c>
      <c r="AT301" s="127" t="s">
        <v>72</v>
      </c>
      <c r="AU301" s="127" t="s">
        <v>82</v>
      </c>
      <c r="AY301" s="120" t="s">
        <v>123</v>
      </c>
      <c r="BK301" s="128">
        <f>SUM(BK302:BK305)</f>
        <v>0</v>
      </c>
    </row>
    <row r="302" spans="2:65" s="1" customFormat="1" ht="37.9" customHeight="1">
      <c r="B302" s="30"/>
      <c r="C302" s="131" t="s">
        <v>529</v>
      </c>
      <c r="D302" s="131" t="s">
        <v>129</v>
      </c>
      <c r="E302" s="132" t="s">
        <v>530</v>
      </c>
      <c r="F302" s="133" t="s">
        <v>531</v>
      </c>
      <c r="G302" s="134" t="s">
        <v>255</v>
      </c>
      <c r="H302" s="135">
        <v>175.44900000000001</v>
      </c>
      <c r="I302" s="136"/>
      <c r="J302" s="137">
        <f>ROUND(I302*H302,2)</f>
        <v>0</v>
      </c>
      <c r="K302" s="138"/>
      <c r="L302" s="30"/>
      <c r="M302" s="139" t="s">
        <v>1</v>
      </c>
      <c r="N302" s="140" t="s">
        <v>38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125</v>
      </c>
      <c r="AT302" s="143" t="s">
        <v>129</v>
      </c>
      <c r="AU302" s="143" t="s">
        <v>128</v>
      </c>
      <c r="AY302" s="15" t="s">
        <v>123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5" t="s">
        <v>80</v>
      </c>
      <c r="BK302" s="144">
        <f>ROUND(I302*H302,2)</f>
        <v>0</v>
      </c>
      <c r="BL302" s="15" t="s">
        <v>125</v>
      </c>
      <c r="BM302" s="143" t="s">
        <v>532</v>
      </c>
    </row>
    <row r="303" spans="2:65" s="1" customFormat="1" ht="37.9" customHeight="1">
      <c r="B303" s="30"/>
      <c r="C303" s="131" t="s">
        <v>379</v>
      </c>
      <c r="D303" s="131" t="s">
        <v>129</v>
      </c>
      <c r="E303" s="132" t="s">
        <v>533</v>
      </c>
      <c r="F303" s="133" t="s">
        <v>534</v>
      </c>
      <c r="G303" s="134" t="s">
        <v>255</v>
      </c>
      <c r="H303" s="135">
        <v>818.55</v>
      </c>
      <c r="I303" s="136"/>
      <c r="J303" s="137">
        <f>ROUND(I303*H303,2)</f>
        <v>0</v>
      </c>
      <c r="K303" s="138"/>
      <c r="L303" s="30"/>
      <c r="M303" s="139" t="s">
        <v>1</v>
      </c>
      <c r="N303" s="140" t="s">
        <v>38</v>
      </c>
      <c r="P303" s="141">
        <f>O303*H303</f>
        <v>0</v>
      </c>
      <c r="Q303" s="141">
        <v>0</v>
      </c>
      <c r="R303" s="141">
        <f>Q303*H303</f>
        <v>0</v>
      </c>
      <c r="S303" s="141">
        <v>0</v>
      </c>
      <c r="T303" s="142">
        <f>S303*H303</f>
        <v>0</v>
      </c>
      <c r="AR303" s="143" t="s">
        <v>125</v>
      </c>
      <c r="AT303" s="143" t="s">
        <v>129</v>
      </c>
      <c r="AU303" s="143" t="s">
        <v>128</v>
      </c>
      <c r="AY303" s="15" t="s">
        <v>123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5" t="s">
        <v>80</v>
      </c>
      <c r="BK303" s="144">
        <f>ROUND(I303*H303,2)</f>
        <v>0</v>
      </c>
      <c r="BL303" s="15" t="s">
        <v>125</v>
      </c>
      <c r="BM303" s="143" t="s">
        <v>535</v>
      </c>
    </row>
    <row r="304" spans="2:65" s="12" customFormat="1" ht="11.25">
      <c r="B304" s="145"/>
      <c r="D304" s="146" t="s">
        <v>147</v>
      </c>
      <c r="E304" s="147" t="s">
        <v>1</v>
      </c>
      <c r="F304" s="148" t="s">
        <v>536</v>
      </c>
      <c r="H304" s="149">
        <v>818.55</v>
      </c>
      <c r="I304" s="150"/>
      <c r="L304" s="145"/>
      <c r="M304" s="151"/>
      <c r="T304" s="152"/>
      <c r="AT304" s="147" t="s">
        <v>147</v>
      </c>
      <c r="AU304" s="147" t="s">
        <v>128</v>
      </c>
      <c r="AV304" s="12" t="s">
        <v>82</v>
      </c>
      <c r="AW304" s="12" t="s">
        <v>31</v>
      </c>
      <c r="AX304" s="12" t="s">
        <v>73</v>
      </c>
      <c r="AY304" s="147" t="s">
        <v>123</v>
      </c>
    </row>
    <row r="305" spans="2:65" s="13" customFormat="1" ht="11.25">
      <c r="B305" s="153"/>
      <c r="D305" s="146" t="s">
        <v>147</v>
      </c>
      <c r="E305" s="154" t="s">
        <v>1</v>
      </c>
      <c r="F305" s="155" t="s">
        <v>149</v>
      </c>
      <c r="H305" s="156">
        <v>818.55</v>
      </c>
      <c r="I305" s="157"/>
      <c r="L305" s="153"/>
      <c r="M305" s="158"/>
      <c r="T305" s="159"/>
      <c r="AT305" s="154" t="s">
        <v>147</v>
      </c>
      <c r="AU305" s="154" t="s">
        <v>128</v>
      </c>
      <c r="AV305" s="13" t="s">
        <v>125</v>
      </c>
      <c r="AW305" s="13" t="s">
        <v>31</v>
      </c>
      <c r="AX305" s="13" t="s">
        <v>80</v>
      </c>
      <c r="AY305" s="154" t="s">
        <v>123</v>
      </c>
    </row>
    <row r="306" spans="2:65" s="11" customFormat="1" ht="20.85" customHeight="1">
      <c r="B306" s="119"/>
      <c r="D306" s="120" t="s">
        <v>72</v>
      </c>
      <c r="E306" s="129" t="s">
        <v>537</v>
      </c>
      <c r="F306" s="129" t="s">
        <v>538</v>
      </c>
      <c r="I306" s="122"/>
      <c r="J306" s="130">
        <f>BK306</f>
        <v>0</v>
      </c>
      <c r="L306" s="119"/>
      <c r="M306" s="124"/>
      <c r="P306" s="125">
        <f>SUM(P307:P308)</f>
        <v>0</v>
      </c>
      <c r="R306" s="125">
        <f>SUM(R307:R308)</f>
        <v>0</v>
      </c>
      <c r="T306" s="126">
        <f>SUM(T307:T308)</f>
        <v>0</v>
      </c>
      <c r="AR306" s="120" t="s">
        <v>80</v>
      </c>
      <c r="AT306" s="127" t="s">
        <v>72</v>
      </c>
      <c r="AU306" s="127" t="s">
        <v>82</v>
      </c>
      <c r="AY306" s="120" t="s">
        <v>123</v>
      </c>
      <c r="BK306" s="128">
        <f>SUM(BK307:BK308)</f>
        <v>0</v>
      </c>
    </row>
    <row r="307" spans="2:65" s="1" customFormat="1" ht="44.25" customHeight="1">
      <c r="B307" s="30"/>
      <c r="C307" s="131" t="s">
        <v>539</v>
      </c>
      <c r="D307" s="131" t="s">
        <v>129</v>
      </c>
      <c r="E307" s="132" t="s">
        <v>540</v>
      </c>
      <c r="F307" s="133" t="s">
        <v>541</v>
      </c>
      <c r="G307" s="134" t="s">
        <v>255</v>
      </c>
      <c r="H307" s="135">
        <v>182.30099999999999</v>
      </c>
      <c r="I307" s="136"/>
      <c r="J307" s="137">
        <f>ROUND(I307*H307,2)</f>
        <v>0</v>
      </c>
      <c r="K307" s="138"/>
      <c r="L307" s="30"/>
      <c r="M307" s="139" t="s">
        <v>1</v>
      </c>
      <c r="N307" s="140" t="s">
        <v>38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125</v>
      </c>
      <c r="AT307" s="143" t="s">
        <v>129</v>
      </c>
      <c r="AU307" s="143" t="s">
        <v>128</v>
      </c>
      <c r="AY307" s="15" t="s">
        <v>123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5" t="s">
        <v>80</v>
      </c>
      <c r="BK307" s="144">
        <f>ROUND(I307*H307,2)</f>
        <v>0</v>
      </c>
      <c r="BL307" s="15" t="s">
        <v>125</v>
      </c>
      <c r="BM307" s="143" t="s">
        <v>542</v>
      </c>
    </row>
    <row r="308" spans="2:65" s="1" customFormat="1" ht="49.15" customHeight="1">
      <c r="B308" s="30"/>
      <c r="C308" s="131" t="s">
        <v>368</v>
      </c>
      <c r="D308" s="131" t="s">
        <v>129</v>
      </c>
      <c r="E308" s="132" t="s">
        <v>543</v>
      </c>
      <c r="F308" s="133" t="s">
        <v>544</v>
      </c>
      <c r="G308" s="134" t="s">
        <v>255</v>
      </c>
      <c r="H308" s="135">
        <v>1191.6559999999999</v>
      </c>
      <c r="I308" s="136"/>
      <c r="J308" s="137">
        <f>ROUND(I308*H308,2)</f>
        <v>0</v>
      </c>
      <c r="K308" s="138"/>
      <c r="L308" s="30"/>
      <c r="M308" s="139" t="s">
        <v>1</v>
      </c>
      <c r="N308" s="140" t="s">
        <v>38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125</v>
      </c>
      <c r="AT308" s="143" t="s">
        <v>129</v>
      </c>
      <c r="AU308" s="143" t="s">
        <v>128</v>
      </c>
      <c r="AY308" s="15" t="s">
        <v>123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5" t="s">
        <v>80</v>
      </c>
      <c r="BK308" s="144">
        <f>ROUND(I308*H308,2)</f>
        <v>0</v>
      </c>
      <c r="BL308" s="15" t="s">
        <v>125</v>
      </c>
      <c r="BM308" s="143" t="s">
        <v>545</v>
      </c>
    </row>
    <row r="309" spans="2:65" s="11" customFormat="1" ht="25.9" customHeight="1">
      <c r="B309" s="119"/>
      <c r="D309" s="120" t="s">
        <v>72</v>
      </c>
      <c r="E309" s="121" t="s">
        <v>164</v>
      </c>
      <c r="F309" s="121" t="s">
        <v>546</v>
      </c>
      <c r="I309" s="122"/>
      <c r="J309" s="123">
        <f>BK309</f>
        <v>0</v>
      </c>
      <c r="L309" s="119"/>
      <c r="M309" s="124"/>
      <c r="P309" s="125">
        <f>P310</f>
        <v>0</v>
      </c>
      <c r="R309" s="125">
        <f>R310</f>
        <v>0</v>
      </c>
      <c r="T309" s="126">
        <f>T310</f>
        <v>0</v>
      </c>
      <c r="AR309" s="120" t="s">
        <v>128</v>
      </c>
      <c r="AT309" s="127" t="s">
        <v>72</v>
      </c>
      <c r="AU309" s="127" t="s">
        <v>73</v>
      </c>
      <c r="AY309" s="120" t="s">
        <v>123</v>
      </c>
      <c r="BK309" s="128">
        <f>BK310</f>
        <v>0</v>
      </c>
    </row>
    <row r="310" spans="2:65" s="11" customFormat="1" ht="22.9" customHeight="1">
      <c r="B310" s="119"/>
      <c r="D310" s="120" t="s">
        <v>72</v>
      </c>
      <c r="E310" s="129" t="s">
        <v>547</v>
      </c>
      <c r="F310" s="129" t="s">
        <v>548</v>
      </c>
      <c r="I310" s="122"/>
      <c r="J310" s="130">
        <f>BK310</f>
        <v>0</v>
      </c>
      <c r="L310" s="119"/>
      <c r="M310" s="124"/>
      <c r="P310" s="125">
        <f>SUM(P311:P312)</f>
        <v>0</v>
      </c>
      <c r="R310" s="125">
        <f>SUM(R311:R312)</f>
        <v>0</v>
      </c>
      <c r="T310" s="126">
        <f>SUM(T311:T312)</f>
        <v>0</v>
      </c>
      <c r="AR310" s="120" t="s">
        <v>128</v>
      </c>
      <c r="AT310" s="127" t="s">
        <v>72</v>
      </c>
      <c r="AU310" s="127" t="s">
        <v>80</v>
      </c>
      <c r="AY310" s="120" t="s">
        <v>123</v>
      </c>
      <c r="BK310" s="128">
        <f>SUM(BK311:BK312)</f>
        <v>0</v>
      </c>
    </row>
    <row r="311" spans="2:65" s="1" customFormat="1" ht="55.5" customHeight="1">
      <c r="B311" s="30"/>
      <c r="C311" s="131" t="s">
        <v>304</v>
      </c>
      <c r="D311" s="131" t="s">
        <v>129</v>
      </c>
      <c r="E311" s="132" t="s">
        <v>549</v>
      </c>
      <c r="F311" s="133" t="s">
        <v>550</v>
      </c>
      <c r="G311" s="134" t="s">
        <v>167</v>
      </c>
      <c r="H311" s="135">
        <v>6</v>
      </c>
      <c r="I311" s="136"/>
      <c r="J311" s="137">
        <f>ROUND(I311*H311,2)</f>
        <v>0</v>
      </c>
      <c r="K311" s="138"/>
      <c r="L311" s="30"/>
      <c r="M311" s="139" t="s">
        <v>1</v>
      </c>
      <c r="N311" s="140" t="s">
        <v>38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272</v>
      </c>
      <c r="AT311" s="143" t="s">
        <v>129</v>
      </c>
      <c r="AU311" s="143" t="s">
        <v>82</v>
      </c>
      <c r="AY311" s="15" t="s">
        <v>123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5" t="s">
        <v>80</v>
      </c>
      <c r="BK311" s="144">
        <f>ROUND(I311*H311,2)</f>
        <v>0</v>
      </c>
      <c r="BL311" s="15" t="s">
        <v>272</v>
      </c>
      <c r="BM311" s="143" t="s">
        <v>551</v>
      </c>
    </row>
    <row r="312" spans="2:65" s="1" customFormat="1" ht="55.5" customHeight="1">
      <c r="B312" s="30"/>
      <c r="C312" s="131" t="s">
        <v>552</v>
      </c>
      <c r="D312" s="131" t="s">
        <v>129</v>
      </c>
      <c r="E312" s="132" t="s">
        <v>553</v>
      </c>
      <c r="F312" s="133" t="s">
        <v>554</v>
      </c>
      <c r="G312" s="134" t="s">
        <v>167</v>
      </c>
      <c r="H312" s="135">
        <v>4</v>
      </c>
      <c r="I312" s="136"/>
      <c r="J312" s="137">
        <f>ROUND(I312*H312,2)</f>
        <v>0</v>
      </c>
      <c r="K312" s="138"/>
      <c r="L312" s="30"/>
      <c r="M312" s="171" t="s">
        <v>1</v>
      </c>
      <c r="N312" s="172" t="s">
        <v>38</v>
      </c>
      <c r="O312" s="173"/>
      <c r="P312" s="174">
        <f>O312*H312</f>
        <v>0</v>
      </c>
      <c r="Q312" s="174">
        <v>0</v>
      </c>
      <c r="R312" s="174">
        <f>Q312*H312</f>
        <v>0</v>
      </c>
      <c r="S312" s="174">
        <v>0</v>
      </c>
      <c r="T312" s="175">
        <f>S312*H312</f>
        <v>0</v>
      </c>
      <c r="AR312" s="143" t="s">
        <v>272</v>
      </c>
      <c r="AT312" s="143" t="s">
        <v>129</v>
      </c>
      <c r="AU312" s="143" t="s">
        <v>82</v>
      </c>
      <c r="AY312" s="15" t="s">
        <v>123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5" t="s">
        <v>80</v>
      </c>
      <c r="BK312" s="144">
        <f>ROUND(I312*H312,2)</f>
        <v>0</v>
      </c>
      <c r="BL312" s="15" t="s">
        <v>272</v>
      </c>
      <c r="BM312" s="143" t="s">
        <v>555</v>
      </c>
    </row>
    <row r="313" spans="2:65" s="1" customFormat="1" ht="6.95" customHeight="1">
      <c r="B313" s="42"/>
      <c r="C313" s="43"/>
      <c r="D313" s="43"/>
      <c r="E313" s="43"/>
      <c r="F313" s="43"/>
      <c r="G313" s="43"/>
      <c r="H313" s="43"/>
      <c r="I313" s="43"/>
      <c r="J313" s="43"/>
      <c r="K313" s="43"/>
      <c r="L313" s="30"/>
    </row>
  </sheetData>
  <sheetProtection algorithmName="SHA-512" hashValue="v32niUFjkDK9BZPU0bM26ocphE7bRrb6NhaKZYSBAf1YxxO9VI5of/DC0+riBJBplB2MCo5LHTU5NtuwRZjpBw==" saltValue="M0q0GVlYEf60TNRIHE38Cros+kej8P+kXpwimVoEebIFk5AW19QtvqsofNNXzt4NrQnAslA0+myI8yMmqkR7HA==" spinCount="100000" sheet="1" objects="1" scenarios="1" formatColumns="0" formatRows="0" autoFilter="0"/>
  <autoFilter ref="C129:K312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2"/>
  <sheetViews>
    <sheetView showGridLines="0" tabSelected="1" topLeftCell="A104" workbookViewId="0">
      <selection activeCell="I133" sqref="I13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85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82</v>
      </c>
    </row>
    <row r="4" spans="2:46" ht="24.95" customHeight="1">
      <c r="B4" s="18"/>
      <c r="D4" s="19" t="s">
        <v>86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4" t="str">
        <f>'Rekapitulace stavby'!K6</f>
        <v>001 - Propojení vodárenských soustav Benátky - Houserovka (1)</v>
      </c>
      <c r="F7" s="215"/>
      <c r="G7" s="215"/>
      <c r="H7" s="215"/>
      <c r="L7" s="18"/>
    </row>
    <row r="8" spans="2:46" s="1" customFormat="1" ht="12" customHeight="1">
      <c r="B8" s="30"/>
      <c r="D8" s="25" t="s">
        <v>87</v>
      </c>
      <c r="L8" s="30"/>
    </row>
    <row r="9" spans="2:46" s="1" customFormat="1" ht="16.5" customHeight="1">
      <c r="B9" s="30"/>
      <c r="E9" s="195" t="s">
        <v>556</v>
      </c>
      <c r="F9" s="216"/>
      <c r="G9" s="216"/>
      <c r="H9" s="216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12. 8. 2024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26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27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7" t="str">
        <f>'Rekapitulace stavby'!E14</f>
        <v>Vyplň údaj</v>
      </c>
      <c r="F18" s="179"/>
      <c r="G18" s="179"/>
      <c r="H18" s="179"/>
      <c r="I18" s="25" t="s">
        <v>26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26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25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26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32</v>
      </c>
      <c r="L26" s="30"/>
    </row>
    <row r="27" spans="2:12" s="7" customFormat="1" ht="16.5" customHeight="1">
      <c r="B27" s="87"/>
      <c r="E27" s="184" t="s">
        <v>1</v>
      </c>
      <c r="F27" s="184"/>
      <c r="G27" s="184"/>
      <c r="H27" s="184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33</v>
      </c>
      <c r="J30" s="64">
        <f>ROUND(J129, 2)</f>
        <v>37160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35</v>
      </c>
      <c r="I32" s="33" t="s">
        <v>34</v>
      </c>
      <c r="J32" s="33" t="s">
        <v>36</v>
      </c>
      <c r="L32" s="30"/>
    </row>
    <row r="33" spans="2:12" s="1" customFormat="1" ht="14.45" customHeight="1">
      <c r="B33" s="30"/>
      <c r="D33" s="53" t="s">
        <v>37</v>
      </c>
      <c r="E33" s="25" t="s">
        <v>38</v>
      </c>
      <c r="F33" s="89">
        <f>ROUND((SUM(BE129:BE281)),  2)</f>
        <v>37160</v>
      </c>
      <c r="I33" s="90">
        <v>0.21</v>
      </c>
      <c r="J33" s="89">
        <f>ROUND(((SUM(BE129:BE281))*I33),  2)</f>
        <v>7803.6</v>
      </c>
      <c r="L33" s="30"/>
    </row>
    <row r="34" spans="2:12" s="1" customFormat="1" ht="14.45" customHeight="1">
      <c r="B34" s="30"/>
      <c r="E34" s="25" t="s">
        <v>39</v>
      </c>
      <c r="F34" s="89">
        <f>ROUND((SUM(BF129:BF281)),  2)</f>
        <v>0</v>
      </c>
      <c r="I34" s="90">
        <v>0.12</v>
      </c>
      <c r="J34" s="89">
        <f>ROUND(((SUM(BF129:BF281))*I34),  2)</f>
        <v>0</v>
      </c>
      <c r="L34" s="30"/>
    </row>
    <row r="35" spans="2:12" s="1" customFormat="1" ht="14.45" hidden="1" customHeight="1">
      <c r="B35" s="30"/>
      <c r="E35" s="25" t="s">
        <v>40</v>
      </c>
      <c r="F35" s="89">
        <f>ROUND((SUM(BG129:BG281)),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41</v>
      </c>
      <c r="F36" s="89">
        <f>ROUND((SUM(BH129:BH281)),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42</v>
      </c>
      <c r="F37" s="89">
        <f>ROUND((SUM(BI129:BI281)),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43</v>
      </c>
      <c r="E39" s="55"/>
      <c r="F39" s="55"/>
      <c r="G39" s="93" t="s">
        <v>44</v>
      </c>
      <c r="H39" s="94" t="s">
        <v>45</v>
      </c>
      <c r="I39" s="55"/>
      <c r="J39" s="95">
        <f>SUM(J30:J37)</f>
        <v>44963.6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48</v>
      </c>
      <c r="E61" s="32"/>
      <c r="F61" s="97" t="s">
        <v>49</v>
      </c>
      <c r="G61" s="41" t="s">
        <v>48</v>
      </c>
      <c r="H61" s="32"/>
      <c r="I61" s="32"/>
      <c r="J61" s="98" t="s">
        <v>49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48</v>
      </c>
      <c r="E76" s="32"/>
      <c r="F76" s="97" t="s">
        <v>49</v>
      </c>
      <c r="G76" s="41" t="s">
        <v>48</v>
      </c>
      <c r="H76" s="32"/>
      <c r="I76" s="32"/>
      <c r="J76" s="98" t="s">
        <v>49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89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4" t="str">
        <f>E7</f>
        <v>001 - Propojení vodárenských soustav Benátky - Houserovka (1)</v>
      </c>
      <c r="F85" s="215"/>
      <c r="G85" s="215"/>
      <c r="H85" s="215"/>
      <c r="L85" s="30"/>
    </row>
    <row r="86" spans="2:47" s="1" customFormat="1" ht="12" customHeight="1">
      <c r="B86" s="30"/>
      <c r="C86" s="25" t="s">
        <v>87</v>
      </c>
      <c r="L86" s="30"/>
    </row>
    <row r="87" spans="2:47" s="1" customFormat="1" ht="16.5" customHeight="1">
      <c r="B87" s="30"/>
      <c r="E87" s="195" t="str">
        <f>E9</f>
        <v>002 - Vodovod SO03</v>
      </c>
      <c r="F87" s="216"/>
      <c r="G87" s="216"/>
      <c r="H87" s="216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>12. 8. 2024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 xml:space="preserve"> </v>
      </c>
      <c r="I91" s="25" t="s">
        <v>29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27</v>
      </c>
      <c r="F92" s="23" t="str">
        <f>IF(E18="","",E18)</f>
        <v>Vyplň údaj</v>
      </c>
      <c r="I92" s="25" t="s">
        <v>30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90</v>
      </c>
      <c r="D94" s="91"/>
      <c r="E94" s="91"/>
      <c r="F94" s="91"/>
      <c r="G94" s="91"/>
      <c r="H94" s="91"/>
      <c r="I94" s="91"/>
      <c r="J94" s="100" t="s">
        <v>91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92</v>
      </c>
      <c r="J96" s="64">
        <f>J129</f>
        <v>37160</v>
      </c>
      <c r="L96" s="30"/>
      <c r="AU96" s="15" t="s">
        <v>93</v>
      </c>
    </row>
    <row r="97" spans="2:12" s="8" customFormat="1" ht="24.95" customHeight="1">
      <c r="B97" s="102"/>
      <c r="D97" s="103" t="s">
        <v>95</v>
      </c>
      <c r="E97" s="104"/>
      <c r="F97" s="104"/>
      <c r="G97" s="104"/>
      <c r="H97" s="104"/>
      <c r="I97" s="104"/>
      <c r="J97" s="105">
        <f>J130</f>
        <v>37160</v>
      </c>
      <c r="L97" s="102"/>
    </row>
    <row r="98" spans="2:12" s="9" customFormat="1" ht="19.899999999999999" customHeight="1">
      <c r="B98" s="106"/>
      <c r="D98" s="107" t="s">
        <v>96</v>
      </c>
      <c r="E98" s="108"/>
      <c r="F98" s="108"/>
      <c r="G98" s="108"/>
      <c r="H98" s="108"/>
      <c r="I98" s="108"/>
      <c r="J98" s="109">
        <f>J131</f>
        <v>37160</v>
      </c>
      <c r="L98" s="106"/>
    </row>
    <row r="99" spans="2:12" s="9" customFormat="1" ht="19.899999999999999" customHeight="1">
      <c r="B99" s="106"/>
      <c r="D99" s="107" t="s">
        <v>97</v>
      </c>
      <c r="E99" s="108"/>
      <c r="F99" s="108"/>
      <c r="G99" s="108"/>
      <c r="H99" s="108"/>
      <c r="I99" s="108"/>
      <c r="J99" s="109">
        <f>J140</f>
        <v>0</v>
      </c>
      <c r="L99" s="106"/>
    </row>
    <row r="100" spans="2:12" s="9" customFormat="1" ht="14.85" customHeight="1">
      <c r="B100" s="106"/>
      <c r="D100" s="107" t="s">
        <v>98</v>
      </c>
      <c r="E100" s="108"/>
      <c r="F100" s="108"/>
      <c r="G100" s="108"/>
      <c r="H100" s="108"/>
      <c r="I100" s="108"/>
      <c r="J100" s="109">
        <f>J154</f>
        <v>0</v>
      </c>
      <c r="L100" s="106"/>
    </row>
    <row r="101" spans="2:12" s="9" customFormat="1" ht="14.85" customHeight="1">
      <c r="B101" s="106"/>
      <c r="D101" s="107" t="s">
        <v>99</v>
      </c>
      <c r="E101" s="108"/>
      <c r="F101" s="108"/>
      <c r="G101" s="108"/>
      <c r="H101" s="108"/>
      <c r="I101" s="108"/>
      <c r="J101" s="109">
        <f>J202</f>
        <v>0</v>
      </c>
      <c r="L101" s="106"/>
    </row>
    <row r="102" spans="2:12" s="9" customFormat="1" ht="14.85" customHeight="1">
      <c r="B102" s="106"/>
      <c r="D102" s="107" t="s">
        <v>100</v>
      </c>
      <c r="E102" s="108"/>
      <c r="F102" s="108"/>
      <c r="G102" s="108"/>
      <c r="H102" s="108"/>
      <c r="I102" s="108"/>
      <c r="J102" s="109">
        <f>J208</f>
        <v>0</v>
      </c>
      <c r="L102" s="106"/>
    </row>
    <row r="103" spans="2:12" s="9" customFormat="1" ht="14.85" customHeight="1">
      <c r="B103" s="106"/>
      <c r="D103" s="107" t="s">
        <v>101</v>
      </c>
      <c r="E103" s="108"/>
      <c r="F103" s="108"/>
      <c r="G103" s="108"/>
      <c r="H103" s="108"/>
      <c r="I103" s="108"/>
      <c r="J103" s="109">
        <f>J212</f>
        <v>0</v>
      </c>
      <c r="L103" s="106"/>
    </row>
    <row r="104" spans="2:12" s="9" customFormat="1" ht="14.85" customHeight="1">
      <c r="B104" s="106"/>
      <c r="D104" s="107" t="s">
        <v>102</v>
      </c>
      <c r="E104" s="108"/>
      <c r="F104" s="108"/>
      <c r="G104" s="108"/>
      <c r="H104" s="108"/>
      <c r="I104" s="108"/>
      <c r="J104" s="109">
        <f>J228</f>
        <v>0</v>
      </c>
      <c r="L104" s="106"/>
    </row>
    <row r="105" spans="2:12" s="9" customFormat="1" ht="14.85" customHeight="1">
      <c r="B105" s="106"/>
      <c r="D105" s="107" t="s">
        <v>103</v>
      </c>
      <c r="E105" s="108"/>
      <c r="F105" s="108"/>
      <c r="G105" s="108"/>
      <c r="H105" s="108"/>
      <c r="I105" s="108"/>
      <c r="J105" s="109">
        <f>J265</f>
        <v>0</v>
      </c>
      <c r="L105" s="106"/>
    </row>
    <row r="106" spans="2:12" s="9" customFormat="1" ht="14.85" customHeight="1">
      <c r="B106" s="106"/>
      <c r="D106" s="107" t="s">
        <v>104</v>
      </c>
      <c r="E106" s="108"/>
      <c r="F106" s="108"/>
      <c r="G106" s="108"/>
      <c r="H106" s="108"/>
      <c r="I106" s="108"/>
      <c r="J106" s="109">
        <f>J269</f>
        <v>0</v>
      </c>
      <c r="L106" s="106"/>
    </row>
    <row r="107" spans="2:12" s="9" customFormat="1" ht="14.85" customHeight="1">
      <c r="B107" s="106"/>
      <c r="D107" s="107" t="s">
        <v>105</v>
      </c>
      <c r="E107" s="108"/>
      <c r="F107" s="108"/>
      <c r="G107" s="108"/>
      <c r="H107" s="108"/>
      <c r="I107" s="108"/>
      <c r="J107" s="109">
        <f>J274</f>
        <v>0</v>
      </c>
      <c r="L107" s="106"/>
    </row>
    <row r="108" spans="2:12" s="8" customFormat="1" ht="24.95" customHeight="1">
      <c r="B108" s="102"/>
      <c r="D108" s="103" t="s">
        <v>557</v>
      </c>
      <c r="E108" s="104"/>
      <c r="F108" s="104"/>
      <c r="G108" s="104"/>
      <c r="H108" s="104"/>
      <c r="I108" s="104"/>
      <c r="J108" s="105">
        <f>J279</f>
        <v>0</v>
      </c>
      <c r="L108" s="102"/>
    </row>
    <row r="109" spans="2:12" s="9" customFormat="1" ht="19.899999999999999" customHeight="1">
      <c r="B109" s="106"/>
      <c r="D109" s="107" t="s">
        <v>558</v>
      </c>
      <c r="E109" s="108"/>
      <c r="F109" s="108"/>
      <c r="G109" s="108"/>
      <c r="H109" s="108"/>
      <c r="I109" s="108"/>
      <c r="J109" s="109">
        <f>J280</f>
        <v>0</v>
      </c>
      <c r="L109" s="106"/>
    </row>
    <row r="110" spans="2:12" s="1" customFormat="1" ht="21.75" customHeight="1">
      <c r="B110" s="30"/>
      <c r="L110" s="30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5" spans="2:20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20" s="1" customFormat="1" ht="24.95" customHeight="1">
      <c r="B116" s="30"/>
      <c r="C116" s="19" t="s">
        <v>108</v>
      </c>
      <c r="L116" s="30"/>
    </row>
    <row r="117" spans="2:20" s="1" customFormat="1" ht="6.95" customHeight="1">
      <c r="B117" s="30"/>
      <c r="L117" s="30"/>
    </row>
    <row r="118" spans="2:20" s="1" customFormat="1" ht="12" customHeight="1">
      <c r="B118" s="30"/>
      <c r="C118" s="25" t="s">
        <v>16</v>
      </c>
      <c r="L118" s="30"/>
    </row>
    <row r="119" spans="2:20" s="1" customFormat="1" ht="16.5" customHeight="1">
      <c r="B119" s="30"/>
      <c r="E119" s="214" t="str">
        <f>E7</f>
        <v>001 - Propojení vodárenských soustav Benátky - Houserovka (1)</v>
      </c>
      <c r="F119" s="215"/>
      <c r="G119" s="215"/>
      <c r="H119" s="215"/>
      <c r="L119" s="30"/>
    </row>
    <row r="120" spans="2:20" s="1" customFormat="1" ht="12" customHeight="1">
      <c r="B120" s="30"/>
      <c r="C120" s="25" t="s">
        <v>87</v>
      </c>
      <c r="L120" s="30"/>
    </row>
    <row r="121" spans="2:20" s="1" customFormat="1" ht="16.5" customHeight="1">
      <c r="B121" s="30"/>
      <c r="E121" s="195" t="str">
        <f>E9</f>
        <v>002 - Vodovod SO03</v>
      </c>
      <c r="F121" s="216"/>
      <c r="G121" s="216"/>
      <c r="H121" s="216"/>
      <c r="L121" s="30"/>
    </row>
    <row r="122" spans="2:20" s="1" customFormat="1" ht="6.95" customHeight="1">
      <c r="B122" s="30"/>
      <c r="L122" s="30"/>
    </row>
    <row r="123" spans="2:20" s="1" customFormat="1" ht="12" customHeight="1">
      <c r="B123" s="30"/>
      <c r="C123" s="25" t="s">
        <v>20</v>
      </c>
      <c r="F123" s="23" t="str">
        <f>F12</f>
        <v xml:space="preserve"> </v>
      </c>
      <c r="I123" s="25" t="s">
        <v>22</v>
      </c>
      <c r="J123" s="50" t="str">
        <f>IF(J12="","",J12)</f>
        <v>12. 8. 2024</v>
      </c>
      <c r="L123" s="30"/>
    </row>
    <row r="124" spans="2:20" s="1" customFormat="1" ht="6.95" customHeight="1">
      <c r="B124" s="30"/>
      <c r="L124" s="30"/>
    </row>
    <row r="125" spans="2:20" s="1" customFormat="1" ht="15.2" customHeight="1">
      <c r="B125" s="30"/>
      <c r="C125" s="25" t="s">
        <v>24</v>
      </c>
      <c r="F125" s="23" t="str">
        <f>E15</f>
        <v xml:space="preserve"> </v>
      </c>
      <c r="I125" s="25" t="s">
        <v>29</v>
      </c>
      <c r="J125" s="28" t="str">
        <f>E21</f>
        <v xml:space="preserve"> </v>
      </c>
      <c r="L125" s="30"/>
    </row>
    <row r="126" spans="2:20" s="1" customFormat="1" ht="15.2" customHeight="1">
      <c r="B126" s="30"/>
      <c r="C126" s="25" t="s">
        <v>27</v>
      </c>
      <c r="F126" s="23" t="str">
        <f>IF(E18="","",E18)</f>
        <v>Vyplň údaj</v>
      </c>
      <c r="I126" s="25" t="s">
        <v>30</v>
      </c>
      <c r="J126" s="28" t="str">
        <f>E24</f>
        <v xml:space="preserve"> 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10"/>
      <c r="C128" s="111" t="s">
        <v>109</v>
      </c>
      <c r="D128" s="112" t="s">
        <v>58</v>
      </c>
      <c r="E128" s="112" t="s">
        <v>54</v>
      </c>
      <c r="F128" s="112" t="s">
        <v>55</v>
      </c>
      <c r="G128" s="112" t="s">
        <v>110</v>
      </c>
      <c r="H128" s="112" t="s">
        <v>111</v>
      </c>
      <c r="I128" s="112" t="s">
        <v>112</v>
      </c>
      <c r="J128" s="113" t="s">
        <v>91</v>
      </c>
      <c r="K128" s="114" t="s">
        <v>113</v>
      </c>
      <c r="L128" s="110"/>
      <c r="M128" s="57" t="s">
        <v>1</v>
      </c>
      <c r="N128" s="58" t="s">
        <v>37</v>
      </c>
      <c r="O128" s="58" t="s">
        <v>114</v>
      </c>
      <c r="P128" s="58" t="s">
        <v>115</v>
      </c>
      <c r="Q128" s="58" t="s">
        <v>116</v>
      </c>
      <c r="R128" s="58" t="s">
        <v>117</v>
      </c>
      <c r="S128" s="58" t="s">
        <v>118</v>
      </c>
      <c r="T128" s="59" t="s">
        <v>119</v>
      </c>
    </row>
    <row r="129" spans="2:65" s="1" customFormat="1" ht="22.9" customHeight="1">
      <c r="B129" s="30"/>
      <c r="C129" s="62" t="s">
        <v>120</v>
      </c>
      <c r="J129" s="115">
        <f>BK129</f>
        <v>37160</v>
      </c>
      <c r="L129" s="30"/>
      <c r="M129" s="60"/>
      <c r="N129" s="51"/>
      <c r="O129" s="51"/>
      <c r="P129" s="116">
        <f>P130+P279</f>
        <v>0</v>
      </c>
      <c r="Q129" s="51"/>
      <c r="R129" s="116">
        <f>R130+R279</f>
        <v>9.4356000000000009E-2</v>
      </c>
      <c r="S129" s="51"/>
      <c r="T129" s="117">
        <f>T130+T279</f>
        <v>0</v>
      </c>
      <c r="AT129" s="15" t="s">
        <v>72</v>
      </c>
      <c r="AU129" s="15" t="s">
        <v>93</v>
      </c>
      <c r="BK129" s="118">
        <f>BK130+BK279</f>
        <v>37160</v>
      </c>
    </row>
    <row r="130" spans="2:65" s="11" customFormat="1" ht="25.9" customHeight="1">
      <c r="B130" s="119"/>
      <c r="D130" s="120" t="s">
        <v>72</v>
      </c>
      <c r="E130" s="121" t="s">
        <v>124</v>
      </c>
      <c r="F130" s="121" t="s">
        <v>78</v>
      </c>
      <c r="I130" s="122"/>
      <c r="J130" s="123">
        <f>BK130</f>
        <v>37160</v>
      </c>
      <c r="L130" s="119"/>
      <c r="M130" s="124"/>
      <c r="P130" s="125">
        <f>P131+P140</f>
        <v>0</v>
      </c>
      <c r="R130" s="125">
        <f>R131+R140</f>
        <v>9.4356000000000009E-2</v>
      </c>
      <c r="T130" s="126">
        <f>T131+T140</f>
        <v>0</v>
      </c>
      <c r="AR130" s="120" t="s">
        <v>125</v>
      </c>
      <c r="AT130" s="127" t="s">
        <v>72</v>
      </c>
      <c r="AU130" s="127" t="s">
        <v>73</v>
      </c>
      <c r="AY130" s="120" t="s">
        <v>123</v>
      </c>
      <c r="BK130" s="128">
        <f>BK131+BK140</f>
        <v>37160</v>
      </c>
    </row>
    <row r="131" spans="2:65" s="11" customFormat="1" ht="22.9" customHeight="1">
      <c r="B131" s="119"/>
      <c r="D131" s="120" t="s">
        <v>72</v>
      </c>
      <c r="E131" s="129" t="s">
        <v>126</v>
      </c>
      <c r="F131" s="129" t="s">
        <v>127</v>
      </c>
      <c r="I131" s="122"/>
      <c r="J131" s="130">
        <f>BK131</f>
        <v>37160</v>
      </c>
      <c r="L131" s="119"/>
      <c r="M131" s="124"/>
      <c r="P131" s="125">
        <f>SUM(P132:P139)</f>
        <v>0</v>
      </c>
      <c r="R131" s="125">
        <f>SUM(R132:R139)</f>
        <v>0</v>
      </c>
      <c r="T131" s="126">
        <f>SUM(T132:T139)</f>
        <v>0</v>
      </c>
      <c r="AR131" s="120" t="s">
        <v>125</v>
      </c>
      <c r="AT131" s="127" t="s">
        <v>72</v>
      </c>
      <c r="AU131" s="127" t="s">
        <v>80</v>
      </c>
      <c r="AY131" s="120" t="s">
        <v>123</v>
      </c>
      <c r="BK131" s="128">
        <f>SUM(BK132:BK139)</f>
        <v>37160</v>
      </c>
    </row>
    <row r="132" spans="2:65" s="1" customFormat="1" ht="16.5" customHeight="1">
      <c r="B132" s="30"/>
      <c r="C132" s="131" t="s">
        <v>80</v>
      </c>
      <c r="D132" s="131" t="s">
        <v>129</v>
      </c>
      <c r="E132" s="132" t="s">
        <v>77</v>
      </c>
      <c r="F132" s="133" t="s">
        <v>130</v>
      </c>
      <c r="G132" s="134" t="s">
        <v>131</v>
      </c>
      <c r="H132" s="135">
        <v>0.5</v>
      </c>
      <c r="I132" s="136">
        <v>50000</v>
      </c>
      <c r="J132" s="137">
        <f t="shared" ref="J132:J137" si="0">ROUND(I132*H132,2)</f>
        <v>25000</v>
      </c>
      <c r="K132" s="138"/>
      <c r="L132" s="30"/>
      <c r="M132" s="139" t="s">
        <v>1</v>
      </c>
      <c r="N132" s="140" t="s">
        <v>38</v>
      </c>
      <c r="P132" s="141">
        <f t="shared" ref="P132:P137" si="1">O132*H132</f>
        <v>0</v>
      </c>
      <c r="Q132" s="141">
        <v>0</v>
      </c>
      <c r="R132" s="141">
        <f t="shared" ref="R132:R137" si="2">Q132*H132</f>
        <v>0</v>
      </c>
      <c r="S132" s="141">
        <v>0</v>
      </c>
      <c r="T132" s="142">
        <f t="shared" ref="T132:T137" si="3">S132*H132</f>
        <v>0</v>
      </c>
      <c r="AR132" s="143" t="s">
        <v>132</v>
      </c>
      <c r="AT132" s="143" t="s">
        <v>129</v>
      </c>
      <c r="AU132" s="143" t="s">
        <v>82</v>
      </c>
      <c r="AY132" s="15" t="s">
        <v>123</v>
      </c>
      <c r="BE132" s="144">
        <f t="shared" ref="BE132:BE137" si="4">IF(N132="základní",J132,0)</f>
        <v>25000</v>
      </c>
      <c r="BF132" s="144">
        <f t="shared" ref="BF132:BF137" si="5">IF(N132="snížená",J132,0)</f>
        <v>0</v>
      </c>
      <c r="BG132" s="144">
        <f t="shared" ref="BG132:BG137" si="6">IF(N132="zákl. přenesená",J132,0)</f>
        <v>0</v>
      </c>
      <c r="BH132" s="144">
        <f t="shared" ref="BH132:BH137" si="7">IF(N132="sníž. přenesená",J132,0)</f>
        <v>0</v>
      </c>
      <c r="BI132" s="144">
        <f t="shared" ref="BI132:BI137" si="8">IF(N132="nulová",J132,0)</f>
        <v>0</v>
      </c>
      <c r="BJ132" s="15" t="s">
        <v>80</v>
      </c>
      <c r="BK132" s="144">
        <f t="shared" ref="BK132:BK137" si="9">ROUND(I132*H132,2)</f>
        <v>25000</v>
      </c>
      <c r="BL132" s="15" t="s">
        <v>132</v>
      </c>
      <c r="BM132" s="143" t="s">
        <v>82</v>
      </c>
    </row>
    <row r="133" spans="2:65" s="1" customFormat="1" ht="16.5" customHeight="1">
      <c r="B133" s="30"/>
      <c r="C133" s="131" t="s">
        <v>82</v>
      </c>
      <c r="D133" s="131" t="s">
        <v>129</v>
      </c>
      <c r="E133" s="132" t="s">
        <v>83</v>
      </c>
      <c r="F133" s="133" t="s">
        <v>133</v>
      </c>
      <c r="G133" s="134" t="s">
        <v>134</v>
      </c>
      <c r="H133" s="135">
        <v>38</v>
      </c>
      <c r="I133" s="136">
        <v>320</v>
      </c>
      <c r="J133" s="137">
        <f t="shared" si="0"/>
        <v>12160</v>
      </c>
      <c r="K133" s="138"/>
      <c r="L133" s="30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132</v>
      </c>
      <c r="AT133" s="143" t="s">
        <v>129</v>
      </c>
      <c r="AU133" s="143" t="s">
        <v>82</v>
      </c>
      <c r="AY133" s="15" t="s">
        <v>123</v>
      </c>
      <c r="BE133" s="144">
        <f t="shared" si="4"/>
        <v>12160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5" t="s">
        <v>80</v>
      </c>
      <c r="BK133" s="144">
        <f t="shared" si="9"/>
        <v>12160</v>
      </c>
      <c r="BL133" s="15" t="s">
        <v>132</v>
      </c>
      <c r="BM133" s="143" t="s">
        <v>125</v>
      </c>
    </row>
    <row r="134" spans="2:65" s="1" customFormat="1" ht="16.5" customHeight="1">
      <c r="B134" s="30"/>
      <c r="C134" s="131" t="s">
        <v>128</v>
      </c>
      <c r="D134" s="131" t="s">
        <v>129</v>
      </c>
      <c r="E134" s="132" t="s">
        <v>136</v>
      </c>
      <c r="F134" s="133" t="s">
        <v>137</v>
      </c>
      <c r="G134" s="134" t="s">
        <v>138</v>
      </c>
      <c r="H134" s="135">
        <v>3</v>
      </c>
      <c r="I134" s="136"/>
      <c r="J134" s="137">
        <f t="shared" si="0"/>
        <v>0</v>
      </c>
      <c r="K134" s="138"/>
      <c r="L134" s="30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132</v>
      </c>
      <c r="AT134" s="143" t="s">
        <v>129</v>
      </c>
      <c r="AU134" s="143" t="s">
        <v>82</v>
      </c>
      <c r="AY134" s="15" t="s">
        <v>123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5" t="s">
        <v>80</v>
      </c>
      <c r="BK134" s="144">
        <f t="shared" si="9"/>
        <v>0</v>
      </c>
      <c r="BL134" s="15" t="s">
        <v>132</v>
      </c>
      <c r="BM134" s="143" t="s">
        <v>139</v>
      </c>
    </row>
    <row r="135" spans="2:65" s="1" customFormat="1" ht="16.5" customHeight="1">
      <c r="B135" s="30"/>
      <c r="C135" s="131" t="s">
        <v>125</v>
      </c>
      <c r="D135" s="131" t="s">
        <v>129</v>
      </c>
      <c r="E135" s="132" t="s">
        <v>140</v>
      </c>
      <c r="F135" s="133" t="s">
        <v>141</v>
      </c>
      <c r="G135" s="134" t="s">
        <v>138</v>
      </c>
      <c r="H135" s="135">
        <v>1</v>
      </c>
      <c r="I135" s="136"/>
      <c r="J135" s="137">
        <f t="shared" si="0"/>
        <v>0</v>
      </c>
      <c r="K135" s="138"/>
      <c r="L135" s="30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132</v>
      </c>
      <c r="AT135" s="143" t="s">
        <v>129</v>
      </c>
      <c r="AU135" s="143" t="s">
        <v>82</v>
      </c>
      <c r="AY135" s="15" t="s">
        <v>123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5" t="s">
        <v>80</v>
      </c>
      <c r="BK135" s="144">
        <f t="shared" si="9"/>
        <v>0</v>
      </c>
      <c r="BL135" s="15" t="s">
        <v>132</v>
      </c>
      <c r="BM135" s="143" t="s">
        <v>142</v>
      </c>
    </row>
    <row r="136" spans="2:65" s="1" customFormat="1" ht="24.2" customHeight="1">
      <c r="B136" s="30"/>
      <c r="C136" s="131" t="s">
        <v>139</v>
      </c>
      <c r="D136" s="131" t="s">
        <v>129</v>
      </c>
      <c r="E136" s="132" t="s">
        <v>151</v>
      </c>
      <c r="F136" s="133" t="s">
        <v>152</v>
      </c>
      <c r="G136" s="134" t="s">
        <v>131</v>
      </c>
      <c r="H136" s="135">
        <v>1</v>
      </c>
      <c r="I136" s="136"/>
      <c r="J136" s="137">
        <f t="shared" si="0"/>
        <v>0</v>
      </c>
      <c r="K136" s="138"/>
      <c r="L136" s="30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132</v>
      </c>
      <c r="AT136" s="143" t="s">
        <v>129</v>
      </c>
      <c r="AU136" s="143" t="s">
        <v>82</v>
      </c>
      <c r="AY136" s="15" t="s">
        <v>123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5" t="s">
        <v>80</v>
      </c>
      <c r="BK136" s="144">
        <f t="shared" si="9"/>
        <v>0</v>
      </c>
      <c r="BL136" s="15" t="s">
        <v>132</v>
      </c>
      <c r="BM136" s="143" t="s">
        <v>146</v>
      </c>
    </row>
    <row r="137" spans="2:65" s="1" customFormat="1" ht="16.5" customHeight="1">
      <c r="B137" s="30"/>
      <c r="C137" s="131" t="s">
        <v>135</v>
      </c>
      <c r="D137" s="131" t="s">
        <v>129</v>
      </c>
      <c r="E137" s="132" t="s">
        <v>144</v>
      </c>
      <c r="F137" s="133" t="s">
        <v>145</v>
      </c>
      <c r="G137" s="134" t="s">
        <v>134</v>
      </c>
      <c r="H137" s="135">
        <v>355.6</v>
      </c>
      <c r="I137" s="136"/>
      <c r="J137" s="137">
        <f t="shared" si="0"/>
        <v>0</v>
      </c>
      <c r="K137" s="138"/>
      <c r="L137" s="30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132</v>
      </c>
      <c r="AT137" s="143" t="s">
        <v>129</v>
      </c>
      <c r="AU137" s="143" t="s">
        <v>82</v>
      </c>
      <c r="AY137" s="15" t="s">
        <v>123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5" t="s">
        <v>80</v>
      </c>
      <c r="BK137" s="144">
        <f t="shared" si="9"/>
        <v>0</v>
      </c>
      <c r="BL137" s="15" t="s">
        <v>132</v>
      </c>
      <c r="BM137" s="143" t="s">
        <v>8</v>
      </c>
    </row>
    <row r="138" spans="2:65" s="12" customFormat="1" ht="11.25">
      <c r="B138" s="145"/>
      <c r="D138" s="146" t="s">
        <v>147</v>
      </c>
      <c r="E138" s="147" t="s">
        <v>1</v>
      </c>
      <c r="F138" s="148" t="s">
        <v>559</v>
      </c>
      <c r="H138" s="149">
        <v>355.6</v>
      </c>
      <c r="I138" s="150"/>
      <c r="L138" s="145"/>
      <c r="M138" s="151"/>
      <c r="T138" s="152"/>
      <c r="AT138" s="147" t="s">
        <v>147</v>
      </c>
      <c r="AU138" s="147" t="s">
        <v>82</v>
      </c>
      <c r="AV138" s="12" t="s">
        <v>82</v>
      </c>
      <c r="AW138" s="12" t="s">
        <v>31</v>
      </c>
      <c r="AX138" s="12" t="s">
        <v>73</v>
      </c>
      <c r="AY138" s="147" t="s">
        <v>123</v>
      </c>
    </row>
    <row r="139" spans="2:65" s="13" customFormat="1" ht="11.25">
      <c r="B139" s="153"/>
      <c r="D139" s="146" t="s">
        <v>147</v>
      </c>
      <c r="E139" s="154" t="s">
        <v>1</v>
      </c>
      <c r="F139" s="155" t="s">
        <v>149</v>
      </c>
      <c r="H139" s="156">
        <v>355.6</v>
      </c>
      <c r="I139" s="157"/>
      <c r="L139" s="153"/>
      <c r="M139" s="158"/>
      <c r="T139" s="159"/>
      <c r="AT139" s="154" t="s">
        <v>147</v>
      </c>
      <c r="AU139" s="154" t="s">
        <v>82</v>
      </c>
      <c r="AV139" s="13" t="s">
        <v>125</v>
      </c>
      <c r="AW139" s="13" t="s">
        <v>31</v>
      </c>
      <c r="AX139" s="13" t="s">
        <v>80</v>
      </c>
      <c r="AY139" s="154" t="s">
        <v>123</v>
      </c>
    </row>
    <row r="140" spans="2:65" s="11" customFormat="1" ht="22.9" customHeight="1">
      <c r="B140" s="119"/>
      <c r="D140" s="120" t="s">
        <v>72</v>
      </c>
      <c r="E140" s="129" t="s">
        <v>153</v>
      </c>
      <c r="F140" s="129" t="s">
        <v>154</v>
      </c>
      <c r="I140" s="122"/>
      <c r="J140" s="130">
        <f>BK140</f>
        <v>0</v>
      </c>
      <c r="L140" s="119"/>
      <c r="M140" s="124"/>
      <c r="P140" s="125">
        <f>P141+SUM(P142:P154)+P202+P208+P212+P228+P265+P269+P274</f>
        <v>0</v>
      </c>
      <c r="R140" s="125">
        <f>R141+SUM(R142:R154)+R202+R208+R212+R228+R265+R269+R274</f>
        <v>9.4356000000000009E-2</v>
      </c>
      <c r="T140" s="126">
        <f>T141+SUM(T142:T154)+T202+T208+T212+T228+T265+T269+T274</f>
        <v>0</v>
      </c>
      <c r="AR140" s="120" t="s">
        <v>80</v>
      </c>
      <c r="AT140" s="127" t="s">
        <v>72</v>
      </c>
      <c r="AU140" s="127" t="s">
        <v>80</v>
      </c>
      <c r="AY140" s="120" t="s">
        <v>123</v>
      </c>
      <c r="BK140" s="128">
        <f>BK141+SUM(BK142:BK154)+BK202+BK208+BK212+BK228+BK265+BK269+BK274</f>
        <v>0</v>
      </c>
    </row>
    <row r="141" spans="2:65" s="1" customFormat="1" ht="37.9" customHeight="1">
      <c r="B141" s="30"/>
      <c r="C141" s="131" t="s">
        <v>213</v>
      </c>
      <c r="D141" s="131" t="s">
        <v>129</v>
      </c>
      <c r="E141" s="132" t="s">
        <v>155</v>
      </c>
      <c r="F141" s="133" t="s">
        <v>156</v>
      </c>
      <c r="G141" s="134" t="s">
        <v>157</v>
      </c>
      <c r="H141" s="135">
        <v>588</v>
      </c>
      <c r="I141" s="136"/>
      <c r="J141" s="137">
        <f>ROUND(I141*H141,2)</f>
        <v>0</v>
      </c>
      <c r="K141" s="138"/>
      <c r="L141" s="30"/>
      <c r="M141" s="139" t="s">
        <v>1</v>
      </c>
      <c r="N141" s="140" t="s">
        <v>38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125</v>
      </c>
      <c r="AT141" s="143" t="s">
        <v>129</v>
      </c>
      <c r="AU141" s="143" t="s">
        <v>82</v>
      </c>
      <c r="AY141" s="15" t="s">
        <v>123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5" t="s">
        <v>80</v>
      </c>
      <c r="BK141" s="144">
        <f>ROUND(I141*H141,2)</f>
        <v>0</v>
      </c>
      <c r="BL141" s="15" t="s">
        <v>125</v>
      </c>
      <c r="BM141" s="143" t="s">
        <v>158</v>
      </c>
    </row>
    <row r="142" spans="2:65" s="12" customFormat="1" ht="11.25">
      <c r="B142" s="145"/>
      <c r="D142" s="146" t="s">
        <v>147</v>
      </c>
      <c r="E142" s="147" t="s">
        <v>1</v>
      </c>
      <c r="F142" s="148" t="s">
        <v>560</v>
      </c>
      <c r="H142" s="149">
        <v>588</v>
      </c>
      <c r="I142" s="150"/>
      <c r="L142" s="145"/>
      <c r="M142" s="151"/>
      <c r="T142" s="152"/>
      <c r="AT142" s="147" t="s">
        <v>147</v>
      </c>
      <c r="AU142" s="147" t="s">
        <v>82</v>
      </c>
      <c r="AV142" s="12" t="s">
        <v>82</v>
      </c>
      <c r="AW142" s="12" t="s">
        <v>31</v>
      </c>
      <c r="AX142" s="12" t="s">
        <v>73</v>
      </c>
      <c r="AY142" s="147" t="s">
        <v>123</v>
      </c>
    </row>
    <row r="143" spans="2:65" s="13" customFormat="1" ht="11.25">
      <c r="B143" s="153"/>
      <c r="D143" s="146" t="s">
        <v>147</v>
      </c>
      <c r="E143" s="154" t="s">
        <v>1</v>
      </c>
      <c r="F143" s="155" t="s">
        <v>149</v>
      </c>
      <c r="H143" s="156">
        <v>588</v>
      </c>
      <c r="I143" s="157"/>
      <c r="L143" s="153"/>
      <c r="M143" s="158"/>
      <c r="T143" s="159"/>
      <c r="AT143" s="154" t="s">
        <v>147</v>
      </c>
      <c r="AU143" s="154" t="s">
        <v>82</v>
      </c>
      <c r="AV143" s="13" t="s">
        <v>125</v>
      </c>
      <c r="AW143" s="13" t="s">
        <v>31</v>
      </c>
      <c r="AX143" s="13" t="s">
        <v>80</v>
      </c>
      <c r="AY143" s="154" t="s">
        <v>123</v>
      </c>
    </row>
    <row r="144" spans="2:65" s="1" customFormat="1" ht="44.25" customHeight="1">
      <c r="B144" s="30"/>
      <c r="C144" s="131" t="s">
        <v>142</v>
      </c>
      <c r="D144" s="131" t="s">
        <v>129</v>
      </c>
      <c r="E144" s="132" t="s">
        <v>160</v>
      </c>
      <c r="F144" s="133" t="s">
        <v>161</v>
      </c>
      <c r="G144" s="134" t="s">
        <v>157</v>
      </c>
      <c r="H144" s="135">
        <v>588</v>
      </c>
      <c r="I144" s="136"/>
      <c r="J144" s="137">
        <f>ROUND(I144*H144,2)</f>
        <v>0</v>
      </c>
      <c r="K144" s="138"/>
      <c r="L144" s="30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125</v>
      </c>
      <c r="AT144" s="143" t="s">
        <v>129</v>
      </c>
      <c r="AU144" s="143" t="s">
        <v>82</v>
      </c>
      <c r="AY144" s="15" t="s">
        <v>123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5" t="s">
        <v>80</v>
      </c>
      <c r="BK144" s="144">
        <f>ROUND(I144*H144,2)</f>
        <v>0</v>
      </c>
      <c r="BL144" s="15" t="s">
        <v>125</v>
      </c>
      <c r="BM144" s="143" t="s">
        <v>162</v>
      </c>
    </row>
    <row r="145" spans="2:65" s="12" customFormat="1" ht="11.25">
      <c r="B145" s="145"/>
      <c r="D145" s="146" t="s">
        <v>147</v>
      </c>
      <c r="E145" s="147" t="s">
        <v>1</v>
      </c>
      <c r="F145" s="148" t="s">
        <v>560</v>
      </c>
      <c r="H145" s="149">
        <v>588</v>
      </c>
      <c r="I145" s="150"/>
      <c r="L145" s="145"/>
      <c r="M145" s="151"/>
      <c r="T145" s="152"/>
      <c r="AT145" s="147" t="s">
        <v>147</v>
      </c>
      <c r="AU145" s="147" t="s">
        <v>82</v>
      </c>
      <c r="AV145" s="12" t="s">
        <v>82</v>
      </c>
      <c r="AW145" s="12" t="s">
        <v>31</v>
      </c>
      <c r="AX145" s="12" t="s">
        <v>73</v>
      </c>
      <c r="AY145" s="147" t="s">
        <v>123</v>
      </c>
    </row>
    <row r="146" spans="2:65" s="13" customFormat="1" ht="11.25">
      <c r="B146" s="153"/>
      <c r="D146" s="146" t="s">
        <v>147</v>
      </c>
      <c r="E146" s="154" t="s">
        <v>1</v>
      </c>
      <c r="F146" s="155" t="s">
        <v>149</v>
      </c>
      <c r="H146" s="156">
        <v>588</v>
      </c>
      <c r="I146" s="157"/>
      <c r="L146" s="153"/>
      <c r="M146" s="158"/>
      <c r="T146" s="159"/>
      <c r="AT146" s="154" t="s">
        <v>147</v>
      </c>
      <c r="AU146" s="154" t="s">
        <v>82</v>
      </c>
      <c r="AV146" s="13" t="s">
        <v>125</v>
      </c>
      <c r="AW146" s="13" t="s">
        <v>31</v>
      </c>
      <c r="AX146" s="13" t="s">
        <v>80</v>
      </c>
      <c r="AY146" s="154" t="s">
        <v>123</v>
      </c>
    </row>
    <row r="147" spans="2:65" s="1" customFormat="1" ht="24.2" customHeight="1">
      <c r="B147" s="30"/>
      <c r="C147" s="160" t="s">
        <v>282</v>
      </c>
      <c r="D147" s="160" t="s">
        <v>164</v>
      </c>
      <c r="E147" s="161" t="s">
        <v>165</v>
      </c>
      <c r="F147" s="162" t="s">
        <v>166</v>
      </c>
      <c r="G147" s="163" t="s">
        <v>167</v>
      </c>
      <c r="H147" s="164">
        <v>10</v>
      </c>
      <c r="I147" s="165"/>
      <c r="J147" s="166">
        <f>ROUND(I147*H147,2)</f>
        <v>0</v>
      </c>
      <c r="K147" s="167"/>
      <c r="L147" s="168"/>
      <c r="M147" s="169" t="s">
        <v>1</v>
      </c>
      <c r="N147" s="170" t="s">
        <v>38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142</v>
      </c>
      <c r="AT147" s="143" t="s">
        <v>164</v>
      </c>
      <c r="AU147" s="143" t="s">
        <v>82</v>
      </c>
      <c r="AY147" s="15" t="s">
        <v>123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5" t="s">
        <v>80</v>
      </c>
      <c r="BK147" s="144">
        <f>ROUND(I147*H147,2)</f>
        <v>0</v>
      </c>
      <c r="BL147" s="15" t="s">
        <v>125</v>
      </c>
      <c r="BM147" s="143" t="s">
        <v>168</v>
      </c>
    </row>
    <row r="148" spans="2:65" s="1" customFormat="1" ht="24.2" customHeight="1">
      <c r="B148" s="30"/>
      <c r="C148" s="160" t="s">
        <v>146</v>
      </c>
      <c r="D148" s="160" t="s">
        <v>164</v>
      </c>
      <c r="E148" s="161" t="s">
        <v>170</v>
      </c>
      <c r="F148" s="162" t="s">
        <v>171</v>
      </c>
      <c r="G148" s="163" t="s">
        <v>167</v>
      </c>
      <c r="H148" s="164">
        <v>5</v>
      </c>
      <c r="I148" s="165"/>
      <c r="J148" s="166">
        <f>ROUND(I148*H148,2)</f>
        <v>0</v>
      </c>
      <c r="K148" s="167"/>
      <c r="L148" s="168"/>
      <c r="M148" s="169" t="s">
        <v>1</v>
      </c>
      <c r="N148" s="170" t="s">
        <v>38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142</v>
      </c>
      <c r="AT148" s="143" t="s">
        <v>164</v>
      </c>
      <c r="AU148" s="143" t="s">
        <v>82</v>
      </c>
      <c r="AY148" s="15" t="s">
        <v>123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5" t="s">
        <v>80</v>
      </c>
      <c r="BK148" s="144">
        <f>ROUND(I148*H148,2)</f>
        <v>0</v>
      </c>
      <c r="BL148" s="15" t="s">
        <v>125</v>
      </c>
      <c r="BM148" s="143" t="s">
        <v>172</v>
      </c>
    </row>
    <row r="149" spans="2:65" s="1" customFormat="1" ht="24.2" customHeight="1">
      <c r="B149" s="30"/>
      <c r="C149" s="160" t="s">
        <v>385</v>
      </c>
      <c r="D149" s="160" t="s">
        <v>164</v>
      </c>
      <c r="E149" s="161" t="s">
        <v>174</v>
      </c>
      <c r="F149" s="162" t="s">
        <v>175</v>
      </c>
      <c r="G149" s="163" t="s">
        <v>167</v>
      </c>
      <c r="H149" s="164">
        <v>2</v>
      </c>
      <c r="I149" s="165"/>
      <c r="J149" s="166">
        <f>ROUND(I149*H149,2)</f>
        <v>0</v>
      </c>
      <c r="K149" s="167"/>
      <c r="L149" s="168"/>
      <c r="M149" s="169" t="s">
        <v>1</v>
      </c>
      <c r="N149" s="170" t="s">
        <v>38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142</v>
      </c>
      <c r="AT149" s="143" t="s">
        <v>164</v>
      </c>
      <c r="AU149" s="143" t="s">
        <v>82</v>
      </c>
      <c r="AY149" s="15" t="s">
        <v>123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5" t="s">
        <v>80</v>
      </c>
      <c r="BK149" s="144">
        <f>ROUND(I149*H149,2)</f>
        <v>0</v>
      </c>
      <c r="BL149" s="15" t="s">
        <v>125</v>
      </c>
      <c r="BM149" s="143" t="s">
        <v>176</v>
      </c>
    </row>
    <row r="150" spans="2:65" s="1" customFormat="1" ht="24.2" customHeight="1">
      <c r="B150" s="30"/>
      <c r="C150" s="160" t="s">
        <v>8</v>
      </c>
      <c r="D150" s="160" t="s">
        <v>164</v>
      </c>
      <c r="E150" s="161" t="s">
        <v>178</v>
      </c>
      <c r="F150" s="162" t="s">
        <v>179</v>
      </c>
      <c r="G150" s="163" t="s">
        <v>167</v>
      </c>
      <c r="H150" s="164">
        <v>120</v>
      </c>
      <c r="I150" s="165"/>
      <c r="J150" s="166">
        <f>ROUND(I150*H150,2)</f>
        <v>0</v>
      </c>
      <c r="K150" s="167"/>
      <c r="L150" s="168"/>
      <c r="M150" s="169" t="s">
        <v>1</v>
      </c>
      <c r="N150" s="170" t="s">
        <v>38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142</v>
      </c>
      <c r="AT150" s="143" t="s">
        <v>164</v>
      </c>
      <c r="AU150" s="143" t="s">
        <v>82</v>
      </c>
      <c r="AY150" s="15" t="s">
        <v>123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5" t="s">
        <v>80</v>
      </c>
      <c r="BK150" s="144">
        <f>ROUND(I150*H150,2)</f>
        <v>0</v>
      </c>
      <c r="BL150" s="15" t="s">
        <v>125</v>
      </c>
      <c r="BM150" s="143" t="s">
        <v>180</v>
      </c>
    </row>
    <row r="151" spans="2:65" s="1" customFormat="1" ht="24.2" customHeight="1">
      <c r="B151" s="30"/>
      <c r="C151" s="160" t="s">
        <v>561</v>
      </c>
      <c r="D151" s="160" t="s">
        <v>164</v>
      </c>
      <c r="E151" s="161" t="s">
        <v>182</v>
      </c>
      <c r="F151" s="162" t="s">
        <v>183</v>
      </c>
      <c r="G151" s="163" t="s">
        <v>167</v>
      </c>
      <c r="H151" s="164">
        <v>240</v>
      </c>
      <c r="I151" s="165"/>
      <c r="J151" s="166">
        <f>ROUND(I151*H151,2)</f>
        <v>0</v>
      </c>
      <c r="K151" s="167"/>
      <c r="L151" s="168"/>
      <c r="M151" s="169" t="s">
        <v>1</v>
      </c>
      <c r="N151" s="170" t="s">
        <v>38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142</v>
      </c>
      <c r="AT151" s="143" t="s">
        <v>164</v>
      </c>
      <c r="AU151" s="143" t="s">
        <v>82</v>
      </c>
      <c r="AY151" s="15" t="s">
        <v>123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5" t="s">
        <v>80</v>
      </c>
      <c r="BK151" s="144">
        <f>ROUND(I151*H151,2)</f>
        <v>0</v>
      </c>
      <c r="BL151" s="15" t="s">
        <v>125</v>
      </c>
      <c r="BM151" s="143" t="s">
        <v>184</v>
      </c>
    </row>
    <row r="152" spans="2:65" s="12" customFormat="1" ht="11.25">
      <c r="B152" s="145"/>
      <c r="D152" s="146" t="s">
        <v>147</v>
      </c>
      <c r="E152" s="147" t="s">
        <v>1</v>
      </c>
      <c r="F152" s="148" t="s">
        <v>562</v>
      </c>
      <c r="H152" s="149">
        <v>240</v>
      </c>
      <c r="I152" s="150"/>
      <c r="L152" s="145"/>
      <c r="M152" s="151"/>
      <c r="T152" s="152"/>
      <c r="AT152" s="147" t="s">
        <v>147</v>
      </c>
      <c r="AU152" s="147" t="s">
        <v>82</v>
      </c>
      <c r="AV152" s="12" t="s">
        <v>82</v>
      </c>
      <c r="AW152" s="12" t="s">
        <v>31</v>
      </c>
      <c r="AX152" s="12" t="s">
        <v>73</v>
      </c>
      <c r="AY152" s="147" t="s">
        <v>123</v>
      </c>
    </row>
    <row r="153" spans="2:65" s="13" customFormat="1" ht="11.25">
      <c r="B153" s="153"/>
      <c r="D153" s="146" t="s">
        <v>147</v>
      </c>
      <c r="E153" s="154" t="s">
        <v>1</v>
      </c>
      <c r="F153" s="155" t="s">
        <v>149</v>
      </c>
      <c r="H153" s="156">
        <v>240</v>
      </c>
      <c r="I153" s="157"/>
      <c r="L153" s="153"/>
      <c r="M153" s="158"/>
      <c r="T153" s="159"/>
      <c r="AT153" s="154" t="s">
        <v>147</v>
      </c>
      <c r="AU153" s="154" t="s">
        <v>82</v>
      </c>
      <c r="AV153" s="13" t="s">
        <v>125</v>
      </c>
      <c r="AW153" s="13" t="s">
        <v>31</v>
      </c>
      <c r="AX153" s="13" t="s">
        <v>80</v>
      </c>
      <c r="AY153" s="154" t="s">
        <v>123</v>
      </c>
    </row>
    <row r="154" spans="2:65" s="11" customFormat="1" ht="20.85" customHeight="1">
      <c r="B154" s="119"/>
      <c r="D154" s="120" t="s">
        <v>72</v>
      </c>
      <c r="E154" s="129" t="s">
        <v>80</v>
      </c>
      <c r="F154" s="129" t="s">
        <v>186</v>
      </c>
      <c r="I154" s="122"/>
      <c r="J154" s="130">
        <f>BK154</f>
        <v>0</v>
      </c>
      <c r="L154" s="119"/>
      <c r="M154" s="124"/>
      <c r="P154" s="125">
        <f>SUM(P155:P201)</f>
        <v>0</v>
      </c>
      <c r="R154" s="125">
        <f>SUM(R155:R201)</f>
        <v>0</v>
      </c>
      <c r="T154" s="126">
        <f>SUM(T155:T201)</f>
        <v>0</v>
      </c>
      <c r="AR154" s="120" t="s">
        <v>80</v>
      </c>
      <c r="AT154" s="127" t="s">
        <v>72</v>
      </c>
      <c r="AU154" s="127" t="s">
        <v>82</v>
      </c>
      <c r="AY154" s="120" t="s">
        <v>123</v>
      </c>
      <c r="BK154" s="128">
        <f>SUM(BK155:BK201)</f>
        <v>0</v>
      </c>
    </row>
    <row r="155" spans="2:65" s="1" customFormat="1" ht="44.25" customHeight="1">
      <c r="B155" s="30"/>
      <c r="C155" s="131" t="s">
        <v>499</v>
      </c>
      <c r="D155" s="131" t="s">
        <v>129</v>
      </c>
      <c r="E155" s="132" t="s">
        <v>188</v>
      </c>
      <c r="F155" s="133" t="s">
        <v>189</v>
      </c>
      <c r="G155" s="134" t="s">
        <v>190</v>
      </c>
      <c r="H155" s="135">
        <v>60.72</v>
      </c>
      <c r="I155" s="136"/>
      <c r="J155" s="137">
        <f>ROUND(I155*H155,2)</f>
        <v>0</v>
      </c>
      <c r="K155" s="138"/>
      <c r="L155" s="30"/>
      <c r="M155" s="139" t="s">
        <v>1</v>
      </c>
      <c r="N155" s="140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125</v>
      </c>
      <c r="AT155" s="143" t="s">
        <v>129</v>
      </c>
      <c r="AU155" s="143" t="s">
        <v>128</v>
      </c>
      <c r="AY155" s="15" t="s">
        <v>123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5" t="s">
        <v>80</v>
      </c>
      <c r="BK155" s="144">
        <f>ROUND(I155*H155,2)</f>
        <v>0</v>
      </c>
      <c r="BL155" s="15" t="s">
        <v>125</v>
      </c>
      <c r="BM155" s="143" t="s">
        <v>191</v>
      </c>
    </row>
    <row r="156" spans="2:65" s="12" customFormat="1" ht="11.25">
      <c r="B156" s="145"/>
      <c r="D156" s="146" t="s">
        <v>147</v>
      </c>
      <c r="E156" s="147" t="s">
        <v>1</v>
      </c>
      <c r="F156" s="148" t="s">
        <v>563</v>
      </c>
      <c r="H156" s="149">
        <v>60.72</v>
      </c>
      <c r="I156" s="150"/>
      <c r="L156" s="145"/>
      <c r="M156" s="151"/>
      <c r="T156" s="152"/>
      <c r="AT156" s="147" t="s">
        <v>147</v>
      </c>
      <c r="AU156" s="147" t="s">
        <v>128</v>
      </c>
      <c r="AV156" s="12" t="s">
        <v>82</v>
      </c>
      <c r="AW156" s="12" t="s">
        <v>31</v>
      </c>
      <c r="AX156" s="12" t="s">
        <v>73</v>
      </c>
      <c r="AY156" s="147" t="s">
        <v>123</v>
      </c>
    </row>
    <row r="157" spans="2:65" s="13" customFormat="1" ht="11.25">
      <c r="B157" s="153"/>
      <c r="D157" s="146" t="s">
        <v>147</v>
      </c>
      <c r="E157" s="154" t="s">
        <v>1</v>
      </c>
      <c r="F157" s="155" t="s">
        <v>149</v>
      </c>
      <c r="H157" s="156">
        <v>60.72</v>
      </c>
      <c r="I157" s="157"/>
      <c r="L157" s="153"/>
      <c r="M157" s="158"/>
      <c r="T157" s="159"/>
      <c r="AT157" s="154" t="s">
        <v>147</v>
      </c>
      <c r="AU157" s="154" t="s">
        <v>128</v>
      </c>
      <c r="AV157" s="13" t="s">
        <v>125</v>
      </c>
      <c r="AW157" s="13" t="s">
        <v>31</v>
      </c>
      <c r="AX157" s="13" t="s">
        <v>80</v>
      </c>
      <c r="AY157" s="154" t="s">
        <v>123</v>
      </c>
    </row>
    <row r="158" spans="2:65" s="1" customFormat="1" ht="49.15" customHeight="1">
      <c r="B158" s="30"/>
      <c r="C158" s="131" t="s">
        <v>564</v>
      </c>
      <c r="D158" s="131" t="s">
        <v>129</v>
      </c>
      <c r="E158" s="132" t="s">
        <v>194</v>
      </c>
      <c r="F158" s="133" t="s">
        <v>195</v>
      </c>
      <c r="G158" s="134" t="s">
        <v>157</v>
      </c>
      <c r="H158" s="135">
        <v>122.4</v>
      </c>
      <c r="I158" s="136"/>
      <c r="J158" s="137">
        <f>ROUND(I158*H158,2)</f>
        <v>0</v>
      </c>
      <c r="K158" s="138"/>
      <c r="L158" s="30"/>
      <c r="M158" s="139" t="s">
        <v>1</v>
      </c>
      <c r="N158" s="140" t="s">
        <v>38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125</v>
      </c>
      <c r="AT158" s="143" t="s">
        <v>129</v>
      </c>
      <c r="AU158" s="143" t="s">
        <v>128</v>
      </c>
      <c r="AY158" s="15" t="s">
        <v>123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5" t="s">
        <v>80</v>
      </c>
      <c r="BK158" s="144">
        <f>ROUND(I158*H158,2)</f>
        <v>0</v>
      </c>
      <c r="BL158" s="15" t="s">
        <v>125</v>
      </c>
      <c r="BM158" s="143" t="s">
        <v>196</v>
      </c>
    </row>
    <row r="159" spans="2:65" s="12" customFormat="1" ht="11.25">
      <c r="B159" s="145"/>
      <c r="D159" s="146" t="s">
        <v>147</v>
      </c>
      <c r="E159" s="147" t="s">
        <v>1</v>
      </c>
      <c r="F159" s="148" t="s">
        <v>565</v>
      </c>
      <c r="H159" s="149">
        <v>122.4</v>
      </c>
      <c r="I159" s="150"/>
      <c r="L159" s="145"/>
      <c r="M159" s="151"/>
      <c r="T159" s="152"/>
      <c r="AT159" s="147" t="s">
        <v>147</v>
      </c>
      <c r="AU159" s="147" t="s">
        <v>128</v>
      </c>
      <c r="AV159" s="12" t="s">
        <v>82</v>
      </c>
      <c r="AW159" s="12" t="s">
        <v>31</v>
      </c>
      <c r="AX159" s="12" t="s">
        <v>73</v>
      </c>
      <c r="AY159" s="147" t="s">
        <v>123</v>
      </c>
    </row>
    <row r="160" spans="2:65" s="13" customFormat="1" ht="11.25">
      <c r="B160" s="153"/>
      <c r="D160" s="146" t="s">
        <v>147</v>
      </c>
      <c r="E160" s="154" t="s">
        <v>1</v>
      </c>
      <c r="F160" s="155" t="s">
        <v>149</v>
      </c>
      <c r="H160" s="156">
        <v>122.4</v>
      </c>
      <c r="I160" s="157"/>
      <c r="L160" s="153"/>
      <c r="M160" s="158"/>
      <c r="T160" s="159"/>
      <c r="AT160" s="154" t="s">
        <v>147</v>
      </c>
      <c r="AU160" s="154" t="s">
        <v>128</v>
      </c>
      <c r="AV160" s="13" t="s">
        <v>125</v>
      </c>
      <c r="AW160" s="13" t="s">
        <v>31</v>
      </c>
      <c r="AX160" s="13" t="s">
        <v>80</v>
      </c>
      <c r="AY160" s="154" t="s">
        <v>123</v>
      </c>
    </row>
    <row r="161" spans="2:65" s="1" customFormat="1" ht="24.2" customHeight="1">
      <c r="B161" s="30"/>
      <c r="C161" s="131" t="s">
        <v>162</v>
      </c>
      <c r="D161" s="131" t="s">
        <v>129</v>
      </c>
      <c r="E161" s="132" t="s">
        <v>199</v>
      </c>
      <c r="F161" s="133" t="s">
        <v>200</v>
      </c>
      <c r="G161" s="134" t="s">
        <v>201</v>
      </c>
      <c r="H161" s="135">
        <v>144</v>
      </c>
      <c r="I161" s="136"/>
      <c r="J161" s="137">
        <f>ROUND(I161*H161,2)</f>
        <v>0</v>
      </c>
      <c r="K161" s="138"/>
      <c r="L161" s="30"/>
      <c r="M161" s="139" t="s">
        <v>1</v>
      </c>
      <c r="N161" s="140" t="s">
        <v>38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125</v>
      </c>
      <c r="AT161" s="143" t="s">
        <v>129</v>
      </c>
      <c r="AU161" s="143" t="s">
        <v>128</v>
      </c>
      <c r="AY161" s="15" t="s">
        <v>123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5" t="s">
        <v>80</v>
      </c>
      <c r="BK161" s="144">
        <f>ROUND(I161*H161,2)</f>
        <v>0</v>
      </c>
      <c r="BL161" s="15" t="s">
        <v>125</v>
      </c>
      <c r="BM161" s="143" t="s">
        <v>202</v>
      </c>
    </row>
    <row r="162" spans="2:65" s="12" customFormat="1" ht="11.25">
      <c r="B162" s="145"/>
      <c r="D162" s="146" t="s">
        <v>147</v>
      </c>
      <c r="E162" s="147" t="s">
        <v>1</v>
      </c>
      <c r="F162" s="148" t="s">
        <v>566</v>
      </c>
      <c r="H162" s="149">
        <v>144</v>
      </c>
      <c r="I162" s="150"/>
      <c r="L162" s="145"/>
      <c r="M162" s="151"/>
      <c r="T162" s="152"/>
      <c r="AT162" s="147" t="s">
        <v>147</v>
      </c>
      <c r="AU162" s="147" t="s">
        <v>128</v>
      </c>
      <c r="AV162" s="12" t="s">
        <v>82</v>
      </c>
      <c r="AW162" s="12" t="s">
        <v>31</v>
      </c>
      <c r="AX162" s="12" t="s">
        <v>73</v>
      </c>
      <c r="AY162" s="147" t="s">
        <v>123</v>
      </c>
    </row>
    <row r="163" spans="2:65" s="13" customFormat="1" ht="11.25">
      <c r="B163" s="153"/>
      <c r="D163" s="146" t="s">
        <v>147</v>
      </c>
      <c r="E163" s="154" t="s">
        <v>1</v>
      </c>
      <c r="F163" s="155" t="s">
        <v>149</v>
      </c>
      <c r="H163" s="156">
        <v>144</v>
      </c>
      <c r="I163" s="157"/>
      <c r="L163" s="153"/>
      <c r="M163" s="158"/>
      <c r="T163" s="159"/>
      <c r="AT163" s="154" t="s">
        <v>147</v>
      </c>
      <c r="AU163" s="154" t="s">
        <v>128</v>
      </c>
      <c r="AV163" s="13" t="s">
        <v>125</v>
      </c>
      <c r="AW163" s="13" t="s">
        <v>31</v>
      </c>
      <c r="AX163" s="13" t="s">
        <v>80</v>
      </c>
      <c r="AY163" s="154" t="s">
        <v>123</v>
      </c>
    </row>
    <row r="164" spans="2:65" s="1" customFormat="1" ht="33" customHeight="1">
      <c r="B164" s="30"/>
      <c r="C164" s="131" t="s">
        <v>395</v>
      </c>
      <c r="D164" s="131" t="s">
        <v>129</v>
      </c>
      <c r="E164" s="132" t="s">
        <v>205</v>
      </c>
      <c r="F164" s="133" t="s">
        <v>206</v>
      </c>
      <c r="G164" s="134" t="s">
        <v>207</v>
      </c>
      <c r="H164" s="135">
        <v>6</v>
      </c>
      <c r="I164" s="136"/>
      <c r="J164" s="137">
        <f>ROUND(I164*H164,2)</f>
        <v>0</v>
      </c>
      <c r="K164" s="138"/>
      <c r="L164" s="30"/>
      <c r="M164" s="139" t="s">
        <v>1</v>
      </c>
      <c r="N164" s="140" t="s">
        <v>38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125</v>
      </c>
      <c r="AT164" s="143" t="s">
        <v>129</v>
      </c>
      <c r="AU164" s="143" t="s">
        <v>128</v>
      </c>
      <c r="AY164" s="15" t="s">
        <v>123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5" t="s">
        <v>80</v>
      </c>
      <c r="BK164" s="144">
        <f>ROUND(I164*H164,2)</f>
        <v>0</v>
      </c>
      <c r="BL164" s="15" t="s">
        <v>125</v>
      </c>
      <c r="BM164" s="143" t="s">
        <v>208</v>
      </c>
    </row>
    <row r="165" spans="2:65" s="1" customFormat="1" ht="66.75" customHeight="1">
      <c r="B165" s="30"/>
      <c r="C165" s="131" t="s">
        <v>168</v>
      </c>
      <c r="D165" s="131" t="s">
        <v>129</v>
      </c>
      <c r="E165" s="132" t="s">
        <v>210</v>
      </c>
      <c r="F165" s="133" t="s">
        <v>211</v>
      </c>
      <c r="G165" s="134" t="s">
        <v>134</v>
      </c>
      <c r="H165" s="135">
        <v>3</v>
      </c>
      <c r="I165" s="136"/>
      <c r="J165" s="137">
        <f>ROUND(I165*H165,2)</f>
        <v>0</v>
      </c>
      <c r="K165" s="138"/>
      <c r="L165" s="30"/>
      <c r="M165" s="139" t="s">
        <v>1</v>
      </c>
      <c r="N165" s="140" t="s">
        <v>38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125</v>
      </c>
      <c r="AT165" s="143" t="s">
        <v>129</v>
      </c>
      <c r="AU165" s="143" t="s">
        <v>128</v>
      </c>
      <c r="AY165" s="15" t="s">
        <v>123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5" t="s">
        <v>80</v>
      </c>
      <c r="BK165" s="144">
        <f>ROUND(I165*H165,2)</f>
        <v>0</v>
      </c>
      <c r="BL165" s="15" t="s">
        <v>125</v>
      </c>
      <c r="BM165" s="143" t="s">
        <v>212</v>
      </c>
    </row>
    <row r="166" spans="2:65" s="1" customFormat="1" ht="24.2" customHeight="1">
      <c r="B166" s="30"/>
      <c r="C166" s="131" t="s">
        <v>172</v>
      </c>
      <c r="D166" s="131" t="s">
        <v>129</v>
      </c>
      <c r="E166" s="132" t="s">
        <v>218</v>
      </c>
      <c r="F166" s="133" t="s">
        <v>219</v>
      </c>
      <c r="G166" s="134" t="s">
        <v>190</v>
      </c>
      <c r="H166" s="135">
        <v>63.616</v>
      </c>
      <c r="I166" s="136"/>
      <c r="J166" s="137">
        <f>ROUND(I166*H166,2)</f>
        <v>0</v>
      </c>
      <c r="K166" s="138"/>
      <c r="L166" s="30"/>
      <c r="M166" s="139" t="s">
        <v>1</v>
      </c>
      <c r="N166" s="140" t="s">
        <v>38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125</v>
      </c>
      <c r="AT166" s="143" t="s">
        <v>129</v>
      </c>
      <c r="AU166" s="143" t="s">
        <v>128</v>
      </c>
      <c r="AY166" s="15" t="s">
        <v>123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5" t="s">
        <v>80</v>
      </c>
      <c r="BK166" s="144">
        <f>ROUND(I166*H166,2)</f>
        <v>0</v>
      </c>
      <c r="BL166" s="15" t="s">
        <v>125</v>
      </c>
      <c r="BM166" s="143" t="s">
        <v>216</v>
      </c>
    </row>
    <row r="167" spans="2:65" s="12" customFormat="1" ht="11.25">
      <c r="B167" s="145"/>
      <c r="D167" s="146" t="s">
        <v>147</v>
      </c>
      <c r="E167" s="147" t="s">
        <v>1</v>
      </c>
      <c r="F167" s="148" t="s">
        <v>567</v>
      </c>
      <c r="H167" s="149">
        <v>63.616000000000014</v>
      </c>
      <c r="I167" s="150"/>
      <c r="L167" s="145"/>
      <c r="M167" s="151"/>
      <c r="T167" s="152"/>
      <c r="AT167" s="147" t="s">
        <v>147</v>
      </c>
      <c r="AU167" s="147" t="s">
        <v>128</v>
      </c>
      <c r="AV167" s="12" t="s">
        <v>82</v>
      </c>
      <c r="AW167" s="12" t="s">
        <v>31</v>
      </c>
      <c r="AX167" s="12" t="s">
        <v>73</v>
      </c>
      <c r="AY167" s="147" t="s">
        <v>123</v>
      </c>
    </row>
    <row r="168" spans="2:65" s="13" customFormat="1" ht="11.25">
      <c r="B168" s="153"/>
      <c r="D168" s="146" t="s">
        <v>147</v>
      </c>
      <c r="E168" s="154" t="s">
        <v>1</v>
      </c>
      <c r="F168" s="155" t="s">
        <v>149</v>
      </c>
      <c r="H168" s="156">
        <v>63.616000000000014</v>
      </c>
      <c r="I168" s="157"/>
      <c r="L168" s="153"/>
      <c r="M168" s="158"/>
      <c r="T168" s="159"/>
      <c r="AT168" s="154" t="s">
        <v>147</v>
      </c>
      <c r="AU168" s="154" t="s">
        <v>128</v>
      </c>
      <c r="AV168" s="13" t="s">
        <v>125</v>
      </c>
      <c r="AW168" s="13" t="s">
        <v>31</v>
      </c>
      <c r="AX168" s="13" t="s">
        <v>80</v>
      </c>
      <c r="AY168" s="154" t="s">
        <v>123</v>
      </c>
    </row>
    <row r="169" spans="2:65" s="1" customFormat="1" ht="33" customHeight="1">
      <c r="B169" s="30"/>
      <c r="C169" s="131" t="s">
        <v>7</v>
      </c>
      <c r="D169" s="131" t="s">
        <v>129</v>
      </c>
      <c r="E169" s="132" t="s">
        <v>223</v>
      </c>
      <c r="F169" s="133" t="s">
        <v>224</v>
      </c>
      <c r="G169" s="134" t="s">
        <v>190</v>
      </c>
      <c r="H169" s="135">
        <v>3</v>
      </c>
      <c r="I169" s="136"/>
      <c r="J169" s="137">
        <f>ROUND(I169*H169,2)</f>
        <v>0</v>
      </c>
      <c r="K169" s="138"/>
      <c r="L169" s="30"/>
      <c r="M169" s="139" t="s">
        <v>1</v>
      </c>
      <c r="N169" s="140" t="s">
        <v>38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125</v>
      </c>
      <c r="AT169" s="143" t="s">
        <v>129</v>
      </c>
      <c r="AU169" s="143" t="s">
        <v>128</v>
      </c>
      <c r="AY169" s="15" t="s">
        <v>123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5" t="s">
        <v>80</v>
      </c>
      <c r="BK169" s="144">
        <f>ROUND(I169*H169,2)</f>
        <v>0</v>
      </c>
      <c r="BL169" s="15" t="s">
        <v>125</v>
      </c>
      <c r="BM169" s="143" t="s">
        <v>220</v>
      </c>
    </row>
    <row r="170" spans="2:65" s="1" customFormat="1" ht="37.9" customHeight="1">
      <c r="B170" s="30"/>
      <c r="C170" s="131" t="s">
        <v>176</v>
      </c>
      <c r="D170" s="131" t="s">
        <v>129</v>
      </c>
      <c r="E170" s="132" t="s">
        <v>227</v>
      </c>
      <c r="F170" s="133" t="s">
        <v>228</v>
      </c>
      <c r="G170" s="134" t="s">
        <v>190</v>
      </c>
      <c r="H170" s="135">
        <v>4.8</v>
      </c>
      <c r="I170" s="136"/>
      <c r="J170" s="137">
        <f>ROUND(I170*H170,2)</f>
        <v>0</v>
      </c>
      <c r="K170" s="138"/>
      <c r="L170" s="30"/>
      <c r="M170" s="139" t="s">
        <v>1</v>
      </c>
      <c r="N170" s="140" t="s">
        <v>38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125</v>
      </c>
      <c r="AT170" s="143" t="s">
        <v>129</v>
      </c>
      <c r="AU170" s="143" t="s">
        <v>128</v>
      </c>
      <c r="AY170" s="15" t="s">
        <v>123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5" t="s">
        <v>80</v>
      </c>
      <c r="BK170" s="144">
        <f>ROUND(I170*H170,2)</f>
        <v>0</v>
      </c>
      <c r="BL170" s="15" t="s">
        <v>125</v>
      </c>
      <c r="BM170" s="143" t="s">
        <v>225</v>
      </c>
    </row>
    <row r="171" spans="2:65" s="12" customFormat="1" ht="11.25">
      <c r="B171" s="145"/>
      <c r="D171" s="146" t="s">
        <v>147</v>
      </c>
      <c r="E171" s="147" t="s">
        <v>1</v>
      </c>
      <c r="F171" s="148" t="s">
        <v>568</v>
      </c>
      <c r="H171" s="149">
        <v>4.8000000000000007</v>
      </c>
      <c r="I171" s="150"/>
      <c r="L171" s="145"/>
      <c r="M171" s="151"/>
      <c r="T171" s="152"/>
      <c r="AT171" s="147" t="s">
        <v>147</v>
      </c>
      <c r="AU171" s="147" t="s">
        <v>128</v>
      </c>
      <c r="AV171" s="12" t="s">
        <v>82</v>
      </c>
      <c r="AW171" s="12" t="s">
        <v>31</v>
      </c>
      <c r="AX171" s="12" t="s">
        <v>73</v>
      </c>
      <c r="AY171" s="147" t="s">
        <v>123</v>
      </c>
    </row>
    <row r="172" spans="2:65" s="13" customFormat="1" ht="11.25">
      <c r="B172" s="153"/>
      <c r="D172" s="146" t="s">
        <v>147</v>
      </c>
      <c r="E172" s="154" t="s">
        <v>1</v>
      </c>
      <c r="F172" s="155" t="s">
        <v>149</v>
      </c>
      <c r="H172" s="156">
        <v>4.8000000000000007</v>
      </c>
      <c r="I172" s="157"/>
      <c r="L172" s="153"/>
      <c r="M172" s="158"/>
      <c r="T172" s="159"/>
      <c r="AT172" s="154" t="s">
        <v>147</v>
      </c>
      <c r="AU172" s="154" t="s">
        <v>128</v>
      </c>
      <c r="AV172" s="13" t="s">
        <v>125</v>
      </c>
      <c r="AW172" s="13" t="s">
        <v>31</v>
      </c>
      <c r="AX172" s="13" t="s">
        <v>80</v>
      </c>
      <c r="AY172" s="154" t="s">
        <v>123</v>
      </c>
    </row>
    <row r="173" spans="2:65" s="1" customFormat="1" ht="49.15" customHeight="1">
      <c r="B173" s="30"/>
      <c r="C173" s="131" t="s">
        <v>239</v>
      </c>
      <c r="D173" s="131" t="s">
        <v>129</v>
      </c>
      <c r="E173" s="132" t="s">
        <v>231</v>
      </c>
      <c r="F173" s="133" t="s">
        <v>232</v>
      </c>
      <c r="G173" s="134" t="s">
        <v>190</v>
      </c>
      <c r="H173" s="135">
        <v>55.921999999999997</v>
      </c>
      <c r="I173" s="136"/>
      <c r="J173" s="137">
        <f>ROUND(I173*H173,2)</f>
        <v>0</v>
      </c>
      <c r="K173" s="138"/>
      <c r="L173" s="30"/>
      <c r="M173" s="139" t="s">
        <v>1</v>
      </c>
      <c r="N173" s="140" t="s">
        <v>38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125</v>
      </c>
      <c r="AT173" s="143" t="s">
        <v>129</v>
      </c>
      <c r="AU173" s="143" t="s">
        <v>128</v>
      </c>
      <c r="AY173" s="15" t="s">
        <v>123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5" t="s">
        <v>80</v>
      </c>
      <c r="BK173" s="144">
        <f>ROUND(I173*H173,2)</f>
        <v>0</v>
      </c>
      <c r="BL173" s="15" t="s">
        <v>125</v>
      </c>
      <c r="BM173" s="143" t="s">
        <v>229</v>
      </c>
    </row>
    <row r="174" spans="2:65" s="12" customFormat="1" ht="11.25">
      <c r="B174" s="145"/>
      <c r="D174" s="146" t="s">
        <v>147</v>
      </c>
      <c r="E174" s="147" t="s">
        <v>1</v>
      </c>
      <c r="F174" s="148" t="s">
        <v>569</v>
      </c>
      <c r="H174" s="149">
        <v>55.921600000000012</v>
      </c>
      <c r="I174" s="150"/>
      <c r="L174" s="145"/>
      <c r="M174" s="151"/>
      <c r="T174" s="152"/>
      <c r="AT174" s="147" t="s">
        <v>147</v>
      </c>
      <c r="AU174" s="147" t="s">
        <v>128</v>
      </c>
      <c r="AV174" s="12" t="s">
        <v>82</v>
      </c>
      <c r="AW174" s="12" t="s">
        <v>31</v>
      </c>
      <c r="AX174" s="12" t="s">
        <v>73</v>
      </c>
      <c r="AY174" s="147" t="s">
        <v>123</v>
      </c>
    </row>
    <row r="175" spans="2:65" s="13" customFormat="1" ht="11.25">
      <c r="B175" s="153"/>
      <c r="D175" s="146" t="s">
        <v>147</v>
      </c>
      <c r="E175" s="154" t="s">
        <v>1</v>
      </c>
      <c r="F175" s="155" t="s">
        <v>149</v>
      </c>
      <c r="H175" s="156">
        <v>55.921600000000012</v>
      </c>
      <c r="I175" s="157"/>
      <c r="L175" s="153"/>
      <c r="M175" s="158"/>
      <c r="T175" s="159"/>
      <c r="AT175" s="154" t="s">
        <v>147</v>
      </c>
      <c r="AU175" s="154" t="s">
        <v>128</v>
      </c>
      <c r="AV175" s="13" t="s">
        <v>125</v>
      </c>
      <c r="AW175" s="13" t="s">
        <v>31</v>
      </c>
      <c r="AX175" s="13" t="s">
        <v>80</v>
      </c>
      <c r="AY175" s="154" t="s">
        <v>123</v>
      </c>
    </row>
    <row r="176" spans="2:65" s="1" customFormat="1" ht="55.5" customHeight="1">
      <c r="B176" s="30"/>
      <c r="C176" s="131" t="s">
        <v>180</v>
      </c>
      <c r="D176" s="131" t="s">
        <v>129</v>
      </c>
      <c r="E176" s="132" t="s">
        <v>235</v>
      </c>
      <c r="F176" s="133" t="s">
        <v>236</v>
      </c>
      <c r="G176" s="134" t="s">
        <v>190</v>
      </c>
      <c r="H176" s="135">
        <v>211.703</v>
      </c>
      <c r="I176" s="136"/>
      <c r="J176" s="137">
        <f>ROUND(I176*H176,2)</f>
        <v>0</v>
      </c>
      <c r="K176" s="138"/>
      <c r="L176" s="30"/>
      <c r="M176" s="139" t="s">
        <v>1</v>
      </c>
      <c r="N176" s="140" t="s">
        <v>38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125</v>
      </c>
      <c r="AT176" s="143" t="s">
        <v>129</v>
      </c>
      <c r="AU176" s="143" t="s">
        <v>128</v>
      </c>
      <c r="AY176" s="15" t="s">
        <v>123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5" t="s">
        <v>80</v>
      </c>
      <c r="BK176" s="144">
        <f>ROUND(I176*H176,2)</f>
        <v>0</v>
      </c>
      <c r="BL176" s="15" t="s">
        <v>125</v>
      </c>
      <c r="BM176" s="143" t="s">
        <v>233</v>
      </c>
    </row>
    <row r="177" spans="2:65" s="12" customFormat="1" ht="11.25">
      <c r="B177" s="145"/>
      <c r="D177" s="146" t="s">
        <v>147</v>
      </c>
      <c r="E177" s="147" t="s">
        <v>1</v>
      </c>
      <c r="F177" s="148" t="s">
        <v>570</v>
      </c>
      <c r="H177" s="149">
        <v>211.70320000000004</v>
      </c>
      <c r="I177" s="150"/>
      <c r="L177" s="145"/>
      <c r="M177" s="151"/>
      <c r="T177" s="152"/>
      <c r="AT177" s="147" t="s">
        <v>147</v>
      </c>
      <c r="AU177" s="147" t="s">
        <v>128</v>
      </c>
      <c r="AV177" s="12" t="s">
        <v>82</v>
      </c>
      <c r="AW177" s="12" t="s">
        <v>31</v>
      </c>
      <c r="AX177" s="12" t="s">
        <v>73</v>
      </c>
      <c r="AY177" s="147" t="s">
        <v>123</v>
      </c>
    </row>
    <row r="178" spans="2:65" s="13" customFormat="1" ht="11.25">
      <c r="B178" s="153"/>
      <c r="D178" s="146" t="s">
        <v>147</v>
      </c>
      <c r="E178" s="154" t="s">
        <v>1</v>
      </c>
      <c r="F178" s="155" t="s">
        <v>149</v>
      </c>
      <c r="H178" s="156">
        <v>211.70320000000004</v>
      </c>
      <c r="I178" s="157"/>
      <c r="L178" s="153"/>
      <c r="M178" s="158"/>
      <c r="T178" s="159"/>
      <c r="AT178" s="154" t="s">
        <v>147</v>
      </c>
      <c r="AU178" s="154" t="s">
        <v>128</v>
      </c>
      <c r="AV178" s="13" t="s">
        <v>125</v>
      </c>
      <c r="AW178" s="13" t="s">
        <v>31</v>
      </c>
      <c r="AX178" s="13" t="s">
        <v>80</v>
      </c>
      <c r="AY178" s="154" t="s">
        <v>123</v>
      </c>
    </row>
    <row r="179" spans="2:65" s="1" customFormat="1" ht="49.15" customHeight="1">
      <c r="B179" s="30"/>
      <c r="C179" s="131" t="s">
        <v>571</v>
      </c>
      <c r="D179" s="131" t="s">
        <v>129</v>
      </c>
      <c r="E179" s="132" t="s">
        <v>240</v>
      </c>
      <c r="F179" s="133" t="s">
        <v>241</v>
      </c>
      <c r="G179" s="134" t="s">
        <v>190</v>
      </c>
      <c r="H179" s="135">
        <v>131.815</v>
      </c>
      <c r="I179" s="136"/>
      <c r="J179" s="137">
        <f>ROUND(I179*H179,2)</f>
        <v>0</v>
      </c>
      <c r="K179" s="138"/>
      <c r="L179" s="30"/>
      <c r="M179" s="139" t="s">
        <v>1</v>
      </c>
      <c r="N179" s="140" t="s">
        <v>38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125</v>
      </c>
      <c r="AT179" s="143" t="s">
        <v>129</v>
      </c>
      <c r="AU179" s="143" t="s">
        <v>128</v>
      </c>
      <c r="AY179" s="15" t="s">
        <v>123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5" t="s">
        <v>80</v>
      </c>
      <c r="BK179" s="144">
        <f>ROUND(I179*H179,2)</f>
        <v>0</v>
      </c>
      <c r="BL179" s="15" t="s">
        <v>125</v>
      </c>
      <c r="BM179" s="143" t="s">
        <v>237</v>
      </c>
    </row>
    <row r="180" spans="2:65" s="12" customFormat="1" ht="11.25">
      <c r="B180" s="145"/>
      <c r="D180" s="146" t="s">
        <v>147</v>
      </c>
      <c r="E180" s="147" t="s">
        <v>1</v>
      </c>
      <c r="F180" s="148" t="s">
        <v>572</v>
      </c>
      <c r="H180" s="149">
        <v>131.81520000000003</v>
      </c>
      <c r="I180" s="150"/>
      <c r="L180" s="145"/>
      <c r="M180" s="151"/>
      <c r="T180" s="152"/>
      <c r="AT180" s="147" t="s">
        <v>147</v>
      </c>
      <c r="AU180" s="147" t="s">
        <v>128</v>
      </c>
      <c r="AV180" s="12" t="s">
        <v>82</v>
      </c>
      <c r="AW180" s="12" t="s">
        <v>31</v>
      </c>
      <c r="AX180" s="12" t="s">
        <v>73</v>
      </c>
      <c r="AY180" s="147" t="s">
        <v>123</v>
      </c>
    </row>
    <row r="181" spans="2:65" s="13" customFormat="1" ht="11.25">
      <c r="B181" s="153"/>
      <c r="D181" s="146" t="s">
        <v>147</v>
      </c>
      <c r="E181" s="154" t="s">
        <v>1</v>
      </c>
      <c r="F181" s="155" t="s">
        <v>149</v>
      </c>
      <c r="H181" s="156">
        <v>131.81520000000003</v>
      </c>
      <c r="I181" s="157"/>
      <c r="L181" s="153"/>
      <c r="M181" s="158"/>
      <c r="T181" s="159"/>
      <c r="AT181" s="154" t="s">
        <v>147</v>
      </c>
      <c r="AU181" s="154" t="s">
        <v>128</v>
      </c>
      <c r="AV181" s="13" t="s">
        <v>125</v>
      </c>
      <c r="AW181" s="13" t="s">
        <v>31</v>
      </c>
      <c r="AX181" s="13" t="s">
        <v>80</v>
      </c>
      <c r="AY181" s="154" t="s">
        <v>123</v>
      </c>
    </row>
    <row r="182" spans="2:65" s="1" customFormat="1" ht="44.25" customHeight="1">
      <c r="B182" s="30"/>
      <c r="C182" s="131" t="s">
        <v>337</v>
      </c>
      <c r="D182" s="131" t="s">
        <v>129</v>
      </c>
      <c r="E182" s="132" t="s">
        <v>573</v>
      </c>
      <c r="F182" s="133" t="s">
        <v>574</v>
      </c>
      <c r="G182" s="134" t="s">
        <v>134</v>
      </c>
      <c r="H182" s="135">
        <v>6</v>
      </c>
      <c r="I182" s="136"/>
      <c r="J182" s="137">
        <f>ROUND(I182*H182,2)</f>
        <v>0</v>
      </c>
      <c r="K182" s="138"/>
      <c r="L182" s="30"/>
      <c r="M182" s="139" t="s">
        <v>1</v>
      </c>
      <c r="N182" s="140" t="s">
        <v>38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125</v>
      </c>
      <c r="AT182" s="143" t="s">
        <v>129</v>
      </c>
      <c r="AU182" s="143" t="s">
        <v>128</v>
      </c>
      <c r="AY182" s="15" t="s">
        <v>123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5" t="s">
        <v>80</v>
      </c>
      <c r="BK182" s="144">
        <f>ROUND(I182*H182,2)</f>
        <v>0</v>
      </c>
      <c r="BL182" s="15" t="s">
        <v>125</v>
      </c>
      <c r="BM182" s="143" t="s">
        <v>242</v>
      </c>
    </row>
    <row r="183" spans="2:65" s="1" customFormat="1" ht="62.65" customHeight="1">
      <c r="B183" s="30"/>
      <c r="C183" s="131" t="s">
        <v>184</v>
      </c>
      <c r="D183" s="131" t="s">
        <v>129</v>
      </c>
      <c r="E183" s="132" t="s">
        <v>244</v>
      </c>
      <c r="F183" s="133" t="s">
        <v>245</v>
      </c>
      <c r="G183" s="134" t="s">
        <v>190</v>
      </c>
      <c r="H183" s="135">
        <v>139.804</v>
      </c>
      <c r="I183" s="136"/>
      <c r="J183" s="137">
        <f>ROUND(I183*H183,2)</f>
        <v>0</v>
      </c>
      <c r="K183" s="138"/>
      <c r="L183" s="30"/>
      <c r="M183" s="139" t="s">
        <v>1</v>
      </c>
      <c r="N183" s="140" t="s">
        <v>38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125</v>
      </c>
      <c r="AT183" s="143" t="s">
        <v>129</v>
      </c>
      <c r="AU183" s="143" t="s">
        <v>128</v>
      </c>
      <c r="AY183" s="15" t="s">
        <v>123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5" t="s">
        <v>80</v>
      </c>
      <c r="BK183" s="144">
        <f>ROUND(I183*H183,2)</f>
        <v>0</v>
      </c>
      <c r="BL183" s="15" t="s">
        <v>125</v>
      </c>
      <c r="BM183" s="143" t="s">
        <v>173</v>
      </c>
    </row>
    <row r="184" spans="2:65" s="12" customFormat="1" ht="11.25">
      <c r="B184" s="145"/>
      <c r="D184" s="146" t="s">
        <v>147</v>
      </c>
      <c r="E184" s="147" t="s">
        <v>1</v>
      </c>
      <c r="F184" s="148" t="s">
        <v>575</v>
      </c>
      <c r="H184" s="149">
        <v>139.804</v>
      </c>
      <c r="I184" s="150"/>
      <c r="L184" s="145"/>
      <c r="M184" s="151"/>
      <c r="T184" s="152"/>
      <c r="AT184" s="147" t="s">
        <v>147</v>
      </c>
      <c r="AU184" s="147" t="s">
        <v>128</v>
      </c>
      <c r="AV184" s="12" t="s">
        <v>82</v>
      </c>
      <c r="AW184" s="12" t="s">
        <v>31</v>
      </c>
      <c r="AX184" s="12" t="s">
        <v>73</v>
      </c>
      <c r="AY184" s="147" t="s">
        <v>123</v>
      </c>
    </row>
    <row r="185" spans="2:65" s="13" customFormat="1" ht="11.25">
      <c r="B185" s="153"/>
      <c r="D185" s="146" t="s">
        <v>147</v>
      </c>
      <c r="E185" s="154" t="s">
        <v>1</v>
      </c>
      <c r="F185" s="155" t="s">
        <v>149</v>
      </c>
      <c r="H185" s="156">
        <v>139.804</v>
      </c>
      <c r="I185" s="157"/>
      <c r="L185" s="153"/>
      <c r="M185" s="158"/>
      <c r="T185" s="159"/>
      <c r="AT185" s="154" t="s">
        <v>147</v>
      </c>
      <c r="AU185" s="154" t="s">
        <v>128</v>
      </c>
      <c r="AV185" s="13" t="s">
        <v>125</v>
      </c>
      <c r="AW185" s="13" t="s">
        <v>31</v>
      </c>
      <c r="AX185" s="13" t="s">
        <v>80</v>
      </c>
      <c r="AY185" s="154" t="s">
        <v>123</v>
      </c>
    </row>
    <row r="186" spans="2:65" s="1" customFormat="1" ht="66.75" customHeight="1">
      <c r="B186" s="30"/>
      <c r="C186" s="131" t="s">
        <v>222</v>
      </c>
      <c r="D186" s="131" t="s">
        <v>129</v>
      </c>
      <c r="E186" s="132" t="s">
        <v>248</v>
      </c>
      <c r="F186" s="133" t="s">
        <v>249</v>
      </c>
      <c r="G186" s="134" t="s">
        <v>190</v>
      </c>
      <c r="H186" s="135">
        <v>3774.7080000000001</v>
      </c>
      <c r="I186" s="136"/>
      <c r="J186" s="137">
        <f>ROUND(I186*H186,2)</f>
        <v>0</v>
      </c>
      <c r="K186" s="138"/>
      <c r="L186" s="30"/>
      <c r="M186" s="139" t="s">
        <v>1</v>
      </c>
      <c r="N186" s="140" t="s">
        <v>38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125</v>
      </c>
      <c r="AT186" s="143" t="s">
        <v>129</v>
      </c>
      <c r="AU186" s="143" t="s">
        <v>128</v>
      </c>
      <c r="AY186" s="15" t="s">
        <v>123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5" t="s">
        <v>80</v>
      </c>
      <c r="BK186" s="144">
        <f>ROUND(I186*H186,2)</f>
        <v>0</v>
      </c>
      <c r="BL186" s="15" t="s">
        <v>125</v>
      </c>
      <c r="BM186" s="143" t="s">
        <v>250</v>
      </c>
    </row>
    <row r="187" spans="2:65" s="12" customFormat="1" ht="11.25">
      <c r="B187" s="145"/>
      <c r="D187" s="146" t="s">
        <v>147</v>
      </c>
      <c r="E187" s="147" t="s">
        <v>1</v>
      </c>
      <c r="F187" s="148" t="s">
        <v>576</v>
      </c>
      <c r="H187" s="149">
        <v>3774.7080000000001</v>
      </c>
      <c r="I187" s="150"/>
      <c r="L187" s="145"/>
      <c r="M187" s="151"/>
      <c r="T187" s="152"/>
      <c r="AT187" s="147" t="s">
        <v>147</v>
      </c>
      <c r="AU187" s="147" t="s">
        <v>128</v>
      </c>
      <c r="AV187" s="12" t="s">
        <v>82</v>
      </c>
      <c r="AW187" s="12" t="s">
        <v>31</v>
      </c>
      <c r="AX187" s="12" t="s">
        <v>73</v>
      </c>
      <c r="AY187" s="147" t="s">
        <v>123</v>
      </c>
    </row>
    <row r="188" spans="2:65" s="13" customFormat="1" ht="11.25">
      <c r="B188" s="153"/>
      <c r="D188" s="146" t="s">
        <v>147</v>
      </c>
      <c r="E188" s="154" t="s">
        <v>1</v>
      </c>
      <c r="F188" s="155" t="s">
        <v>149</v>
      </c>
      <c r="H188" s="156">
        <v>3774.7080000000001</v>
      </c>
      <c r="I188" s="157"/>
      <c r="L188" s="153"/>
      <c r="M188" s="158"/>
      <c r="T188" s="159"/>
      <c r="AT188" s="154" t="s">
        <v>147</v>
      </c>
      <c r="AU188" s="154" t="s">
        <v>128</v>
      </c>
      <c r="AV188" s="13" t="s">
        <v>125</v>
      </c>
      <c r="AW188" s="13" t="s">
        <v>31</v>
      </c>
      <c r="AX188" s="13" t="s">
        <v>80</v>
      </c>
      <c r="AY188" s="154" t="s">
        <v>123</v>
      </c>
    </row>
    <row r="189" spans="2:65" s="1" customFormat="1" ht="44.25" customHeight="1">
      <c r="B189" s="30"/>
      <c r="C189" s="131" t="s">
        <v>191</v>
      </c>
      <c r="D189" s="131" t="s">
        <v>129</v>
      </c>
      <c r="E189" s="132" t="s">
        <v>253</v>
      </c>
      <c r="F189" s="133" t="s">
        <v>254</v>
      </c>
      <c r="G189" s="134" t="s">
        <v>255</v>
      </c>
      <c r="H189" s="135">
        <v>251.64699999999999</v>
      </c>
      <c r="I189" s="136"/>
      <c r="J189" s="137">
        <f>ROUND(I189*H189,2)</f>
        <v>0</v>
      </c>
      <c r="K189" s="138"/>
      <c r="L189" s="30"/>
      <c r="M189" s="139" t="s">
        <v>1</v>
      </c>
      <c r="N189" s="140" t="s">
        <v>38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125</v>
      </c>
      <c r="AT189" s="143" t="s">
        <v>129</v>
      </c>
      <c r="AU189" s="143" t="s">
        <v>128</v>
      </c>
      <c r="AY189" s="15" t="s">
        <v>123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5" t="s">
        <v>80</v>
      </c>
      <c r="BK189" s="144">
        <f>ROUND(I189*H189,2)</f>
        <v>0</v>
      </c>
      <c r="BL189" s="15" t="s">
        <v>125</v>
      </c>
      <c r="BM189" s="143" t="s">
        <v>177</v>
      </c>
    </row>
    <row r="190" spans="2:65" s="12" customFormat="1" ht="11.25">
      <c r="B190" s="145"/>
      <c r="D190" s="146" t="s">
        <v>147</v>
      </c>
      <c r="E190" s="147" t="s">
        <v>1</v>
      </c>
      <c r="F190" s="148" t="s">
        <v>577</v>
      </c>
      <c r="H190" s="149">
        <v>251.6472</v>
      </c>
      <c r="I190" s="150"/>
      <c r="L190" s="145"/>
      <c r="M190" s="151"/>
      <c r="T190" s="152"/>
      <c r="AT190" s="147" t="s">
        <v>147</v>
      </c>
      <c r="AU190" s="147" t="s">
        <v>128</v>
      </c>
      <c r="AV190" s="12" t="s">
        <v>82</v>
      </c>
      <c r="AW190" s="12" t="s">
        <v>31</v>
      </c>
      <c r="AX190" s="12" t="s">
        <v>73</v>
      </c>
      <c r="AY190" s="147" t="s">
        <v>123</v>
      </c>
    </row>
    <row r="191" spans="2:65" s="13" customFormat="1" ht="11.25">
      <c r="B191" s="153"/>
      <c r="D191" s="146" t="s">
        <v>147</v>
      </c>
      <c r="E191" s="154" t="s">
        <v>1</v>
      </c>
      <c r="F191" s="155" t="s">
        <v>149</v>
      </c>
      <c r="H191" s="156">
        <v>251.6472</v>
      </c>
      <c r="I191" s="157"/>
      <c r="L191" s="153"/>
      <c r="M191" s="158"/>
      <c r="T191" s="159"/>
      <c r="AT191" s="154" t="s">
        <v>147</v>
      </c>
      <c r="AU191" s="154" t="s">
        <v>128</v>
      </c>
      <c r="AV191" s="13" t="s">
        <v>125</v>
      </c>
      <c r="AW191" s="13" t="s">
        <v>31</v>
      </c>
      <c r="AX191" s="13" t="s">
        <v>80</v>
      </c>
      <c r="AY191" s="154" t="s">
        <v>123</v>
      </c>
    </row>
    <row r="192" spans="2:65" s="1" customFormat="1" ht="44.25" customHeight="1">
      <c r="B192" s="30"/>
      <c r="C192" s="131" t="s">
        <v>226</v>
      </c>
      <c r="D192" s="131" t="s">
        <v>129</v>
      </c>
      <c r="E192" s="132" t="s">
        <v>257</v>
      </c>
      <c r="F192" s="133" t="s">
        <v>258</v>
      </c>
      <c r="G192" s="134" t="s">
        <v>190</v>
      </c>
      <c r="H192" s="135">
        <v>3</v>
      </c>
      <c r="I192" s="136"/>
      <c r="J192" s="137">
        <f>ROUND(I192*H192,2)</f>
        <v>0</v>
      </c>
      <c r="K192" s="138"/>
      <c r="L192" s="30"/>
      <c r="M192" s="139" t="s">
        <v>1</v>
      </c>
      <c r="N192" s="140" t="s">
        <v>38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125</v>
      </c>
      <c r="AT192" s="143" t="s">
        <v>129</v>
      </c>
      <c r="AU192" s="143" t="s">
        <v>128</v>
      </c>
      <c r="AY192" s="15" t="s">
        <v>123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5" t="s">
        <v>80</v>
      </c>
      <c r="BK192" s="144">
        <f>ROUND(I192*H192,2)</f>
        <v>0</v>
      </c>
      <c r="BL192" s="15" t="s">
        <v>125</v>
      </c>
      <c r="BM192" s="143" t="s">
        <v>259</v>
      </c>
    </row>
    <row r="193" spans="2:65" s="1" customFormat="1" ht="44.25" customHeight="1">
      <c r="B193" s="30"/>
      <c r="C193" s="131" t="s">
        <v>196</v>
      </c>
      <c r="D193" s="131" t="s">
        <v>129</v>
      </c>
      <c r="E193" s="132" t="s">
        <v>261</v>
      </c>
      <c r="F193" s="133" t="s">
        <v>262</v>
      </c>
      <c r="G193" s="134" t="s">
        <v>190</v>
      </c>
      <c r="H193" s="135">
        <v>299.87200000000001</v>
      </c>
      <c r="I193" s="136"/>
      <c r="J193" s="137">
        <f>ROUND(I193*H193,2)</f>
        <v>0</v>
      </c>
      <c r="K193" s="138"/>
      <c r="L193" s="30"/>
      <c r="M193" s="139" t="s">
        <v>1</v>
      </c>
      <c r="N193" s="140" t="s">
        <v>38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125</v>
      </c>
      <c r="AT193" s="143" t="s">
        <v>129</v>
      </c>
      <c r="AU193" s="143" t="s">
        <v>128</v>
      </c>
      <c r="AY193" s="15" t="s">
        <v>123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5" t="s">
        <v>80</v>
      </c>
      <c r="BK193" s="144">
        <f>ROUND(I193*H193,2)</f>
        <v>0</v>
      </c>
      <c r="BL193" s="15" t="s">
        <v>125</v>
      </c>
      <c r="BM193" s="143" t="s">
        <v>263</v>
      </c>
    </row>
    <row r="194" spans="2:65" s="12" customFormat="1" ht="11.25">
      <c r="B194" s="145"/>
      <c r="D194" s="146" t="s">
        <v>147</v>
      </c>
      <c r="E194" s="147" t="s">
        <v>1</v>
      </c>
      <c r="F194" s="148" t="s">
        <v>578</v>
      </c>
      <c r="H194" s="149">
        <v>299.87200000000007</v>
      </c>
      <c r="I194" s="150"/>
      <c r="L194" s="145"/>
      <c r="M194" s="151"/>
      <c r="T194" s="152"/>
      <c r="AT194" s="147" t="s">
        <v>147</v>
      </c>
      <c r="AU194" s="147" t="s">
        <v>128</v>
      </c>
      <c r="AV194" s="12" t="s">
        <v>82</v>
      </c>
      <c r="AW194" s="12" t="s">
        <v>31</v>
      </c>
      <c r="AX194" s="12" t="s">
        <v>73</v>
      </c>
      <c r="AY194" s="147" t="s">
        <v>123</v>
      </c>
    </row>
    <row r="195" spans="2:65" s="13" customFormat="1" ht="11.25">
      <c r="B195" s="153"/>
      <c r="D195" s="146" t="s">
        <v>147</v>
      </c>
      <c r="E195" s="154" t="s">
        <v>1</v>
      </c>
      <c r="F195" s="155" t="s">
        <v>149</v>
      </c>
      <c r="H195" s="156">
        <v>299.87200000000007</v>
      </c>
      <c r="I195" s="157"/>
      <c r="L195" s="153"/>
      <c r="M195" s="158"/>
      <c r="T195" s="159"/>
      <c r="AT195" s="154" t="s">
        <v>147</v>
      </c>
      <c r="AU195" s="154" t="s">
        <v>128</v>
      </c>
      <c r="AV195" s="13" t="s">
        <v>125</v>
      </c>
      <c r="AW195" s="13" t="s">
        <v>31</v>
      </c>
      <c r="AX195" s="13" t="s">
        <v>80</v>
      </c>
      <c r="AY195" s="154" t="s">
        <v>123</v>
      </c>
    </row>
    <row r="196" spans="2:65" s="1" customFormat="1" ht="66.75" customHeight="1">
      <c r="B196" s="30"/>
      <c r="C196" s="131" t="s">
        <v>247</v>
      </c>
      <c r="D196" s="131" t="s">
        <v>129</v>
      </c>
      <c r="E196" s="132" t="s">
        <v>266</v>
      </c>
      <c r="F196" s="133" t="s">
        <v>267</v>
      </c>
      <c r="G196" s="134" t="s">
        <v>190</v>
      </c>
      <c r="H196" s="135">
        <v>71.12</v>
      </c>
      <c r="I196" s="136"/>
      <c r="J196" s="137">
        <f>ROUND(I196*H196,2)</f>
        <v>0</v>
      </c>
      <c r="K196" s="138"/>
      <c r="L196" s="30"/>
      <c r="M196" s="139" t="s">
        <v>1</v>
      </c>
      <c r="N196" s="140" t="s">
        <v>38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125</v>
      </c>
      <c r="AT196" s="143" t="s">
        <v>129</v>
      </c>
      <c r="AU196" s="143" t="s">
        <v>128</v>
      </c>
      <c r="AY196" s="15" t="s">
        <v>123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5" t="s">
        <v>80</v>
      </c>
      <c r="BK196" s="144">
        <f>ROUND(I196*H196,2)</f>
        <v>0</v>
      </c>
      <c r="BL196" s="15" t="s">
        <v>125</v>
      </c>
      <c r="BM196" s="143" t="s">
        <v>268</v>
      </c>
    </row>
    <row r="197" spans="2:65" s="12" customFormat="1" ht="11.25">
      <c r="B197" s="145"/>
      <c r="D197" s="146" t="s">
        <v>147</v>
      </c>
      <c r="E197" s="147" t="s">
        <v>1</v>
      </c>
      <c r="F197" s="148" t="s">
        <v>579</v>
      </c>
      <c r="H197" s="149">
        <v>71.12</v>
      </c>
      <c r="I197" s="150"/>
      <c r="L197" s="145"/>
      <c r="M197" s="151"/>
      <c r="T197" s="152"/>
      <c r="AT197" s="147" t="s">
        <v>147</v>
      </c>
      <c r="AU197" s="147" t="s">
        <v>128</v>
      </c>
      <c r="AV197" s="12" t="s">
        <v>82</v>
      </c>
      <c r="AW197" s="12" t="s">
        <v>31</v>
      </c>
      <c r="AX197" s="12" t="s">
        <v>73</v>
      </c>
      <c r="AY197" s="147" t="s">
        <v>123</v>
      </c>
    </row>
    <row r="198" spans="2:65" s="13" customFormat="1" ht="11.25">
      <c r="B198" s="153"/>
      <c r="D198" s="146" t="s">
        <v>147</v>
      </c>
      <c r="E198" s="154" t="s">
        <v>1</v>
      </c>
      <c r="F198" s="155" t="s">
        <v>149</v>
      </c>
      <c r="H198" s="156">
        <v>71.12</v>
      </c>
      <c r="I198" s="157"/>
      <c r="L198" s="153"/>
      <c r="M198" s="158"/>
      <c r="T198" s="159"/>
      <c r="AT198" s="154" t="s">
        <v>147</v>
      </c>
      <c r="AU198" s="154" t="s">
        <v>128</v>
      </c>
      <c r="AV198" s="13" t="s">
        <v>125</v>
      </c>
      <c r="AW198" s="13" t="s">
        <v>31</v>
      </c>
      <c r="AX198" s="13" t="s">
        <v>80</v>
      </c>
      <c r="AY198" s="154" t="s">
        <v>123</v>
      </c>
    </row>
    <row r="199" spans="2:65" s="1" customFormat="1" ht="16.5" customHeight="1">
      <c r="B199" s="30"/>
      <c r="C199" s="160" t="s">
        <v>202</v>
      </c>
      <c r="D199" s="160" t="s">
        <v>164</v>
      </c>
      <c r="E199" s="161" t="s">
        <v>270</v>
      </c>
      <c r="F199" s="162" t="s">
        <v>271</v>
      </c>
      <c r="G199" s="163" t="s">
        <v>255</v>
      </c>
      <c r="H199" s="164">
        <v>142.24</v>
      </c>
      <c r="I199" s="165"/>
      <c r="J199" s="166">
        <f>ROUND(I199*H199,2)</f>
        <v>0</v>
      </c>
      <c r="K199" s="167"/>
      <c r="L199" s="168"/>
      <c r="M199" s="169" t="s">
        <v>1</v>
      </c>
      <c r="N199" s="170" t="s">
        <v>38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142</v>
      </c>
      <c r="AT199" s="143" t="s">
        <v>164</v>
      </c>
      <c r="AU199" s="143" t="s">
        <v>128</v>
      </c>
      <c r="AY199" s="15" t="s">
        <v>123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5" t="s">
        <v>80</v>
      </c>
      <c r="BK199" s="144">
        <f>ROUND(I199*H199,2)</f>
        <v>0</v>
      </c>
      <c r="BL199" s="15" t="s">
        <v>125</v>
      </c>
      <c r="BM199" s="143" t="s">
        <v>272</v>
      </c>
    </row>
    <row r="200" spans="2:65" s="12" customFormat="1" ht="11.25">
      <c r="B200" s="145"/>
      <c r="D200" s="146" t="s">
        <v>147</v>
      </c>
      <c r="E200" s="147" t="s">
        <v>1</v>
      </c>
      <c r="F200" s="148" t="s">
        <v>580</v>
      </c>
      <c r="H200" s="149">
        <v>142.24</v>
      </c>
      <c r="I200" s="150"/>
      <c r="L200" s="145"/>
      <c r="M200" s="151"/>
      <c r="T200" s="152"/>
      <c r="AT200" s="147" t="s">
        <v>147</v>
      </c>
      <c r="AU200" s="147" t="s">
        <v>128</v>
      </c>
      <c r="AV200" s="12" t="s">
        <v>82</v>
      </c>
      <c r="AW200" s="12" t="s">
        <v>31</v>
      </c>
      <c r="AX200" s="12" t="s">
        <v>73</v>
      </c>
      <c r="AY200" s="147" t="s">
        <v>123</v>
      </c>
    </row>
    <row r="201" spans="2:65" s="13" customFormat="1" ht="11.25">
      <c r="B201" s="153"/>
      <c r="D201" s="146" t="s">
        <v>147</v>
      </c>
      <c r="E201" s="154" t="s">
        <v>1</v>
      </c>
      <c r="F201" s="155" t="s">
        <v>149</v>
      </c>
      <c r="H201" s="156">
        <v>142.24</v>
      </c>
      <c r="I201" s="157"/>
      <c r="L201" s="153"/>
      <c r="M201" s="158"/>
      <c r="T201" s="159"/>
      <c r="AT201" s="154" t="s">
        <v>147</v>
      </c>
      <c r="AU201" s="154" t="s">
        <v>128</v>
      </c>
      <c r="AV201" s="13" t="s">
        <v>125</v>
      </c>
      <c r="AW201" s="13" t="s">
        <v>31</v>
      </c>
      <c r="AX201" s="13" t="s">
        <v>80</v>
      </c>
      <c r="AY201" s="154" t="s">
        <v>123</v>
      </c>
    </row>
    <row r="202" spans="2:65" s="11" customFormat="1" ht="20.85" customHeight="1">
      <c r="B202" s="119"/>
      <c r="D202" s="120" t="s">
        <v>72</v>
      </c>
      <c r="E202" s="129" t="s">
        <v>82</v>
      </c>
      <c r="F202" s="129" t="s">
        <v>288</v>
      </c>
      <c r="I202" s="122"/>
      <c r="J202" s="130">
        <f>BK202</f>
        <v>0</v>
      </c>
      <c r="L202" s="119"/>
      <c r="M202" s="124"/>
      <c r="P202" s="125">
        <f>SUM(P203:P207)</f>
        <v>0</v>
      </c>
      <c r="R202" s="125">
        <f>SUM(R203:R207)</f>
        <v>0</v>
      </c>
      <c r="T202" s="126">
        <f>SUM(T203:T207)</f>
        <v>0</v>
      </c>
      <c r="AR202" s="120" t="s">
        <v>80</v>
      </c>
      <c r="AT202" s="127" t="s">
        <v>72</v>
      </c>
      <c r="AU202" s="127" t="s">
        <v>82</v>
      </c>
      <c r="AY202" s="120" t="s">
        <v>123</v>
      </c>
      <c r="BK202" s="128">
        <f>SUM(BK203:BK207)</f>
        <v>0</v>
      </c>
    </row>
    <row r="203" spans="2:65" s="1" customFormat="1" ht="76.349999999999994" customHeight="1">
      <c r="B203" s="30"/>
      <c r="C203" s="131" t="s">
        <v>383</v>
      </c>
      <c r="D203" s="131" t="s">
        <v>129</v>
      </c>
      <c r="E203" s="132" t="s">
        <v>290</v>
      </c>
      <c r="F203" s="133" t="s">
        <v>291</v>
      </c>
      <c r="G203" s="134" t="s">
        <v>190</v>
      </c>
      <c r="H203" s="135">
        <v>9.6000000000000002E-2</v>
      </c>
      <c r="I203" s="136"/>
      <c r="J203" s="137">
        <f>ROUND(I203*H203,2)</f>
        <v>0</v>
      </c>
      <c r="K203" s="138"/>
      <c r="L203" s="30"/>
      <c r="M203" s="139" t="s">
        <v>1</v>
      </c>
      <c r="N203" s="140" t="s">
        <v>38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125</v>
      </c>
      <c r="AT203" s="143" t="s">
        <v>129</v>
      </c>
      <c r="AU203" s="143" t="s">
        <v>128</v>
      </c>
      <c r="AY203" s="15" t="s">
        <v>123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5" t="s">
        <v>80</v>
      </c>
      <c r="BK203" s="144">
        <f>ROUND(I203*H203,2)</f>
        <v>0</v>
      </c>
      <c r="BL203" s="15" t="s">
        <v>125</v>
      </c>
      <c r="BM203" s="143" t="s">
        <v>276</v>
      </c>
    </row>
    <row r="204" spans="2:65" s="12" customFormat="1" ht="11.25">
      <c r="B204" s="145"/>
      <c r="D204" s="146" t="s">
        <v>147</v>
      </c>
      <c r="E204" s="147" t="s">
        <v>1</v>
      </c>
      <c r="F204" s="148" t="s">
        <v>581</v>
      </c>
      <c r="H204" s="149">
        <v>9.6000000000000002E-2</v>
      </c>
      <c r="I204" s="150"/>
      <c r="L204" s="145"/>
      <c r="M204" s="151"/>
      <c r="T204" s="152"/>
      <c r="AT204" s="147" t="s">
        <v>147</v>
      </c>
      <c r="AU204" s="147" t="s">
        <v>128</v>
      </c>
      <c r="AV204" s="12" t="s">
        <v>82</v>
      </c>
      <c r="AW204" s="12" t="s">
        <v>31</v>
      </c>
      <c r="AX204" s="12" t="s">
        <v>73</v>
      </c>
      <c r="AY204" s="147" t="s">
        <v>123</v>
      </c>
    </row>
    <row r="205" spans="2:65" s="13" customFormat="1" ht="11.25">
      <c r="B205" s="153"/>
      <c r="D205" s="146" t="s">
        <v>147</v>
      </c>
      <c r="E205" s="154" t="s">
        <v>1</v>
      </c>
      <c r="F205" s="155" t="s">
        <v>149</v>
      </c>
      <c r="H205" s="156">
        <v>9.6000000000000002E-2</v>
      </c>
      <c r="I205" s="157"/>
      <c r="L205" s="153"/>
      <c r="M205" s="158"/>
      <c r="T205" s="159"/>
      <c r="AT205" s="154" t="s">
        <v>147</v>
      </c>
      <c r="AU205" s="154" t="s">
        <v>128</v>
      </c>
      <c r="AV205" s="13" t="s">
        <v>125</v>
      </c>
      <c r="AW205" s="13" t="s">
        <v>31</v>
      </c>
      <c r="AX205" s="13" t="s">
        <v>80</v>
      </c>
      <c r="AY205" s="154" t="s">
        <v>123</v>
      </c>
    </row>
    <row r="206" spans="2:65" s="1" customFormat="1" ht="33" customHeight="1">
      <c r="B206" s="30"/>
      <c r="C206" s="131" t="s">
        <v>379</v>
      </c>
      <c r="D206" s="131" t="s">
        <v>129</v>
      </c>
      <c r="E206" s="132" t="s">
        <v>299</v>
      </c>
      <c r="F206" s="133" t="s">
        <v>300</v>
      </c>
      <c r="G206" s="134" t="s">
        <v>167</v>
      </c>
      <c r="H206" s="135">
        <v>4</v>
      </c>
      <c r="I206" s="136"/>
      <c r="J206" s="137">
        <f>ROUND(I206*H206,2)</f>
        <v>0</v>
      </c>
      <c r="K206" s="138"/>
      <c r="L206" s="30"/>
      <c r="M206" s="139" t="s">
        <v>1</v>
      </c>
      <c r="N206" s="140" t="s">
        <v>38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125</v>
      </c>
      <c r="AT206" s="143" t="s">
        <v>129</v>
      </c>
      <c r="AU206" s="143" t="s">
        <v>128</v>
      </c>
      <c r="AY206" s="15" t="s">
        <v>123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5" t="s">
        <v>80</v>
      </c>
      <c r="BK206" s="144">
        <f>ROUND(I206*H206,2)</f>
        <v>0</v>
      </c>
      <c r="BL206" s="15" t="s">
        <v>125</v>
      </c>
      <c r="BM206" s="143" t="s">
        <v>280</v>
      </c>
    </row>
    <row r="207" spans="2:65" s="1" customFormat="1" ht="16.5" customHeight="1">
      <c r="B207" s="30"/>
      <c r="C207" s="160" t="s">
        <v>150</v>
      </c>
      <c r="D207" s="160" t="s">
        <v>164</v>
      </c>
      <c r="E207" s="161" t="s">
        <v>302</v>
      </c>
      <c r="F207" s="162" t="s">
        <v>303</v>
      </c>
      <c r="G207" s="163" t="s">
        <v>167</v>
      </c>
      <c r="H207" s="164">
        <v>4</v>
      </c>
      <c r="I207" s="165"/>
      <c r="J207" s="166">
        <f>ROUND(I207*H207,2)</f>
        <v>0</v>
      </c>
      <c r="K207" s="167"/>
      <c r="L207" s="168"/>
      <c r="M207" s="169" t="s">
        <v>1</v>
      </c>
      <c r="N207" s="170" t="s">
        <v>38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142</v>
      </c>
      <c r="AT207" s="143" t="s">
        <v>164</v>
      </c>
      <c r="AU207" s="143" t="s">
        <v>128</v>
      </c>
      <c r="AY207" s="15" t="s">
        <v>123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5" t="s">
        <v>80</v>
      </c>
      <c r="BK207" s="144">
        <f>ROUND(I207*H207,2)</f>
        <v>0</v>
      </c>
      <c r="BL207" s="15" t="s">
        <v>125</v>
      </c>
      <c r="BM207" s="143" t="s">
        <v>286</v>
      </c>
    </row>
    <row r="208" spans="2:65" s="11" customFormat="1" ht="20.85" customHeight="1">
      <c r="B208" s="119"/>
      <c r="D208" s="120" t="s">
        <v>72</v>
      </c>
      <c r="E208" s="129" t="s">
        <v>125</v>
      </c>
      <c r="F208" s="129" t="s">
        <v>305</v>
      </c>
      <c r="I208" s="122"/>
      <c r="J208" s="130">
        <f>BK208</f>
        <v>0</v>
      </c>
      <c r="L208" s="119"/>
      <c r="M208" s="124"/>
      <c r="P208" s="125">
        <f>SUM(P209:P211)</f>
        <v>0</v>
      </c>
      <c r="R208" s="125">
        <f>SUM(R209:R211)</f>
        <v>0</v>
      </c>
      <c r="T208" s="126">
        <f>SUM(T209:T211)</f>
        <v>0</v>
      </c>
      <c r="AR208" s="120" t="s">
        <v>80</v>
      </c>
      <c r="AT208" s="127" t="s">
        <v>72</v>
      </c>
      <c r="AU208" s="127" t="s">
        <v>82</v>
      </c>
      <c r="AY208" s="120" t="s">
        <v>123</v>
      </c>
      <c r="BK208" s="128">
        <f>SUM(BK209:BK211)</f>
        <v>0</v>
      </c>
    </row>
    <row r="209" spans="2:65" s="1" customFormat="1" ht="33" customHeight="1">
      <c r="B209" s="30"/>
      <c r="C209" s="131" t="s">
        <v>212</v>
      </c>
      <c r="D209" s="131" t="s">
        <v>129</v>
      </c>
      <c r="E209" s="132" t="s">
        <v>306</v>
      </c>
      <c r="F209" s="133" t="s">
        <v>307</v>
      </c>
      <c r="G209" s="134" t="s">
        <v>190</v>
      </c>
      <c r="H209" s="135">
        <v>28.448</v>
      </c>
      <c r="I209" s="136"/>
      <c r="J209" s="137">
        <f>ROUND(I209*H209,2)</f>
        <v>0</v>
      </c>
      <c r="K209" s="138"/>
      <c r="L209" s="30"/>
      <c r="M209" s="139" t="s">
        <v>1</v>
      </c>
      <c r="N209" s="140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125</v>
      </c>
      <c r="AT209" s="143" t="s">
        <v>129</v>
      </c>
      <c r="AU209" s="143" t="s">
        <v>128</v>
      </c>
      <c r="AY209" s="15" t="s">
        <v>123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5" t="s">
        <v>80</v>
      </c>
      <c r="BK209" s="144">
        <f>ROUND(I209*H209,2)</f>
        <v>0</v>
      </c>
      <c r="BL209" s="15" t="s">
        <v>125</v>
      </c>
      <c r="BM209" s="143" t="s">
        <v>292</v>
      </c>
    </row>
    <row r="210" spans="2:65" s="12" customFormat="1" ht="11.25">
      <c r="B210" s="145"/>
      <c r="D210" s="146" t="s">
        <v>147</v>
      </c>
      <c r="E210" s="147" t="s">
        <v>1</v>
      </c>
      <c r="F210" s="148" t="s">
        <v>582</v>
      </c>
      <c r="H210" s="149">
        <v>28.448000000000004</v>
      </c>
      <c r="I210" s="150"/>
      <c r="L210" s="145"/>
      <c r="M210" s="151"/>
      <c r="T210" s="152"/>
      <c r="AT210" s="147" t="s">
        <v>147</v>
      </c>
      <c r="AU210" s="147" t="s">
        <v>128</v>
      </c>
      <c r="AV210" s="12" t="s">
        <v>82</v>
      </c>
      <c r="AW210" s="12" t="s">
        <v>31</v>
      </c>
      <c r="AX210" s="12" t="s">
        <v>73</v>
      </c>
      <c r="AY210" s="147" t="s">
        <v>123</v>
      </c>
    </row>
    <row r="211" spans="2:65" s="13" customFormat="1" ht="11.25">
      <c r="B211" s="153"/>
      <c r="D211" s="146" t="s">
        <v>147</v>
      </c>
      <c r="E211" s="154" t="s">
        <v>1</v>
      </c>
      <c r="F211" s="155" t="s">
        <v>149</v>
      </c>
      <c r="H211" s="156">
        <v>28.448000000000004</v>
      </c>
      <c r="I211" s="157"/>
      <c r="L211" s="153"/>
      <c r="M211" s="158"/>
      <c r="T211" s="159"/>
      <c r="AT211" s="154" t="s">
        <v>147</v>
      </c>
      <c r="AU211" s="154" t="s">
        <v>128</v>
      </c>
      <c r="AV211" s="13" t="s">
        <v>125</v>
      </c>
      <c r="AW211" s="13" t="s">
        <v>31</v>
      </c>
      <c r="AX211" s="13" t="s">
        <v>80</v>
      </c>
      <c r="AY211" s="154" t="s">
        <v>123</v>
      </c>
    </row>
    <row r="212" spans="2:65" s="11" customFormat="1" ht="20.85" customHeight="1">
      <c r="B212" s="119"/>
      <c r="D212" s="120" t="s">
        <v>72</v>
      </c>
      <c r="E212" s="129" t="s">
        <v>135</v>
      </c>
      <c r="F212" s="129" t="s">
        <v>309</v>
      </c>
      <c r="I212" s="122"/>
      <c r="J212" s="130">
        <f>BK212</f>
        <v>0</v>
      </c>
      <c r="L212" s="119"/>
      <c r="M212" s="124"/>
      <c r="P212" s="125">
        <f>SUM(P213:P227)</f>
        <v>0</v>
      </c>
      <c r="R212" s="125">
        <f>SUM(R213:R227)</f>
        <v>0</v>
      </c>
      <c r="T212" s="126">
        <f>SUM(T213:T227)</f>
        <v>0</v>
      </c>
      <c r="AR212" s="120" t="s">
        <v>80</v>
      </c>
      <c r="AT212" s="127" t="s">
        <v>72</v>
      </c>
      <c r="AU212" s="127" t="s">
        <v>82</v>
      </c>
      <c r="AY212" s="120" t="s">
        <v>123</v>
      </c>
      <c r="BK212" s="128">
        <f>SUM(BK213:BK227)</f>
        <v>0</v>
      </c>
    </row>
    <row r="213" spans="2:65" s="1" customFormat="1" ht="33" customHeight="1">
      <c r="B213" s="30"/>
      <c r="C213" s="131" t="s">
        <v>583</v>
      </c>
      <c r="D213" s="131" t="s">
        <v>129</v>
      </c>
      <c r="E213" s="132" t="s">
        <v>311</v>
      </c>
      <c r="F213" s="133" t="s">
        <v>312</v>
      </c>
      <c r="G213" s="134" t="s">
        <v>157</v>
      </c>
      <c r="H213" s="135">
        <v>202.4</v>
      </c>
      <c r="I213" s="136"/>
      <c r="J213" s="137">
        <f>ROUND(I213*H213,2)</f>
        <v>0</v>
      </c>
      <c r="K213" s="138"/>
      <c r="L213" s="30"/>
      <c r="M213" s="139" t="s">
        <v>1</v>
      </c>
      <c r="N213" s="140" t="s">
        <v>38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125</v>
      </c>
      <c r="AT213" s="143" t="s">
        <v>129</v>
      </c>
      <c r="AU213" s="143" t="s">
        <v>128</v>
      </c>
      <c r="AY213" s="15" t="s">
        <v>123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5" t="s">
        <v>80</v>
      </c>
      <c r="BK213" s="144">
        <f>ROUND(I213*H213,2)</f>
        <v>0</v>
      </c>
      <c r="BL213" s="15" t="s">
        <v>125</v>
      </c>
      <c r="BM213" s="143" t="s">
        <v>297</v>
      </c>
    </row>
    <row r="214" spans="2:65" s="12" customFormat="1" ht="11.25">
      <c r="B214" s="145"/>
      <c r="D214" s="146" t="s">
        <v>147</v>
      </c>
      <c r="E214" s="147" t="s">
        <v>1</v>
      </c>
      <c r="F214" s="148" t="s">
        <v>584</v>
      </c>
      <c r="H214" s="149">
        <v>202.4</v>
      </c>
      <c r="I214" s="150"/>
      <c r="L214" s="145"/>
      <c r="M214" s="151"/>
      <c r="T214" s="152"/>
      <c r="AT214" s="147" t="s">
        <v>147</v>
      </c>
      <c r="AU214" s="147" t="s">
        <v>128</v>
      </c>
      <c r="AV214" s="12" t="s">
        <v>82</v>
      </c>
      <c r="AW214" s="12" t="s">
        <v>31</v>
      </c>
      <c r="AX214" s="12" t="s">
        <v>73</v>
      </c>
      <c r="AY214" s="147" t="s">
        <v>123</v>
      </c>
    </row>
    <row r="215" spans="2:65" s="13" customFormat="1" ht="11.25">
      <c r="B215" s="153"/>
      <c r="D215" s="146" t="s">
        <v>147</v>
      </c>
      <c r="E215" s="154" t="s">
        <v>1</v>
      </c>
      <c r="F215" s="155" t="s">
        <v>149</v>
      </c>
      <c r="H215" s="156">
        <v>202.4</v>
      </c>
      <c r="I215" s="157"/>
      <c r="L215" s="153"/>
      <c r="M215" s="158"/>
      <c r="T215" s="159"/>
      <c r="AT215" s="154" t="s">
        <v>147</v>
      </c>
      <c r="AU215" s="154" t="s">
        <v>128</v>
      </c>
      <c r="AV215" s="13" t="s">
        <v>125</v>
      </c>
      <c r="AW215" s="13" t="s">
        <v>31</v>
      </c>
      <c r="AX215" s="13" t="s">
        <v>80</v>
      </c>
      <c r="AY215" s="154" t="s">
        <v>123</v>
      </c>
    </row>
    <row r="216" spans="2:65" s="1" customFormat="1" ht="37.9" customHeight="1">
      <c r="B216" s="30"/>
      <c r="C216" s="131" t="s">
        <v>216</v>
      </c>
      <c r="D216" s="131" t="s">
        <v>129</v>
      </c>
      <c r="E216" s="132" t="s">
        <v>316</v>
      </c>
      <c r="F216" s="133" t="s">
        <v>317</v>
      </c>
      <c r="G216" s="134" t="s">
        <v>157</v>
      </c>
      <c r="H216" s="135">
        <v>122.4</v>
      </c>
      <c r="I216" s="136"/>
      <c r="J216" s="137">
        <f>ROUND(I216*H216,2)</f>
        <v>0</v>
      </c>
      <c r="K216" s="138"/>
      <c r="L216" s="30"/>
      <c r="M216" s="139" t="s">
        <v>1</v>
      </c>
      <c r="N216" s="140" t="s">
        <v>38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125</v>
      </c>
      <c r="AT216" s="143" t="s">
        <v>129</v>
      </c>
      <c r="AU216" s="143" t="s">
        <v>128</v>
      </c>
      <c r="AY216" s="15" t="s">
        <v>123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5" t="s">
        <v>80</v>
      </c>
      <c r="BK216" s="144">
        <f>ROUND(I216*H216,2)</f>
        <v>0</v>
      </c>
      <c r="BL216" s="15" t="s">
        <v>125</v>
      </c>
      <c r="BM216" s="143" t="s">
        <v>198</v>
      </c>
    </row>
    <row r="217" spans="2:65" s="12" customFormat="1" ht="11.25">
      <c r="B217" s="145"/>
      <c r="D217" s="146" t="s">
        <v>147</v>
      </c>
      <c r="E217" s="147" t="s">
        <v>1</v>
      </c>
      <c r="F217" s="148" t="s">
        <v>565</v>
      </c>
      <c r="H217" s="149">
        <v>122.4</v>
      </c>
      <c r="I217" s="150"/>
      <c r="L217" s="145"/>
      <c r="M217" s="151"/>
      <c r="T217" s="152"/>
      <c r="AT217" s="147" t="s">
        <v>147</v>
      </c>
      <c r="AU217" s="147" t="s">
        <v>128</v>
      </c>
      <c r="AV217" s="12" t="s">
        <v>82</v>
      </c>
      <c r="AW217" s="12" t="s">
        <v>31</v>
      </c>
      <c r="AX217" s="12" t="s">
        <v>73</v>
      </c>
      <c r="AY217" s="147" t="s">
        <v>123</v>
      </c>
    </row>
    <row r="218" spans="2:65" s="13" customFormat="1" ht="11.25">
      <c r="B218" s="153"/>
      <c r="D218" s="146" t="s">
        <v>147</v>
      </c>
      <c r="E218" s="154" t="s">
        <v>1</v>
      </c>
      <c r="F218" s="155" t="s">
        <v>149</v>
      </c>
      <c r="H218" s="156">
        <v>122.4</v>
      </c>
      <c r="I218" s="157"/>
      <c r="L218" s="153"/>
      <c r="M218" s="158"/>
      <c r="T218" s="159"/>
      <c r="AT218" s="154" t="s">
        <v>147</v>
      </c>
      <c r="AU218" s="154" t="s">
        <v>128</v>
      </c>
      <c r="AV218" s="13" t="s">
        <v>125</v>
      </c>
      <c r="AW218" s="13" t="s">
        <v>31</v>
      </c>
      <c r="AX218" s="13" t="s">
        <v>80</v>
      </c>
      <c r="AY218" s="154" t="s">
        <v>123</v>
      </c>
    </row>
    <row r="219" spans="2:65" s="1" customFormat="1" ht="24.2" customHeight="1">
      <c r="B219" s="30"/>
      <c r="C219" s="131" t="s">
        <v>517</v>
      </c>
      <c r="D219" s="131" t="s">
        <v>129</v>
      </c>
      <c r="E219" s="132" t="s">
        <v>320</v>
      </c>
      <c r="F219" s="133" t="s">
        <v>321</v>
      </c>
      <c r="G219" s="134" t="s">
        <v>157</v>
      </c>
      <c r="H219" s="135">
        <v>122.4</v>
      </c>
      <c r="I219" s="136"/>
      <c r="J219" s="137">
        <f>ROUND(I219*H219,2)</f>
        <v>0</v>
      </c>
      <c r="K219" s="138"/>
      <c r="L219" s="30"/>
      <c r="M219" s="139" t="s">
        <v>1</v>
      </c>
      <c r="N219" s="140" t="s">
        <v>38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125</v>
      </c>
      <c r="AT219" s="143" t="s">
        <v>129</v>
      </c>
      <c r="AU219" s="143" t="s">
        <v>128</v>
      </c>
      <c r="AY219" s="15" t="s">
        <v>123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5" t="s">
        <v>80</v>
      </c>
      <c r="BK219" s="144">
        <f>ROUND(I219*H219,2)</f>
        <v>0</v>
      </c>
      <c r="BL219" s="15" t="s">
        <v>125</v>
      </c>
      <c r="BM219" s="143" t="s">
        <v>304</v>
      </c>
    </row>
    <row r="220" spans="2:65" s="12" customFormat="1" ht="11.25">
      <c r="B220" s="145"/>
      <c r="D220" s="146" t="s">
        <v>147</v>
      </c>
      <c r="E220" s="147" t="s">
        <v>1</v>
      </c>
      <c r="F220" s="148" t="s">
        <v>565</v>
      </c>
      <c r="H220" s="149">
        <v>122.4</v>
      </c>
      <c r="I220" s="150"/>
      <c r="L220" s="145"/>
      <c r="M220" s="151"/>
      <c r="T220" s="152"/>
      <c r="AT220" s="147" t="s">
        <v>147</v>
      </c>
      <c r="AU220" s="147" t="s">
        <v>128</v>
      </c>
      <c r="AV220" s="12" t="s">
        <v>82</v>
      </c>
      <c r="AW220" s="12" t="s">
        <v>31</v>
      </c>
      <c r="AX220" s="12" t="s">
        <v>73</v>
      </c>
      <c r="AY220" s="147" t="s">
        <v>123</v>
      </c>
    </row>
    <row r="221" spans="2:65" s="13" customFormat="1" ht="11.25">
      <c r="B221" s="153"/>
      <c r="D221" s="146" t="s">
        <v>147</v>
      </c>
      <c r="E221" s="154" t="s">
        <v>1</v>
      </c>
      <c r="F221" s="155" t="s">
        <v>149</v>
      </c>
      <c r="H221" s="156">
        <v>122.4</v>
      </c>
      <c r="I221" s="157"/>
      <c r="L221" s="153"/>
      <c r="M221" s="158"/>
      <c r="T221" s="159"/>
      <c r="AT221" s="154" t="s">
        <v>147</v>
      </c>
      <c r="AU221" s="154" t="s">
        <v>128</v>
      </c>
      <c r="AV221" s="13" t="s">
        <v>125</v>
      </c>
      <c r="AW221" s="13" t="s">
        <v>31</v>
      </c>
      <c r="AX221" s="13" t="s">
        <v>80</v>
      </c>
      <c r="AY221" s="154" t="s">
        <v>123</v>
      </c>
    </row>
    <row r="222" spans="2:65" s="1" customFormat="1" ht="44.25" customHeight="1">
      <c r="B222" s="30"/>
      <c r="C222" s="131" t="s">
        <v>220</v>
      </c>
      <c r="D222" s="131" t="s">
        <v>129</v>
      </c>
      <c r="E222" s="132" t="s">
        <v>324</v>
      </c>
      <c r="F222" s="133" t="s">
        <v>325</v>
      </c>
      <c r="G222" s="134" t="s">
        <v>157</v>
      </c>
      <c r="H222" s="135">
        <v>122.4</v>
      </c>
      <c r="I222" s="136"/>
      <c r="J222" s="137">
        <f>ROUND(I222*H222,2)</f>
        <v>0</v>
      </c>
      <c r="K222" s="138"/>
      <c r="L222" s="30"/>
      <c r="M222" s="139" t="s">
        <v>1</v>
      </c>
      <c r="N222" s="140" t="s">
        <v>38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125</v>
      </c>
      <c r="AT222" s="143" t="s">
        <v>129</v>
      </c>
      <c r="AU222" s="143" t="s">
        <v>128</v>
      </c>
      <c r="AY222" s="15" t="s">
        <v>123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5" t="s">
        <v>80</v>
      </c>
      <c r="BK222" s="144">
        <f>ROUND(I222*H222,2)</f>
        <v>0</v>
      </c>
      <c r="BL222" s="15" t="s">
        <v>125</v>
      </c>
      <c r="BM222" s="143" t="s">
        <v>308</v>
      </c>
    </row>
    <row r="223" spans="2:65" s="12" customFormat="1" ht="11.25">
      <c r="B223" s="145"/>
      <c r="D223" s="146" t="s">
        <v>147</v>
      </c>
      <c r="E223" s="147" t="s">
        <v>1</v>
      </c>
      <c r="F223" s="148" t="s">
        <v>565</v>
      </c>
      <c r="H223" s="149">
        <v>122.4</v>
      </c>
      <c r="I223" s="150"/>
      <c r="L223" s="145"/>
      <c r="M223" s="151"/>
      <c r="T223" s="152"/>
      <c r="AT223" s="147" t="s">
        <v>147</v>
      </c>
      <c r="AU223" s="147" t="s">
        <v>128</v>
      </c>
      <c r="AV223" s="12" t="s">
        <v>82</v>
      </c>
      <c r="AW223" s="12" t="s">
        <v>31</v>
      </c>
      <c r="AX223" s="12" t="s">
        <v>73</v>
      </c>
      <c r="AY223" s="147" t="s">
        <v>123</v>
      </c>
    </row>
    <row r="224" spans="2:65" s="13" customFormat="1" ht="11.25">
      <c r="B224" s="153"/>
      <c r="D224" s="146" t="s">
        <v>147</v>
      </c>
      <c r="E224" s="154" t="s">
        <v>1</v>
      </c>
      <c r="F224" s="155" t="s">
        <v>149</v>
      </c>
      <c r="H224" s="156">
        <v>122.4</v>
      </c>
      <c r="I224" s="157"/>
      <c r="L224" s="153"/>
      <c r="M224" s="158"/>
      <c r="T224" s="159"/>
      <c r="AT224" s="154" t="s">
        <v>147</v>
      </c>
      <c r="AU224" s="154" t="s">
        <v>128</v>
      </c>
      <c r="AV224" s="13" t="s">
        <v>125</v>
      </c>
      <c r="AW224" s="13" t="s">
        <v>31</v>
      </c>
      <c r="AX224" s="13" t="s">
        <v>80</v>
      </c>
      <c r="AY224" s="154" t="s">
        <v>123</v>
      </c>
    </row>
    <row r="225" spans="2:65" s="1" customFormat="1" ht="24.2" customHeight="1">
      <c r="B225" s="30"/>
      <c r="C225" s="131" t="s">
        <v>390</v>
      </c>
      <c r="D225" s="131" t="s">
        <v>129</v>
      </c>
      <c r="E225" s="132" t="s">
        <v>328</v>
      </c>
      <c r="F225" s="133" t="s">
        <v>329</v>
      </c>
      <c r="G225" s="134" t="s">
        <v>134</v>
      </c>
      <c r="H225" s="135">
        <v>308</v>
      </c>
      <c r="I225" s="136"/>
      <c r="J225" s="137">
        <f>ROUND(I225*H225,2)</f>
        <v>0</v>
      </c>
      <c r="K225" s="138"/>
      <c r="L225" s="30"/>
      <c r="M225" s="139" t="s">
        <v>1</v>
      </c>
      <c r="N225" s="140" t="s">
        <v>38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125</v>
      </c>
      <c r="AT225" s="143" t="s">
        <v>129</v>
      </c>
      <c r="AU225" s="143" t="s">
        <v>128</v>
      </c>
      <c r="AY225" s="15" t="s">
        <v>123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5" t="s">
        <v>80</v>
      </c>
      <c r="BK225" s="144">
        <f>ROUND(I225*H225,2)</f>
        <v>0</v>
      </c>
      <c r="BL225" s="15" t="s">
        <v>125</v>
      </c>
      <c r="BM225" s="143" t="s">
        <v>313</v>
      </c>
    </row>
    <row r="226" spans="2:65" s="12" customFormat="1" ht="11.25">
      <c r="B226" s="145"/>
      <c r="D226" s="146" t="s">
        <v>147</v>
      </c>
      <c r="E226" s="147" t="s">
        <v>1</v>
      </c>
      <c r="F226" s="148" t="s">
        <v>585</v>
      </c>
      <c r="H226" s="149">
        <v>308</v>
      </c>
      <c r="I226" s="150"/>
      <c r="L226" s="145"/>
      <c r="M226" s="151"/>
      <c r="T226" s="152"/>
      <c r="AT226" s="147" t="s">
        <v>147</v>
      </c>
      <c r="AU226" s="147" t="s">
        <v>128</v>
      </c>
      <c r="AV226" s="12" t="s">
        <v>82</v>
      </c>
      <c r="AW226" s="12" t="s">
        <v>31</v>
      </c>
      <c r="AX226" s="12" t="s">
        <v>73</v>
      </c>
      <c r="AY226" s="147" t="s">
        <v>123</v>
      </c>
    </row>
    <row r="227" spans="2:65" s="13" customFormat="1" ht="11.25">
      <c r="B227" s="153"/>
      <c r="D227" s="146" t="s">
        <v>147</v>
      </c>
      <c r="E227" s="154" t="s">
        <v>1</v>
      </c>
      <c r="F227" s="155" t="s">
        <v>149</v>
      </c>
      <c r="H227" s="156">
        <v>308</v>
      </c>
      <c r="I227" s="157"/>
      <c r="L227" s="153"/>
      <c r="M227" s="158"/>
      <c r="T227" s="159"/>
      <c r="AT227" s="154" t="s">
        <v>147</v>
      </c>
      <c r="AU227" s="154" t="s">
        <v>128</v>
      </c>
      <c r="AV227" s="13" t="s">
        <v>125</v>
      </c>
      <c r="AW227" s="13" t="s">
        <v>31</v>
      </c>
      <c r="AX227" s="13" t="s">
        <v>80</v>
      </c>
      <c r="AY227" s="154" t="s">
        <v>123</v>
      </c>
    </row>
    <row r="228" spans="2:65" s="11" customFormat="1" ht="20.85" customHeight="1">
      <c r="B228" s="119"/>
      <c r="D228" s="120" t="s">
        <v>72</v>
      </c>
      <c r="E228" s="129" t="s">
        <v>142</v>
      </c>
      <c r="F228" s="129" t="s">
        <v>332</v>
      </c>
      <c r="I228" s="122"/>
      <c r="J228" s="130">
        <f>BK228</f>
        <v>0</v>
      </c>
      <c r="L228" s="119"/>
      <c r="M228" s="124"/>
      <c r="P228" s="125">
        <f>SUM(P229:P264)</f>
        <v>0</v>
      </c>
      <c r="R228" s="125">
        <f>SUM(R229:R264)</f>
        <v>9.4356000000000009E-2</v>
      </c>
      <c r="T228" s="126">
        <f>SUM(T229:T264)</f>
        <v>0</v>
      </c>
      <c r="AR228" s="120" t="s">
        <v>80</v>
      </c>
      <c r="AT228" s="127" t="s">
        <v>72</v>
      </c>
      <c r="AU228" s="127" t="s">
        <v>82</v>
      </c>
      <c r="AY228" s="120" t="s">
        <v>123</v>
      </c>
      <c r="BK228" s="128">
        <f>SUM(BK229:BK264)</f>
        <v>0</v>
      </c>
    </row>
    <row r="229" spans="2:65" s="1" customFormat="1" ht="49.15" customHeight="1">
      <c r="B229" s="30"/>
      <c r="C229" s="131" t="s">
        <v>225</v>
      </c>
      <c r="D229" s="131" t="s">
        <v>129</v>
      </c>
      <c r="E229" s="132" t="s">
        <v>334</v>
      </c>
      <c r="F229" s="133" t="s">
        <v>335</v>
      </c>
      <c r="G229" s="134" t="s">
        <v>167</v>
      </c>
      <c r="H229" s="135">
        <v>14</v>
      </c>
      <c r="I229" s="136"/>
      <c r="J229" s="137">
        <f>ROUND(I229*H229,2)</f>
        <v>0</v>
      </c>
      <c r="K229" s="138"/>
      <c r="L229" s="30"/>
      <c r="M229" s="139" t="s">
        <v>1</v>
      </c>
      <c r="N229" s="140" t="s">
        <v>38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125</v>
      </c>
      <c r="AT229" s="143" t="s">
        <v>129</v>
      </c>
      <c r="AU229" s="143" t="s">
        <v>128</v>
      </c>
      <c r="AY229" s="15" t="s">
        <v>123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5" t="s">
        <v>80</v>
      </c>
      <c r="BK229" s="144">
        <f>ROUND(I229*H229,2)</f>
        <v>0</v>
      </c>
      <c r="BL229" s="15" t="s">
        <v>125</v>
      </c>
      <c r="BM229" s="143" t="s">
        <v>318</v>
      </c>
    </row>
    <row r="230" spans="2:65" s="1" customFormat="1" ht="24.2" customHeight="1">
      <c r="B230" s="30"/>
      <c r="C230" s="160" t="s">
        <v>373</v>
      </c>
      <c r="D230" s="160" t="s">
        <v>164</v>
      </c>
      <c r="E230" s="161" t="s">
        <v>338</v>
      </c>
      <c r="F230" s="162" t="s">
        <v>339</v>
      </c>
      <c r="G230" s="163" t="s">
        <v>167</v>
      </c>
      <c r="H230" s="164">
        <v>2</v>
      </c>
      <c r="I230" s="165"/>
      <c r="J230" s="166">
        <f>ROUND(I230*H230,2)</f>
        <v>0</v>
      </c>
      <c r="K230" s="167"/>
      <c r="L230" s="168"/>
      <c r="M230" s="169" t="s">
        <v>1</v>
      </c>
      <c r="N230" s="170" t="s">
        <v>38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142</v>
      </c>
      <c r="AT230" s="143" t="s">
        <v>164</v>
      </c>
      <c r="AU230" s="143" t="s">
        <v>128</v>
      </c>
      <c r="AY230" s="15" t="s">
        <v>123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5" t="s">
        <v>80</v>
      </c>
      <c r="BK230" s="144">
        <f>ROUND(I230*H230,2)</f>
        <v>0</v>
      </c>
      <c r="BL230" s="15" t="s">
        <v>125</v>
      </c>
      <c r="BM230" s="143" t="s">
        <v>322</v>
      </c>
    </row>
    <row r="231" spans="2:65" s="1" customFormat="1" ht="16.5" customHeight="1">
      <c r="B231" s="30"/>
      <c r="C231" s="160" t="s">
        <v>446</v>
      </c>
      <c r="D231" s="160" t="s">
        <v>164</v>
      </c>
      <c r="E231" s="161" t="s">
        <v>345</v>
      </c>
      <c r="F231" s="162" t="s">
        <v>346</v>
      </c>
      <c r="G231" s="163" t="s">
        <v>347</v>
      </c>
      <c r="H231" s="164">
        <v>7</v>
      </c>
      <c r="I231" s="165"/>
      <c r="J231" s="166">
        <f>ROUND(I231*H231,2)</f>
        <v>0</v>
      </c>
      <c r="K231" s="167"/>
      <c r="L231" s="168"/>
      <c r="M231" s="169" t="s">
        <v>1</v>
      </c>
      <c r="N231" s="170" t="s">
        <v>38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142</v>
      </c>
      <c r="AT231" s="143" t="s">
        <v>164</v>
      </c>
      <c r="AU231" s="143" t="s">
        <v>128</v>
      </c>
      <c r="AY231" s="15" t="s">
        <v>123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5" t="s">
        <v>80</v>
      </c>
      <c r="BK231" s="144">
        <f>ROUND(I231*H231,2)</f>
        <v>0</v>
      </c>
      <c r="BL231" s="15" t="s">
        <v>125</v>
      </c>
      <c r="BM231" s="143" t="s">
        <v>326</v>
      </c>
    </row>
    <row r="232" spans="2:65" s="12" customFormat="1" ht="11.25">
      <c r="B232" s="145"/>
      <c r="D232" s="146" t="s">
        <v>147</v>
      </c>
      <c r="E232" s="147" t="s">
        <v>1</v>
      </c>
      <c r="F232" s="148" t="s">
        <v>213</v>
      </c>
      <c r="H232" s="149">
        <v>7</v>
      </c>
      <c r="I232" s="150"/>
      <c r="L232" s="145"/>
      <c r="M232" s="151"/>
      <c r="T232" s="152"/>
      <c r="AT232" s="147" t="s">
        <v>147</v>
      </c>
      <c r="AU232" s="147" t="s">
        <v>128</v>
      </c>
      <c r="AV232" s="12" t="s">
        <v>82</v>
      </c>
      <c r="AW232" s="12" t="s">
        <v>31</v>
      </c>
      <c r="AX232" s="12" t="s">
        <v>73</v>
      </c>
      <c r="AY232" s="147" t="s">
        <v>123</v>
      </c>
    </row>
    <row r="233" spans="2:65" s="13" customFormat="1" ht="11.25">
      <c r="B233" s="153"/>
      <c r="D233" s="146" t="s">
        <v>147</v>
      </c>
      <c r="E233" s="154" t="s">
        <v>1</v>
      </c>
      <c r="F233" s="155" t="s">
        <v>149</v>
      </c>
      <c r="H233" s="156">
        <v>7</v>
      </c>
      <c r="I233" s="157"/>
      <c r="L233" s="153"/>
      <c r="M233" s="158"/>
      <c r="T233" s="159"/>
      <c r="AT233" s="154" t="s">
        <v>147</v>
      </c>
      <c r="AU233" s="154" t="s">
        <v>128</v>
      </c>
      <c r="AV233" s="13" t="s">
        <v>125</v>
      </c>
      <c r="AW233" s="13" t="s">
        <v>31</v>
      </c>
      <c r="AX233" s="13" t="s">
        <v>80</v>
      </c>
      <c r="AY233" s="154" t="s">
        <v>123</v>
      </c>
    </row>
    <row r="234" spans="2:65" s="1" customFormat="1" ht="24.2" customHeight="1">
      <c r="B234" s="30"/>
      <c r="C234" s="160" t="s">
        <v>586</v>
      </c>
      <c r="D234" s="160" t="s">
        <v>164</v>
      </c>
      <c r="E234" s="161" t="s">
        <v>351</v>
      </c>
      <c r="F234" s="162" t="s">
        <v>352</v>
      </c>
      <c r="G234" s="163" t="s">
        <v>167</v>
      </c>
      <c r="H234" s="164">
        <v>2</v>
      </c>
      <c r="I234" s="165"/>
      <c r="J234" s="166">
        <f t="shared" ref="J234:J241" si="10">ROUND(I234*H234,2)</f>
        <v>0</v>
      </c>
      <c r="K234" s="167"/>
      <c r="L234" s="168"/>
      <c r="M234" s="169" t="s">
        <v>1</v>
      </c>
      <c r="N234" s="170" t="s">
        <v>38</v>
      </c>
      <c r="P234" s="141">
        <f t="shared" ref="P234:P241" si="11">O234*H234</f>
        <v>0</v>
      </c>
      <c r="Q234" s="141">
        <v>0</v>
      </c>
      <c r="R234" s="141">
        <f t="shared" ref="R234:R241" si="12">Q234*H234</f>
        <v>0</v>
      </c>
      <c r="S234" s="141">
        <v>0</v>
      </c>
      <c r="T234" s="142">
        <f t="shared" ref="T234:T241" si="13">S234*H234</f>
        <v>0</v>
      </c>
      <c r="AR234" s="143" t="s">
        <v>142</v>
      </c>
      <c r="AT234" s="143" t="s">
        <v>164</v>
      </c>
      <c r="AU234" s="143" t="s">
        <v>128</v>
      </c>
      <c r="AY234" s="15" t="s">
        <v>123</v>
      </c>
      <c r="BE234" s="144">
        <f t="shared" ref="BE234:BE241" si="14">IF(N234="základní",J234,0)</f>
        <v>0</v>
      </c>
      <c r="BF234" s="144">
        <f t="shared" ref="BF234:BF241" si="15">IF(N234="snížená",J234,0)</f>
        <v>0</v>
      </c>
      <c r="BG234" s="144">
        <f t="shared" ref="BG234:BG241" si="16">IF(N234="zákl. přenesená",J234,0)</f>
        <v>0</v>
      </c>
      <c r="BH234" s="144">
        <f t="shared" ref="BH234:BH241" si="17">IF(N234="sníž. přenesená",J234,0)</f>
        <v>0</v>
      </c>
      <c r="BI234" s="144">
        <f t="shared" ref="BI234:BI241" si="18">IF(N234="nulová",J234,0)</f>
        <v>0</v>
      </c>
      <c r="BJ234" s="15" t="s">
        <v>80</v>
      </c>
      <c r="BK234" s="144">
        <f t="shared" ref="BK234:BK241" si="19">ROUND(I234*H234,2)</f>
        <v>0</v>
      </c>
      <c r="BL234" s="15" t="s">
        <v>125</v>
      </c>
      <c r="BM234" s="143" t="s">
        <v>330</v>
      </c>
    </row>
    <row r="235" spans="2:65" s="1" customFormat="1" ht="24.2" customHeight="1">
      <c r="B235" s="30"/>
      <c r="C235" s="160" t="s">
        <v>193</v>
      </c>
      <c r="D235" s="160" t="s">
        <v>164</v>
      </c>
      <c r="E235" s="161" t="s">
        <v>374</v>
      </c>
      <c r="F235" s="162" t="s">
        <v>375</v>
      </c>
      <c r="G235" s="163" t="s">
        <v>167</v>
      </c>
      <c r="H235" s="164">
        <v>2</v>
      </c>
      <c r="I235" s="165"/>
      <c r="J235" s="166">
        <f t="shared" si="10"/>
        <v>0</v>
      </c>
      <c r="K235" s="167"/>
      <c r="L235" s="168"/>
      <c r="M235" s="169" t="s">
        <v>1</v>
      </c>
      <c r="N235" s="170" t="s">
        <v>38</v>
      </c>
      <c r="P235" s="141">
        <f t="shared" si="11"/>
        <v>0</v>
      </c>
      <c r="Q235" s="141">
        <v>0</v>
      </c>
      <c r="R235" s="141">
        <f t="shared" si="12"/>
        <v>0</v>
      </c>
      <c r="S235" s="141">
        <v>0</v>
      </c>
      <c r="T235" s="142">
        <f t="shared" si="13"/>
        <v>0</v>
      </c>
      <c r="AR235" s="143" t="s">
        <v>142</v>
      </c>
      <c r="AT235" s="143" t="s">
        <v>164</v>
      </c>
      <c r="AU235" s="143" t="s">
        <v>128</v>
      </c>
      <c r="AY235" s="15" t="s">
        <v>123</v>
      </c>
      <c r="BE235" s="144">
        <f t="shared" si="14"/>
        <v>0</v>
      </c>
      <c r="BF235" s="144">
        <f t="shared" si="15"/>
        <v>0</v>
      </c>
      <c r="BG235" s="144">
        <f t="shared" si="16"/>
        <v>0</v>
      </c>
      <c r="BH235" s="144">
        <f t="shared" si="17"/>
        <v>0</v>
      </c>
      <c r="BI235" s="144">
        <f t="shared" si="18"/>
        <v>0</v>
      </c>
      <c r="BJ235" s="15" t="s">
        <v>80</v>
      </c>
      <c r="BK235" s="144">
        <f t="shared" si="19"/>
        <v>0</v>
      </c>
      <c r="BL235" s="15" t="s">
        <v>125</v>
      </c>
      <c r="BM235" s="143" t="s">
        <v>336</v>
      </c>
    </row>
    <row r="236" spans="2:65" s="1" customFormat="1" ht="24.2" customHeight="1">
      <c r="B236" s="30"/>
      <c r="C236" s="160" t="s">
        <v>529</v>
      </c>
      <c r="D236" s="160" t="s">
        <v>164</v>
      </c>
      <c r="E236" s="161" t="s">
        <v>587</v>
      </c>
      <c r="F236" s="162" t="s">
        <v>588</v>
      </c>
      <c r="G236" s="163" t="s">
        <v>167</v>
      </c>
      <c r="H236" s="164">
        <v>1</v>
      </c>
      <c r="I236" s="165"/>
      <c r="J236" s="166">
        <f t="shared" si="10"/>
        <v>0</v>
      </c>
      <c r="K236" s="167"/>
      <c r="L236" s="168"/>
      <c r="M236" s="169" t="s">
        <v>1</v>
      </c>
      <c r="N236" s="170" t="s">
        <v>38</v>
      </c>
      <c r="P236" s="141">
        <f t="shared" si="11"/>
        <v>0</v>
      </c>
      <c r="Q236" s="141">
        <v>0</v>
      </c>
      <c r="R236" s="141">
        <f t="shared" si="12"/>
        <v>0</v>
      </c>
      <c r="S236" s="141">
        <v>0</v>
      </c>
      <c r="T236" s="142">
        <f t="shared" si="13"/>
        <v>0</v>
      </c>
      <c r="AR236" s="143" t="s">
        <v>142</v>
      </c>
      <c r="AT236" s="143" t="s">
        <v>164</v>
      </c>
      <c r="AU236" s="143" t="s">
        <v>128</v>
      </c>
      <c r="AY236" s="15" t="s">
        <v>123</v>
      </c>
      <c r="BE236" s="144">
        <f t="shared" si="14"/>
        <v>0</v>
      </c>
      <c r="BF236" s="144">
        <f t="shared" si="15"/>
        <v>0</v>
      </c>
      <c r="BG236" s="144">
        <f t="shared" si="16"/>
        <v>0</v>
      </c>
      <c r="BH236" s="144">
        <f t="shared" si="17"/>
        <v>0</v>
      </c>
      <c r="BI236" s="144">
        <f t="shared" si="18"/>
        <v>0</v>
      </c>
      <c r="BJ236" s="15" t="s">
        <v>80</v>
      </c>
      <c r="BK236" s="144">
        <f t="shared" si="19"/>
        <v>0</v>
      </c>
      <c r="BL236" s="15" t="s">
        <v>125</v>
      </c>
      <c r="BM236" s="143" t="s">
        <v>340</v>
      </c>
    </row>
    <row r="237" spans="2:65" s="1" customFormat="1" ht="49.15" customHeight="1">
      <c r="B237" s="30"/>
      <c r="C237" s="131" t="s">
        <v>250</v>
      </c>
      <c r="D237" s="131" t="s">
        <v>129</v>
      </c>
      <c r="E237" s="132" t="s">
        <v>386</v>
      </c>
      <c r="F237" s="133" t="s">
        <v>387</v>
      </c>
      <c r="G237" s="134" t="s">
        <v>167</v>
      </c>
      <c r="H237" s="135">
        <v>3</v>
      </c>
      <c r="I237" s="136"/>
      <c r="J237" s="137">
        <f t="shared" si="10"/>
        <v>0</v>
      </c>
      <c r="K237" s="138"/>
      <c r="L237" s="30"/>
      <c r="M237" s="139" t="s">
        <v>1</v>
      </c>
      <c r="N237" s="140" t="s">
        <v>38</v>
      </c>
      <c r="P237" s="141">
        <f t="shared" si="11"/>
        <v>0</v>
      </c>
      <c r="Q237" s="141">
        <v>0</v>
      </c>
      <c r="R237" s="141">
        <f t="shared" si="12"/>
        <v>0</v>
      </c>
      <c r="S237" s="141">
        <v>0</v>
      </c>
      <c r="T237" s="142">
        <f t="shared" si="13"/>
        <v>0</v>
      </c>
      <c r="AR237" s="143" t="s">
        <v>125</v>
      </c>
      <c r="AT237" s="143" t="s">
        <v>129</v>
      </c>
      <c r="AU237" s="143" t="s">
        <v>128</v>
      </c>
      <c r="AY237" s="15" t="s">
        <v>123</v>
      </c>
      <c r="BE237" s="144">
        <f t="shared" si="14"/>
        <v>0</v>
      </c>
      <c r="BF237" s="144">
        <f t="shared" si="15"/>
        <v>0</v>
      </c>
      <c r="BG237" s="144">
        <f t="shared" si="16"/>
        <v>0</v>
      </c>
      <c r="BH237" s="144">
        <f t="shared" si="17"/>
        <v>0</v>
      </c>
      <c r="BI237" s="144">
        <f t="shared" si="18"/>
        <v>0</v>
      </c>
      <c r="BJ237" s="15" t="s">
        <v>80</v>
      </c>
      <c r="BK237" s="144">
        <f t="shared" si="19"/>
        <v>0</v>
      </c>
      <c r="BL237" s="15" t="s">
        <v>125</v>
      </c>
      <c r="BM237" s="143" t="s">
        <v>333</v>
      </c>
    </row>
    <row r="238" spans="2:65" s="1" customFormat="1" ht="24.2" customHeight="1">
      <c r="B238" s="30"/>
      <c r="C238" s="160" t="s">
        <v>510</v>
      </c>
      <c r="D238" s="160" t="s">
        <v>164</v>
      </c>
      <c r="E238" s="161" t="s">
        <v>388</v>
      </c>
      <c r="F238" s="162" t="s">
        <v>389</v>
      </c>
      <c r="G238" s="163" t="s">
        <v>167</v>
      </c>
      <c r="H238" s="164">
        <v>1</v>
      </c>
      <c r="I238" s="165"/>
      <c r="J238" s="166">
        <f t="shared" si="10"/>
        <v>0</v>
      </c>
      <c r="K238" s="167"/>
      <c r="L238" s="168"/>
      <c r="M238" s="169" t="s">
        <v>1</v>
      </c>
      <c r="N238" s="170" t="s">
        <v>38</v>
      </c>
      <c r="P238" s="141">
        <f t="shared" si="11"/>
        <v>0</v>
      </c>
      <c r="Q238" s="141">
        <v>0</v>
      </c>
      <c r="R238" s="141">
        <f t="shared" si="12"/>
        <v>0</v>
      </c>
      <c r="S238" s="141">
        <v>0</v>
      </c>
      <c r="T238" s="142">
        <f t="shared" si="13"/>
        <v>0</v>
      </c>
      <c r="AR238" s="143" t="s">
        <v>142</v>
      </c>
      <c r="AT238" s="143" t="s">
        <v>164</v>
      </c>
      <c r="AU238" s="143" t="s">
        <v>128</v>
      </c>
      <c r="AY238" s="15" t="s">
        <v>123</v>
      </c>
      <c r="BE238" s="144">
        <f t="shared" si="14"/>
        <v>0</v>
      </c>
      <c r="BF238" s="144">
        <f t="shared" si="15"/>
        <v>0</v>
      </c>
      <c r="BG238" s="144">
        <f t="shared" si="16"/>
        <v>0</v>
      </c>
      <c r="BH238" s="144">
        <f t="shared" si="17"/>
        <v>0</v>
      </c>
      <c r="BI238" s="144">
        <f t="shared" si="18"/>
        <v>0</v>
      </c>
      <c r="BJ238" s="15" t="s">
        <v>80</v>
      </c>
      <c r="BK238" s="144">
        <f t="shared" si="19"/>
        <v>0</v>
      </c>
      <c r="BL238" s="15" t="s">
        <v>125</v>
      </c>
      <c r="BM238" s="143" t="s">
        <v>348</v>
      </c>
    </row>
    <row r="239" spans="2:65" s="1" customFormat="1" ht="24.2" customHeight="1">
      <c r="B239" s="30"/>
      <c r="C239" s="160" t="s">
        <v>177</v>
      </c>
      <c r="D239" s="160" t="s">
        <v>164</v>
      </c>
      <c r="E239" s="161" t="s">
        <v>391</v>
      </c>
      <c r="F239" s="162" t="s">
        <v>392</v>
      </c>
      <c r="G239" s="163" t="s">
        <v>167</v>
      </c>
      <c r="H239" s="164">
        <v>2</v>
      </c>
      <c r="I239" s="165"/>
      <c r="J239" s="166">
        <f t="shared" si="10"/>
        <v>0</v>
      </c>
      <c r="K239" s="167"/>
      <c r="L239" s="168"/>
      <c r="M239" s="169" t="s">
        <v>1</v>
      </c>
      <c r="N239" s="170" t="s">
        <v>38</v>
      </c>
      <c r="P239" s="141">
        <f t="shared" si="11"/>
        <v>0</v>
      </c>
      <c r="Q239" s="141">
        <v>0</v>
      </c>
      <c r="R239" s="141">
        <f t="shared" si="12"/>
        <v>0</v>
      </c>
      <c r="S239" s="141">
        <v>0</v>
      </c>
      <c r="T239" s="142">
        <f t="shared" si="13"/>
        <v>0</v>
      </c>
      <c r="AR239" s="143" t="s">
        <v>142</v>
      </c>
      <c r="AT239" s="143" t="s">
        <v>164</v>
      </c>
      <c r="AU239" s="143" t="s">
        <v>128</v>
      </c>
      <c r="AY239" s="15" t="s">
        <v>123</v>
      </c>
      <c r="BE239" s="144">
        <f t="shared" si="14"/>
        <v>0</v>
      </c>
      <c r="BF239" s="144">
        <f t="shared" si="15"/>
        <v>0</v>
      </c>
      <c r="BG239" s="144">
        <f t="shared" si="16"/>
        <v>0</v>
      </c>
      <c r="BH239" s="144">
        <f t="shared" si="17"/>
        <v>0</v>
      </c>
      <c r="BI239" s="144">
        <f t="shared" si="18"/>
        <v>0</v>
      </c>
      <c r="BJ239" s="15" t="s">
        <v>80</v>
      </c>
      <c r="BK239" s="144">
        <f t="shared" si="19"/>
        <v>0</v>
      </c>
      <c r="BL239" s="15" t="s">
        <v>125</v>
      </c>
      <c r="BM239" s="143" t="s">
        <v>353</v>
      </c>
    </row>
    <row r="240" spans="2:65" s="1" customFormat="1" ht="37.9" customHeight="1">
      <c r="B240" s="30"/>
      <c r="C240" s="131" t="s">
        <v>181</v>
      </c>
      <c r="D240" s="131" t="s">
        <v>129</v>
      </c>
      <c r="E240" s="132" t="s">
        <v>393</v>
      </c>
      <c r="F240" s="133" t="s">
        <v>394</v>
      </c>
      <c r="G240" s="134" t="s">
        <v>134</v>
      </c>
      <c r="H240" s="135">
        <v>355.6</v>
      </c>
      <c r="I240" s="136"/>
      <c r="J240" s="137">
        <f t="shared" si="10"/>
        <v>0</v>
      </c>
      <c r="K240" s="138"/>
      <c r="L240" s="30"/>
      <c r="M240" s="139" t="s">
        <v>1</v>
      </c>
      <c r="N240" s="140" t="s">
        <v>38</v>
      </c>
      <c r="P240" s="141">
        <f t="shared" si="11"/>
        <v>0</v>
      </c>
      <c r="Q240" s="141">
        <v>0</v>
      </c>
      <c r="R240" s="141">
        <f t="shared" si="12"/>
        <v>0</v>
      </c>
      <c r="S240" s="141">
        <v>0</v>
      </c>
      <c r="T240" s="142">
        <f t="shared" si="13"/>
        <v>0</v>
      </c>
      <c r="AR240" s="143" t="s">
        <v>125</v>
      </c>
      <c r="AT240" s="143" t="s">
        <v>129</v>
      </c>
      <c r="AU240" s="143" t="s">
        <v>128</v>
      </c>
      <c r="AY240" s="15" t="s">
        <v>123</v>
      </c>
      <c r="BE240" s="144">
        <f t="shared" si="14"/>
        <v>0</v>
      </c>
      <c r="BF240" s="144">
        <f t="shared" si="15"/>
        <v>0</v>
      </c>
      <c r="BG240" s="144">
        <f t="shared" si="16"/>
        <v>0</v>
      </c>
      <c r="BH240" s="144">
        <f t="shared" si="17"/>
        <v>0</v>
      </c>
      <c r="BI240" s="144">
        <f t="shared" si="18"/>
        <v>0</v>
      </c>
      <c r="BJ240" s="15" t="s">
        <v>80</v>
      </c>
      <c r="BK240" s="144">
        <f t="shared" si="19"/>
        <v>0</v>
      </c>
      <c r="BL240" s="15" t="s">
        <v>125</v>
      </c>
      <c r="BM240" s="143" t="s">
        <v>357</v>
      </c>
    </row>
    <row r="241" spans="2:65" s="1" customFormat="1" ht="21.75" customHeight="1">
      <c r="B241" s="30"/>
      <c r="C241" s="160" t="s">
        <v>259</v>
      </c>
      <c r="D241" s="160" t="s">
        <v>164</v>
      </c>
      <c r="E241" s="161" t="s">
        <v>396</v>
      </c>
      <c r="F241" s="162" t="s">
        <v>397</v>
      </c>
      <c r="G241" s="163" t="s">
        <v>134</v>
      </c>
      <c r="H241" s="164">
        <v>360.93400000000003</v>
      </c>
      <c r="I241" s="165"/>
      <c r="J241" s="166">
        <f t="shared" si="10"/>
        <v>0</v>
      </c>
      <c r="K241" s="167"/>
      <c r="L241" s="168"/>
      <c r="M241" s="169" t="s">
        <v>1</v>
      </c>
      <c r="N241" s="170" t="s">
        <v>38</v>
      </c>
      <c r="P241" s="141">
        <f t="shared" si="11"/>
        <v>0</v>
      </c>
      <c r="Q241" s="141">
        <v>0</v>
      </c>
      <c r="R241" s="141">
        <f t="shared" si="12"/>
        <v>0</v>
      </c>
      <c r="S241" s="141">
        <v>0</v>
      </c>
      <c r="T241" s="142">
        <f t="shared" si="13"/>
        <v>0</v>
      </c>
      <c r="AR241" s="143" t="s">
        <v>142</v>
      </c>
      <c r="AT241" s="143" t="s">
        <v>164</v>
      </c>
      <c r="AU241" s="143" t="s">
        <v>128</v>
      </c>
      <c r="AY241" s="15" t="s">
        <v>123</v>
      </c>
      <c r="BE241" s="144">
        <f t="shared" si="14"/>
        <v>0</v>
      </c>
      <c r="BF241" s="144">
        <f t="shared" si="15"/>
        <v>0</v>
      </c>
      <c r="BG241" s="144">
        <f t="shared" si="16"/>
        <v>0</v>
      </c>
      <c r="BH241" s="144">
        <f t="shared" si="17"/>
        <v>0</v>
      </c>
      <c r="BI241" s="144">
        <f t="shared" si="18"/>
        <v>0</v>
      </c>
      <c r="BJ241" s="15" t="s">
        <v>80</v>
      </c>
      <c r="BK241" s="144">
        <f t="shared" si="19"/>
        <v>0</v>
      </c>
      <c r="BL241" s="15" t="s">
        <v>125</v>
      </c>
      <c r="BM241" s="143" t="s">
        <v>361</v>
      </c>
    </row>
    <row r="242" spans="2:65" s="12" customFormat="1" ht="11.25">
      <c r="B242" s="145"/>
      <c r="D242" s="146" t="s">
        <v>147</v>
      </c>
      <c r="E242" s="147" t="s">
        <v>1</v>
      </c>
      <c r="F242" s="148" t="s">
        <v>589</v>
      </c>
      <c r="H242" s="149">
        <v>360.93399999999997</v>
      </c>
      <c r="I242" s="150"/>
      <c r="L242" s="145"/>
      <c r="M242" s="151"/>
      <c r="T242" s="152"/>
      <c r="AT242" s="147" t="s">
        <v>147</v>
      </c>
      <c r="AU242" s="147" t="s">
        <v>128</v>
      </c>
      <c r="AV242" s="12" t="s">
        <v>82</v>
      </c>
      <c r="AW242" s="12" t="s">
        <v>31</v>
      </c>
      <c r="AX242" s="12" t="s">
        <v>73</v>
      </c>
      <c r="AY242" s="147" t="s">
        <v>123</v>
      </c>
    </row>
    <row r="243" spans="2:65" s="13" customFormat="1" ht="11.25">
      <c r="B243" s="153"/>
      <c r="D243" s="146" t="s">
        <v>147</v>
      </c>
      <c r="E243" s="154" t="s">
        <v>1</v>
      </c>
      <c r="F243" s="155" t="s">
        <v>149</v>
      </c>
      <c r="H243" s="156">
        <v>360.93399999999997</v>
      </c>
      <c r="I243" s="157"/>
      <c r="L243" s="153"/>
      <c r="M243" s="158"/>
      <c r="T243" s="159"/>
      <c r="AT243" s="154" t="s">
        <v>147</v>
      </c>
      <c r="AU243" s="154" t="s">
        <v>128</v>
      </c>
      <c r="AV243" s="13" t="s">
        <v>125</v>
      </c>
      <c r="AW243" s="13" t="s">
        <v>31</v>
      </c>
      <c r="AX243" s="13" t="s">
        <v>80</v>
      </c>
      <c r="AY243" s="154" t="s">
        <v>123</v>
      </c>
    </row>
    <row r="244" spans="2:65" s="1" customFormat="1" ht="44.25" customHeight="1">
      <c r="B244" s="30"/>
      <c r="C244" s="131" t="s">
        <v>173</v>
      </c>
      <c r="D244" s="131" t="s">
        <v>129</v>
      </c>
      <c r="E244" s="132" t="s">
        <v>381</v>
      </c>
      <c r="F244" s="133" t="s">
        <v>382</v>
      </c>
      <c r="G244" s="134" t="s">
        <v>167</v>
      </c>
      <c r="H244" s="135">
        <v>5</v>
      </c>
      <c r="I244" s="136"/>
      <c r="J244" s="137">
        <f t="shared" ref="J244:J259" si="20">ROUND(I244*H244,2)</f>
        <v>0</v>
      </c>
      <c r="K244" s="138"/>
      <c r="L244" s="30"/>
      <c r="M244" s="139" t="s">
        <v>1</v>
      </c>
      <c r="N244" s="140" t="s">
        <v>38</v>
      </c>
      <c r="P244" s="141">
        <f t="shared" ref="P244:P259" si="21">O244*H244</f>
        <v>0</v>
      </c>
      <c r="Q244" s="141">
        <v>0</v>
      </c>
      <c r="R244" s="141">
        <f t="shared" ref="R244:R259" si="22">Q244*H244</f>
        <v>0</v>
      </c>
      <c r="S244" s="141">
        <v>0</v>
      </c>
      <c r="T244" s="142">
        <f t="shared" ref="T244:T259" si="23">S244*H244</f>
        <v>0</v>
      </c>
      <c r="AR244" s="143" t="s">
        <v>125</v>
      </c>
      <c r="AT244" s="143" t="s">
        <v>129</v>
      </c>
      <c r="AU244" s="143" t="s">
        <v>128</v>
      </c>
      <c r="AY244" s="15" t="s">
        <v>123</v>
      </c>
      <c r="BE244" s="144">
        <f t="shared" ref="BE244:BE259" si="24">IF(N244="základní",J244,0)</f>
        <v>0</v>
      </c>
      <c r="BF244" s="144">
        <f t="shared" ref="BF244:BF259" si="25">IF(N244="snížená",J244,0)</f>
        <v>0</v>
      </c>
      <c r="BG244" s="144">
        <f t="shared" ref="BG244:BG259" si="26">IF(N244="zákl. přenesená",J244,0)</f>
        <v>0</v>
      </c>
      <c r="BH244" s="144">
        <f t="shared" ref="BH244:BH259" si="27">IF(N244="sníž. přenesená",J244,0)</f>
        <v>0</v>
      </c>
      <c r="BI244" s="144">
        <f t="shared" ref="BI244:BI259" si="28">IF(N244="nulová",J244,0)</f>
        <v>0</v>
      </c>
      <c r="BJ244" s="15" t="s">
        <v>80</v>
      </c>
      <c r="BK244" s="144">
        <f t="shared" ref="BK244:BK259" si="29">ROUND(I244*H244,2)</f>
        <v>0</v>
      </c>
      <c r="BL244" s="15" t="s">
        <v>125</v>
      </c>
      <c r="BM244" s="143" t="s">
        <v>368</v>
      </c>
    </row>
    <row r="245" spans="2:65" s="1" customFormat="1" ht="16.5" customHeight="1">
      <c r="B245" s="30"/>
      <c r="C245" s="160" t="s">
        <v>163</v>
      </c>
      <c r="D245" s="160" t="s">
        <v>164</v>
      </c>
      <c r="E245" s="161" t="s">
        <v>151</v>
      </c>
      <c r="F245" s="162" t="s">
        <v>384</v>
      </c>
      <c r="G245" s="163" t="s">
        <v>1</v>
      </c>
      <c r="H245" s="164">
        <v>5</v>
      </c>
      <c r="I245" s="165"/>
      <c r="J245" s="166">
        <f t="shared" si="20"/>
        <v>0</v>
      </c>
      <c r="K245" s="167"/>
      <c r="L245" s="168"/>
      <c r="M245" s="169" t="s">
        <v>1</v>
      </c>
      <c r="N245" s="170" t="s">
        <v>38</v>
      </c>
      <c r="P245" s="141">
        <f t="shared" si="21"/>
        <v>0</v>
      </c>
      <c r="Q245" s="141">
        <v>0</v>
      </c>
      <c r="R245" s="141">
        <f t="shared" si="22"/>
        <v>0</v>
      </c>
      <c r="S245" s="141">
        <v>0</v>
      </c>
      <c r="T245" s="142">
        <f t="shared" si="23"/>
        <v>0</v>
      </c>
      <c r="AR245" s="143" t="s">
        <v>142</v>
      </c>
      <c r="AT245" s="143" t="s">
        <v>164</v>
      </c>
      <c r="AU245" s="143" t="s">
        <v>128</v>
      </c>
      <c r="AY245" s="15" t="s">
        <v>123</v>
      </c>
      <c r="BE245" s="144">
        <f t="shared" si="24"/>
        <v>0</v>
      </c>
      <c r="BF245" s="144">
        <f t="shared" si="25"/>
        <v>0</v>
      </c>
      <c r="BG245" s="144">
        <f t="shared" si="26"/>
        <v>0</v>
      </c>
      <c r="BH245" s="144">
        <f t="shared" si="27"/>
        <v>0</v>
      </c>
      <c r="BI245" s="144">
        <f t="shared" si="28"/>
        <v>0</v>
      </c>
      <c r="BJ245" s="15" t="s">
        <v>80</v>
      </c>
      <c r="BK245" s="144">
        <f t="shared" si="29"/>
        <v>0</v>
      </c>
      <c r="BL245" s="15" t="s">
        <v>125</v>
      </c>
      <c r="BM245" s="143" t="s">
        <v>193</v>
      </c>
    </row>
    <row r="246" spans="2:65" s="1" customFormat="1" ht="49.15" customHeight="1">
      <c r="B246" s="30"/>
      <c r="C246" s="131" t="s">
        <v>348</v>
      </c>
      <c r="D246" s="131" t="s">
        <v>129</v>
      </c>
      <c r="E246" s="132" t="s">
        <v>421</v>
      </c>
      <c r="F246" s="133" t="s">
        <v>422</v>
      </c>
      <c r="G246" s="134" t="s">
        <v>167</v>
      </c>
      <c r="H246" s="135">
        <v>2</v>
      </c>
      <c r="I246" s="136"/>
      <c r="J246" s="137">
        <f t="shared" si="20"/>
        <v>0</v>
      </c>
      <c r="K246" s="138"/>
      <c r="L246" s="30"/>
      <c r="M246" s="139" t="s">
        <v>1</v>
      </c>
      <c r="N246" s="140" t="s">
        <v>38</v>
      </c>
      <c r="P246" s="141">
        <f t="shared" si="21"/>
        <v>0</v>
      </c>
      <c r="Q246" s="141">
        <v>0</v>
      </c>
      <c r="R246" s="141">
        <f t="shared" si="22"/>
        <v>0</v>
      </c>
      <c r="S246" s="141">
        <v>0</v>
      </c>
      <c r="T246" s="142">
        <f t="shared" si="23"/>
        <v>0</v>
      </c>
      <c r="AR246" s="143" t="s">
        <v>125</v>
      </c>
      <c r="AT246" s="143" t="s">
        <v>129</v>
      </c>
      <c r="AU246" s="143" t="s">
        <v>128</v>
      </c>
      <c r="AY246" s="15" t="s">
        <v>123</v>
      </c>
      <c r="BE246" s="144">
        <f t="shared" si="24"/>
        <v>0</v>
      </c>
      <c r="BF246" s="144">
        <f t="shared" si="25"/>
        <v>0</v>
      </c>
      <c r="BG246" s="144">
        <f t="shared" si="26"/>
        <v>0</v>
      </c>
      <c r="BH246" s="144">
        <f t="shared" si="27"/>
        <v>0</v>
      </c>
      <c r="BI246" s="144">
        <f t="shared" si="28"/>
        <v>0</v>
      </c>
      <c r="BJ246" s="15" t="s">
        <v>80</v>
      </c>
      <c r="BK246" s="144">
        <f t="shared" si="29"/>
        <v>0</v>
      </c>
      <c r="BL246" s="15" t="s">
        <v>125</v>
      </c>
      <c r="BM246" s="143" t="s">
        <v>379</v>
      </c>
    </row>
    <row r="247" spans="2:65" s="1" customFormat="1" ht="24.2" customHeight="1">
      <c r="B247" s="30"/>
      <c r="C247" s="160" t="s">
        <v>353</v>
      </c>
      <c r="D247" s="160" t="s">
        <v>164</v>
      </c>
      <c r="E247" s="161" t="s">
        <v>428</v>
      </c>
      <c r="F247" s="162" t="s">
        <v>429</v>
      </c>
      <c r="G247" s="163" t="s">
        <v>167</v>
      </c>
      <c r="H247" s="164">
        <v>2</v>
      </c>
      <c r="I247" s="165"/>
      <c r="J247" s="166">
        <f t="shared" si="20"/>
        <v>0</v>
      </c>
      <c r="K247" s="167"/>
      <c r="L247" s="168"/>
      <c r="M247" s="169" t="s">
        <v>1</v>
      </c>
      <c r="N247" s="170" t="s">
        <v>38</v>
      </c>
      <c r="P247" s="141">
        <f t="shared" si="21"/>
        <v>0</v>
      </c>
      <c r="Q247" s="141">
        <v>0</v>
      </c>
      <c r="R247" s="141">
        <f t="shared" si="22"/>
        <v>0</v>
      </c>
      <c r="S247" s="141">
        <v>0</v>
      </c>
      <c r="T247" s="142">
        <f t="shared" si="23"/>
        <v>0</v>
      </c>
      <c r="AR247" s="143" t="s">
        <v>142</v>
      </c>
      <c r="AT247" s="143" t="s">
        <v>164</v>
      </c>
      <c r="AU247" s="143" t="s">
        <v>128</v>
      </c>
      <c r="AY247" s="15" t="s">
        <v>123</v>
      </c>
      <c r="BE247" s="144">
        <f t="shared" si="24"/>
        <v>0</v>
      </c>
      <c r="BF247" s="144">
        <f t="shared" si="25"/>
        <v>0</v>
      </c>
      <c r="BG247" s="144">
        <f t="shared" si="26"/>
        <v>0</v>
      </c>
      <c r="BH247" s="144">
        <f t="shared" si="27"/>
        <v>0</v>
      </c>
      <c r="BI247" s="144">
        <f t="shared" si="28"/>
        <v>0</v>
      </c>
      <c r="BJ247" s="15" t="s">
        <v>80</v>
      </c>
      <c r="BK247" s="144">
        <f t="shared" si="29"/>
        <v>0</v>
      </c>
      <c r="BL247" s="15" t="s">
        <v>125</v>
      </c>
      <c r="BM247" s="143" t="s">
        <v>383</v>
      </c>
    </row>
    <row r="248" spans="2:65" s="1" customFormat="1" ht="49.15" customHeight="1">
      <c r="B248" s="30"/>
      <c r="C248" s="131" t="s">
        <v>272</v>
      </c>
      <c r="D248" s="131" t="s">
        <v>129</v>
      </c>
      <c r="E248" s="132" t="s">
        <v>414</v>
      </c>
      <c r="F248" s="133" t="s">
        <v>415</v>
      </c>
      <c r="G248" s="134" t="s">
        <v>167</v>
      </c>
      <c r="H248" s="135">
        <v>2</v>
      </c>
      <c r="I248" s="136"/>
      <c r="J248" s="137">
        <f t="shared" si="20"/>
        <v>0</v>
      </c>
      <c r="K248" s="138"/>
      <c r="L248" s="30"/>
      <c r="M248" s="139" t="s">
        <v>1</v>
      </c>
      <c r="N248" s="140" t="s">
        <v>38</v>
      </c>
      <c r="P248" s="141">
        <f t="shared" si="21"/>
        <v>0</v>
      </c>
      <c r="Q248" s="141">
        <v>0</v>
      </c>
      <c r="R248" s="141">
        <f t="shared" si="22"/>
        <v>0</v>
      </c>
      <c r="S248" s="141">
        <v>0</v>
      </c>
      <c r="T248" s="142">
        <f t="shared" si="23"/>
        <v>0</v>
      </c>
      <c r="AR248" s="143" t="s">
        <v>125</v>
      </c>
      <c r="AT248" s="143" t="s">
        <v>129</v>
      </c>
      <c r="AU248" s="143" t="s">
        <v>128</v>
      </c>
      <c r="AY248" s="15" t="s">
        <v>123</v>
      </c>
      <c r="BE248" s="144">
        <f t="shared" si="24"/>
        <v>0</v>
      </c>
      <c r="BF248" s="144">
        <f t="shared" si="25"/>
        <v>0</v>
      </c>
      <c r="BG248" s="144">
        <f t="shared" si="26"/>
        <v>0</v>
      </c>
      <c r="BH248" s="144">
        <f t="shared" si="27"/>
        <v>0</v>
      </c>
      <c r="BI248" s="144">
        <f t="shared" si="28"/>
        <v>0</v>
      </c>
      <c r="BJ248" s="15" t="s">
        <v>80</v>
      </c>
      <c r="BK248" s="144">
        <f t="shared" si="29"/>
        <v>0</v>
      </c>
      <c r="BL248" s="15" t="s">
        <v>125</v>
      </c>
      <c r="BM248" s="143" t="s">
        <v>385</v>
      </c>
    </row>
    <row r="249" spans="2:65" s="1" customFormat="1" ht="24.2" customHeight="1">
      <c r="B249" s="30"/>
      <c r="C249" s="160" t="s">
        <v>143</v>
      </c>
      <c r="D249" s="160" t="s">
        <v>164</v>
      </c>
      <c r="E249" s="161" t="s">
        <v>417</v>
      </c>
      <c r="F249" s="162" t="s">
        <v>418</v>
      </c>
      <c r="G249" s="163" t="s">
        <v>167</v>
      </c>
      <c r="H249" s="164">
        <v>2</v>
      </c>
      <c r="I249" s="165"/>
      <c r="J249" s="166">
        <f t="shared" si="20"/>
        <v>0</v>
      </c>
      <c r="K249" s="167"/>
      <c r="L249" s="168"/>
      <c r="M249" s="169" t="s">
        <v>1</v>
      </c>
      <c r="N249" s="170" t="s">
        <v>38</v>
      </c>
      <c r="P249" s="141">
        <f t="shared" si="21"/>
        <v>0</v>
      </c>
      <c r="Q249" s="141">
        <v>2.4500000000000001E-2</v>
      </c>
      <c r="R249" s="141">
        <f t="shared" si="22"/>
        <v>4.9000000000000002E-2</v>
      </c>
      <c r="S249" s="141">
        <v>0</v>
      </c>
      <c r="T249" s="142">
        <f t="shared" si="23"/>
        <v>0</v>
      </c>
      <c r="AR249" s="143" t="s">
        <v>142</v>
      </c>
      <c r="AT249" s="143" t="s">
        <v>164</v>
      </c>
      <c r="AU249" s="143" t="s">
        <v>128</v>
      </c>
      <c r="AY249" s="15" t="s">
        <v>123</v>
      </c>
      <c r="BE249" s="144">
        <f t="shared" si="24"/>
        <v>0</v>
      </c>
      <c r="BF249" s="144">
        <f t="shared" si="25"/>
        <v>0</v>
      </c>
      <c r="BG249" s="144">
        <f t="shared" si="26"/>
        <v>0</v>
      </c>
      <c r="BH249" s="144">
        <f t="shared" si="27"/>
        <v>0</v>
      </c>
      <c r="BI249" s="144">
        <f t="shared" si="28"/>
        <v>0</v>
      </c>
      <c r="BJ249" s="15" t="s">
        <v>80</v>
      </c>
      <c r="BK249" s="144">
        <f t="shared" si="29"/>
        <v>0</v>
      </c>
      <c r="BL249" s="15" t="s">
        <v>125</v>
      </c>
      <c r="BM249" s="143" t="s">
        <v>590</v>
      </c>
    </row>
    <row r="250" spans="2:65" s="1" customFormat="1" ht="24.2" customHeight="1">
      <c r="B250" s="30"/>
      <c r="C250" s="160" t="s">
        <v>522</v>
      </c>
      <c r="D250" s="160" t="s">
        <v>164</v>
      </c>
      <c r="E250" s="161" t="s">
        <v>424</v>
      </c>
      <c r="F250" s="162" t="s">
        <v>425</v>
      </c>
      <c r="G250" s="163" t="s">
        <v>167</v>
      </c>
      <c r="H250" s="164">
        <v>2</v>
      </c>
      <c r="I250" s="165"/>
      <c r="J250" s="166">
        <f t="shared" si="20"/>
        <v>0</v>
      </c>
      <c r="K250" s="167"/>
      <c r="L250" s="168"/>
      <c r="M250" s="169" t="s">
        <v>1</v>
      </c>
      <c r="N250" s="170" t="s">
        <v>38</v>
      </c>
      <c r="P250" s="141">
        <f t="shared" si="21"/>
        <v>0</v>
      </c>
      <c r="Q250" s="141">
        <v>7.3000000000000001E-3</v>
      </c>
      <c r="R250" s="141">
        <f t="shared" si="22"/>
        <v>1.46E-2</v>
      </c>
      <c r="S250" s="141">
        <v>0</v>
      </c>
      <c r="T250" s="142">
        <f t="shared" si="23"/>
        <v>0</v>
      </c>
      <c r="AR250" s="143" t="s">
        <v>142</v>
      </c>
      <c r="AT250" s="143" t="s">
        <v>164</v>
      </c>
      <c r="AU250" s="143" t="s">
        <v>128</v>
      </c>
      <c r="AY250" s="15" t="s">
        <v>123</v>
      </c>
      <c r="BE250" s="144">
        <f t="shared" si="24"/>
        <v>0</v>
      </c>
      <c r="BF250" s="144">
        <f t="shared" si="25"/>
        <v>0</v>
      </c>
      <c r="BG250" s="144">
        <f t="shared" si="26"/>
        <v>0</v>
      </c>
      <c r="BH250" s="144">
        <f t="shared" si="27"/>
        <v>0</v>
      </c>
      <c r="BI250" s="144">
        <f t="shared" si="28"/>
        <v>0</v>
      </c>
      <c r="BJ250" s="15" t="s">
        <v>80</v>
      </c>
      <c r="BK250" s="144">
        <f t="shared" si="29"/>
        <v>0</v>
      </c>
      <c r="BL250" s="15" t="s">
        <v>125</v>
      </c>
      <c r="BM250" s="143" t="s">
        <v>591</v>
      </c>
    </row>
    <row r="251" spans="2:65" s="1" customFormat="1" ht="21.75" customHeight="1">
      <c r="B251" s="30"/>
      <c r="C251" s="131" t="s">
        <v>286</v>
      </c>
      <c r="D251" s="131" t="s">
        <v>129</v>
      </c>
      <c r="E251" s="132" t="s">
        <v>431</v>
      </c>
      <c r="F251" s="133" t="s">
        <v>432</v>
      </c>
      <c r="G251" s="134" t="s">
        <v>134</v>
      </c>
      <c r="H251" s="135">
        <v>355.6</v>
      </c>
      <c r="I251" s="136"/>
      <c r="J251" s="137">
        <f t="shared" si="20"/>
        <v>0</v>
      </c>
      <c r="K251" s="138"/>
      <c r="L251" s="30"/>
      <c r="M251" s="139" t="s">
        <v>1</v>
      </c>
      <c r="N251" s="140" t="s">
        <v>38</v>
      </c>
      <c r="P251" s="141">
        <f t="shared" si="21"/>
        <v>0</v>
      </c>
      <c r="Q251" s="141">
        <v>0</v>
      </c>
      <c r="R251" s="141">
        <f t="shared" si="22"/>
        <v>0</v>
      </c>
      <c r="S251" s="141">
        <v>0</v>
      </c>
      <c r="T251" s="142">
        <f t="shared" si="23"/>
        <v>0</v>
      </c>
      <c r="AR251" s="143" t="s">
        <v>125</v>
      </c>
      <c r="AT251" s="143" t="s">
        <v>129</v>
      </c>
      <c r="AU251" s="143" t="s">
        <v>128</v>
      </c>
      <c r="AY251" s="15" t="s">
        <v>123</v>
      </c>
      <c r="BE251" s="144">
        <f t="shared" si="24"/>
        <v>0</v>
      </c>
      <c r="BF251" s="144">
        <f t="shared" si="25"/>
        <v>0</v>
      </c>
      <c r="BG251" s="144">
        <f t="shared" si="26"/>
        <v>0</v>
      </c>
      <c r="BH251" s="144">
        <f t="shared" si="27"/>
        <v>0</v>
      </c>
      <c r="BI251" s="144">
        <f t="shared" si="28"/>
        <v>0</v>
      </c>
      <c r="BJ251" s="15" t="s">
        <v>80</v>
      </c>
      <c r="BK251" s="144">
        <f t="shared" si="29"/>
        <v>0</v>
      </c>
      <c r="BL251" s="15" t="s">
        <v>125</v>
      </c>
      <c r="BM251" s="143" t="s">
        <v>315</v>
      </c>
    </row>
    <row r="252" spans="2:65" s="1" customFormat="1" ht="24.2" customHeight="1">
      <c r="B252" s="30"/>
      <c r="C252" s="131" t="s">
        <v>315</v>
      </c>
      <c r="D252" s="131" t="s">
        <v>129</v>
      </c>
      <c r="E252" s="132" t="s">
        <v>439</v>
      </c>
      <c r="F252" s="133" t="s">
        <v>440</v>
      </c>
      <c r="G252" s="134" t="s">
        <v>134</v>
      </c>
      <c r="H252" s="135">
        <v>355.6</v>
      </c>
      <c r="I252" s="136"/>
      <c r="J252" s="137">
        <f t="shared" si="20"/>
        <v>0</v>
      </c>
      <c r="K252" s="138"/>
      <c r="L252" s="30"/>
      <c r="M252" s="139" t="s">
        <v>1</v>
      </c>
      <c r="N252" s="140" t="s">
        <v>38</v>
      </c>
      <c r="P252" s="141">
        <f t="shared" si="21"/>
        <v>0</v>
      </c>
      <c r="Q252" s="141">
        <v>1.0000000000000001E-5</v>
      </c>
      <c r="R252" s="141">
        <f t="shared" si="22"/>
        <v>3.5560000000000006E-3</v>
      </c>
      <c r="S252" s="141">
        <v>0</v>
      </c>
      <c r="T252" s="142">
        <f t="shared" si="23"/>
        <v>0</v>
      </c>
      <c r="AR252" s="143" t="s">
        <v>162</v>
      </c>
      <c r="AT252" s="143" t="s">
        <v>129</v>
      </c>
      <c r="AU252" s="143" t="s">
        <v>128</v>
      </c>
      <c r="AY252" s="15" t="s">
        <v>123</v>
      </c>
      <c r="BE252" s="144">
        <f t="shared" si="24"/>
        <v>0</v>
      </c>
      <c r="BF252" s="144">
        <f t="shared" si="25"/>
        <v>0</v>
      </c>
      <c r="BG252" s="144">
        <f t="shared" si="26"/>
        <v>0</v>
      </c>
      <c r="BH252" s="144">
        <f t="shared" si="27"/>
        <v>0</v>
      </c>
      <c r="BI252" s="144">
        <f t="shared" si="28"/>
        <v>0</v>
      </c>
      <c r="BJ252" s="15" t="s">
        <v>80</v>
      </c>
      <c r="BK252" s="144">
        <f t="shared" si="29"/>
        <v>0</v>
      </c>
      <c r="BL252" s="15" t="s">
        <v>162</v>
      </c>
      <c r="BM252" s="143" t="s">
        <v>592</v>
      </c>
    </row>
    <row r="253" spans="2:65" s="1" customFormat="1" ht="16.5" customHeight="1">
      <c r="B253" s="30"/>
      <c r="C253" s="131" t="s">
        <v>326</v>
      </c>
      <c r="D253" s="131" t="s">
        <v>129</v>
      </c>
      <c r="E253" s="132" t="s">
        <v>504</v>
      </c>
      <c r="F253" s="133" t="s">
        <v>505</v>
      </c>
      <c r="G253" s="134" t="s">
        <v>167</v>
      </c>
      <c r="H253" s="135">
        <v>2</v>
      </c>
      <c r="I253" s="136"/>
      <c r="J253" s="137">
        <f t="shared" si="20"/>
        <v>0</v>
      </c>
      <c r="K253" s="138"/>
      <c r="L253" s="30"/>
      <c r="M253" s="139" t="s">
        <v>1</v>
      </c>
      <c r="N253" s="140" t="s">
        <v>38</v>
      </c>
      <c r="P253" s="141">
        <f t="shared" si="21"/>
        <v>0</v>
      </c>
      <c r="Q253" s="141">
        <v>0</v>
      </c>
      <c r="R253" s="141">
        <f t="shared" si="22"/>
        <v>0</v>
      </c>
      <c r="S253" s="141">
        <v>0</v>
      </c>
      <c r="T253" s="142">
        <f t="shared" si="23"/>
        <v>0</v>
      </c>
      <c r="AR253" s="143" t="s">
        <v>125</v>
      </c>
      <c r="AT253" s="143" t="s">
        <v>129</v>
      </c>
      <c r="AU253" s="143" t="s">
        <v>128</v>
      </c>
      <c r="AY253" s="15" t="s">
        <v>123</v>
      </c>
      <c r="BE253" s="144">
        <f t="shared" si="24"/>
        <v>0</v>
      </c>
      <c r="BF253" s="144">
        <f t="shared" si="25"/>
        <v>0</v>
      </c>
      <c r="BG253" s="144">
        <f t="shared" si="26"/>
        <v>0</v>
      </c>
      <c r="BH253" s="144">
        <f t="shared" si="27"/>
        <v>0</v>
      </c>
      <c r="BI253" s="144">
        <f t="shared" si="28"/>
        <v>0</v>
      </c>
      <c r="BJ253" s="15" t="s">
        <v>80</v>
      </c>
      <c r="BK253" s="144">
        <f t="shared" si="29"/>
        <v>0</v>
      </c>
      <c r="BL253" s="15" t="s">
        <v>125</v>
      </c>
      <c r="BM253" s="143" t="s">
        <v>327</v>
      </c>
    </row>
    <row r="254" spans="2:65" s="1" customFormat="1" ht="24.2" customHeight="1">
      <c r="B254" s="30"/>
      <c r="C254" s="160" t="s">
        <v>310</v>
      </c>
      <c r="D254" s="160" t="s">
        <v>164</v>
      </c>
      <c r="E254" s="161" t="s">
        <v>593</v>
      </c>
      <c r="F254" s="162" t="s">
        <v>594</v>
      </c>
      <c r="G254" s="163" t="s">
        <v>167</v>
      </c>
      <c r="H254" s="164">
        <v>2</v>
      </c>
      <c r="I254" s="165"/>
      <c r="J254" s="166">
        <f t="shared" si="20"/>
        <v>0</v>
      </c>
      <c r="K254" s="167"/>
      <c r="L254" s="168"/>
      <c r="M254" s="169" t="s">
        <v>1</v>
      </c>
      <c r="N254" s="170" t="s">
        <v>38</v>
      </c>
      <c r="P254" s="141">
        <f t="shared" si="21"/>
        <v>0</v>
      </c>
      <c r="Q254" s="141">
        <v>1.3299999999999999E-2</v>
      </c>
      <c r="R254" s="141">
        <f t="shared" si="22"/>
        <v>2.6599999999999999E-2</v>
      </c>
      <c r="S254" s="141">
        <v>0</v>
      </c>
      <c r="T254" s="142">
        <f t="shared" si="23"/>
        <v>0</v>
      </c>
      <c r="AR254" s="143" t="s">
        <v>142</v>
      </c>
      <c r="AT254" s="143" t="s">
        <v>164</v>
      </c>
      <c r="AU254" s="143" t="s">
        <v>128</v>
      </c>
      <c r="AY254" s="15" t="s">
        <v>123</v>
      </c>
      <c r="BE254" s="144">
        <f t="shared" si="24"/>
        <v>0</v>
      </c>
      <c r="BF254" s="144">
        <f t="shared" si="25"/>
        <v>0</v>
      </c>
      <c r="BG254" s="144">
        <f t="shared" si="26"/>
        <v>0</v>
      </c>
      <c r="BH254" s="144">
        <f t="shared" si="27"/>
        <v>0</v>
      </c>
      <c r="BI254" s="144">
        <f t="shared" si="28"/>
        <v>0</v>
      </c>
      <c r="BJ254" s="15" t="s">
        <v>80</v>
      </c>
      <c r="BK254" s="144">
        <f t="shared" si="29"/>
        <v>0</v>
      </c>
      <c r="BL254" s="15" t="s">
        <v>125</v>
      </c>
      <c r="BM254" s="143" t="s">
        <v>595</v>
      </c>
    </row>
    <row r="255" spans="2:65" s="1" customFormat="1" ht="24.2" customHeight="1">
      <c r="B255" s="30"/>
      <c r="C255" s="160" t="s">
        <v>323</v>
      </c>
      <c r="D255" s="160" t="s">
        <v>164</v>
      </c>
      <c r="E255" s="161" t="s">
        <v>596</v>
      </c>
      <c r="F255" s="162" t="s">
        <v>597</v>
      </c>
      <c r="G255" s="163" t="s">
        <v>167</v>
      </c>
      <c r="H255" s="164">
        <v>2</v>
      </c>
      <c r="I255" s="165"/>
      <c r="J255" s="166">
        <f t="shared" si="20"/>
        <v>0</v>
      </c>
      <c r="K255" s="167"/>
      <c r="L255" s="168"/>
      <c r="M255" s="169" t="s">
        <v>1</v>
      </c>
      <c r="N255" s="170" t="s">
        <v>38</v>
      </c>
      <c r="P255" s="141">
        <f t="shared" si="21"/>
        <v>0</v>
      </c>
      <c r="Q255" s="141">
        <v>2.9999999999999997E-4</v>
      </c>
      <c r="R255" s="141">
        <f t="shared" si="22"/>
        <v>5.9999999999999995E-4</v>
      </c>
      <c r="S255" s="141">
        <v>0</v>
      </c>
      <c r="T255" s="142">
        <f t="shared" si="23"/>
        <v>0</v>
      </c>
      <c r="AR255" s="143" t="s">
        <v>142</v>
      </c>
      <c r="AT255" s="143" t="s">
        <v>164</v>
      </c>
      <c r="AU255" s="143" t="s">
        <v>128</v>
      </c>
      <c r="AY255" s="15" t="s">
        <v>123</v>
      </c>
      <c r="BE255" s="144">
        <f t="shared" si="24"/>
        <v>0</v>
      </c>
      <c r="BF255" s="144">
        <f t="shared" si="25"/>
        <v>0</v>
      </c>
      <c r="BG255" s="144">
        <f t="shared" si="26"/>
        <v>0</v>
      </c>
      <c r="BH255" s="144">
        <f t="shared" si="27"/>
        <v>0</v>
      </c>
      <c r="BI255" s="144">
        <f t="shared" si="28"/>
        <v>0</v>
      </c>
      <c r="BJ255" s="15" t="s">
        <v>80</v>
      </c>
      <c r="BK255" s="144">
        <f t="shared" si="29"/>
        <v>0</v>
      </c>
      <c r="BL255" s="15" t="s">
        <v>125</v>
      </c>
      <c r="BM255" s="143" t="s">
        <v>598</v>
      </c>
    </row>
    <row r="256" spans="2:65" s="1" customFormat="1" ht="16.5" customHeight="1">
      <c r="B256" s="30"/>
      <c r="C256" s="131" t="s">
        <v>204</v>
      </c>
      <c r="D256" s="131" t="s">
        <v>129</v>
      </c>
      <c r="E256" s="132" t="s">
        <v>461</v>
      </c>
      <c r="F256" s="133" t="s">
        <v>462</v>
      </c>
      <c r="G256" s="134" t="s">
        <v>167</v>
      </c>
      <c r="H256" s="135">
        <v>2</v>
      </c>
      <c r="I256" s="136"/>
      <c r="J256" s="137">
        <f t="shared" si="20"/>
        <v>0</v>
      </c>
      <c r="K256" s="138"/>
      <c r="L256" s="30"/>
      <c r="M256" s="139" t="s">
        <v>1</v>
      </c>
      <c r="N256" s="140" t="s">
        <v>38</v>
      </c>
      <c r="P256" s="141">
        <f t="shared" si="21"/>
        <v>0</v>
      </c>
      <c r="Q256" s="141">
        <v>0</v>
      </c>
      <c r="R256" s="141">
        <f t="shared" si="22"/>
        <v>0</v>
      </c>
      <c r="S256" s="141">
        <v>0</v>
      </c>
      <c r="T256" s="142">
        <f t="shared" si="23"/>
        <v>0</v>
      </c>
      <c r="AR256" s="143" t="s">
        <v>125</v>
      </c>
      <c r="AT256" s="143" t="s">
        <v>129</v>
      </c>
      <c r="AU256" s="143" t="s">
        <v>128</v>
      </c>
      <c r="AY256" s="15" t="s">
        <v>123</v>
      </c>
      <c r="BE256" s="144">
        <f t="shared" si="24"/>
        <v>0</v>
      </c>
      <c r="BF256" s="144">
        <f t="shared" si="25"/>
        <v>0</v>
      </c>
      <c r="BG256" s="144">
        <f t="shared" si="26"/>
        <v>0</v>
      </c>
      <c r="BH256" s="144">
        <f t="shared" si="27"/>
        <v>0</v>
      </c>
      <c r="BI256" s="144">
        <f t="shared" si="28"/>
        <v>0</v>
      </c>
      <c r="BJ256" s="15" t="s">
        <v>80</v>
      </c>
      <c r="BK256" s="144">
        <f t="shared" si="29"/>
        <v>0</v>
      </c>
      <c r="BL256" s="15" t="s">
        <v>125</v>
      </c>
      <c r="BM256" s="143" t="s">
        <v>350</v>
      </c>
    </row>
    <row r="257" spans="2:65" s="1" customFormat="1" ht="16.5" customHeight="1">
      <c r="B257" s="30"/>
      <c r="C257" s="160" t="s">
        <v>304</v>
      </c>
      <c r="D257" s="160" t="s">
        <v>164</v>
      </c>
      <c r="E257" s="161" t="s">
        <v>464</v>
      </c>
      <c r="F257" s="162" t="s">
        <v>465</v>
      </c>
      <c r="G257" s="163" t="s">
        <v>167</v>
      </c>
      <c r="H257" s="164">
        <v>2</v>
      </c>
      <c r="I257" s="165"/>
      <c r="J257" s="166">
        <f t="shared" si="20"/>
        <v>0</v>
      </c>
      <c r="K257" s="167"/>
      <c r="L257" s="168"/>
      <c r="M257" s="169" t="s">
        <v>1</v>
      </c>
      <c r="N257" s="170" t="s">
        <v>38</v>
      </c>
      <c r="P257" s="141">
        <f t="shared" si="21"/>
        <v>0</v>
      </c>
      <c r="Q257" s="141">
        <v>0</v>
      </c>
      <c r="R257" s="141">
        <f t="shared" si="22"/>
        <v>0</v>
      </c>
      <c r="S257" s="141">
        <v>0</v>
      </c>
      <c r="T257" s="142">
        <f t="shared" si="23"/>
        <v>0</v>
      </c>
      <c r="AR257" s="143" t="s">
        <v>142</v>
      </c>
      <c r="AT257" s="143" t="s">
        <v>164</v>
      </c>
      <c r="AU257" s="143" t="s">
        <v>128</v>
      </c>
      <c r="AY257" s="15" t="s">
        <v>123</v>
      </c>
      <c r="BE257" s="144">
        <f t="shared" si="24"/>
        <v>0</v>
      </c>
      <c r="BF257" s="144">
        <f t="shared" si="25"/>
        <v>0</v>
      </c>
      <c r="BG257" s="144">
        <f t="shared" si="26"/>
        <v>0</v>
      </c>
      <c r="BH257" s="144">
        <f t="shared" si="27"/>
        <v>0</v>
      </c>
      <c r="BI257" s="144">
        <f t="shared" si="28"/>
        <v>0</v>
      </c>
      <c r="BJ257" s="15" t="s">
        <v>80</v>
      </c>
      <c r="BK257" s="144">
        <f t="shared" si="29"/>
        <v>0</v>
      </c>
      <c r="BL257" s="15" t="s">
        <v>125</v>
      </c>
      <c r="BM257" s="143" t="s">
        <v>354</v>
      </c>
    </row>
    <row r="258" spans="2:65" s="1" customFormat="1" ht="24.2" customHeight="1">
      <c r="B258" s="30"/>
      <c r="C258" s="160" t="s">
        <v>552</v>
      </c>
      <c r="D258" s="160" t="s">
        <v>164</v>
      </c>
      <c r="E258" s="161" t="s">
        <v>467</v>
      </c>
      <c r="F258" s="162" t="s">
        <v>468</v>
      </c>
      <c r="G258" s="163" t="s">
        <v>167</v>
      </c>
      <c r="H258" s="164">
        <v>2</v>
      </c>
      <c r="I258" s="165"/>
      <c r="J258" s="166">
        <f t="shared" si="20"/>
        <v>0</v>
      </c>
      <c r="K258" s="167"/>
      <c r="L258" s="168"/>
      <c r="M258" s="169" t="s">
        <v>1</v>
      </c>
      <c r="N258" s="170" t="s">
        <v>38</v>
      </c>
      <c r="P258" s="141">
        <f t="shared" si="21"/>
        <v>0</v>
      </c>
      <c r="Q258" s="141">
        <v>0</v>
      </c>
      <c r="R258" s="141">
        <f t="shared" si="22"/>
        <v>0</v>
      </c>
      <c r="S258" s="141">
        <v>0</v>
      </c>
      <c r="T258" s="142">
        <f t="shared" si="23"/>
        <v>0</v>
      </c>
      <c r="AR258" s="143" t="s">
        <v>142</v>
      </c>
      <c r="AT258" s="143" t="s">
        <v>164</v>
      </c>
      <c r="AU258" s="143" t="s">
        <v>128</v>
      </c>
      <c r="AY258" s="15" t="s">
        <v>123</v>
      </c>
      <c r="BE258" s="144">
        <f t="shared" si="24"/>
        <v>0</v>
      </c>
      <c r="BF258" s="144">
        <f t="shared" si="25"/>
        <v>0</v>
      </c>
      <c r="BG258" s="144">
        <f t="shared" si="26"/>
        <v>0</v>
      </c>
      <c r="BH258" s="144">
        <f t="shared" si="27"/>
        <v>0</v>
      </c>
      <c r="BI258" s="144">
        <f t="shared" si="28"/>
        <v>0</v>
      </c>
      <c r="BJ258" s="15" t="s">
        <v>80</v>
      </c>
      <c r="BK258" s="144">
        <f t="shared" si="29"/>
        <v>0</v>
      </c>
      <c r="BL258" s="15" t="s">
        <v>125</v>
      </c>
      <c r="BM258" s="143" t="s">
        <v>407</v>
      </c>
    </row>
    <row r="259" spans="2:65" s="1" customFormat="1" ht="16.5" customHeight="1">
      <c r="B259" s="30"/>
      <c r="C259" s="131" t="s">
        <v>599</v>
      </c>
      <c r="D259" s="131" t="s">
        <v>129</v>
      </c>
      <c r="E259" s="132" t="s">
        <v>514</v>
      </c>
      <c r="F259" s="133" t="s">
        <v>515</v>
      </c>
      <c r="G259" s="134" t="s">
        <v>134</v>
      </c>
      <c r="H259" s="135">
        <v>364.6</v>
      </c>
      <c r="I259" s="136"/>
      <c r="J259" s="137">
        <f t="shared" si="20"/>
        <v>0</v>
      </c>
      <c r="K259" s="138"/>
      <c r="L259" s="30"/>
      <c r="M259" s="139" t="s">
        <v>1</v>
      </c>
      <c r="N259" s="140" t="s">
        <v>38</v>
      </c>
      <c r="P259" s="141">
        <f t="shared" si="21"/>
        <v>0</v>
      </c>
      <c r="Q259" s="141">
        <v>0</v>
      </c>
      <c r="R259" s="141">
        <f t="shared" si="22"/>
        <v>0</v>
      </c>
      <c r="S259" s="141">
        <v>0</v>
      </c>
      <c r="T259" s="142">
        <f t="shared" si="23"/>
        <v>0</v>
      </c>
      <c r="AR259" s="143" t="s">
        <v>125</v>
      </c>
      <c r="AT259" s="143" t="s">
        <v>129</v>
      </c>
      <c r="AU259" s="143" t="s">
        <v>128</v>
      </c>
      <c r="AY259" s="15" t="s">
        <v>123</v>
      </c>
      <c r="BE259" s="144">
        <f t="shared" si="24"/>
        <v>0</v>
      </c>
      <c r="BF259" s="144">
        <f t="shared" si="25"/>
        <v>0</v>
      </c>
      <c r="BG259" s="144">
        <f t="shared" si="26"/>
        <v>0</v>
      </c>
      <c r="BH259" s="144">
        <f t="shared" si="27"/>
        <v>0</v>
      </c>
      <c r="BI259" s="144">
        <f t="shared" si="28"/>
        <v>0</v>
      </c>
      <c r="BJ259" s="15" t="s">
        <v>80</v>
      </c>
      <c r="BK259" s="144">
        <f t="shared" si="29"/>
        <v>0</v>
      </c>
      <c r="BL259" s="15" t="s">
        <v>125</v>
      </c>
      <c r="BM259" s="143" t="s">
        <v>365</v>
      </c>
    </row>
    <row r="260" spans="2:65" s="12" customFormat="1" ht="11.25">
      <c r="B260" s="145"/>
      <c r="D260" s="146" t="s">
        <v>147</v>
      </c>
      <c r="E260" s="147" t="s">
        <v>1</v>
      </c>
      <c r="F260" s="148" t="s">
        <v>600</v>
      </c>
      <c r="H260" s="149">
        <v>364.6</v>
      </c>
      <c r="I260" s="150"/>
      <c r="L260" s="145"/>
      <c r="M260" s="151"/>
      <c r="T260" s="152"/>
      <c r="AT260" s="147" t="s">
        <v>147</v>
      </c>
      <c r="AU260" s="147" t="s">
        <v>128</v>
      </c>
      <c r="AV260" s="12" t="s">
        <v>82</v>
      </c>
      <c r="AW260" s="12" t="s">
        <v>31</v>
      </c>
      <c r="AX260" s="12" t="s">
        <v>73</v>
      </c>
      <c r="AY260" s="147" t="s">
        <v>123</v>
      </c>
    </row>
    <row r="261" spans="2:65" s="13" customFormat="1" ht="11.25">
      <c r="B261" s="153"/>
      <c r="D261" s="146" t="s">
        <v>147</v>
      </c>
      <c r="E261" s="154" t="s">
        <v>1</v>
      </c>
      <c r="F261" s="155" t="s">
        <v>149</v>
      </c>
      <c r="H261" s="156">
        <v>364.6</v>
      </c>
      <c r="I261" s="157"/>
      <c r="L261" s="153"/>
      <c r="M261" s="158"/>
      <c r="T261" s="159"/>
      <c r="AT261" s="154" t="s">
        <v>147</v>
      </c>
      <c r="AU261" s="154" t="s">
        <v>128</v>
      </c>
      <c r="AV261" s="13" t="s">
        <v>125</v>
      </c>
      <c r="AW261" s="13" t="s">
        <v>31</v>
      </c>
      <c r="AX261" s="13" t="s">
        <v>80</v>
      </c>
      <c r="AY261" s="154" t="s">
        <v>123</v>
      </c>
    </row>
    <row r="262" spans="2:65" s="1" customFormat="1" ht="21.75" customHeight="1">
      <c r="B262" s="30"/>
      <c r="C262" s="131" t="s">
        <v>336</v>
      </c>
      <c r="D262" s="131" t="s">
        <v>129</v>
      </c>
      <c r="E262" s="132" t="s">
        <v>518</v>
      </c>
      <c r="F262" s="133" t="s">
        <v>519</v>
      </c>
      <c r="G262" s="134" t="s">
        <v>134</v>
      </c>
      <c r="H262" s="135">
        <v>355.6</v>
      </c>
      <c r="I262" s="136"/>
      <c r="J262" s="137">
        <f>ROUND(I262*H262,2)</f>
        <v>0</v>
      </c>
      <c r="K262" s="138"/>
      <c r="L262" s="30"/>
      <c r="M262" s="139" t="s">
        <v>1</v>
      </c>
      <c r="N262" s="140" t="s">
        <v>38</v>
      </c>
      <c r="P262" s="141">
        <f>O262*H262</f>
        <v>0</v>
      </c>
      <c r="Q262" s="141">
        <v>0</v>
      </c>
      <c r="R262" s="141">
        <f>Q262*H262</f>
        <v>0</v>
      </c>
      <c r="S262" s="141">
        <v>0</v>
      </c>
      <c r="T262" s="142">
        <f>S262*H262</f>
        <v>0</v>
      </c>
      <c r="AR262" s="143" t="s">
        <v>125</v>
      </c>
      <c r="AT262" s="143" t="s">
        <v>129</v>
      </c>
      <c r="AU262" s="143" t="s">
        <v>128</v>
      </c>
      <c r="AY262" s="15" t="s">
        <v>123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5" t="s">
        <v>80</v>
      </c>
      <c r="BK262" s="144">
        <f>ROUND(I262*H262,2)</f>
        <v>0</v>
      </c>
      <c r="BL262" s="15" t="s">
        <v>125</v>
      </c>
      <c r="BM262" s="143" t="s">
        <v>187</v>
      </c>
    </row>
    <row r="263" spans="2:65" s="12" customFormat="1" ht="11.25">
      <c r="B263" s="145"/>
      <c r="D263" s="146" t="s">
        <v>147</v>
      </c>
      <c r="E263" s="147" t="s">
        <v>1</v>
      </c>
      <c r="F263" s="148" t="s">
        <v>559</v>
      </c>
      <c r="H263" s="149">
        <v>355.6</v>
      </c>
      <c r="I263" s="150"/>
      <c r="L263" s="145"/>
      <c r="M263" s="151"/>
      <c r="T263" s="152"/>
      <c r="AT263" s="147" t="s">
        <v>147</v>
      </c>
      <c r="AU263" s="147" t="s">
        <v>128</v>
      </c>
      <c r="AV263" s="12" t="s">
        <v>82</v>
      </c>
      <c r="AW263" s="12" t="s">
        <v>31</v>
      </c>
      <c r="AX263" s="12" t="s">
        <v>73</v>
      </c>
      <c r="AY263" s="147" t="s">
        <v>123</v>
      </c>
    </row>
    <row r="264" spans="2:65" s="13" customFormat="1" ht="11.25">
      <c r="B264" s="153"/>
      <c r="D264" s="146" t="s">
        <v>147</v>
      </c>
      <c r="E264" s="154" t="s">
        <v>1</v>
      </c>
      <c r="F264" s="155" t="s">
        <v>149</v>
      </c>
      <c r="H264" s="156">
        <v>355.6</v>
      </c>
      <c r="I264" s="157"/>
      <c r="L264" s="153"/>
      <c r="M264" s="158"/>
      <c r="T264" s="159"/>
      <c r="AT264" s="154" t="s">
        <v>147</v>
      </c>
      <c r="AU264" s="154" t="s">
        <v>128</v>
      </c>
      <c r="AV264" s="13" t="s">
        <v>125</v>
      </c>
      <c r="AW264" s="13" t="s">
        <v>31</v>
      </c>
      <c r="AX264" s="13" t="s">
        <v>80</v>
      </c>
      <c r="AY264" s="154" t="s">
        <v>123</v>
      </c>
    </row>
    <row r="265" spans="2:65" s="11" customFormat="1" ht="20.85" customHeight="1">
      <c r="B265" s="119"/>
      <c r="D265" s="120" t="s">
        <v>72</v>
      </c>
      <c r="E265" s="129" t="s">
        <v>282</v>
      </c>
      <c r="F265" s="129" t="s">
        <v>521</v>
      </c>
      <c r="I265" s="122"/>
      <c r="J265" s="130">
        <f>BK265</f>
        <v>0</v>
      </c>
      <c r="L265" s="119"/>
      <c r="M265" s="124"/>
      <c r="P265" s="125">
        <f>SUM(P266:P268)</f>
        <v>0</v>
      </c>
      <c r="R265" s="125">
        <f>SUM(R266:R268)</f>
        <v>0</v>
      </c>
      <c r="T265" s="126">
        <f>SUM(T266:T268)</f>
        <v>0</v>
      </c>
      <c r="AR265" s="120" t="s">
        <v>80</v>
      </c>
      <c r="AT265" s="127" t="s">
        <v>72</v>
      </c>
      <c r="AU265" s="127" t="s">
        <v>82</v>
      </c>
      <c r="AY265" s="120" t="s">
        <v>123</v>
      </c>
      <c r="BK265" s="128">
        <f>SUM(BK266:BK268)</f>
        <v>0</v>
      </c>
    </row>
    <row r="266" spans="2:65" s="1" customFormat="1" ht="24.2" customHeight="1">
      <c r="B266" s="30"/>
      <c r="C266" s="131" t="s">
        <v>503</v>
      </c>
      <c r="D266" s="131" t="s">
        <v>129</v>
      </c>
      <c r="E266" s="132" t="s">
        <v>523</v>
      </c>
      <c r="F266" s="133" t="s">
        <v>524</v>
      </c>
      <c r="G266" s="134" t="s">
        <v>134</v>
      </c>
      <c r="H266" s="135">
        <v>308</v>
      </c>
      <c r="I266" s="136"/>
      <c r="J266" s="137">
        <f>ROUND(I266*H266,2)</f>
        <v>0</v>
      </c>
      <c r="K266" s="138"/>
      <c r="L266" s="30"/>
      <c r="M266" s="139" t="s">
        <v>1</v>
      </c>
      <c r="N266" s="140" t="s">
        <v>38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125</v>
      </c>
      <c r="AT266" s="143" t="s">
        <v>129</v>
      </c>
      <c r="AU266" s="143" t="s">
        <v>128</v>
      </c>
      <c r="AY266" s="15" t="s">
        <v>123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5" t="s">
        <v>80</v>
      </c>
      <c r="BK266" s="144">
        <f>ROUND(I266*H266,2)</f>
        <v>0</v>
      </c>
      <c r="BL266" s="15" t="s">
        <v>125</v>
      </c>
      <c r="BM266" s="143" t="s">
        <v>442</v>
      </c>
    </row>
    <row r="267" spans="2:65" s="12" customFormat="1" ht="11.25">
      <c r="B267" s="145"/>
      <c r="D267" s="146" t="s">
        <v>147</v>
      </c>
      <c r="E267" s="147" t="s">
        <v>1</v>
      </c>
      <c r="F267" s="148" t="s">
        <v>585</v>
      </c>
      <c r="H267" s="149">
        <v>308</v>
      </c>
      <c r="I267" s="150"/>
      <c r="L267" s="145"/>
      <c r="M267" s="151"/>
      <c r="T267" s="152"/>
      <c r="AT267" s="147" t="s">
        <v>147</v>
      </c>
      <c r="AU267" s="147" t="s">
        <v>128</v>
      </c>
      <c r="AV267" s="12" t="s">
        <v>82</v>
      </c>
      <c r="AW267" s="12" t="s">
        <v>31</v>
      </c>
      <c r="AX267" s="12" t="s">
        <v>73</v>
      </c>
      <c r="AY267" s="147" t="s">
        <v>123</v>
      </c>
    </row>
    <row r="268" spans="2:65" s="13" customFormat="1" ht="11.25">
      <c r="B268" s="153"/>
      <c r="D268" s="146" t="s">
        <v>147</v>
      </c>
      <c r="E268" s="154" t="s">
        <v>1</v>
      </c>
      <c r="F268" s="155" t="s">
        <v>149</v>
      </c>
      <c r="H268" s="156">
        <v>308</v>
      </c>
      <c r="I268" s="157"/>
      <c r="L268" s="153"/>
      <c r="M268" s="158"/>
      <c r="T268" s="159"/>
      <c r="AT268" s="154" t="s">
        <v>147</v>
      </c>
      <c r="AU268" s="154" t="s">
        <v>128</v>
      </c>
      <c r="AV268" s="13" t="s">
        <v>125</v>
      </c>
      <c r="AW268" s="13" t="s">
        <v>31</v>
      </c>
      <c r="AX268" s="13" t="s">
        <v>80</v>
      </c>
      <c r="AY268" s="154" t="s">
        <v>123</v>
      </c>
    </row>
    <row r="269" spans="2:65" s="11" customFormat="1" ht="20.85" customHeight="1">
      <c r="B269" s="119"/>
      <c r="D269" s="120" t="s">
        <v>72</v>
      </c>
      <c r="E269" s="129" t="s">
        <v>527</v>
      </c>
      <c r="F269" s="129" t="s">
        <v>528</v>
      </c>
      <c r="I269" s="122"/>
      <c r="J269" s="130">
        <f>BK269</f>
        <v>0</v>
      </c>
      <c r="L269" s="119"/>
      <c r="M269" s="124"/>
      <c r="P269" s="125">
        <f>SUM(P270:P273)</f>
        <v>0</v>
      </c>
      <c r="R269" s="125">
        <f>SUM(R270:R273)</f>
        <v>0</v>
      </c>
      <c r="T269" s="126">
        <f>SUM(T270:T273)</f>
        <v>0</v>
      </c>
      <c r="AR269" s="120" t="s">
        <v>80</v>
      </c>
      <c r="AT269" s="127" t="s">
        <v>72</v>
      </c>
      <c r="AU269" s="127" t="s">
        <v>82</v>
      </c>
      <c r="AY269" s="120" t="s">
        <v>123</v>
      </c>
      <c r="BK269" s="128">
        <f>SUM(BK270:BK273)</f>
        <v>0</v>
      </c>
    </row>
    <row r="270" spans="2:65" s="1" customFormat="1" ht="37.9" customHeight="1">
      <c r="B270" s="30"/>
      <c r="C270" s="131" t="s">
        <v>340</v>
      </c>
      <c r="D270" s="131" t="s">
        <v>129</v>
      </c>
      <c r="E270" s="132" t="s">
        <v>530</v>
      </c>
      <c r="F270" s="133" t="s">
        <v>531</v>
      </c>
      <c r="G270" s="134" t="s">
        <v>255</v>
      </c>
      <c r="H270" s="135">
        <v>149.59200000000001</v>
      </c>
      <c r="I270" s="136"/>
      <c r="J270" s="137">
        <f>ROUND(I270*H270,2)</f>
        <v>0</v>
      </c>
      <c r="K270" s="138"/>
      <c r="L270" s="30"/>
      <c r="M270" s="139" t="s">
        <v>1</v>
      </c>
      <c r="N270" s="140" t="s">
        <v>38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125</v>
      </c>
      <c r="AT270" s="143" t="s">
        <v>129</v>
      </c>
      <c r="AU270" s="143" t="s">
        <v>128</v>
      </c>
      <c r="AY270" s="15" t="s">
        <v>123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5" t="s">
        <v>80</v>
      </c>
      <c r="BK270" s="144">
        <f>ROUND(I270*H270,2)</f>
        <v>0</v>
      </c>
      <c r="BL270" s="15" t="s">
        <v>125</v>
      </c>
      <c r="BM270" s="143" t="s">
        <v>369</v>
      </c>
    </row>
    <row r="271" spans="2:65" s="1" customFormat="1" ht="37.9" customHeight="1">
      <c r="B271" s="30"/>
      <c r="C271" s="131" t="s">
        <v>209</v>
      </c>
      <c r="D271" s="131" t="s">
        <v>129</v>
      </c>
      <c r="E271" s="132" t="s">
        <v>533</v>
      </c>
      <c r="F271" s="133" t="s">
        <v>534</v>
      </c>
      <c r="G271" s="134" t="s">
        <v>255</v>
      </c>
      <c r="H271" s="135">
        <v>818.88599999999997</v>
      </c>
      <c r="I271" s="136"/>
      <c r="J271" s="137">
        <f>ROUND(I271*H271,2)</f>
        <v>0</v>
      </c>
      <c r="K271" s="138"/>
      <c r="L271" s="30"/>
      <c r="M271" s="139" t="s">
        <v>1</v>
      </c>
      <c r="N271" s="140" t="s">
        <v>38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125</v>
      </c>
      <c r="AT271" s="143" t="s">
        <v>129</v>
      </c>
      <c r="AU271" s="143" t="s">
        <v>128</v>
      </c>
      <c r="AY271" s="15" t="s">
        <v>123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5" t="s">
        <v>80</v>
      </c>
      <c r="BK271" s="144">
        <f>ROUND(I271*H271,2)</f>
        <v>0</v>
      </c>
      <c r="BL271" s="15" t="s">
        <v>125</v>
      </c>
      <c r="BM271" s="143" t="s">
        <v>423</v>
      </c>
    </row>
    <row r="272" spans="2:65" s="12" customFormat="1" ht="11.25">
      <c r="B272" s="145"/>
      <c r="D272" s="146" t="s">
        <v>147</v>
      </c>
      <c r="E272" s="147" t="s">
        <v>1</v>
      </c>
      <c r="F272" s="148" t="s">
        <v>601</v>
      </c>
      <c r="H272" s="149">
        <v>818.88599999999997</v>
      </c>
      <c r="I272" s="150"/>
      <c r="L272" s="145"/>
      <c r="M272" s="151"/>
      <c r="T272" s="152"/>
      <c r="AT272" s="147" t="s">
        <v>147</v>
      </c>
      <c r="AU272" s="147" t="s">
        <v>128</v>
      </c>
      <c r="AV272" s="12" t="s">
        <v>82</v>
      </c>
      <c r="AW272" s="12" t="s">
        <v>31</v>
      </c>
      <c r="AX272" s="12" t="s">
        <v>73</v>
      </c>
      <c r="AY272" s="147" t="s">
        <v>123</v>
      </c>
    </row>
    <row r="273" spans="2:65" s="13" customFormat="1" ht="11.25">
      <c r="B273" s="153"/>
      <c r="D273" s="146" t="s">
        <v>147</v>
      </c>
      <c r="E273" s="154" t="s">
        <v>1</v>
      </c>
      <c r="F273" s="155" t="s">
        <v>149</v>
      </c>
      <c r="H273" s="156">
        <v>818.88599999999997</v>
      </c>
      <c r="I273" s="157"/>
      <c r="L273" s="153"/>
      <c r="M273" s="158"/>
      <c r="T273" s="159"/>
      <c r="AT273" s="154" t="s">
        <v>147</v>
      </c>
      <c r="AU273" s="154" t="s">
        <v>128</v>
      </c>
      <c r="AV273" s="13" t="s">
        <v>125</v>
      </c>
      <c r="AW273" s="13" t="s">
        <v>31</v>
      </c>
      <c r="AX273" s="13" t="s">
        <v>80</v>
      </c>
      <c r="AY273" s="154" t="s">
        <v>123</v>
      </c>
    </row>
    <row r="274" spans="2:65" s="11" customFormat="1" ht="20.85" customHeight="1">
      <c r="B274" s="119"/>
      <c r="D274" s="120" t="s">
        <v>72</v>
      </c>
      <c r="E274" s="129" t="s">
        <v>537</v>
      </c>
      <c r="F274" s="129" t="s">
        <v>538</v>
      </c>
      <c r="I274" s="122"/>
      <c r="J274" s="130">
        <f>BK274</f>
        <v>0</v>
      </c>
      <c r="L274" s="119"/>
      <c r="M274" s="124"/>
      <c r="P274" s="125">
        <f>SUM(P275:P278)</f>
        <v>0</v>
      </c>
      <c r="R274" s="125">
        <f>SUM(R275:R278)</f>
        <v>0</v>
      </c>
      <c r="T274" s="126">
        <f>SUM(T275:T278)</f>
        <v>0</v>
      </c>
      <c r="AR274" s="120" t="s">
        <v>80</v>
      </c>
      <c r="AT274" s="127" t="s">
        <v>72</v>
      </c>
      <c r="AU274" s="127" t="s">
        <v>82</v>
      </c>
      <c r="AY274" s="120" t="s">
        <v>123</v>
      </c>
      <c r="BK274" s="128">
        <f>SUM(BK275:BK278)</f>
        <v>0</v>
      </c>
    </row>
    <row r="275" spans="2:65" s="1" customFormat="1" ht="44.25" customHeight="1">
      <c r="B275" s="30"/>
      <c r="C275" s="131" t="s">
        <v>333</v>
      </c>
      <c r="D275" s="131" t="s">
        <v>129</v>
      </c>
      <c r="E275" s="132" t="s">
        <v>540</v>
      </c>
      <c r="F275" s="133" t="s">
        <v>541</v>
      </c>
      <c r="G275" s="134" t="s">
        <v>255</v>
      </c>
      <c r="H275" s="135">
        <v>152.44</v>
      </c>
      <c r="I275" s="136"/>
      <c r="J275" s="137">
        <f>ROUND(I275*H275,2)</f>
        <v>0</v>
      </c>
      <c r="K275" s="138"/>
      <c r="L275" s="30"/>
      <c r="M275" s="139" t="s">
        <v>1</v>
      </c>
      <c r="N275" s="140" t="s">
        <v>38</v>
      </c>
      <c r="P275" s="141">
        <f>O275*H275</f>
        <v>0</v>
      </c>
      <c r="Q275" s="141">
        <v>0</v>
      </c>
      <c r="R275" s="141">
        <f>Q275*H275</f>
        <v>0</v>
      </c>
      <c r="S275" s="141">
        <v>0</v>
      </c>
      <c r="T275" s="142">
        <f>S275*H275</f>
        <v>0</v>
      </c>
      <c r="AR275" s="143" t="s">
        <v>125</v>
      </c>
      <c r="AT275" s="143" t="s">
        <v>129</v>
      </c>
      <c r="AU275" s="143" t="s">
        <v>128</v>
      </c>
      <c r="AY275" s="15" t="s">
        <v>123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5" t="s">
        <v>80</v>
      </c>
      <c r="BK275" s="144">
        <f>ROUND(I275*H275,2)</f>
        <v>0</v>
      </c>
      <c r="BL275" s="15" t="s">
        <v>125</v>
      </c>
      <c r="BM275" s="143" t="s">
        <v>602</v>
      </c>
    </row>
    <row r="276" spans="2:65" s="12" customFormat="1" ht="11.25">
      <c r="B276" s="145"/>
      <c r="D276" s="146" t="s">
        <v>147</v>
      </c>
      <c r="E276" s="147" t="s">
        <v>1</v>
      </c>
      <c r="F276" s="148" t="s">
        <v>603</v>
      </c>
      <c r="H276" s="149">
        <v>152.44</v>
      </c>
      <c r="I276" s="150"/>
      <c r="L276" s="145"/>
      <c r="M276" s="151"/>
      <c r="T276" s="152"/>
      <c r="AT276" s="147" t="s">
        <v>147</v>
      </c>
      <c r="AU276" s="147" t="s">
        <v>128</v>
      </c>
      <c r="AV276" s="12" t="s">
        <v>82</v>
      </c>
      <c r="AW276" s="12" t="s">
        <v>31</v>
      </c>
      <c r="AX276" s="12" t="s">
        <v>73</v>
      </c>
      <c r="AY276" s="147" t="s">
        <v>123</v>
      </c>
    </row>
    <row r="277" spans="2:65" s="13" customFormat="1" ht="11.25">
      <c r="B277" s="153"/>
      <c r="D277" s="146" t="s">
        <v>147</v>
      </c>
      <c r="E277" s="154" t="s">
        <v>1</v>
      </c>
      <c r="F277" s="155" t="s">
        <v>149</v>
      </c>
      <c r="H277" s="156">
        <v>152.44</v>
      </c>
      <c r="I277" s="157"/>
      <c r="L277" s="153"/>
      <c r="M277" s="158"/>
      <c r="T277" s="159"/>
      <c r="AT277" s="154" t="s">
        <v>147</v>
      </c>
      <c r="AU277" s="154" t="s">
        <v>128</v>
      </c>
      <c r="AV277" s="13" t="s">
        <v>125</v>
      </c>
      <c r="AW277" s="13" t="s">
        <v>31</v>
      </c>
      <c r="AX277" s="13" t="s">
        <v>80</v>
      </c>
      <c r="AY277" s="154" t="s">
        <v>123</v>
      </c>
    </row>
    <row r="278" spans="2:65" s="1" customFormat="1" ht="49.15" customHeight="1">
      <c r="B278" s="30"/>
      <c r="C278" s="131" t="s">
        <v>341</v>
      </c>
      <c r="D278" s="131" t="s">
        <v>129</v>
      </c>
      <c r="E278" s="132" t="s">
        <v>543</v>
      </c>
      <c r="F278" s="133" t="s">
        <v>544</v>
      </c>
      <c r="G278" s="134" t="s">
        <v>255</v>
      </c>
      <c r="H278" s="135">
        <v>219.51300000000001</v>
      </c>
      <c r="I278" s="136"/>
      <c r="J278" s="137">
        <f>ROUND(I278*H278,2)</f>
        <v>0</v>
      </c>
      <c r="K278" s="138"/>
      <c r="L278" s="30"/>
      <c r="M278" s="139" t="s">
        <v>1</v>
      </c>
      <c r="N278" s="140" t="s">
        <v>38</v>
      </c>
      <c r="P278" s="141">
        <f>O278*H278</f>
        <v>0</v>
      </c>
      <c r="Q278" s="141">
        <v>0</v>
      </c>
      <c r="R278" s="141">
        <f>Q278*H278</f>
        <v>0</v>
      </c>
      <c r="S278" s="141">
        <v>0</v>
      </c>
      <c r="T278" s="142">
        <f>S278*H278</f>
        <v>0</v>
      </c>
      <c r="AR278" s="143" t="s">
        <v>125</v>
      </c>
      <c r="AT278" s="143" t="s">
        <v>129</v>
      </c>
      <c r="AU278" s="143" t="s">
        <v>128</v>
      </c>
      <c r="AY278" s="15" t="s">
        <v>123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5" t="s">
        <v>80</v>
      </c>
      <c r="BK278" s="144">
        <f>ROUND(I278*H278,2)</f>
        <v>0</v>
      </c>
      <c r="BL278" s="15" t="s">
        <v>125</v>
      </c>
      <c r="BM278" s="143" t="s">
        <v>430</v>
      </c>
    </row>
    <row r="279" spans="2:65" s="11" customFormat="1" ht="25.9" customHeight="1">
      <c r="B279" s="119"/>
      <c r="D279" s="120" t="s">
        <v>72</v>
      </c>
      <c r="E279" s="121" t="s">
        <v>604</v>
      </c>
      <c r="F279" s="121" t="s">
        <v>605</v>
      </c>
      <c r="I279" s="122"/>
      <c r="J279" s="123">
        <f>BK279</f>
        <v>0</v>
      </c>
      <c r="L279" s="119"/>
      <c r="M279" s="124"/>
      <c r="P279" s="125">
        <f>P280</f>
        <v>0</v>
      </c>
      <c r="R279" s="125">
        <f>R280</f>
        <v>0</v>
      </c>
      <c r="T279" s="126">
        <f>T280</f>
        <v>0</v>
      </c>
      <c r="AR279" s="120" t="s">
        <v>135</v>
      </c>
      <c r="AT279" s="127" t="s">
        <v>72</v>
      </c>
      <c r="AU279" s="127" t="s">
        <v>73</v>
      </c>
      <c r="AY279" s="120" t="s">
        <v>123</v>
      </c>
      <c r="BK279" s="128">
        <f>BK280</f>
        <v>0</v>
      </c>
    </row>
    <row r="280" spans="2:65" s="11" customFormat="1" ht="22.9" customHeight="1">
      <c r="B280" s="119"/>
      <c r="D280" s="120" t="s">
        <v>72</v>
      </c>
      <c r="E280" s="129" t="s">
        <v>606</v>
      </c>
      <c r="F280" s="129" t="s">
        <v>607</v>
      </c>
      <c r="I280" s="122"/>
      <c r="J280" s="130">
        <f>BK280</f>
        <v>0</v>
      </c>
      <c r="L280" s="119"/>
      <c r="M280" s="124"/>
      <c r="P280" s="125">
        <f>P281</f>
        <v>0</v>
      </c>
      <c r="R280" s="125">
        <f>R281</f>
        <v>0</v>
      </c>
      <c r="T280" s="126">
        <f>T281</f>
        <v>0</v>
      </c>
      <c r="AR280" s="120" t="s">
        <v>135</v>
      </c>
      <c r="AT280" s="127" t="s">
        <v>72</v>
      </c>
      <c r="AU280" s="127" t="s">
        <v>80</v>
      </c>
      <c r="AY280" s="120" t="s">
        <v>123</v>
      </c>
      <c r="BK280" s="128">
        <f>BK281</f>
        <v>0</v>
      </c>
    </row>
    <row r="281" spans="2:65" s="1" customFormat="1" ht="16.5" customHeight="1">
      <c r="B281" s="30"/>
      <c r="C281" s="131" t="s">
        <v>319</v>
      </c>
      <c r="D281" s="131" t="s">
        <v>129</v>
      </c>
      <c r="E281" s="132" t="s">
        <v>608</v>
      </c>
      <c r="F281" s="133" t="s">
        <v>609</v>
      </c>
      <c r="G281" s="134" t="s">
        <v>131</v>
      </c>
      <c r="H281" s="135">
        <v>1</v>
      </c>
      <c r="I281" s="136"/>
      <c r="J281" s="137">
        <f>ROUND(I281*H281,2)</f>
        <v>0</v>
      </c>
      <c r="K281" s="138"/>
      <c r="L281" s="30"/>
      <c r="M281" s="171" t="s">
        <v>1</v>
      </c>
      <c r="N281" s="172" t="s">
        <v>38</v>
      </c>
      <c r="O281" s="173"/>
      <c r="P281" s="174">
        <f>O281*H281</f>
        <v>0</v>
      </c>
      <c r="Q281" s="174">
        <v>0</v>
      </c>
      <c r="R281" s="174">
        <f>Q281*H281</f>
        <v>0</v>
      </c>
      <c r="S281" s="174">
        <v>0</v>
      </c>
      <c r="T281" s="175">
        <f>S281*H281</f>
        <v>0</v>
      </c>
      <c r="AR281" s="143" t="s">
        <v>610</v>
      </c>
      <c r="AT281" s="143" t="s">
        <v>129</v>
      </c>
      <c r="AU281" s="143" t="s">
        <v>82</v>
      </c>
      <c r="AY281" s="15" t="s">
        <v>123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5" t="s">
        <v>80</v>
      </c>
      <c r="BK281" s="144">
        <f>ROUND(I281*H281,2)</f>
        <v>0</v>
      </c>
      <c r="BL281" s="15" t="s">
        <v>610</v>
      </c>
      <c r="BM281" s="143" t="s">
        <v>611</v>
      </c>
    </row>
    <row r="282" spans="2:65" s="1" customFormat="1" ht="6.95" customHeight="1">
      <c r="B282" s="42"/>
      <c r="C282" s="43"/>
      <c r="D282" s="43"/>
      <c r="E282" s="43"/>
      <c r="F282" s="43"/>
      <c r="G282" s="43"/>
      <c r="H282" s="43"/>
      <c r="I282" s="43"/>
      <c r="J282" s="43"/>
      <c r="K282" s="43"/>
      <c r="L282" s="30"/>
    </row>
  </sheetData>
  <sheetProtection algorithmName="SHA-512" hashValue="i1LrxJ0+zlAc/c8vKxo3hhwQtpYnUb6lau88Dqwg9/Hry2saHWuq6DjoZSdNDbRBDdjsK/sb7252+VYLGw++ng==" saltValue="x/YzZuB2/nD02xfN4ZPJlJp1+bbe09auIVEjHDrDwtFyFDSCclPb74j2uj1BZLAYxVQX/71D2gT2mO5Ki8iaIw==" spinCount="100000" sheet="1" objects="1" scenarios="1" formatColumns="0" formatRows="0" autoFilter="0"/>
  <autoFilter ref="C128:K281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001 - Vodovod SO02</vt:lpstr>
      <vt:lpstr>002 - Vodovod SO03</vt:lpstr>
      <vt:lpstr>'001 - Vodovod SO02'!Názvy_tisku</vt:lpstr>
      <vt:lpstr>'002 - Vodovod SO03'!Názvy_tisku</vt:lpstr>
      <vt:lpstr>'Rekapitulace stavby'!Názvy_tisku</vt:lpstr>
      <vt:lpstr>'001 - Vodovod SO02'!Oblast_tisku</vt:lpstr>
      <vt:lpstr>'002 - Vodovod SO03'!Oblast_tisku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Petera Tomáš</dc:creator>
  <cp:lastModifiedBy>Petera Tomáš</cp:lastModifiedBy>
  <dcterms:created xsi:type="dcterms:W3CDTF">2024-08-30T07:07:49Z</dcterms:created>
  <dcterms:modified xsi:type="dcterms:W3CDTF">2024-08-30T07:09:20Z</dcterms:modified>
</cp:coreProperties>
</file>