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5 k Usm. 82017\VO REAL JOSEPHINE\Agrosev\4.1 výzva 65\K3\VO\Zadanie K3\"/>
    </mc:Choice>
  </mc:AlternateContent>
  <xr:revisionPtr revIDLastSave="0" documentId="13_ncr:1_{DA8DF93D-742F-40AA-B2FC-9B4DE2861FB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kapitulácia stavby" sheetId="1" r:id="rId1"/>
    <sheet name="1 - Kravín 03, Želobudza" sheetId="2" r:id="rId2"/>
  </sheets>
  <definedNames>
    <definedName name="_xlnm._FilterDatabase" localSheetId="1" hidden="1">'1 - Kravín 03, Želobudza'!$C$133:$K$218</definedName>
    <definedName name="_xlnm.Print_Titles" localSheetId="1">'1 - Kravín 03, Želobudza'!$133:$133</definedName>
    <definedName name="_xlnm.Print_Titles" localSheetId="0">'Rekapitulácia stavby'!$92:$92</definedName>
    <definedName name="_xlnm.Print_Area" localSheetId="1">'1 - Kravín 03, Želobudza'!$C$4:$J$76,'1 - Kravín 03, Želobudza'!$C$82:$J$115,'1 - Kravín 03, Želobudza'!$C$121:$J$218</definedName>
    <definedName name="_xlnm.Print_Area" localSheetId="0">'Rekapitulácia stavby'!$D$4:$AO$76,'Rekapitulácia stavby'!$C$82:$AQ$97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96" i="1" l="1"/>
  <c r="AX96" i="1"/>
  <c r="J37" i="2"/>
  <c r="J36" i="2"/>
  <c r="AY95" i="1" s="1"/>
  <c r="J35" i="2"/>
  <c r="AX95" i="1" s="1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5" i="2"/>
  <c r="BH215" i="2"/>
  <c r="BG215" i="2"/>
  <c r="BE215" i="2"/>
  <c r="T215" i="2"/>
  <c r="T214" i="2" s="1"/>
  <c r="T213" i="2" s="1"/>
  <c r="R215" i="2"/>
  <c r="R214" i="2" s="1"/>
  <c r="R213" i="2" s="1"/>
  <c r="P215" i="2"/>
  <c r="P214" i="2"/>
  <c r="P213" i="2" s="1"/>
  <c r="BI212" i="2"/>
  <c r="BH212" i="2"/>
  <c r="BG212" i="2"/>
  <c r="BE212" i="2"/>
  <c r="T212" i="2"/>
  <c r="T211" i="2"/>
  <c r="R212" i="2"/>
  <c r="R211" i="2" s="1"/>
  <c r="P212" i="2"/>
  <c r="P211" i="2" s="1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0" i="2"/>
  <c r="BH180" i="2"/>
  <c r="BG180" i="2"/>
  <c r="BE180" i="2"/>
  <c r="T180" i="2"/>
  <c r="T179" i="2"/>
  <c r="R180" i="2"/>
  <c r="R179" i="2" s="1"/>
  <c r="P180" i="2"/>
  <c r="P179" i="2" s="1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59" i="2"/>
  <c r="BH159" i="2"/>
  <c r="BG159" i="2"/>
  <c r="BE159" i="2"/>
  <c r="T159" i="2"/>
  <c r="T158" i="2" s="1"/>
  <c r="R159" i="2"/>
  <c r="R158" i="2" s="1"/>
  <c r="P159" i="2"/>
  <c r="P158" i="2" s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F128" i="2"/>
  <c r="E126" i="2"/>
  <c r="F89" i="2"/>
  <c r="E87" i="2"/>
  <c r="J24" i="2"/>
  <c r="E24" i="2"/>
  <c r="J92" i="2" s="1"/>
  <c r="J23" i="2"/>
  <c r="J21" i="2"/>
  <c r="E21" i="2"/>
  <c r="J91" i="2" s="1"/>
  <c r="J20" i="2"/>
  <c r="J18" i="2"/>
  <c r="E18" i="2"/>
  <c r="F131" i="2" s="1"/>
  <c r="J17" i="2"/>
  <c r="J15" i="2"/>
  <c r="E15" i="2"/>
  <c r="F130" i="2" s="1"/>
  <c r="J14" i="2"/>
  <c r="J128" i="2"/>
  <c r="E7" i="2"/>
  <c r="E85" i="2" s="1"/>
  <c r="L90" i="1"/>
  <c r="AM90" i="1"/>
  <c r="AM89" i="1"/>
  <c r="L89" i="1"/>
  <c r="AM87" i="1"/>
  <c r="L87" i="1"/>
  <c r="L85" i="1"/>
  <c r="L84" i="1"/>
  <c r="BK218" i="2"/>
  <c r="BK188" i="2"/>
  <c r="BK186" i="2"/>
  <c r="BK185" i="2"/>
  <c r="BK166" i="2"/>
  <c r="BK142" i="2"/>
  <c r="BK152" i="2"/>
  <c r="BK145" i="2"/>
  <c r="BK168" i="2"/>
  <c r="BK164" i="2"/>
  <c r="BK159" i="2"/>
  <c r="BK151" i="2"/>
  <c r="BK212" i="2"/>
  <c r="BK200" i="2"/>
  <c r="BK177" i="2"/>
  <c r="BK139" i="2"/>
  <c r="BK202" i="2"/>
  <c r="BK193" i="2"/>
  <c r="BK187" i="2"/>
  <c r="BK198" i="2"/>
  <c r="BK150" i="2"/>
  <c r="BK137" i="2"/>
  <c r="BK206" i="2"/>
  <c r="BK199" i="2"/>
  <c r="BK204" i="2"/>
  <c r="BK154" i="2"/>
  <c r="BK169" i="2"/>
  <c r="BK140" i="2"/>
  <c r="BK173" i="2"/>
  <c r="BK165" i="2"/>
  <c r="BK209" i="2"/>
  <c r="BK201" i="2"/>
  <c r="BK190" i="2"/>
  <c r="BK176" i="2"/>
  <c r="BK138" i="2"/>
  <c r="BK189" i="2"/>
  <c r="BK175" i="2"/>
  <c r="BK155" i="2"/>
  <c r="BK191" i="2"/>
  <c r="BK148" i="2"/>
  <c r="BK144" i="2"/>
  <c r="BK217" i="2"/>
  <c r="BK205" i="2"/>
  <c r="BK149" i="2"/>
  <c r="BK208" i="2"/>
  <c r="BK156" i="2"/>
  <c r="BK207" i="2"/>
  <c r="BK197" i="2"/>
  <c r="BK184" i="2"/>
  <c r="BK157" i="2"/>
  <c r="BK141" i="2"/>
  <c r="BK215" i="2"/>
  <c r="BK196" i="2"/>
  <c r="BK178" i="2"/>
  <c r="BK174" i="2"/>
  <c r="BK183" i="2"/>
  <c r="BK146" i="2"/>
  <c r="BK194" i="2"/>
  <c r="BK162" i="2"/>
  <c r="BK172" i="2"/>
  <c r="BK161" i="2"/>
  <c r="AS94" i="1"/>
  <c r="BK210" i="2"/>
  <c r="BK170" i="2"/>
  <c r="BK180" i="2"/>
  <c r="BK163" i="2"/>
  <c r="BK171" i="2"/>
  <c r="R143" i="2" l="1"/>
  <c r="T153" i="2"/>
  <c r="P195" i="2"/>
  <c r="P147" i="2"/>
  <c r="T160" i="2"/>
  <c r="R195" i="2"/>
  <c r="R136" i="2"/>
  <c r="R153" i="2"/>
  <c r="T192" i="2"/>
  <c r="R216" i="2"/>
  <c r="BK160" i="2"/>
  <c r="T167" i="2"/>
  <c r="R167" i="2"/>
  <c r="R203" i="2"/>
  <c r="T136" i="2"/>
  <c r="P167" i="2"/>
  <c r="R192" i="2"/>
  <c r="P216" i="2"/>
  <c r="P136" i="2"/>
  <c r="T147" i="2"/>
  <c r="BK195" i="2"/>
  <c r="BK136" i="2"/>
  <c r="P143" i="2"/>
  <c r="R147" i="2"/>
  <c r="P160" i="2"/>
  <c r="BK182" i="2"/>
  <c r="BK192" i="2"/>
  <c r="P203" i="2"/>
  <c r="BK216" i="2"/>
  <c r="T143" i="2"/>
  <c r="BK153" i="2"/>
  <c r="T182" i="2"/>
  <c r="BK203" i="2"/>
  <c r="BK143" i="2"/>
  <c r="BK167" i="2"/>
  <c r="R182" i="2"/>
  <c r="T195" i="2"/>
  <c r="BK147" i="2"/>
  <c r="P153" i="2"/>
  <c r="R160" i="2"/>
  <c r="P182" i="2"/>
  <c r="P192" i="2"/>
  <c r="T203" i="2"/>
  <c r="T216" i="2"/>
  <c r="BK214" i="2"/>
  <c r="BK179" i="2"/>
  <c r="BK211" i="2"/>
  <c r="BK158" i="2"/>
  <c r="BF138" i="2"/>
  <c r="F91" i="2"/>
  <c r="J130" i="2"/>
  <c r="BF140" i="2"/>
  <c r="BF157" i="2"/>
  <c r="BF163" i="2"/>
  <c r="E124" i="2"/>
  <c r="BF150" i="2"/>
  <c r="J131" i="2"/>
  <c r="BF165" i="2"/>
  <c r="BF175" i="2"/>
  <c r="BF177" i="2"/>
  <c r="J89" i="2"/>
  <c r="BF139" i="2"/>
  <c r="BF152" i="2"/>
  <c r="BF162" i="2"/>
  <c r="BF172" i="2"/>
  <c r="BF180" i="2"/>
  <c r="BF142" i="2"/>
  <c r="BF148" i="2"/>
  <c r="BF154" i="2"/>
  <c r="BF161" i="2"/>
  <c r="BF166" i="2"/>
  <c r="BF170" i="2"/>
  <c r="BF184" i="2"/>
  <c r="BF196" i="2"/>
  <c r="BF206" i="2"/>
  <c r="F92" i="2"/>
  <c r="BF137" i="2"/>
  <c r="BF144" i="2"/>
  <c r="BF168" i="2"/>
  <c r="BF174" i="2"/>
  <c r="BF176" i="2"/>
  <c r="BF178" i="2"/>
  <c r="BF183" i="2"/>
  <c r="BF186" i="2"/>
  <c r="BF187" i="2"/>
  <c r="BF197" i="2"/>
  <c r="BF199" i="2"/>
  <c r="BF202" i="2"/>
  <c r="BF204" i="2"/>
  <c r="BF207" i="2"/>
  <c r="BF209" i="2"/>
  <c r="BF156" i="2"/>
  <c r="BF185" i="2"/>
  <c r="BF194" i="2"/>
  <c r="BF205" i="2"/>
  <c r="BF210" i="2"/>
  <c r="BF212" i="2"/>
  <c r="BF217" i="2"/>
  <c r="BF145" i="2"/>
  <c r="BF155" i="2"/>
  <c r="BF159" i="2"/>
  <c r="BF169" i="2"/>
  <c r="BF171" i="2"/>
  <c r="BF141" i="2"/>
  <c r="BF146" i="2"/>
  <c r="BF149" i="2"/>
  <c r="BF151" i="2"/>
  <c r="BF164" i="2"/>
  <c r="BF173" i="2"/>
  <c r="BF188" i="2"/>
  <c r="BF189" i="2"/>
  <c r="BF190" i="2"/>
  <c r="BF191" i="2"/>
  <c r="BF193" i="2"/>
  <c r="BF198" i="2"/>
  <c r="BF200" i="2"/>
  <c r="BF201" i="2"/>
  <c r="BF208" i="2"/>
  <c r="BF215" i="2"/>
  <c r="BF218" i="2"/>
  <c r="F37" i="2"/>
  <c r="BD95" i="1" s="1"/>
  <c r="BC96" i="1"/>
  <c r="F35" i="2"/>
  <c r="BB95" i="1" s="1"/>
  <c r="BD96" i="1"/>
  <c r="AZ96" i="1"/>
  <c r="BB96" i="1"/>
  <c r="AV96" i="1"/>
  <c r="F33" i="2"/>
  <c r="AZ95" i="1" s="1"/>
  <c r="F36" i="2"/>
  <c r="BC95" i="1" s="1"/>
  <c r="J33" i="2"/>
  <c r="AV95" i="1" s="1"/>
  <c r="R181" i="2" l="1"/>
  <c r="P181" i="2"/>
  <c r="T181" i="2"/>
  <c r="T134" i="2" s="1"/>
  <c r="BK181" i="2"/>
  <c r="BK135" i="2"/>
  <c r="T135" i="2"/>
  <c r="AU96" i="1"/>
  <c r="P135" i="2"/>
  <c r="R135" i="2"/>
  <c r="R134" i="2"/>
  <c r="BK213" i="2"/>
  <c r="F34" i="2"/>
  <c r="BA95" i="1" s="1"/>
  <c r="J34" i="2"/>
  <c r="AW95" i="1" s="1"/>
  <c r="AT95" i="1" s="1"/>
  <c r="AZ94" i="1"/>
  <c r="AV94" i="1" s="1"/>
  <c r="AK29" i="1" s="1"/>
  <c r="BC94" i="1"/>
  <c r="AY94" i="1" s="1"/>
  <c r="AW96" i="1"/>
  <c r="AT96" i="1" s="1"/>
  <c r="BB94" i="1"/>
  <c r="W31" i="1" s="1"/>
  <c r="BA96" i="1"/>
  <c r="BD94" i="1"/>
  <c r="W33" i="1" s="1"/>
  <c r="P134" i="2" l="1"/>
  <c r="AU95" i="1" s="1"/>
  <c r="BK134" i="2"/>
  <c r="AU94" i="1"/>
  <c r="BA94" i="1"/>
  <c r="AW94" i="1" s="1"/>
  <c r="AK30" i="1" s="1"/>
  <c r="W29" i="1"/>
  <c r="W32" i="1"/>
  <c r="AX94" i="1"/>
  <c r="J30" i="2" l="1"/>
  <c r="AG95" i="1" s="1"/>
  <c r="AT94" i="1"/>
  <c r="W30" i="1"/>
  <c r="J39" i="2" l="1"/>
  <c r="AN95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<sst xmlns="http://schemas.openxmlformats.org/spreadsheetml/2006/main" count="1312" uniqueCount="380">
  <si>
    <t>Export Komplet</t>
  </si>
  <si>
    <t/>
  </si>
  <si>
    <t>2.0</t>
  </si>
  <si>
    <t>False</t>
  </si>
  <si>
    <t>{ca90f470-3143-42b1-94bd-336764228791}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</si>
  <si>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</si>
  <si>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</si>
  <si>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</si>
  <si>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</si>
  <si>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</si>
  <si>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</si>
  <si>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2023107B</t>
  </si>
  <si>
    <t>Stavba:</t>
  </si>
  <si>
    <t>Kravín 03, Želobudza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</si>
  <si>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</si>
  <si>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</si>
  <si>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</si>
  <si>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</si>
  <si>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</si>
  <si>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</si>
  <si>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</si>
  <si>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</si>
  <si>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</si>
  <si>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</si>
  <si>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</si>
  <si>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</si>
  <si>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</si>
  <si>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</si>
  <si>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</si>
  <si>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</si>
  <si>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</si>
  <si>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</si>
  <si>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</si>
  <si>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</si>
  <si>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</si>
  <si>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</si>
  <si>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</si>
  <si>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</si>
  <si>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</si>
  <si>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</si>
  <si>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</si>
  <si>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</si>
  <si>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</si>
  <si>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</si>
  <si>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</si>
  <si>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</si>
  <si>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</si>
  <si>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</si>
  <si>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</si>
  <si>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</si>
  <si>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</si>
  <si>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</si>
  <si>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</si>
  <si>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</si>
  <si>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</si>
  <si>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</si>
  <si>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</si>
  <si>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</si>
  <si>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</si>
  <si>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</si>
  <si>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</si>
  <si>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</si>
  <si>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</si>
  <si>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</si>
  <si>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</si>
  <si>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</si>
  <si>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</si>
  <si>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</si>
  <si>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</si>
  <si>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</si>
  <si>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</si>
  <si>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</si>
  <si>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</si>
  <si>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</si>
  <si>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</si>
  <si>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{7c1247cd-0019-4673-aea9-0c5e3878c235}</t>
  </si>
  <si>
    <t>2</t>
  </si>
  <si>
    <t>{06f79f41-95db-4f42-8b16-74df92574ba7}</t>
  </si>
  <si>
    <t>KRYCÍ LIST ROZPOČTU</t>
  </si>
  <si>
    <t>Objekt:</t>
  </si>
  <si>
    <t>1 - Kravín 03, Želobudza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</si>
  <si>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</si>
  <si>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</si>
  <si>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</si>
  <si>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</si>
  <si>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</si>
  <si>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</si>
  <si>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</si>
  <si>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</si>
  <si>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</si>
  <si>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</si>
  <si>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</si>
  <si>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</si>
  <si>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</si>
  <si>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</si>
  <si>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</si>
  <si>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</si>
  <si>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</si>
  <si>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764 - Konštrukcie klampiarske</t>
  </si>
  <si>
    <t xml:space="preserve">    767 - Konštrukcie doplnkové kovové</t>
  </si>
  <si>
    <t xml:space="preserve">    776 - Podlahy povlakové</t>
  </si>
  <si>
    <t>M - Práce a dodávky M</t>
  </si>
  <si>
    <t xml:space="preserve">    21-M - Elektromontáže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</si>
  <si>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</si>
  <si>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</si>
  <si>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</si>
  <si>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</si>
  <si>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</si>
  <si>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</si>
  <si>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</si>
  <si>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</si>
  <si>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</si>
  <si>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</si>
  <si>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</si>
  <si>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</si>
  <si>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</si>
  <si>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</si>
  <si>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</si>
  <si>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</si>
  <si>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</si>
  <si>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</si>
  <si>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130201001.S</t>
  </si>
  <si>
    <t>Výkop jamy a ryhy v obmedzenom priestore horn. tr.3 ručne</t>
  </si>
  <si>
    <t>m3</t>
  </si>
  <si>
    <t>4</t>
  </si>
  <si>
    <t>132201101.S</t>
  </si>
  <si>
    <t>Výkop ryhy do šírky 600 mm v horn.3 do 100 m3</t>
  </si>
  <si>
    <t>3</t>
  </si>
  <si>
    <t>132201109.S</t>
  </si>
  <si>
    <t>Príplatok k cene za lepivosť pri hĺbení rýh šírky do 600 mm zapažených i nezapažených s urovnaním dna v hornine 3</t>
  </si>
  <si>
    <t>6</t>
  </si>
  <si>
    <t>162301121.S</t>
  </si>
  <si>
    <t>Vodorovné premiestnenie výkopku po spevnenej ceste z horniny tr.1-4, nad 100 do 1000 m3 na vzdialenosť nad 50 do 500 m</t>
  </si>
  <si>
    <t>8</t>
  </si>
  <si>
    <t>5</t>
  </si>
  <si>
    <t>167101102.S</t>
  </si>
  <si>
    <t>Nakladanie neuľahnutého výkopku z hornín tr.1-4 nad 100 do 1000 m3</t>
  </si>
  <si>
    <t>10</t>
  </si>
  <si>
    <t>174101002.S</t>
  </si>
  <si>
    <t>Zásyp sypaninou so zhutnením jám, šachiet, rýh, zárezov alebo okolo objektov nad 100 do 1000 m3</t>
  </si>
  <si>
    <t>12</t>
  </si>
  <si>
    <t>Zakladanie</t>
  </si>
  <si>
    <t>7</t>
  </si>
  <si>
    <t>271521111.S0</t>
  </si>
  <si>
    <t>Podkladné vrsty z drveného kameniva pod základovú dosku</t>
  </si>
  <si>
    <t>14</t>
  </si>
  <si>
    <t>275321411.S</t>
  </si>
  <si>
    <t>Betón základových pätiek, železový (bez výstuže), tr. C 25/30</t>
  </si>
  <si>
    <t>16</t>
  </si>
  <si>
    <t>9</t>
  </si>
  <si>
    <t>275361821.S</t>
  </si>
  <si>
    <t>Výstuž základových pätiek z ocele B500 (10505)</t>
  </si>
  <si>
    <t>t</t>
  </si>
  <si>
    <t>18</t>
  </si>
  <si>
    <t>Zvislé a kompletné konštrukcie</t>
  </si>
  <si>
    <t>341321410.S</t>
  </si>
  <si>
    <t>Betón stien a priečok, železový (bez výstuže) tr. C 25/30</t>
  </si>
  <si>
    <t>11</t>
  </si>
  <si>
    <t>341351105.S</t>
  </si>
  <si>
    <t>Debnenie stien a priečok obojstranné zhotovenie-dielce</t>
  </si>
  <si>
    <t>m2</t>
  </si>
  <si>
    <t>22</t>
  </si>
  <si>
    <t>341351106.S</t>
  </si>
  <si>
    <t>Debnenie stien a priečok obojstranné odstránenie-dielce</t>
  </si>
  <si>
    <t>24</t>
  </si>
  <si>
    <t>13</t>
  </si>
  <si>
    <t>341361821.S</t>
  </si>
  <si>
    <t>Výstuž stien a priečok B500 (10505)</t>
  </si>
  <si>
    <t>26</t>
  </si>
  <si>
    <t>341361821.S0</t>
  </si>
  <si>
    <t>D+M Keramický fabión</t>
  </si>
  <si>
    <t>m</t>
  </si>
  <si>
    <t>28</t>
  </si>
  <si>
    <t>Vodorovné konštrukcie</t>
  </si>
  <si>
    <t>15</t>
  </si>
  <si>
    <t>417321515.S</t>
  </si>
  <si>
    <t>Betón stužujúcich pásov a vencov železový tr. C 25/30</t>
  </si>
  <si>
    <t>30</t>
  </si>
  <si>
    <t>417351115.S</t>
  </si>
  <si>
    <t>Debnenie bočníc stužujúcich pásov a vencov vrátane vzpier zhotovenie</t>
  </si>
  <si>
    <t>32</t>
  </si>
  <si>
    <t>17</t>
  </si>
  <si>
    <t>417351116.S</t>
  </si>
  <si>
    <t>Debnenie bočníc stužujúcich pásov a vencov vrátane vzpier odstránenie</t>
  </si>
  <si>
    <t>34</t>
  </si>
  <si>
    <t>417361821.S</t>
  </si>
  <si>
    <t>Výstuž stužujúcich pásov a vencov z betonárskej ocele B500 (10505)</t>
  </si>
  <si>
    <t>36</t>
  </si>
  <si>
    <t>Úpravy povrchov, podlahy, osadenie</t>
  </si>
  <si>
    <t>19</t>
  </si>
  <si>
    <t>631325711.S</t>
  </si>
  <si>
    <t>Mazanina z betónu vystužená oceľovými vláknami tr.C25/30 hr. nad 120 do 240 mm</t>
  </si>
  <si>
    <t>38</t>
  </si>
  <si>
    <t>Rúrové vedenie</t>
  </si>
  <si>
    <t>871444058.S</t>
  </si>
  <si>
    <t>Montáž kanalizačného PP potrubia korugovaného DN 600</t>
  </si>
  <si>
    <t>40</t>
  </si>
  <si>
    <t>21</t>
  </si>
  <si>
    <t>M</t>
  </si>
  <si>
    <t>286140012100.S</t>
  </si>
  <si>
    <t>Rúra PP s hrdlom vrátane tesnenia SN 10, DN 600 dĺ. 6 m korugovaná pre gravitačnú kanalizáciu</t>
  </si>
  <si>
    <t>ks</t>
  </si>
  <si>
    <t>42</t>
  </si>
  <si>
    <t>877364194.S</t>
  </si>
  <si>
    <t>Montáž kanalizačnej PP redukcie korugovanej DN 250</t>
  </si>
  <si>
    <t>44</t>
  </si>
  <si>
    <t>23</t>
  </si>
  <si>
    <t>286540084800.S</t>
  </si>
  <si>
    <t>Redukcia PP, DN 250/150 korugovaná pre gravitačnú kanalizáciu</t>
  </si>
  <si>
    <t>46</t>
  </si>
  <si>
    <t>877444204.S</t>
  </si>
  <si>
    <t>Montáž kanalizačnej PP redukcie korugovanej DN 600</t>
  </si>
  <si>
    <t>48</t>
  </si>
  <si>
    <t>25</t>
  </si>
  <si>
    <t>286540086000.S</t>
  </si>
  <si>
    <t>Redukcia PP, DN 600/250 korugovaná pre gravitačnú kanalizáciu</t>
  </si>
  <si>
    <t>50</t>
  </si>
  <si>
    <t>Ostatné konštrukcie a práce-búranie</t>
  </si>
  <si>
    <t>919735124.S</t>
  </si>
  <si>
    <t>Rezanie existujúceho betónového krytu alebo podkladu hĺbky nad 150 do 200 mm</t>
  </si>
  <si>
    <t>52</t>
  </si>
  <si>
    <t>27</t>
  </si>
  <si>
    <t>919735125.S</t>
  </si>
  <si>
    <t>Rezanie existujúceho betónového krytu alebo podkladu hĺbky nad 200 do 250 mm</t>
  </si>
  <si>
    <t>54</t>
  </si>
  <si>
    <t>941941031.S</t>
  </si>
  <si>
    <t>Montáž lešenia ľahkého pracovného radového s podlahami šírky od 0,80 do 1,00 m, výšky do 10 m</t>
  </si>
  <si>
    <t>56</t>
  </si>
  <si>
    <t>29</t>
  </si>
  <si>
    <t>941941191.S</t>
  </si>
  <si>
    <t>Príplatok za prvý a každý ďalší i začatý mesiac použitia lešenia ľahkého pracovného radového s podlahami šírky od 0,80 do 1,00 m, výšky do 10 m</t>
  </si>
  <si>
    <t>58</t>
  </si>
  <si>
    <t>941941831.S</t>
  </si>
  <si>
    <t>Demontáž lešenia ľahkého pracovného radového s podlahami šírky nad 0,80 do 1,00 m, výšky do 10 m</t>
  </si>
  <si>
    <t>60</t>
  </si>
  <si>
    <t>31</t>
  </si>
  <si>
    <t>962052211.S</t>
  </si>
  <si>
    <t>Búranie muriva alebo vybúranie otvorov plochy nad 4 m2 železobetonového nadzákladného,  -2,40000t</t>
  </si>
  <si>
    <t>62</t>
  </si>
  <si>
    <t>965043441.S</t>
  </si>
  <si>
    <t>Búranie podkladov pod dlažby, liatych dlažieb a mazanín,betón s poterom,teracom hr.do 150 mm,  plochy nad 4 m2 -2,20000t</t>
  </si>
  <si>
    <t>64</t>
  </si>
  <si>
    <t>33</t>
  </si>
  <si>
    <t>965049120.S</t>
  </si>
  <si>
    <t>Príplatok za búranie betónovej mazaniny so zváranou sieťou alebo rabicovým pletivom hr. nad 100 mm</t>
  </si>
  <si>
    <t>66</t>
  </si>
  <si>
    <t>979082111.S</t>
  </si>
  <si>
    <t>Vnútrostavenisková doprava sutiny a vybúraných hmôt do 10 m</t>
  </si>
  <si>
    <t>68</t>
  </si>
  <si>
    <t>35</t>
  </si>
  <si>
    <t>979082121.S</t>
  </si>
  <si>
    <t>Vnútrostavenisková doprava sutiny a vybúraných hmôt za každých ďalších 5 m</t>
  </si>
  <si>
    <t>70</t>
  </si>
  <si>
    <t>979093513.S</t>
  </si>
  <si>
    <t>Drvenie stavebného odpadu z demolácií (recyklácia bez kov. mat.) z muriva z betónu železového</t>
  </si>
  <si>
    <t>72</t>
  </si>
  <si>
    <t>99</t>
  </si>
  <si>
    <t>Presun hmôt HSV</t>
  </si>
  <si>
    <t>37</t>
  </si>
  <si>
    <t>998021021.S</t>
  </si>
  <si>
    <t>Presun hmôt pre haly 802, 811 zvislá konštr.z tehál,tvárnic,blokov alebo kovová do výšky 20 m</t>
  </si>
  <si>
    <t>74</t>
  </si>
  <si>
    <t>PSV</t>
  </si>
  <si>
    <t>Práce a dodávky PSV</t>
  </si>
  <si>
    <t>711</t>
  </si>
  <si>
    <t>Izolácie proti vode a vlhkosti</t>
  </si>
  <si>
    <t>711131102.S</t>
  </si>
  <si>
    <t>Zhotovenie geotextílie alebo tkaniny na plochu vodorovnú</t>
  </si>
  <si>
    <t>76</t>
  </si>
  <si>
    <t>39</t>
  </si>
  <si>
    <t>693110004500.S</t>
  </si>
  <si>
    <t>Geotextília polypropylénová netkaná 300 g/m2</t>
  </si>
  <si>
    <t>78</t>
  </si>
  <si>
    <t>711132102.S</t>
  </si>
  <si>
    <t>Zhotovenie geotextílie alebo tkaniny na plochu zvislú</t>
  </si>
  <si>
    <t>80</t>
  </si>
  <si>
    <t>41</t>
  </si>
  <si>
    <t>82</t>
  </si>
  <si>
    <t>711133001.S</t>
  </si>
  <si>
    <t>Zhotovenie izolácie proti zemnej vlhkosti HDPE fóliou položenou voľne na vodorovnej ploche so zvarením spoju</t>
  </si>
  <si>
    <t>84</t>
  </si>
  <si>
    <t>43</t>
  </si>
  <si>
    <t>283230003460.S</t>
  </si>
  <si>
    <t>Hydroizolačná HDPE fólia , izolácia proti vlhkosti, ropným produktom, kyselinám, protiradónová</t>
  </si>
  <si>
    <t>86</t>
  </si>
  <si>
    <t>711133010.S</t>
  </si>
  <si>
    <t>Zhotovenie izolácie proti zemnej vlhkosti PVC fóliou položenou voľne na zvislej ploche so zvarením spoju</t>
  </si>
  <si>
    <t>88</t>
  </si>
  <si>
    <t>45</t>
  </si>
  <si>
    <t>90</t>
  </si>
  <si>
    <t>998711101.S</t>
  </si>
  <si>
    <t>Presun hmôt pre izoláciu proti vode v objektoch výšky do 6 m</t>
  </si>
  <si>
    <t>92</t>
  </si>
  <si>
    <t>721</t>
  </si>
  <si>
    <t>Zdravotechnika - vnútorná kanalizácia</t>
  </si>
  <si>
    <t>47</t>
  </si>
  <si>
    <t>721100911.S0</t>
  </si>
  <si>
    <t>D+M rozvod vody</t>
  </si>
  <si>
    <t>94</t>
  </si>
  <si>
    <t>721100911.S1</t>
  </si>
  <si>
    <t>D+M dažďová kanalizácia</t>
  </si>
  <si>
    <t>súb.</t>
  </si>
  <si>
    <t>96</t>
  </si>
  <si>
    <t>764</t>
  </si>
  <si>
    <t>Konštrukcie klampiarske</t>
  </si>
  <si>
    <t>49</t>
  </si>
  <si>
    <t>764352810.S</t>
  </si>
  <si>
    <t>Demontáž žľabov pododkvapových polkruhových so sklonom do 30st. rš 330 mm,  -0,00330t</t>
  </si>
  <si>
    <t>98</t>
  </si>
  <si>
    <t>764359810.S</t>
  </si>
  <si>
    <t>Demontáž kotlíka kónického, so sklonom žľabu do 30st.,  -0,00110t</t>
  </si>
  <si>
    <t>100</t>
  </si>
  <si>
    <t>51</t>
  </si>
  <si>
    <t>764451804.S</t>
  </si>
  <si>
    <t>Demontáž odpadových rúr štvorcových so stranou od 120 do 150 mm,  -0,00418t</t>
  </si>
  <si>
    <t>102</t>
  </si>
  <si>
    <t>764751113.S</t>
  </si>
  <si>
    <t>Zvodová rúra kruhová pozink farebný vrátane príslušenstva, priemer 120 mm</t>
  </si>
  <si>
    <t>104</t>
  </si>
  <si>
    <t>53</t>
  </si>
  <si>
    <t>764761123.S</t>
  </si>
  <si>
    <t>Žľab pododkvapový polkruhový pozink farebný vrátane čela, hákov, rohov, kútov, r.š. 400 mm</t>
  </si>
  <si>
    <t>106</t>
  </si>
  <si>
    <t>764761233.S</t>
  </si>
  <si>
    <t>Kotlík žľabový oválny pozink farebný, rozmer (r.š./D) 400/120 mm</t>
  </si>
  <si>
    <t>108</t>
  </si>
  <si>
    <t>55</t>
  </si>
  <si>
    <t>998764101.S</t>
  </si>
  <si>
    <t>Presun hmôt pre konštrukcie klampiarske v objektoch výšky do 6 m</t>
  </si>
  <si>
    <t>110</t>
  </si>
  <si>
    <t>767</t>
  </si>
  <si>
    <t>Konštrukcie doplnkové kovové</t>
  </si>
  <si>
    <t>767330304.S0</t>
  </si>
  <si>
    <t>Montáž dosiek z kômorkového polykarbonátu</t>
  </si>
  <si>
    <t>112</t>
  </si>
  <si>
    <t>57</t>
  </si>
  <si>
    <t>283170001220.S</t>
  </si>
  <si>
    <t>Doska komôrková z polykarbonátu, hr. 20 mm,  pre zasklievanie, presvetľovanie a zastrešenie</t>
  </si>
  <si>
    <t>114</t>
  </si>
  <si>
    <t>767397101.S0</t>
  </si>
  <si>
    <t>D+M oceľovej konštrukcie haly vrátane povrchovej úprvy</t>
  </si>
  <si>
    <t>kg</t>
  </si>
  <si>
    <t>116</t>
  </si>
  <si>
    <t>59</t>
  </si>
  <si>
    <t>767995104.S</t>
  </si>
  <si>
    <t>Montáž ostatných atypických kovových stavebných doplnkových konštrukcií nad 20 do 50 kg (</t>
  </si>
  <si>
    <t>118</t>
  </si>
  <si>
    <t>133310003000.S0</t>
  </si>
  <si>
    <t>Tyč oceľová prierezu L rovnoramenný uholník 80x80x6 mm</t>
  </si>
  <si>
    <t>120</t>
  </si>
  <si>
    <t>61</t>
  </si>
  <si>
    <t>133340000100.S0</t>
  </si>
  <si>
    <t>Tyč oceľová T 80x9 mm</t>
  </si>
  <si>
    <t>122</t>
  </si>
  <si>
    <t>998767103.S</t>
  </si>
  <si>
    <t>Presun hmôt pre kovové stavebné doplnkové konštrukcie v objektoch výšky nad 12 do 24 m</t>
  </si>
  <si>
    <t>124</t>
  </si>
  <si>
    <t>776</t>
  </si>
  <si>
    <t>Podlahy povlakové</t>
  </si>
  <si>
    <t>63</t>
  </si>
  <si>
    <t>776521201.S0</t>
  </si>
  <si>
    <t>D+M gumená podlahovina</t>
  </si>
  <si>
    <t>126</t>
  </si>
  <si>
    <t>Práce a dodávky M</t>
  </si>
  <si>
    <t>21-M</t>
  </si>
  <si>
    <t>Elektromontáže</t>
  </si>
  <si>
    <t>210010002.S0</t>
  </si>
  <si>
    <t>D+M elektroinštalácia a bleskozvod</t>
  </si>
  <si>
    <t>128</t>
  </si>
  <si>
    <t>HZS</t>
  </si>
  <si>
    <t>Hodinové zúčtovacie sadzby</t>
  </si>
  <si>
    <t>65</t>
  </si>
  <si>
    <t>HZS000111.S</t>
  </si>
  <si>
    <t>Stavebno montážne práce menej náročne, pomocné alebo manupulačné (Tr. 1) v rozsahu viac ako 8 hodín</t>
  </si>
  <si>
    <t>hod</t>
  </si>
  <si>
    <t>262144</t>
  </si>
  <si>
    <t>132</t>
  </si>
  <si>
    <t>HZS000112.S</t>
  </si>
  <si>
    <t>Stavebno montážne práce náročnejšie, ucelené, obtiažne, rutinné (Tr. 2) v rozsahu viac ako 8 hodín náročnejšie</t>
  </si>
  <si>
    <t>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</si>
</sst>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i/>
      <sz val="9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167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4" fillId="0" borderId="22" xfId="0" applyFont="1" applyBorder="1" applyAlignment="1" applyProtection="1">
      <alignment horizontal="center" vertical="center"/>
      <protection locked="0"/>
    </xf>
    <xf numFmtId="49" fontId="34" fillId="0" borderId="22" xfId="0" applyNumberFormat="1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left" vertical="center" wrapText="1"/>
      <protection locked="0"/>
    </xf>
    <xf numFmtId="0" fontId="34" fillId="0" borderId="22" xfId="0" applyFont="1" applyBorder="1" applyAlignment="1" applyProtection="1">
      <alignment horizontal="center" vertical="center" wrapText="1"/>
      <protection locked="0"/>
    </xf>
    <xf numFmtId="167" fontId="34" fillId="0" borderId="2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abSelected="1" workbookViewId="0">
      <selection activeCell="W101" sqref="W101"/>
    </sheetView>
  </sheetViews>
  <sheetFormatPr defaultRowHeight="10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886718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83" t="s">
        <v>5</v>
      </c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59" t="s">
        <v>11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6"/>
      <c r="BS5" s="13" t="s">
        <v>6</v>
      </c>
    </row>
    <row r="6" spans="1:74" ht="36.9" customHeight="1">
      <c r="B6" s="16"/>
      <c r="D6" s="21" t="s">
        <v>12</v>
      </c>
      <c r="K6" s="161" t="s">
        <v>13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5" customHeight="1">
      <c r="B11" s="16"/>
      <c r="E11" s="20" t="s">
        <v>17</v>
      </c>
      <c r="AK11" s="22" t="s">
        <v>21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22</v>
      </c>
      <c r="AK13" s="22" t="s">
        <v>20</v>
      </c>
      <c r="AN13" s="20" t="s">
        <v>1</v>
      </c>
      <c r="AR13" s="16"/>
      <c r="BS13" s="13" t="s">
        <v>6</v>
      </c>
    </row>
    <row r="14" spans="1:74" ht="12.5">
      <c r="B14" s="16"/>
      <c r="E14" s="20" t="s">
        <v>17</v>
      </c>
      <c r="AK14" s="22" t="s">
        <v>21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5" customHeight="1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" customHeight="1">
      <c r="B18" s="16"/>
      <c r="AR18" s="16"/>
      <c r="BS18" s="13" t="s">
        <v>25</v>
      </c>
    </row>
    <row r="19" spans="2:71" ht="12" customHeight="1">
      <c r="B19" s="16"/>
      <c r="D19" s="22" t="s">
        <v>26</v>
      </c>
      <c r="AK19" s="22" t="s">
        <v>20</v>
      </c>
      <c r="AN19" s="20" t="s">
        <v>1</v>
      </c>
      <c r="AR19" s="16"/>
      <c r="BS19" s="13" t="s">
        <v>25</v>
      </c>
    </row>
    <row r="20" spans="2:71" ht="18.5" customHeight="1">
      <c r="B20" s="16"/>
      <c r="E20" s="20" t="s">
        <v>17</v>
      </c>
      <c r="AK20" s="22" t="s">
        <v>21</v>
      </c>
      <c r="AN20" s="20" t="s">
        <v>1</v>
      </c>
      <c r="AR20" s="16"/>
      <c r="BS20" s="13" t="s">
        <v>24</v>
      </c>
    </row>
    <row r="21" spans="2:71" ht="6.9" customHeight="1">
      <c r="B21" s="16"/>
      <c r="AR21" s="16"/>
    </row>
    <row r="22" spans="2:71" ht="12" customHeight="1">
      <c r="B22" s="16"/>
      <c r="D22" s="22" t="s">
        <v>27</v>
      </c>
      <c r="AR22" s="16"/>
    </row>
    <row r="23" spans="2:71" ht="16.5" customHeight="1">
      <c r="B23" s="16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6" customHeight="1">
      <c r="B26" s="25"/>
      <c r="D26" s="26" t="s">
        <v>28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63">
        <f>ROUND(AG94,2)</f>
        <v>0</v>
      </c>
      <c r="AL26" s="164"/>
      <c r="AM26" s="164"/>
      <c r="AN26" s="164"/>
      <c r="AO26" s="164"/>
      <c r="AR26" s="25"/>
    </row>
    <row r="27" spans="2:71" s="1" customFormat="1" ht="6.9" customHeight="1">
      <c r="B27" s="25"/>
      <c r="AR27" s="25"/>
    </row>
    <row r="28" spans="2:71" s="1" customFormat="1" ht="12.5">
      <c r="B28" s="25"/>
      <c r="L28" s="165" t="s">
        <v>29</v>
      </c>
      <c r="M28" s="165"/>
      <c r="N28" s="165"/>
      <c r="O28" s="165"/>
      <c r="P28" s="165"/>
      <c r="W28" s="165" t="s">
        <v>30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31</v>
      </c>
      <c r="AL28" s="165"/>
      <c r="AM28" s="165"/>
      <c r="AN28" s="165"/>
      <c r="AO28" s="165"/>
      <c r="AR28" s="25"/>
    </row>
    <row r="29" spans="2:71" s="2" customFormat="1" ht="14.4" customHeight="1">
      <c r="B29" s="29"/>
      <c r="D29" s="22" t="s">
        <v>32</v>
      </c>
      <c r="F29" s="30" t="s">
        <v>33</v>
      </c>
      <c r="L29" s="168">
        <v>0.2</v>
      </c>
      <c r="M29" s="167"/>
      <c r="N29" s="167"/>
      <c r="O29" s="167"/>
      <c r="P29" s="167"/>
      <c r="Q29" s="31"/>
      <c r="R29" s="31"/>
      <c r="S29" s="31"/>
      <c r="T29" s="31"/>
      <c r="U29" s="31"/>
      <c r="V29" s="31"/>
      <c r="W29" s="166" t="e">
        <f>ROUND(AZ94, 2)</f>
        <v>#REF!</v>
      </c>
      <c r="X29" s="167"/>
      <c r="Y29" s="167"/>
      <c r="Z29" s="167"/>
      <c r="AA29" s="167"/>
      <c r="AB29" s="167"/>
      <c r="AC29" s="167"/>
      <c r="AD29" s="167"/>
      <c r="AE29" s="167"/>
      <c r="AF29" s="31"/>
      <c r="AG29" s="31"/>
      <c r="AH29" s="31"/>
      <c r="AI29" s="31"/>
      <c r="AJ29" s="31"/>
      <c r="AK29" s="166" t="e">
        <f>ROUND(AV94, 2)</f>
        <v>#REF!</v>
      </c>
      <c r="AL29" s="167"/>
      <c r="AM29" s="167"/>
      <c r="AN29" s="167"/>
      <c r="AO29" s="167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34</v>
      </c>
      <c r="L30" s="171">
        <v>0.2</v>
      </c>
      <c r="M30" s="170"/>
      <c r="N30" s="170"/>
      <c r="O30" s="170"/>
      <c r="P30" s="170"/>
      <c r="W30" s="169" t="e">
        <f>ROUND(BA94, 2)</f>
        <v>#REF!</v>
      </c>
      <c r="X30" s="170"/>
      <c r="Y30" s="170"/>
      <c r="Z30" s="170"/>
      <c r="AA30" s="170"/>
      <c r="AB30" s="170"/>
      <c r="AC30" s="170"/>
      <c r="AD30" s="170"/>
      <c r="AE30" s="170"/>
      <c r="AK30" s="169" t="e">
        <f>ROUND(AW94, 2)</f>
        <v>#REF!</v>
      </c>
      <c r="AL30" s="170"/>
      <c r="AM30" s="170"/>
      <c r="AN30" s="170"/>
      <c r="AO30" s="170"/>
      <c r="AR30" s="29"/>
    </row>
    <row r="31" spans="2:71" s="2" customFormat="1" ht="14.4" hidden="1" customHeight="1">
      <c r="B31" s="29"/>
      <c r="F31" s="22" t="s">
        <v>35</v>
      </c>
      <c r="L31" s="171">
        <v>0.2</v>
      </c>
      <c r="M31" s="170"/>
      <c r="N31" s="170"/>
      <c r="O31" s="170"/>
      <c r="P31" s="170"/>
      <c r="W31" s="169" t="e">
        <f>ROUND(BB94, 2)</f>
        <v>#REF!</v>
      </c>
      <c r="X31" s="170"/>
      <c r="Y31" s="170"/>
      <c r="Z31" s="170"/>
      <c r="AA31" s="170"/>
      <c r="AB31" s="170"/>
      <c r="AC31" s="170"/>
      <c r="AD31" s="170"/>
      <c r="AE31" s="170"/>
      <c r="AK31" s="169">
        <v>0</v>
      </c>
      <c r="AL31" s="170"/>
      <c r="AM31" s="170"/>
      <c r="AN31" s="170"/>
      <c r="AO31" s="170"/>
      <c r="AR31" s="29"/>
    </row>
    <row r="32" spans="2:71" s="2" customFormat="1" ht="14.4" hidden="1" customHeight="1">
      <c r="B32" s="29"/>
      <c r="F32" s="22" t="s">
        <v>36</v>
      </c>
      <c r="L32" s="171">
        <v>0.2</v>
      </c>
      <c r="M32" s="170"/>
      <c r="N32" s="170"/>
      <c r="O32" s="170"/>
      <c r="P32" s="170"/>
      <c r="W32" s="169" t="e">
        <f>ROUND(BC94, 2)</f>
        <v>#REF!</v>
      </c>
      <c r="X32" s="170"/>
      <c r="Y32" s="170"/>
      <c r="Z32" s="170"/>
      <c r="AA32" s="170"/>
      <c r="AB32" s="170"/>
      <c r="AC32" s="170"/>
      <c r="AD32" s="170"/>
      <c r="AE32" s="170"/>
      <c r="AK32" s="169">
        <v>0</v>
      </c>
      <c r="AL32" s="170"/>
      <c r="AM32" s="170"/>
      <c r="AN32" s="170"/>
      <c r="AO32" s="170"/>
      <c r="AR32" s="29"/>
    </row>
    <row r="33" spans="2:52" s="2" customFormat="1" ht="14.4" hidden="1" customHeight="1">
      <c r="B33" s="29"/>
      <c r="F33" s="30" t="s">
        <v>37</v>
      </c>
      <c r="L33" s="168">
        <v>0</v>
      </c>
      <c r="M33" s="167"/>
      <c r="N33" s="167"/>
      <c r="O33" s="167"/>
      <c r="P33" s="167"/>
      <c r="Q33" s="31"/>
      <c r="R33" s="31"/>
      <c r="S33" s="31"/>
      <c r="T33" s="31"/>
      <c r="U33" s="31"/>
      <c r="V33" s="31"/>
      <c r="W33" s="166" t="e">
        <f>ROUND(BD94, 2)</f>
        <v>#REF!</v>
      </c>
      <c r="X33" s="167"/>
      <c r="Y33" s="167"/>
      <c r="Z33" s="167"/>
      <c r="AA33" s="167"/>
      <c r="AB33" s="167"/>
      <c r="AC33" s="167"/>
      <c r="AD33" s="167"/>
      <c r="AE33" s="167"/>
      <c r="AF33" s="31"/>
      <c r="AG33" s="31"/>
      <c r="AH33" s="31"/>
      <c r="AI33" s="31"/>
      <c r="AJ33" s="31"/>
      <c r="AK33" s="166">
        <v>0</v>
      </c>
      <c r="AL33" s="167"/>
      <c r="AM33" s="167"/>
      <c r="AN33" s="167"/>
      <c r="AO33" s="167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6" customHeight="1">
      <c r="B35" s="25"/>
      <c r="C35" s="33"/>
      <c r="D35" s="34" t="s">
        <v>38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39</v>
      </c>
      <c r="U35" s="35"/>
      <c r="V35" s="35"/>
      <c r="W35" s="35"/>
      <c r="X35" s="172" t="s">
        <v>40</v>
      </c>
      <c r="Y35" s="173"/>
      <c r="Z35" s="173"/>
      <c r="AA35" s="173"/>
      <c r="AB35" s="173"/>
      <c r="AC35" s="35"/>
      <c r="AD35" s="35"/>
      <c r="AE35" s="35"/>
      <c r="AF35" s="35"/>
      <c r="AG35" s="35"/>
      <c r="AH35" s="35"/>
      <c r="AI35" s="35"/>
      <c r="AJ35" s="35"/>
      <c r="AK35" s="174" t="e">
        <f>SUM(AK26:AK33)</f>
        <v>#REF!</v>
      </c>
      <c r="AL35" s="173"/>
      <c r="AM35" s="173"/>
      <c r="AN35" s="173"/>
      <c r="AO35" s="175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41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42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5">
      <c r="B60" s="25"/>
      <c r="D60" s="39" t="s">
        <v>43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44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43</v>
      </c>
      <c r="AI60" s="27"/>
      <c r="AJ60" s="27"/>
      <c r="AK60" s="27"/>
      <c r="AL60" s="27"/>
      <c r="AM60" s="39" t="s">
        <v>44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">
      <c r="B64" s="25"/>
      <c r="D64" s="37" t="s">
        <v>45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46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5">
      <c r="B75" s="25"/>
      <c r="D75" s="39" t="s">
        <v>43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44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43</v>
      </c>
      <c r="AI75" s="27"/>
      <c r="AJ75" s="27"/>
      <c r="AK75" s="27"/>
      <c r="AL75" s="27"/>
      <c r="AM75" s="39" t="s">
        <v>44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47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2023107B</v>
      </c>
      <c r="AR84" s="44"/>
    </row>
    <row r="85" spans="1:91" s="4" customFormat="1" ht="36.9" customHeight="1">
      <c r="B85" s="45"/>
      <c r="C85" s="46" t="s">
        <v>12</v>
      </c>
      <c r="L85" s="194" t="str">
        <f>K6</f>
        <v>Kravín 03, Želobudza</v>
      </c>
      <c r="M85" s="195"/>
      <c r="N85" s="195"/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5"/>
      <c r="Z85" s="195"/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5"/>
      <c r="AL85" s="195"/>
      <c r="AM85" s="195"/>
      <c r="AN85" s="195"/>
      <c r="AO85" s="195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76" t="str">
        <f>IF(AN8= "","",AN8)</f>
        <v/>
      </c>
      <c r="AN87" s="176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19</v>
      </c>
      <c r="L89" s="3" t="str">
        <f>IF(E11= "","",E11)</f>
        <v xml:space="preserve"> </v>
      </c>
      <c r="AI89" s="22" t="s">
        <v>23</v>
      </c>
      <c r="AM89" s="177" t="str">
        <f>IF(E17="","",E17)</f>
        <v xml:space="preserve"> </v>
      </c>
      <c r="AN89" s="178"/>
      <c r="AO89" s="178"/>
      <c r="AP89" s="178"/>
      <c r="AR89" s="25"/>
      <c r="AS89" s="179" t="s">
        <v>48</v>
      </c>
      <c r="AT89" s="180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22</v>
      </c>
      <c r="L90" s="3" t="str">
        <f>IF(E14="","",E14)</f>
        <v xml:space="preserve"> </v>
      </c>
      <c r="AI90" s="22" t="s">
        <v>26</v>
      </c>
      <c r="AM90" s="177" t="str">
        <f>IF(E20="","",E20)</f>
        <v xml:space="preserve"> </v>
      </c>
      <c r="AN90" s="178"/>
      <c r="AO90" s="178"/>
      <c r="AP90" s="178"/>
      <c r="AR90" s="25"/>
      <c r="AS90" s="181"/>
      <c r="AT90" s="182"/>
      <c r="BD90" s="52"/>
    </row>
    <row r="91" spans="1:91" s="1" customFormat="1" ht="10.75" customHeight="1">
      <c r="B91" s="25"/>
      <c r="AR91" s="25"/>
      <c r="AS91" s="181"/>
      <c r="AT91" s="182"/>
      <c r="BD91" s="52"/>
    </row>
    <row r="92" spans="1:91" s="1" customFormat="1" ht="29.25" customHeight="1">
      <c r="B92" s="25"/>
      <c r="C92" s="189" t="s">
        <v>49</v>
      </c>
      <c r="D92" s="190"/>
      <c r="E92" s="190"/>
      <c r="F92" s="190"/>
      <c r="G92" s="190"/>
      <c r="H92" s="53"/>
      <c r="I92" s="191" t="s">
        <v>50</v>
      </c>
      <c r="J92" s="190"/>
      <c r="K92" s="190"/>
      <c r="L92" s="190"/>
      <c r="M92" s="190"/>
      <c r="N92" s="190"/>
      <c r="O92" s="190"/>
      <c r="P92" s="190"/>
      <c r="Q92" s="190"/>
      <c r="R92" s="190"/>
      <c r="S92" s="190"/>
      <c r="T92" s="190"/>
      <c r="U92" s="190"/>
      <c r="V92" s="190"/>
      <c r="W92" s="190"/>
      <c r="X92" s="190"/>
      <c r="Y92" s="190"/>
      <c r="Z92" s="190"/>
      <c r="AA92" s="190"/>
      <c r="AB92" s="190"/>
      <c r="AC92" s="190"/>
      <c r="AD92" s="190"/>
      <c r="AE92" s="190"/>
      <c r="AF92" s="190"/>
      <c r="AG92" s="192" t="s">
        <v>51</v>
      </c>
      <c r="AH92" s="190"/>
      <c r="AI92" s="190"/>
      <c r="AJ92" s="190"/>
      <c r="AK92" s="190"/>
      <c r="AL92" s="190"/>
      <c r="AM92" s="190"/>
      <c r="AN92" s="191" t="s">
        <v>52</v>
      </c>
      <c r="AO92" s="190"/>
      <c r="AP92" s="193"/>
      <c r="AQ92" s="54" t="s">
        <v>53</v>
      </c>
      <c r="AR92" s="25"/>
      <c r="AS92" s="55" t="s">
        <v>54</v>
      </c>
      <c r="AT92" s="56" t="s">
        <v>55</v>
      </c>
      <c r="AU92" s="56" t="s">
        <v>56</v>
      </c>
      <c r="AV92" s="56" t="s">
        <v>57</v>
      </c>
      <c r="AW92" s="56" t="s">
        <v>58</v>
      </c>
      <c r="AX92" s="56" t="s">
        <v>59</v>
      </c>
      <c r="AY92" s="56" t="s">
        <v>60</v>
      </c>
      <c r="AZ92" s="56" t="s">
        <v>61</v>
      </c>
      <c r="BA92" s="56" t="s">
        <v>62</v>
      </c>
      <c r="BB92" s="56" t="s">
        <v>63</v>
      </c>
      <c r="BC92" s="56" t="s">
        <v>64</v>
      </c>
      <c r="BD92" s="57" t="s">
        <v>65</v>
      </c>
    </row>
    <row r="93" spans="1:91" s="1" customFormat="1" ht="10.75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9"/>
      <c r="C94" s="60" t="s">
        <v>66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87">
        <f>ROUND(SUM(AG95:AG96),2)</f>
        <v>0</v>
      </c>
      <c r="AH94" s="187"/>
      <c r="AI94" s="187"/>
      <c r="AJ94" s="187"/>
      <c r="AK94" s="187"/>
      <c r="AL94" s="187"/>
      <c r="AM94" s="187"/>
      <c r="AN94" s="188" t="e">
        <f>SUM(AG94,AT94)</f>
        <v>#REF!</v>
      </c>
      <c r="AO94" s="188"/>
      <c r="AP94" s="188"/>
      <c r="AQ94" s="63" t="s">
        <v>1</v>
      </c>
      <c r="AR94" s="59"/>
      <c r="AS94" s="64">
        <f>ROUND(SUM(AS95:AS96),2)</f>
        <v>0</v>
      </c>
      <c r="AT94" s="65" t="e">
        <f>ROUND(SUM(AV94:AW94),2)</f>
        <v>#REF!</v>
      </c>
      <c r="AU94" s="66" t="e">
        <f>ROUND(SUM(AU95:AU96),5)</f>
        <v>#REF!</v>
      </c>
      <c r="AV94" s="65" t="e">
        <f>ROUND(AZ94*L29,2)</f>
        <v>#REF!</v>
      </c>
      <c r="AW94" s="65" t="e">
        <f>ROUND(BA94*L30,2)</f>
        <v>#REF!</v>
      </c>
      <c r="AX94" s="65" t="e">
        <f>ROUND(BB94*L29,2)</f>
        <v>#REF!</v>
      </c>
      <c r="AY94" s="65" t="e">
        <f>ROUND(BC94*L30,2)</f>
        <v>#REF!</v>
      </c>
      <c r="AZ94" s="65" t="e">
        <f>ROUND(SUM(AZ95:AZ96),2)</f>
        <v>#REF!</v>
      </c>
      <c r="BA94" s="65" t="e">
        <f>ROUND(SUM(BA95:BA96),2)</f>
        <v>#REF!</v>
      </c>
      <c r="BB94" s="65" t="e">
        <f>ROUND(SUM(BB95:BB96),2)</f>
        <v>#REF!</v>
      </c>
      <c r="BC94" s="65" t="e">
        <f>ROUND(SUM(BC95:BC96),2)</f>
        <v>#REF!</v>
      </c>
      <c r="BD94" s="67" t="e">
        <f>ROUND(SUM(BD95:BD96),2)</f>
        <v>#REF!</v>
      </c>
      <c r="BS94" s="68" t="s">
        <v>67</v>
      </c>
      <c r="BT94" s="68" t="s">
        <v>68</v>
      </c>
      <c r="BU94" s="69" t="s">
        <v>69</v>
      </c>
      <c r="BV94" s="68" t="s">
        <v>70</v>
      </c>
      <c r="BW94" s="68" t="s">
        <v>4</v>
      </c>
      <c r="BX94" s="68" t="s">
        <v>71</v>
      </c>
      <c r="CL94" s="68" t="s">
        <v>1</v>
      </c>
    </row>
    <row r="95" spans="1:91" s="6" customFormat="1" ht="16.5" customHeight="1">
      <c r="A95" s="70" t="s">
        <v>72</v>
      </c>
      <c r="B95" s="71"/>
      <c r="C95" s="72"/>
      <c r="D95" s="186" t="s">
        <v>73</v>
      </c>
      <c r="E95" s="186"/>
      <c r="F95" s="186"/>
      <c r="G95" s="186"/>
      <c r="H95" s="186"/>
      <c r="I95" s="73"/>
      <c r="J95" s="186" t="s">
        <v>13</v>
      </c>
      <c r="K95" s="186"/>
      <c r="L95" s="186"/>
      <c r="M95" s="186"/>
      <c r="N95" s="186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4">
        <f>'1 - Kravín 03, Želobudza'!J30</f>
        <v>0</v>
      </c>
      <c r="AH95" s="185"/>
      <c r="AI95" s="185"/>
      <c r="AJ95" s="185"/>
      <c r="AK95" s="185"/>
      <c r="AL95" s="185"/>
      <c r="AM95" s="185"/>
      <c r="AN95" s="184">
        <f>SUM(AG95,AT95)</f>
        <v>0</v>
      </c>
      <c r="AO95" s="185"/>
      <c r="AP95" s="185"/>
      <c r="AQ95" s="74" t="s">
        <v>74</v>
      </c>
      <c r="AR95" s="71"/>
      <c r="AS95" s="75">
        <v>0</v>
      </c>
      <c r="AT95" s="76">
        <f>ROUND(SUM(AV95:AW95),2)</f>
        <v>0</v>
      </c>
      <c r="AU95" s="77">
        <f>'1 - Kravín 03, Želobudza'!P134</f>
        <v>0</v>
      </c>
      <c r="AV95" s="76">
        <f>'1 - Kravín 03, Želobudza'!J33</f>
        <v>0</v>
      </c>
      <c r="AW95" s="76">
        <f>'1 - Kravín 03, Želobudza'!J34</f>
        <v>0</v>
      </c>
      <c r="AX95" s="76">
        <f>'1 - Kravín 03, Želobudza'!J35</f>
        <v>0</v>
      </c>
      <c r="AY95" s="76">
        <f>'1 - Kravín 03, Želobudza'!J36</f>
        <v>0</v>
      </c>
      <c r="AZ95" s="76">
        <f>'1 - Kravín 03, Želobudza'!F33</f>
        <v>0</v>
      </c>
      <c r="BA95" s="76">
        <f>'1 - Kravín 03, Želobudza'!F34</f>
        <v>0</v>
      </c>
      <c r="BB95" s="76">
        <f>'1 - Kravín 03, Želobudza'!F35</f>
        <v>0</v>
      </c>
      <c r="BC95" s="76">
        <f>'1 - Kravín 03, Želobudza'!F36</f>
        <v>0</v>
      </c>
      <c r="BD95" s="78">
        <f>'1 - Kravín 03, Želobudza'!F37</f>
        <v>0</v>
      </c>
      <c r="BT95" s="79" t="s">
        <v>73</v>
      </c>
      <c r="BV95" s="79" t="s">
        <v>70</v>
      </c>
      <c r="BW95" s="79" t="s">
        <v>75</v>
      </c>
      <c r="BX95" s="79" t="s">
        <v>4</v>
      </c>
      <c r="CL95" s="79" t="s">
        <v>1</v>
      </c>
      <c r="CM95" s="79" t="s">
        <v>68</v>
      </c>
    </row>
    <row r="96" spans="1:91" s="6" customFormat="1" ht="16.5" customHeight="1">
      <c r="A96" s="70" t="s">
        <v>72</v>
      </c>
      <c r="B96" s="71"/>
      <c r="C96" s="72"/>
      <c r="D96" s="186"/>
      <c r="E96" s="186"/>
      <c r="F96" s="186"/>
      <c r="G96" s="186"/>
      <c r="H96" s="186"/>
      <c r="I96" s="73"/>
      <c r="J96" s="186"/>
      <c r="K96" s="186"/>
      <c r="L96" s="186"/>
      <c r="M96" s="186"/>
      <c r="N96" s="186"/>
      <c r="O96" s="186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4"/>
      <c r="AH96" s="185"/>
      <c r="AI96" s="185"/>
      <c r="AJ96" s="185"/>
      <c r="AK96" s="185"/>
      <c r="AL96" s="185"/>
      <c r="AM96" s="185"/>
      <c r="AN96" s="184"/>
      <c r="AO96" s="185"/>
      <c r="AP96" s="185"/>
      <c r="AQ96" s="74" t="s">
        <v>74</v>
      </c>
      <c r="AR96" s="71"/>
      <c r="AS96" s="80">
        <v>0</v>
      </c>
      <c r="AT96" s="81" t="e">
        <f>ROUND(SUM(AV96:AW96),2)</f>
        <v>#REF!</v>
      </c>
      <c r="AU96" s="82" t="e">
        <f>#REF!</f>
        <v>#REF!</v>
      </c>
      <c r="AV96" s="81" t="e">
        <f>#REF!</f>
        <v>#REF!</v>
      </c>
      <c r="AW96" s="81" t="e">
        <f>#REF!</f>
        <v>#REF!</v>
      </c>
      <c r="AX96" s="81" t="e">
        <f>#REF!</f>
        <v>#REF!</v>
      </c>
      <c r="AY96" s="81" t="e">
        <f>#REF!</f>
        <v>#REF!</v>
      </c>
      <c r="AZ96" s="81" t="e">
        <f>#REF!</f>
        <v>#REF!</v>
      </c>
      <c r="BA96" s="81" t="e">
        <f>#REF!</f>
        <v>#REF!</v>
      </c>
      <c r="BB96" s="81" t="e">
        <f>#REF!</f>
        <v>#REF!</v>
      </c>
      <c r="BC96" s="81" t="e">
        <f>#REF!</f>
        <v>#REF!</v>
      </c>
      <c r="BD96" s="83" t="e">
        <f>#REF!</f>
        <v>#REF!</v>
      </c>
      <c r="BT96" s="79" t="s">
        <v>73</v>
      </c>
      <c r="BV96" s="79" t="s">
        <v>70</v>
      </c>
      <c r="BW96" s="79" t="s">
        <v>77</v>
      </c>
      <c r="BX96" s="79" t="s">
        <v>4</v>
      </c>
      <c r="CL96" s="79" t="s">
        <v>1</v>
      </c>
      <c r="CM96" s="79" t="s">
        <v>68</v>
      </c>
    </row>
    <row r="97" spans="2:44" s="1" customFormat="1" ht="30" customHeight="1">
      <c r="B97" s="25"/>
      <c r="AR97" s="25"/>
    </row>
    <row r="98" spans="2:44" s="1" customFormat="1" ht="6.9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5"/>
    </row>
  </sheetData>
  <mergeCells count="44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1 - Kravín 03, Želobudza'!C2" display="/" xr:uid="{00000000-0004-0000-0000-000000000000}"/>
    <hyperlink ref="A96" location="'2 - Prevádzkové súbory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9"/>
  <sheetViews>
    <sheetView showGridLines="0" workbookViewId="0">
      <selection activeCell="F19" sqref="F19"/>
    </sheetView>
  </sheetViews>
  <sheetFormatPr defaultRowHeight="10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0" width="22.33203125" customWidth="1"/>
    <col min="11" max="11" width="22.33203125" hidden="1" customWidth="1"/>
    <col min="12" max="12" width="9.33203125" customWidth="1"/>
    <col min="13" max="13" width="10.886718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>
      <c r="L2" s="183" t="s">
        <v>5</v>
      </c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3" t="s">
        <v>75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68</v>
      </c>
    </row>
    <row r="4" spans="2:46" ht="24.9" customHeight="1">
      <c r="B4" s="16"/>
      <c r="D4" s="17" t="s">
        <v>78</v>
      </c>
      <c r="L4" s="16"/>
      <c r="M4" s="84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7" t="str">
        <f>'Rekapitulácia stavby'!K6</f>
        <v>Kravín 03, Želobudza</v>
      </c>
      <c r="F7" s="198"/>
      <c r="G7" s="198"/>
      <c r="H7" s="198"/>
      <c r="L7" s="16"/>
    </row>
    <row r="8" spans="2:46" s="1" customFormat="1" ht="12" customHeight="1">
      <c r="B8" s="25"/>
      <c r="D8" s="22" t="s">
        <v>79</v>
      </c>
      <c r="L8" s="25"/>
    </row>
    <row r="9" spans="2:46" s="1" customFormat="1" ht="16.5" customHeight="1">
      <c r="B9" s="25"/>
      <c r="E9" s="194" t="s">
        <v>80</v>
      </c>
      <c r="F9" s="196"/>
      <c r="G9" s="196"/>
      <c r="H9" s="196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/>
      <c r="L12" s="25"/>
    </row>
    <row r="13" spans="2:46" s="1" customFormat="1" ht="10.75" customHeight="1">
      <c r="B13" s="25"/>
      <c r="L13" s="25"/>
    </row>
    <row r="14" spans="2:46" s="1" customFormat="1" ht="12" customHeight="1">
      <c r="B14" s="25"/>
      <c r="D14" s="22" t="s">
        <v>19</v>
      </c>
      <c r="I14" s="22" t="s">
        <v>20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21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22</v>
      </c>
      <c r="I17" s="22" t="s">
        <v>20</v>
      </c>
      <c r="J17" s="20" t="str">
        <f>'Rekapitulácia stavby'!AN13</f>
        <v/>
      </c>
      <c r="L17" s="25"/>
    </row>
    <row r="18" spans="2:12" s="1" customFormat="1" ht="18" customHeight="1">
      <c r="B18" s="25"/>
      <c r="E18" s="159" t="str">
        <f>'Rekapitulácia stavby'!E14</f>
        <v xml:space="preserve"> </v>
      </c>
      <c r="F18" s="159"/>
      <c r="G18" s="159"/>
      <c r="H18" s="159"/>
      <c r="I18" s="22" t="s">
        <v>21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23</v>
      </c>
      <c r="I20" s="22" t="s">
        <v>20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21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26</v>
      </c>
      <c r="I23" s="22" t="s">
        <v>20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21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27</v>
      </c>
      <c r="L26" s="25"/>
    </row>
    <row r="27" spans="2:12" s="7" customFormat="1" ht="16.5" customHeight="1">
      <c r="B27" s="85"/>
      <c r="E27" s="162" t="s">
        <v>1</v>
      </c>
      <c r="F27" s="162"/>
      <c r="G27" s="162"/>
      <c r="H27" s="162"/>
      <c r="L27" s="85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4" customHeight="1">
      <c r="B30" s="25"/>
      <c r="D30" s="86" t="s">
        <v>28</v>
      </c>
      <c r="J30" s="62">
        <f>ROUND(J134,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30</v>
      </c>
      <c r="I32" s="28" t="s">
        <v>29</v>
      </c>
      <c r="J32" s="28" t="s">
        <v>31</v>
      </c>
      <c r="L32" s="25"/>
    </row>
    <row r="33" spans="2:12" s="1" customFormat="1" ht="14.4" customHeight="1">
      <c r="B33" s="25"/>
      <c r="D33" s="51" t="s">
        <v>32</v>
      </c>
      <c r="E33" s="30" t="s">
        <v>33</v>
      </c>
      <c r="F33" s="87">
        <f>ROUND((SUM(BE134:BE218)),  2)</f>
        <v>0</v>
      </c>
      <c r="G33" s="88"/>
      <c r="H33" s="88"/>
      <c r="I33" s="89">
        <v>0.2</v>
      </c>
      <c r="J33" s="87">
        <f>ROUND(((SUM(BE134:BE218))*I33),  2)</f>
        <v>0</v>
      </c>
      <c r="L33" s="25"/>
    </row>
    <row r="34" spans="2:12" s="1" customFormat="1" ht="14.4" customHeight="1">
      <c r="B34" s="25"/>
      <c r="E34" s="30" t="s">
        <v>34</v>
      </c>
      <c r="F34" s="90">
        <f>ROUND((SUM(BF134:BF218)),  2)</f>
        <v>0</v>
      </c>
      <c r="I34" s="91">
        <v>0.2</v>
      </c>
      <c r="J34" s="90">
        <f>ROUND(((SUM(BF134:BF218))*I34),  2)</f>
        <v>0</v>
      </c>
      <c r="L34" s="25"/>
    </row>
    <row r="35" spans="2:12" s="1" customFormat="1" ht="14.4" hidden="1" customHeight="1">
      <c r="B35" s="25"/>
      <c r="E35" s="22" t="s">
        <v>35</v>
      </c>
      <c r="F35" s="90">
        <f>ROUND((SUM(BG134:BG218)),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36</v>
      </c>
      <c r="F36" s="90">
        <f>ROUND((SUM(BH134:BH218)),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37</v>
      </c>
      <c r="F37" s="87">
        <f>ROUND((SUM(BI134:BI218)),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4" customHeight="1">
      <c r="B39" s="25"/>
      <c r="C39" s="92"/>
      <c r="D39" s="93" t="s">
        <v>38</v>
      </c>
      <c r="E39" s="53"/>
      <c r="F39" s="53"/>
      <c r="G39" s="94" t="s">
        <v>39</v>
      </c>
      <c r="H39" s="95" t="s">
        <v>40</v>
      </c>
      <c r="I39" s="53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41</v>
      </c>
      <c r="E50" s="38"/>
      <c r="F50" s="38"/>
      <c r="G50" s="37" t="s">
        <v>42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5">
      <c r="B61" s="25"/>
      <c r="D61" s="39" t="s">
        <v>43</v>
      </c>
      <c r="E61" s="27"/>
      <c r="F61" s="98" t="s">
        <v>44</v>
      </c>
      <c r="G61" s="39" t="s">
        <v>43</v>
      </c>
      <c r="H61" s="27"/>
      <c r="I61" s="27"/>
      <c r="J61" s="99" t="s">
        <v>44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">
      <c r="B65" s="25"/>
      <c r="D65" s="37" t="s">
        <v>45</v>
      </c>
      <c r="E65" s="38"/>
      <c r="F65" s="38"/>
      <c r="G65" s="37" t="s">
        <v>46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5">
      <c r="B76" s="25"/>
      <c r="D76" s="39" t="s">
        <v>43</v>
      </c>
      <c r="E76" s="27"/>
      <c r="F76" s="98" t="s">
        <v>44</v>
      </c>
      <c r="G76" s="39" t="s">
        <v>43</v>
      </c>
      <c r="H76" s="27"/>
      <c r="I76" s="27"/>
      <c r="J76" s="99" t="s">
        <v>44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81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7" t="str">
        <f>E7</f>
        <v>Kravín 03, Želobudza</v>
      </c>
      <c r="F85" s="198"/>
      <c r="G85" s="198"/>
      <c r="H85" s="198"/>
      <c r="L85" s="25"/>
    </row>
    <row r="86" spans="2:47" s="1" customFormat="1" ht="12" customHeight="1">
      <c r="B86" s="25"/>
      <c r="C86" s="22" t="s">
        <v>79</v>
      </c>
      <c r="L86" s="25"/>
    </row>
    <row r="87" spans="2:47" s="1" customFormat="1" ht="16.5" customHeight="1">
      <c r="B87" s="25"/>
      <c r="E87" s="194" t="str">
        <f>E9</f>
        <v>1 - Kravín 03, Želobudza</v>
      </c>
      <c r="F87" s="196"/>
      <c r="G87" s="196"/>
      <c r="H87" s="196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/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19</v>
      </c>
      <c r="F91" s="20" t="str">
        <f>E15</f>
        <v xml:space="preserve"> </v>
      </c>
      <c r="I91" s="22" t="s">
        <v>23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22</v>
      </c>
      <c r="F92" s="20" t="str">
        <f>IF(E18="","",E18)</f>
        <v xml:space="preserve"> </v>
      </c>
      <c r="I92" s="22" t="s">
        <v>26</v>
      </c>
      <c r="J92" s="23" t="str">
        <f>E24</f>
        <v xml:space="preserve"> </v>
      </c>
      <c r="L92" s="25"/>
    </row>
    <row r="93" spans="2:47" s="1" customFormat="1" ht="10.4" customHeight="1">
      <c r="B93" s="25"/>
      <c r="L93" s="25"/>
    </row>
    <row r="94" spans="2:47" s="1" customFormat="1" ht="29.25" customHeight="1">
      <c r="B94" s="25"/>
      <c r="C94" s="100" t="s">
        <v>82</v>
      </c>
      <c r="D94" s="92"/>
      <c r="E94" s="92"/>
      <c r="F94" s="92"/>
      <c r="G94" s="92"/>
      <c r="H94" s="92"/>
      <c r="I94" s="92"/>
      <c r="J94" s="101" t="s">
        <v>83</v>
      </c>
      <c r="K94" s="92"/>
      <c r="L94" s="25"/>
    </row>
    <row r="95" spans="2:47" s="1" customFormat="1" ht="10.4" customHeight="1">
      <c r="B95" s="25"/>
      <c r="L95" s="25"/>
    </row>
    <row r="96" spans="2:47" s="1" customFormat="1" ht="22.75" customHeight="1">
      <c r="B96" s="25"/>
      <c r="C96" s="102" t="s">
        <v>84</v>
      </c>
      <c r="J96" s="62"/>
      <c r="L96" s="25"/>
      <c r="AU96" s="13" t="s">
        <v>85</v>
      </c>
    </row>
    <row r="97" spans="2:12" s="8" customFormat="1" ht="24.9" customHeight="1">
      <c r="B97" s="103"/>
      <c r="D97" s="104" t="s">
        <v>86</v>
      </c>
      <c r="E97" s="105"/>
      <c r="F97" s="105"/>
      <c r="G97" s="105"/>
      <c r="H97" s="105"/>
      <c r="I97" s="105"/>
      <c r="J97" s="106"/>
      <c r="L97" s="103"/>
    </row>
    <row r="98" spans="2:12" s="9" customFormat="1" ht="20" customHeight="1">
      <c r="B98" s="107"/>
      <c r="D98" s="108" t="s">
        <v>87</v>
      </c>
      <c r="E98" s="109"/>
      <c r="F98" s="109"/>
      <c r="G98" s="109"/>
      <c r="H98" s="109"/>
      <c r="I98" s="109"/>
      <c r="J98" s="110"/>
      <c r="L98" s="107"/>
    </row>
    <row r="99" spans="2:12" s="9" customFormat="1" ht="20" customHeight="1">
      <c r="B99" s="107"/>
      <c r="D99" s="108" t="s">
        <v>88</v>
      </c>
      <c r="E99" s="109"/>
      <c r="F99" s="109"/>
      <c r="G99" s="109"/>
      <c r="H99" s="109"/>
      <c r="I99" s="109"/>
      <c r="J99" s="110"/>
      <c r="L99" s="107"/>
    </row>
    <row r="100" spans="2:12" s="9" customFormat="1" ht="20" customHeight="1">
      <c r="B100" s="107"/>
      <c r="D100" s="108" t="s">
        <v>89</v>
      </c>
      <c r="E100" s="109"/>
      <c r="F100" s="109"/>
      <c r="G100" s="109"/>
      <c r="H100" s="109"/>
      <c r="I100" s="109"/>
      <c r="J100" s="110"/>
      <c r="L100" s="107"/>
    </row>
    <row r="101" spans="2:12" s="9" customFormat="1" ht="20" customHeight="1">
      <c r="B101" s="107"/>
      <c r="D101" s="108" t="s">
        <v>90</v>
      </c>
      <c r="E101" s="109"/>
      <c r="F101" s="109"/>
      <c r="G101" s="109"/>
      <c r="H101" s="109"/>
      <c r="I101" s="109"/>
      <c r="J101" s="110"/>
      <c r="L101" s="107"/>
    </row>
    <row r="102" spans="2:12" s="9" customFormat="1" ht="20" customHeight="1">
      <c r="B102" s="107"/>
      <c r="D102" s="108" t="s">
        <v>91</v>
      </c>
      <c r="E102" s="109"/>
      <c r="F102" s="109"/>
      <c r="G102" s="109"/>
      <c r="H102" s="109"/>
      <c r="I102" s="109"/>
      <c r="J102" s="110"/>
      <c r="L102" s="107"/>
    </row>
    <row r="103" spans="2:12" s="9" customFormat="1" ht="20" customHeight="1">
      <c r="B103" s="107"/>
      <c r="D103" s="108" t="s">
        <v>92</v>
      </c>
      <c r="E103" s="109"/>
      <c r="F103" s="109"/>
      <c r="G103" s="109"/>
      <c r="H103" s="109"/>
      <c r="I103" s="109"/>
      <c r="J103" s="110"/>
      <c r="L103" s="107"/>
    </row>
    <row r="104" spans="2:12" s="9" customFormat="1" ht="20" customHeight="1">
      <c r="B104" s="107"/>
      <c r="D104" s="108" t="s">
        <v>93</v>
      </c>
      <c r="E104" s="109"/>
      <c r="F104" s="109"/>
      <c r="G104" s="109"/>
      <c r="H104" s="109"/>
      <c r="I104" s="109"/>
      <c r="J104" s="110"/>
      <c r="L104" s="107"/>
    </row>
    <row r="105" spans="2:12" s="9" customFormat="1" ht="20" customHeight="1">
      <c r="B105" s="107"/>
      <c r="D105" s="108" t="s">
        <v>94</v>
      </c>
      <c r="E105" s="109"/>
      <c r="F105" s="109"/>
      <c r="G105" s="109"/>
      <c r="H105" s="109"/>
      <c r="I105" s="109"/>
      <c r="J105" s="110"/>
      <c r="L105" s="107"/>
    </row>
    <row r="106" spans="2:12" s="8" customFormat="1" ht="24.9" customHeight="1">
      <c r="B106" s="103"/>
      <c r="D106" s="104" t="s">
        <v>95</v>
      </c>
      <c r="E106" s="105"/>
      <c r="F106" s="105"/>
      <c r="G106" s="105"/>
      <c r="H106" s="105"/>
      <c r="I106" s="105"/>
      <c r="J106" s="106"/>
      <c r="L106" s="103"/>
    </row>
    <row r="107" spans="2:12" s="9" customFormat="1" ht="20" customHeight="1">
      <c r="B107" s="107"/>
      <c r="D107" s="108" t="s">
        <v>96</v>
      </c>
      <c r="E107" s="109"/>
      <c r="F107" s="109"/>
      <c r="G107" s="109"/>
      <c r="H107" s="109"/>
      <c r="I107" s="109"/>
      <c r="J107" s="110"/>
      <c r="L107" s="107"/>
    </row>
    <row r="108" spans="2:12" s="9" customFormat="1" ht="20" customHeight="1">
      <c r="B108" s="107"/>
      <c r="D108" s="108" t="s">
        <v>97</v>
      </c>
      <c r="E108" s="109"/>
      <c r="F108" s="109"/>
      <c r="G108" s="109"/>
      <c r="H108" s="109"/>
      <c r="I108" s="109"/>
      <c r="J108" s="110"/>
      <c r="L108" s="107"/>
    </row>
    <row r="109" spans="2:12" s="9" customFormat="1" ht="20" customHeight="1">
      <c r="B109" s="107"/>
      <c r="D109" s="108" t="s">
        <v>98</v>
      </c>
      <c r="E109" s="109"/>
      <c r="F109" s="109"/>
      <c r="G109" s="109"/>
      <c r="H109" s="109"/>
      <c r="I109" s="109"/>
      <c r="J109" s="110"/>
      <c r="L109" s="107"/>
    </row>
    <row r="110" spans="2:12" s="9" customFormat="1" ht="20" customHeight="1">
      <c r="B110" s="107"/>
      <c r="D110" s="108" t="s">
        <v>99</v>
      </c>
      <c r="E110" s="109"/>
      <c r="F110" s="109"/>
      <c r="G110" s="109"/>
      <c r="H110" s="109"/>
      <c r="I110" s="109"/>
      <c r="J110" s="110"/>
      <c r="L110" s="107"/>
    </row>
    <row r="111" spans="2:12" s="9" customFormat="1" ht="20" customHeight="1">
      <c r="B111" s="107"/>
      <c r="D111" s="108" t="s">
        <v>100</v>
      </c>
      <c r="E111" s="109"/>
      <c r="F111" s="109"/>
      <c r="G111" s="109"/>
      <c r="H111" s="109"/>
      <c r="I111" s="109"/>
      <c r="J111" s="110"/>
      <c r="L111" s="107"/>
    </row>
    <row r="112" spans="2:12" s="8" customFormat="1" ht="24.9" customHeight="1">
      <c r="B112" s="103"/>
      <c r="D112" s="104" t="s">
        <v>101</v>
      </c>
      <c r="E112" s="105"/>
      <c r="F112" s="105"/>
      <c r="G112" s="105"/>
      <c r="H112" s="105"/>
      <c r="I112" s="105"/>
      <c r="J112" s="106"/>
      <c r="L112" s="103"/>
    </row>
    <row r="113" spans="2:12" s="9" customFormat="1" ht="20" customHeight="1">
      <c r="B113" s="107"/>
      <c r="D113" s="108" t="s">
        <v>102</v>
      </c>
      <c r="E113" s="109"/>
      <c r="F113" s="109"/>
      <c r="G113" s="109"/>
      <c r="H113" s="109"/>
      <c r="I113" s="109"/>
      <c r="J113" s="110"/>
      <c r="L113" s="107"/>
    </row>
    <row r="114" spans="2:12" s="8" customFormat="1" ht="24.9" customHeight="1">
      <c r="B114" s="103"/>
      <c r="D114" s="104" t="s">
        <v>103</v>
      </c>
      <c r="E114" s="105"/>
      <c r="F114" s="105"/>
      <c r="G114" s="105"/>
      <c r="H114" s="105"/>
      <c r="I114" s="105"/>
      <c r="J114" s="106"/>
      <c r="L114" s="103"/>
    </row>
    <row r="115" spans="2:12" s="1" customFormat="1" ht="21.75" customHeight="1">
      <c r="B115" s="25"/>
      <c r="L115" s="25"/>
    </row>
    <row r="116" spans="2:12" s="1" customFormat="1" ht="6.9" customHeight="1"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25"/>
    </row>
    <row r="120" spans="2:12" s="1" customFormat="1" ht="6.9" customHeight="1">
      <c r="B120" s="42"/>
      <c r="C120" s="43"/>
      <c r="D120" s="43"/>
      <c r="E120" s="43"/>
      <c r="F120" s="43"/>
      <c r="G120" s="43"/>
      <c r="H120" s="43"/>
      <c r="I120" s="43"/>
      <c r="J120" s="43"/>
      <c r="K120" s="43"/>
      <c r="L120" s="25"/>
    </row>
    <row r="121" spans="2:12" s="1" customFormat="1" ht="24.9" customHeight="1">
      <c r="B121" s="25"/>
      <c r="C121" s="17" t="s">
        <v>104</v>
      </c>
      <c r="L121" s="25"/>
    </row>
    <row r="122" spans="2:12" s="1" customFormat="1" ht="6.9" customHeight="1">
      <c r="B122" s="25"/>
      <c r="L122" s="25"/>
    </row>
    <row r="123" spans="2:12" s="1" customFormat="1" ht="12" customHeight="1">
      <c r="B123" s="25"/>
      <c r="C123" s="22" t="s">
        <v>12</v>
      </c>
      <c r="L123" s="25"/>
    </row>
    <row r="124" spans="2:12" s="1" customFormat="1" ht="16.5" customHeight="1">
      <c r="B124" s="25"/>
      <c r="E124" s="197" t="str">
        <f>E7</f>
        <v>Kravín 03, Želobudza</v>
      </c>
      <c r="F124" s="198"/>
      <c r="G124" s="198"/>
      <c r="H124" s="198"/>
      <c r="L124" s="25"/>
    </row>
    <row r="125" spans="2:12" s="1" customFormat="1" ht="12" customHeight="1">
      <c r="B125" s="25"/>
      <c r="C125" s="22" t="s">
        <v>79</v>
      </c>
      <c r="L125" s="25"/>
    </row>
    <row r="126" spans="2:12" s="1" customFormat="1" ht="16.5" customHeight="1">
      <c r="B126" s="25"/>
      <c r="E126" s="194" t="str">
        <f>E9</f>
        <v>1 - Kravín 03, Želobudza</v>
      </c>
      <c r="F126" s="196"/>
      <c r="G126" s="196"/>
      <c r="H126" s="196"/>
      <c r="L126" s="25"/>
    </row>
    <row r="127" spans="2:12" s="1" customFormat="1" ht="6.9" customHeight="1">
      <c r="B127" s="25"/>
      <c r="L127" s="25"/>
    </row>
    <row r="128" spans="2:12" s="1" customFormat="1" ht="12" customHeight="1">
      <c r="B128" s="25"/>
      <c r="C128" s="22" t="s">
        <v>16</v>
      </c>
      <c r="F128" s="20" t="str">
        <f>F12</f>
        <v xml:space="preserve"> </v>
      </c>
      <c r="I128" s="22" t="s">
        <v>18</v>
      </c>
      <c r="J128" s="48" t="str">
        <f>IF(J12="","",J12)</f>
        <v/>
      </c>
      <c r="L128" s="25"/>
    </row>
    <row r="129" spans="2:65" s="1" customFormat="1" ht="6.9" customHeight="1">
      <c r="B129" s="25"/>
      <c r="L129" s="25"/>
    </row>
    <row r="130" spans="2:65" s="1" customFormat="1" ht="15.15" customHeight="1">
      <c r="B130" s="25"/>
      <c r="C130" s="22" t="s">
        <v>19</v>
      </c>
      <c r="F130" s="20" t="str">
        <f>E15</f>
        <v xml:space="preserve"> </v>
      </c>
      <c r="I130" s="22" t="s">
        <v>23</v>
      </c>
      <c r="J130" s="23" t="str">
        <f>E21</f>
        <v xml:space="preserve"> </v>
      </c>
      <c r="L130" s="25"/>
    </row>
    <row r="131" spans="2:65" s="1" customFormat="1" ht="15.15" customHeight="1">
      <c r="B131" s="25"/>
      <c r="C131" s="22" t="s">
        <v>22</v>
      </c>
      <c r="F131" s="20" t="str">
        <f>IF(E18="","",E18)</f>
        <v xml:space="preserve"> </v>
      </c>
      <c r="I131" s="22" t="s">
        <v>26</v>
      </c>
      <c r="J131" s="23" t="str">
        <f>E24</f>
        <v xml:space="preserve"> </v>
      </c>
      <c r="L131" s="25"/>
    </row>
    <row r="132" spans="2:65" s="1" customFormat="1" ht="10.4" customHeight="1">
      <c r="B132" s="25"/>
      <c r="L132" s="25"/>
    </row>
    <row r="133" spans="2:65" s="10" customFormat="1" ht="29.25" customHeight="1">
      <c r="B133" s="111"/>
      <c r="C133" s="112" t="s">
        <v>105</v>
      </c>
      <c r="D133" s="113" t="s">
        <v>53</v>
      </c>
      <c r="E133" s="113" t="s">
        <v>49</v>
      </c>
      <c r="F133" s="113" t="s">
        <v>50</v>
      </c>
      <c r="G133" s="113" t="s">
        <v>106</v>
      </c>
      <c r="H133" s="113" t="s">
        <v>107</v>
      </c>
      <c r="I133" s="113" t="s">
        <v>108</v>
      </c>
      <c r="J133" s="114" t="s">
        <v>83</v>
      </c>
      <c r="K133" s="115" t="s">
        <v>109</v>
      </c>
      <c r="L133" s="111"/>
      <c r="M133" s="55" t="s">
        <v>1</v>
      </c>
      <c r="N133" s="56" t="s">
        <v>32</v>
      </c>
      <c r="O133" s="56" t="s">
        <v>110</v>
      </c>
      <c r="P133" s="56" t="s">
        <v>111</v>
      </c>
      <c r="Q133" s="56" t="s">
        <v>112</v>
      </c>
      <c r="R133" s="56" t="s">
        <v>113</v>
      </c>
      <c r="S133" s="56" t="s">
        <v>114</v>
      </c>
      <c r="T133" s="57" t="s">
        <v>115</v>
      </c>
    </row>
    <row r="134" spans="2:65" s="1" customFormat="1" ht="22.75" customHeight="1">
      <c r="B134" s="25"/>
      <c r="C134" s="60" t="s">
        <v>84</v>
      </c>
      <c r="J134" s="116"/>
      <c r="L134" s="25"/>
      <c r="M134" s="58"/>
      <c r="N134" s="49"/>
      <c r="O134" s="49"/>
      <c r="P134" s="117">
        <f>P135+P181+P213+P216</f>
        <v>0</v>
      </c>
      <c r="Q134" s="49"/>
      <c r="R134" s="117">
        <f>R135+R181+R213+R216</f>
        <v>0</v>
      </c>
      <c r="S134" s="49"/>
      <c r="T134" s="118">
        <f>T135+T181+T213+T216</f>
        <v>0</v>
      </c>
      <c r="AT134" s="13" t="s">
        <v>67</v>
      </c>
      <c r="AU134" s="13" t="s">
        <v>85</v>
      </c>
      <c r="BK134" s="119">
        <f>BK135+BK181+BK213+BK216</f>
        <v>0</v>
      </c>
    </row>
    <row r="135" spans="2:65" s="11" customFormat="1" ht="26" customHeight="1">
      <c r="B135" s="120"/>
      <c r="D135" s="121" t="s">
        <v>67</v>
      </c>
      <c r="E135" s="122" t="s">
        <v>116</v>
      </c>
      <c r="F135" s="122" t="s">
        <v>117</v>
      </c>
      <c r="J135" s="123"/>
      <c r="L135" s="120"/>
      <c r="M135" s="124"/>
      <c r="P135" s="125">
        <f>P136+P143+P147+P153+P158+P160+P167+P179</f>
        <v>0</v>
      </c>
      <c r="R135" s="125">
        <f>R136+R143+R147+R153+R158+R160+R167+R179</f>
        <v>0</v>
      </c>
      <c r="T135" s="126">
        <f>T136+T143+T147+T153+T158+T160+T167+T179</f>
        <v>0</v>
      </c>
      <c r="AR135" s="121" t="s">
        <v>73</v>
      </c>
      <c r="AT135" s="127" t="s">
        <v>67</v>
      </c>
      <c r="AU135" s="127" t="s">
        <v>68</v>
      </c>
      <c r="AY135" s="121" t="s">
        <v>118</v>
      </c>
      <c r="BK135" s="128">
        <f>BK136+BK143+BK147+BK153+BK158+BK160+BK167+BK179</f>
        <v>0</v>
      </c>
    </row>
    <row r="136" spans="2:65" s="11" customFormat="1" ht="22.75" customHeight="1">
      <c r="B136" s="120"/>
      <c r="D136" s="121" t="s">
        <v>67</v>
      </c>
      <c r="E136" s="129" t="s">
        <v>73</v>
      </c>
      <c r="F136" s="129" t="s">
        <v>119</v>
      </c>
      <c r="J136" s="130"/>
      <c r="L136" s="120"/>
      <c r="M136" s="124"/>
      <c r="P136" s="125">
        <f>SUM(P137:P142)</f>
        <v>0</v>
      </c>
      <c r="R136" s="125">
        <f>SUM(R137:R142)</f>
        <v>0</v>
      </c>
      <c r="T136" s="126">
        <f>SUM(T137:T142)</f>
        <v>0</v>
      </c>
      <c r="AR136" s="121" t="s">
        <v>73</v>
      </c>
      <c r="AT136" s="127" t="s">
        <v>67</v>
      </c>
      <c r="AU136" s="127" t="s">
        <v>73</v>
      </c>
      <c r="AY136" s="121" t="s">
        <v>118</v>
      </c>
      <c r="BK136" s="128">
        <f>SUM(BK137:BK142)</f>
        <v>0</v>
      </c>
    </row>
    <row r="137" spans="2:65" s="1" customFormat="1" ht="24.15" customHeight="1">
      <c r="B137" s="131"/>
      <c r="C137" s="132" t="s">
        <v>73</v>
      </c>
      <c r="D137" s="132" t="s">
        <v>120</v>
      </c>
      <c r="E137" s="133" t="s">
        <v>121</v>
      </c>
      <c r="F137" s="134" t="s">
        <v>122</v>
      </c>
      <c r="G137" s="135" t="s">
        <v>123</v>
      </c>
      <c r="H137" s="136">
        <v>63.36</v>
      </c>
      <c r="I137" s="136"/>
      <c r="J137" s="136"/>
      <c r="K137" s="137"/>
      <c r="L137" s="25"/>
      <c r="M137" s="138" t="s">
        <v>1</v>
      </c>
      <c r="N137" s="139" t="s">
        <v>34</v>
      </c>
      <c r="O137" s="140">
        <v>0</v>
      </c>
      <c r="P137" s="140">
        <f t="shared" ref="P137:P142" si="0">O137*H137</f>
        <v>0</v>
      </c>
      <c r="Q137" s="140">
        <v>0</v>
      </c>
      <c r="R137" s="140">
        <f t="shared" ref="R137:R142" si="1">Q137*H137</f>
        <v>0</v>
      </c>
      <c r="S137" s="140">
        <v>0</v>
      </c>
      <c r="T137" s="141">
        <f t="shared" ref="T137:T142" si="2">S137*H137</f>
        <v>0</v>
      </c>
      <c r="AR137" s="142" t="s">
        <v>124</v>
      </c>
      <c r="AT137" s="142" t="s">
        <v>120</v>
      </c>
      <c r="AU137" s="142" t="s">
        <v>76</v>
      </c>
      <c r="AY137" s="13" t="s">
        <v>118</v>
      </c>
      <c r="BE137" s="143">
        <f t="shared" ref="BE137:BE142" si="3">IF(N137="základná",J137,0)</f>
        <v>0</v>
      </c>
      <c r="BF137" s="143">
        <f t="shared" ref="BF137:BF142" si="4">IF(N137="znížená",J137,0)</f>
        <v>0</v>
      </c>
      <c r="BG137" s="143">
        <f t="shared" ref="BG137:BG142" si="5">IF(N137="zákl. prenesená",J137,0)</f>
        <v>0</v>
      </c>
      <c r="BH137" s="143">
        <f t="shared" ref="BH137:BH142" si="6">IF(N137="zníž. prenesená",J137,0)</f>
        <v>0</v>
      </c>
      <c r="BI137" s="143">
        <f t="shared" ref="BI137:BI142" si="7">IF(N137="nulová",J137,0)</f>
        <v>0</v>
      </c>
      <c r="BJ137" s="13" t="s">
        <v>76</v>
      </c>
      <c r="BK137" s="144">
        <f t="shared" ref="BK137:BK142" si="8">ROUND(I137*H137,3)</f>
        <v>0</v>
      </c>
      <c r="BL137" s="13" t="s">
        <v>124</v>
      </c>
      <c r="BM137" s="142" t="s">
        <v>76</v>
      </c>
    </row>
    <row r="138" spans="2:65" s="1" customFormat="1" ht="21.75" customHeight="1">
      <c r="B138" s="131"/>
      <c r="C138" s="132" t="s">
        <v>76</v>
      </c>
      <c r="D138" s="132" t="s">
        <v>120</v>
      </c>
      <c r="E138" s="133" t="s">
        <v>125</v>
      </c>
      <c r="F138" s="134" t="s">
        <v>126</v>
      </c>
      <c r="G138" s="135" t="s">
        <v>123</v>
      </c>
      <c r="H138" s="136">
        <v>76.864000000000004</v>
      </c>
      <c r="I138" s="136"/>
      <c r="J138" s="136"/>
      <c r="K138" s="137"/>
      <c r="L138" s="25"/>
      <c r="M138" s="138" t="s">
        <v>1</v>
      </c>
      <c r="N138" s="139" t="s">
        <v>34</v>
      </c>
      <c r="O138" s="140">
        <v>0</v>
      </c>
      <c r="P138" s="140">
        <f t="shared" si="0"/>
        <v>0</v>
      </c>
      <c r="Q138" s="140">
        <v>0</v>
      </c>
      <c r="R138" s="140">
        <f t="shared" si="1"/>
        <v>0</v>
      </c>
      <c r="S138" s="140">
        <v>0</v>
      </c>
      <c r="T138" s="141">
        <f t="shared" si="2"/>
        <v>0</v>
      </c>
      <c r="AR138" s="142" t="s">
        <v>124</v>
      </c>
      <c r="AT138" s="142" t="s">
        <v>120</v>
      </c>
      <c r="AU138" s="142" t="s">
        <v>76</v>
      </c>
      <c r="AY138" s="13" t="s">
        <v>118</v>
      </c>
      <c r="BE138" s="143">
        <f t="shared" si="3"/>
        <v>0</v>
      </c>
      <c r="BF138" s="143">
        <f t="shared" si="4"/>
        <v>0</v>
      </c>
      <c r="BG138" s="143">
        <f t="shared" si="5"/>
        <v>0</v>
      </c>
      <c r="BH138" s="143">
        <f t="shared" si="6"/>
        <v>0</v>
      </c>
      <c r="BI138" s="143">
        <f t="shared" si="7"/>
        <v>0</v>
      </c>
      <c r="BJ138" s="13" t="s">
        <v>76</v>
      </c>
      <c r="BK138" s="144">
        <f t="shared" si="8"/>
        <v>0</v>
      </c>
      <c r="BL138" s="13" t="s">
        <v>124</v>
      </c>
      <c r="BM138" s="142" t="s">
        <v>124</v>
      </c>
    </row>
    <row r="139" spans="2:65" s="1" customFormat="1" ht="37.75" customHeight="1">
      <c r="B139" s="131"/>
      <c r="C139" s="132" t="s">
        <v>127</v>
      </c>
      <c r="D139" s="132" t="s">
        <v>120</v>
      </c>
      <c r="E139" s="133" t="s">
        <v>128</v>
      </c>
      <c r="F139" s="134" t="s">
        <v>129</v>
      </c>
      <c r="G139" s="135" t="s">
        <v>123</v>
      </c>
      <c r="H139" s="136">
        <v>76.864000000000004</v>
      </c>
      <c r="I139" s="136"/>
      <c r="J139" s="136"/>
      <c r="K139" s="137"/>
      <c r="L139" s="25"/>
      <c r="M139" s="138" t="s">
        <v>1</v>
      </c>
      <c r="N139" s="139" t="s">
        <v>34</v>
      </c>
      <c r="O139" s="140">
        <v>0</v>
      </c>
      <c r="P139" s="140">
        <f t="shared" si="0"/>
        <v>0</v>
      </c>
      <c r="Q139" s="140">
        <v>0</v>
      </c>
      <c r="R139" s="140">
        <f t="shared" si="1"/>
        <v>0</v>
      </c>
      <c r="S139" s="140">
        <v>0</v>
      </c>
      <c r="T139" s="141">
        <f t="shared" si="2"/>
        <v>0</v>
      </c>
      <c r="AR139" s="142" t="s">
        <v>124</v>
      </c>
      <c r="AT139" s="142" t="s">
        <v>120</v>
      </c>
      <c r="AU139" s="142" t="s">
        <v>76</v>
      </c>
      <c r="AY139" s="13" t="s">
        <v>118</v>
      </c>
      <c r="BE139" s="143">
        <f t="shared" si="3"/>
        <v>0</v>
      </c>
      <c r="BF139" s="143">
        <f t="shared" si="4"/>
        <v>0</v>
      </c>
      <c r="BG139" s="143">
        <f t="shared" si="5"/>
        <v>0</v>
      </c>
      <c r="BH139" s="143">
        <f t="shared" si="6"/>
        <v>0</v>
      </c>
      <c r="BI139" s="143">
        <f t="shared" si="7"/>
        <v>0</v>
      </c>
      <c r="BJ139" s="13" t="s">
        <v>76</v>
      </c>
      <c r="BK139" s="144">
        <f t="shared" si="8"/>
        <v>0</v>
      </c>
      <c r="BL139" s="13" t="s">
        <v>124</v>
      </c>
      <c r="BM139" s="142" t="s">
        <v>130</v>
      </c>
    </row>
    <row r="140" spans="2:65" s="1" customFormat="1" ht="37.75" customHeight="1">
      <c r="B140" s="131"/>
      <c r="C140" s="132" t="s">
        <v>124</v>
      </c>
      <c r="D140" s="132" t="s">
        <v>120</v>
      </c>
      <c r="E140" s="133" t="s">
        <v>131</v>
      </c>
      <c r="F140" s="134" t="s">
        <v>132</v>
      </c>
      <c r="G140" s="135" t="s">
        <v>123</v>
      </c>
      <c r="H140" s="136">
        <v>140.22399999999999</v>
      </c>
      <c r="I140" s="136"/>
      <c r="J140" s="136"/>
      <c r="K140" s="137"/>
      <c r="L140" s="25"/>
      <c r="M140" s="138" t="s">
        <v>1</v>
      </c>
      <c r="N140" s="139" t="s">
        <v>34</v>
      </c>
      <c r="O140" s="140">
        <v>0</v>
      </c>
      <c r="P140" s="140">
        <f t="shared" si="0"/>
        <v>0</v>
      </c>
      <c r="Q140" s="140">
        <v>0</v>
      </c>
      <c r="R140" s="140">
        <f t="shared" si="1"/>
        <v>0</v>
      </c>
      <c r="S140" s="140">
        <v>0</v>
      </c>
      <c r="T140" s="141">
        <f t="shared" si="2"/>
        <v>0</v>
      </c>
      <c r="AR140" s="142" t="s">
        <v>124</v>
      </c>
      <c r="AT140" s="142" t="s">
        <v>120</v>
      </c>
      <c r="AU140" s="142" t="s">
        <v>76</v>
      </c>
      <c r="AY140" s="13" t="s">
        <v>118</v>
      </c>
      <c r="BE140" s="143">
        <f t="shared" si="3"/>
        <v>0</v>
      </c>
      <c r="BF140" s="143">
        <f t="shared" si="4"/>
        <v>0</v>
      </c>
      <c r="BG140" s="143">
        <f t="shared" si="5"/>
        <v>0</v>
      </c>
      <c r="BH140" s="143">
        <f t="shared" si="6"/>
        <v>0</v>
      </c>
      <c r="BI140" s="143">
        <f t="shared" si="7"/>
        <v>0</v>
      </c>
      <c r="BJ140" s="13" t="s">
        <v>76</v>
      </c>
      <c r="BK140" s="144">
        <f t="shared" si="8"/>
        <v>0</v>
      </c>
      <c r="BL140" s="13" t="s">
        <v>124</v>
      </c>
      <c r="BM140" s="142" t="s">
        <v>133</v>
      </c>
    </row>
    <row r="141" spans="2:65" s="1" customFormat="1" ht="24.15" customHeight="1">
      <c r="B141" s="131"/>
      <c r="C141" s="132" t="s">
        <v>134</v>
      </c>
      <c r="D141" s="132" t="s">
        <v>120</v>
      </c>
      <c r="E141" s="133" t="s">
        <v>135</v>
      </c>
      <c r="F141" s="134" t="s">
        <v>136</v>
      </c>
      <c r="G141" s="135" t="s">
        <v>123</v>
      </c>
      <c r="H141" s="136">
        <v>140.22399999999999</v>
      </c>
      <c r="I141" s="136"/>
      <c r="J141" s="136"/>
      <c r="K141" s="137"/>
      <c r="L141" s="25"/>
      <c r="M141" s="138" t="s">
        <v>1</v>
      </c>
      <c r="N141" s="139" t="s">
        <v>34</v>
      </c>
      <c r="O141" s="140">
        <v>0</v>
      </c>
      <c r="P141" s="140">
        <f t="shared" si="0"/>
        <v>0</v>
      </c>
      <c r="Q141" s="140">
        <v>0</v>
      </c>
      <c r="R141" s="140">
        <f t="shared" si="1"/>
        <v>0</v>
      </c>
      <c r="S141" s="140">
        <v>0</v>
      </c>
      <c r="T141" s="141">
        <f t="shared" si="2"/>
        <v>0</v>
      </c>
      <c r="AR141" s="142" t="s">
        <v>124</v>
      </c>
      <c r="AT141" s="142" t="s">
        <v>120</v>
      </c>
      <c r="AU141" s="142" t="s">
        <v>76</v>
      </c>
      <c r="AY141" s="13" t="s">
        <v>118</v>
      </c>
      <c r="BE141" s="143">
        <f t="shared" si="3"/>
        <v>0</v>
      </c>
      <c r="BF141" s="143">
        <f t="shared" si="4"/>
        <v>0</v>
      </c>
      <c r="BG141" s="143">
        <f t="shared" si="5"/>
        <v>0</v>
      </c>
      <c r="BH141" s="143">
        <f t="shared" si="6"/>
        <v>0</v>
      </c>
      <c r="BI141" s="143">
        <f t="shared" si="7"/>
        <v>0</v>
      </c>
      <c r="BJ141" s="13" t="s">
        <v>76</v>
      </c>
      <c r="BK141" s="144">
        <f t="shared" si="8"/>
        <v>0</v>
      </c>
      <c r="BL141" s="13" t="s">
        <v>124</v>
      </c>
      <c r="BM141" s="142" t="s">
        <v>137</v>
      </c>
    </row>
    <row r="142" spans="2:65" s="1" customFormat="1" ht="33" customHeight="1">
      <c r="B142" s="131"/>
      <c r="C142" s="132" t="s">
        <v>130</v>
      </c>
      <c r="D142" s="132" t="s">
        <v>120</v>
      </c>
      <c r="E142" s="133" t="s">
        <v>138</v>
      </c>
      <c r="F142" s="134" t="s">
        <v>139</v>
      </c>
      <c r="G142" s="135" t="s">
        <v>123</v>
      </c>
      <c r="H142" s="136">
        <v>556.57000000000005</v>
      </c>
      <c r="I142" s="136"/>
      <c r="J142" s="136"/>
      <c r="K142" s="137"/>
      <c r="L142" s="25"/>
      <c r="M142" s="138" t="s">
        <v>1</v>
      </c>
      <c r="N142" s="139" t="s">
        <v>34</v>
      </c>
      <c r="O142" s="140">
        <v>0</v>
      </c>
      <c r="P142" s="140">
        <f t="shared" si="0"/>
        <v>0</v>
      </c>
      <c r="Q142" s="140">
        <v>0</v>
      </c>
      <c r="R142" s="140">
        <f t="shared" si="1"/>
        <v>0</v>
      </c>
      <c r="S142" s="140">
        <v>0</v>
      </c>
      <c r="T142" s="141">
        <f t="shared" si="2"/>
        <v>0</v>
      </c>
      <c r="AR142" s="142" t="s">
        <v>124</v>
      </c>
      <c r="AT142" s="142" t="s">
        <v>120</v>
      </c>
      <c r="AU142" s="142" t="s">
        <v>76</v>
      </c>
      <c r="AY142" s="13" t="s">
        <v>118</v>
      </c>
      <c r="BE142" s="143">
        <f t="shared" si="3"/>
        <v>0</v>
      </c>
      <c r="BF142" s="143">
        <f t="shared" si="4"/>
        <v>0</v>
      </c>
      <c r="BG142" s="143">
        <f t="shared" si="5"/>
        <v>0</v>
      </c>
      <c r="BH142" s="143">
        <f t="shared" si="6"/>
        <v>0</v>
      </c>
      <c r="BI142" s="143">
        <f t="shared" si="7"/>
        <v>0</v>
      </c>
      <c r="BJ142" s="13" t="s">
        <v>76</v>
      </c>
      <c r="BK142" s="144">
        <f t="shared" si="8"/>
        <v>0</v>
      </c>
      <c r="BL142" s="13" t="s">
        <v>124</v>
      </c>
      <c r="BM142" s="142" t="s">
        <v>140</v>
      </c>
    </row>
    <row r="143" spans="2:65" s="11" customFormat="1" ht="22.75" customHeight="1">
      <c r="B143" s="120"/>
      <c r="D143" s="121" t="s">
        <v>67</v>
      </c>
      <c r="E143" s="129" t="s">
        <v>76</v>
      </c>
      <c r="F143" s="129" t="s">
        <v>141</v>
      </c>
      <c r="J143" s="130"/>
      <c r="L143" s="120"/>
      <c r="M143" s="124"/>
      <c r="P143" s="125">
        <f>SUM(P144:P146)</f>
        <v>0</v>
      </c>
      <c r="R143" s="125">
        <f>SUM(R144:R146)</f>
        <v>0</v>
      </c>
      <c r="T143" s="126">
        <f>SUM(T144:T146)</f>
        <v>0</v>
      </c>
      <c r="AR143" s="121" t="s">
        <v>73</v>
      </c>
      <c r="AT143" s="127" t="s">
        <v>67</v>
      </c>
      <c r="AU143" s="127" t="s">
        <v>73</v>
      </c>
      <c r="AY143" s="121" t="s">
        <v>118</v>
      </c>
      <c r="BK143" s="128">
        <f>SUM(BK144:BK146)</f>
        <v>0</v>
      </c>
    </row>
    <row r="144" spans="2:65" s="1" customFormat="1" ht="24.15" customHeight="1">
      <c r="B144" s="131"/>
      <c r="C144" s="132" t="s">
        <v>142</v>
      </c>
      <c r="D144" s="132" t="s">
        <v>120</v>
      </c>
      <c r="E144" s="133" t="s">
        <v>143</v>
      </c>
      <c r="F144" s="134" t="s">
        <v>144</v>
      </c>
      <c r="G144" s="135" t="s">
        <v>123</v>
      </c>
      <c r="H144" s="136">
        <v>26.135999999999999</v>
      </c>
      <c r="I144" s="136"/>
      <c r="J144" s="136"/>
      <c r="K144" s="137"/>
      <c r="L144" s="25"/>
      <c r="M144" s="138" t="s">
        <v>1</v>
      </c>
      <c r="N144" s="139" t="s">
        <v>34</v>
      </c>
      <c r="O144" s="140">
        <v>0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124</v>
      </c>
      <c r="AT144" s="142" t="s">
        <v>120</v>
      </c>
      <c r="AU144" s="142" t="s">
        <v>76</v>
      </c>
      <c r="AY144" s="13" t="s">
        <v>118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76</v>
      </c>
      <c r="BK144" s="144">
        <f>ROUND(I144*H144,3)</f>
        <v>0</v>
      </c>
      <c r="BL144" s="13" t="s">
        <v>124</v>
      </c>
      <c r="BM144" s="142" t="s">
        <v>145</v>
      </c>
    </row>
    <row r="145" spans="2:65" s="1" customFormat="1" ht="24.15" customHeight="1">
      <c r="B145" s="131"/>
      <c r="C145" s="132" t="s">
        <v>133</v>
      </c>
      <c r="D145" s="132" t="s">
        <v>120</v>
      </c>
      <c r="E145" s="133" t="s">
        <v>146</v>
      </c>
      <c r="F145" s="134" t="s">
        <v>147</v>
      </c>
      <c r="G145" s="135" t="s">
        <v>123</v>
      </c>
      <c r="H145" s="136">
        <v>49.896000000000001</v>
      </c>
      <c r="I145" s="136"/>
      <c r="J145" s="136"/>
      <c r="K145" s="137"/>
      <c r="L145" s="25"/>
      <c r="M145" s="138" t="s">
        <v>1</v>
      </c>
      <c r="N145" s="139" t="s">
        <v>34</v>
      </c>
      <c r="O145" s="140">
        <v>0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124</v>
      </c>
      <c r="AT145" s="142" t="s">
        <v>120</v>
      </c>
      <c r="AU145" s="142" t="s">
        <v>76</v>
      </c>
      <c r="AY145" s="13" t="s">
        <v>118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76</v>
      </c>
      <c r="BK145" s="144">
        <f>ROUND(I145*H145,3)</f>
        <v>0</v>
      </c>
      <c r="BL145" s="13" t="s">
        <v>124</v>
      </c>
      <c r="BM145" s="142" t="s">
        <v>148</v>
      </c>
    </row>
    <row r="146" spans="2:65" s="1" customFormat="1" ht="16.5" customHeight="1">
      <c r="B146" s="131"/>
      <c r="C146" s="132" t="s">
        <v>149</v>
      </c>
      <c r="D146" s="132" t="s">
        <v>120</v>
      </c>
      <c r="E146" s="133" t="s">
        <v>150</v>
      </c>
      <c r="F146" s="134" t="s">
        <v>151</v>
      </c>
      <c r="G146" s="135" t="s">
        <v>152</v>
      </c>
      <c r="H146" s="136">
        <v>3.3260000000000001</v>
      </c>
      <c r="I146" s="136"/>
      <c r="J146" s="136"/>
      <c r="K146" s="137"/>
      <c r="L146" s="25"/>
      <c r="M146" s="138" t="s">
        <v>1</v>
      </c>
      <c r="N146" s="139" t="s">
        <v>34</v>
      </c>
      <c r="O146" s="140">
        <v>0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124</v>
      </c>
      <c r="AT146" s="142" t="s">
        <v>120</v>
      </c>
      <c r="AU146" s="142" t="s">
        <v>76</v>
      </c>
      <c r="AY146" s="13" t="s">
        <v>118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3" t="s">
        <v>76</v>
      </c>
      <c r="BK146" s="144">
        <f>ROUND(I146*H146,3)</f>
        <v>0</v>
      </c>
      <c r="BL146" s="13" t="s">
        <v>124</v>
      </c>
      <c r="BM146" s="142" t="s">
        <v>153</v>
      </c>
    </row>
    <row r="147" spans="2:65" s="11" customFormat="1" ht="22.75" customHeight="1">
      <c r="B147" s="120"/>
      <c r="D147" s="121" t="s">
        <v>67</v>
      </c>
      <c r="E147" s="129" t="s">
        <v>127</v>
      </c>
      <c r="F147" s="129" t="s">
        <v>154</v>
      </c>
      <c r="J147" s="130"/>
      <c r="L147" s="120"/>
      <c r="M147" s="124"/>
      <c r="P147" s="125">
        <f>SUM(P148:P152)</f>
        <v>0</v>
      </c>
      <c r="R147" s="125">
        <f>SUM(R148:R152)</f>
        <v>0</v>
      </c>
      <c r="T147" s="126">
        <f>SUM(T148:T152)</f>
        <v>0</v>
      </c>
      <c r="AR147" s="121" t="s">
        <v>73</v>
      </c>
      <c r="AT147" s="127" t="s">
        <v>67</v>
      </c>
      <c r="AU147" s="127" t="s">
        <v>73</v>
      </c>
      <c r="AY147" s="121" t="s">
        <v>118</v>
      </c>
      <c r="BK147" s="128">
        <f>SUM(BK148:BK152)</f>
        <v>0</v>
      </c>
    </row>
    <row r="148" spans="2:65" s="1" customFormat="1" ht="21.75" customHeight="1">
      <c r="B148" s="131"/>
      <c r="C148" s="132" t="s">
        <v>137</v>
      </c>
      <c r="D148" s="132" t="s">
        <v>120</v>
      </c>
      <c r="E148" s="133" t="s">
        <v>155</v>
      </c>
      <c r="F148" s="134" t="s">
        <v>156</v>
      </c>
      <c r="G148" s="135" t="s">
        <v>123</v>
      </c>
      <c r="H148" s="136">
        <v>54.494</v>
      </c>
      <c r="I148" s="136"/>
      <c r="J148" s="136"/>
      <c r="K148" s="137"/>
      <c r="L148" s="25"/>
      <c r="M148" s="138" t="s">
        <v>1</v>
      </c>
      <c r="N148" s="139" t="s">
        <v>34</v>
      </c>
      <c r="O148" s="140">
        <v>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124</v>
      </c>
      <c r="AT148" s="142" t="s">
        <v>120</v>
      </c>
      <c r="AU148" s="142" t="s">
        <v>76</v>
      </c>
      <c r="AY148" s="13" t="s">
        <v>118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76</v>
      </c>
      <c r="BK148" s="144">
        <f>ROUND(I148*H148,3)</f>
        <v>0</v>
      </c>
      <c r="BL148" s="13" t="s">
        <v>124</v>
      </c>
      <c r="BM148" s="142" t="s">
        <v>7</v>
      </c>
    </row>
    <row r="149" spans="2:65" s="1" customFormat="1" ht="24.15" customHeight="1">
      <c r="B149" s="131"/>
      <c r="C149" s="132" t="s">
        <v>157</v>
      </c>
      <c r="D149" s="132" t="s">
        <v>120</v>
      </c>
      <c r="E149" s="133" t="s">
        <v>158</v>
      </c>
      <c r="F149" s="134" t="s">
        <v>159</v>
      </c>
      <c r="G149" s="135" t="s">
        <v>160</v>
      </c>
      <c r="H149" s="136">
        <v>530.70799999999997</v>
      </c>
      <c r="I149" s="136"/>
      <c r="J149" s="136"/>
      <c r="K149" s="137"/>
      <c r="L149" s="25"/>
      <c r="M149" s="138" t="s">
        <v>1</v>
      </c>
      <c r="N149" s="139" t="s">
        <v>34</v>
      </c>
      <c r="O149" s="140">
        <v>0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124</v>
      </c>
      <c r="AT149" s="142" t="s">
        <v>120</v>
      </c>
      <c r="AU149" s="142" t="s">
        <v>76</v>
      </c>
      <c r="AY149" s="13" t="s">
        <v>118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76</v>
      </c>
      <c r="BK149" s="144">
        <f>ROUND(I149*H149,3)</f>
        <v>0</v>
      </c>
      <c r="BL149" s="13" t="s">
        <v>124</v>
      </c>
      <c r="BM149" s="142" t="s">
        <v>161</v>
      </c>
    </row>
    <row r="150" spans="2:65" s="1" customFormat="1" ht="24.15" customHeight="1">
      <c r="B150" s="131"/>
      <c r="C150" s="132" t="s">
        <v>140</v>
      </c>
      <c r="D150" s="132" t="s">
        <v>120</v>
      </c>
      <c r="E150" s="133" t="s">
        <v>162</v>
      </c>
      <c r="F150" s="134" t="s">
        <v>163</v>
      </c>
      <c r="G150" s="135" t="s">
        <v>160</v>
      </c>
      <c r="H150" s="136">
        <v>530.70799999999997</v>
      </c>
      <c r="I150" s="136"/>
      <c r="J150" s="136"/>
      <c r="K150" s="137"/>
      <c r="L150" s="25"/>
      <c r="M150" s="138" t="s">
        <v>1</v>
      </c>
      <c r="N150" s="139" t="s">
        <v>34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124</v>
      </c>
      <c r="AT150" s="142" t="s">
        <v>120</v>
      </c>
      <c r="AU150" s="142" t="s">
        <v>76</v>
      </c>
      <c r="AY150" s="13" t="s">
        <v>118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76</v>
      </c>
      <c r="BK150" s="144">
        <f>ROUND(I150*H150,3)</f>
        <v>0</v>
      </c>
      <c r="BL150" s="13" t="s">
        <v>124</v>
      </c>
      <c r="BM150" s="142" t="s">
        <v>164</v>
      </c>
    </row>
    <row r="151" spans="2:65" s="1" customFormat="1" ht="16.5" customHeight="1">
      <c r="B151" s="131"/>
      <c r="C151" s="132" t="s">
        <v>165</v>
      </c>
      <c r="D151" s="132" t="s">
        <v>120</v>
      </c>
      <c r="E151" s="133" t="s">
        <v>166</v>
      </c>
      <c r="F151" s="134" t="s">
        <v>167</v>
      </c>
      <c r="G151" s="135" t="s">
        <v>152</v>
      </c>
      <c r="H151" s="136">
        <v>5.4489999999999998</v>
      </c>
      <c r="I151" s="136"/>
      <c r="J151" s="136"/>
      <c r="K151" s="137"/>
      <c r="L151" s="25"/>
      <c r="M151" s="138" t="s">
        <v>1</v>
      </c>
      <c r="N151" s="139" t="s">
        <v>34</v>
      </c>
      <c r="O151" s="140">
        <v>0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124</v>
      </c>
      <c r="AT151" s="142" t="s">
        <v>120</v>
      </c>
      <c r="AU151" s="142" t="s">
        <v>76</v>
      </c>
      <c r="AY151" s="13" t="s">
        <v>118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76</v>
      </c>
      <c r="BK151" s="144">
        <f>ROUND(I151*H151,3)</f>
        <v>0</v>
      </c>
      <c r="BL151" s="13" t="s">
        <v>124</v>
      </c>
      <c r="BM151" s="142" t="s">
        <v>168</v>
      </c>
    </row>
    <row r="152" spans="2:65" s="1" customFormat="1" ht="16.5" customHeight="1">
      <c r="B152" s="131"/>
      <c r="C152" s="132" t="s">
        <v>145</v>
      </c>
      <c r="D152" s="132" t="s">
        <v>120</v>
      </c>
      <c r="E152" s="133" t="s">
        <v>169</v>
      </c>
      <c r="F152" s="134" t="s">
        <v>170</v>
      </c>
      <c r="G152" s="135" t="s">
        <v>171</v>
      </c>
      <c r="H152" s="136">
        <v>141.4</v>
      </c>
      <c r="I152" s="136"/>
      <c r="J152" s="136"/>
      <c r="K152" s="137"/>
      <c r="L152" s="25"/>
      <c r="M152" s="138" t="s">
        <v>1</v>
      </c>
      <c r="N152" s="139" t="s">
        <v>34</v>
      </c>
      <c r="O152" s="140">
        <v>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124</v>
      </c>
      <c r="AT152" s="142" t="s">
        <v>120</v>
      </c>
      <c r="AU152" s="142" t="s">
        <v>76</v>
      </c>
      <c r="AY152" s="13" t="s">
        <v>118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76</v>
      </c>
      <c r="BK152" s="144">
        <f>ROUND(I152*H152,3)</f>
        <v>0</v>
      </c>
      <c r="BL152" s="13" t="s">
        <v>124</v>
      </c>
      <c r="BM152" s="142" t="s">
        <v>172</v>
      </c>
    </row>
    <row r="153" spans="2:65" s="11" customFormat="1" ht="22.75" customHeight="1">
      <c r="B153" s="120"/>
      <c r="D153" s="121" t="s">
        <v>67</v>
      </c>
      <c r="E153" s="129" t="s">
        <v>124</v>
      </c>
      <c r="F153" s="129" t="s">
        <v>173</v>
      </c>
      <c r="J153" s="130"/>
      <c r="L153" s="120"/>
      <c r="M153" s="124"/>
      <c r="P153" s="125">
        <f>SUM(P154:P157)</f>
        <v>0</v>
      </c>
      <c r="R153" s="125">
        <f>SUM(R154:R157)</f>
        <v>0</v>
      </c>
      <c r="T153" s="126">
        <f>SUM(T154:T157)</f>
        <v>0</v>
      </c>
      <c r="AR153" s="121" t="s">
        <v>73</v>
      </c>
      <c r="AT153" s="127" t="s">
        <v>67</v>
      </c>
      <c r="AU153" s="127" t="s">
        <v>73</v>
      </c>
      <c r="AY153" s="121" t="s">
        <v>118</v>
      </c>
      <c r="BK153" s="128">
        <f>SUM(BK154:BK157)</f>
        <v>0</v>
      </c>
    </row>
    <row r="154" spans="2:65" s="1" customFormat="1" ht="21.75" customHeight="1">
      <c r="B154" s="131"/>
      <c r="C154" s="132" t="s">
        <v>174</v>
      </c>
      <c r="D154" s="132" t="s">
        <v>120</v>
      </c>
      <c r="E154" s="133" t="s">
        <v>175</v>
      </c>
      <c r="F154" s="134" t="s">
        <v>176</v>
      </c>
      <c r="G154" s="135" t="s">
        <v>123</v>
      </c>
      <c r="H154" s="136">
        <v>5.984</v>
      </c>
      <c r="I154" s="136"/>
      <c r="J154" s="136"/>
      <c r="K154" s="137"/>
      <c r="L154" s="25"/>
      <c r="M154" s="138" t="s">
        <v>1</v>
      </c>
      <c r="N154" s="139" t="s">
        <v>34</v>
      </c>
      <c r="O154" s="140">
        <v>0</v>
      </c>
      <c r="P154" s="140">
        <f>O154*H154</f>
        <v>0</v>
      </c>
      <c r="Q154" s="140">
        <v>0</v>
      </c>
      <c r="R154" s="140">
        <f>Q154*H154</f>
        <v>0</v>
      </c>
      <c r="S154" s="140">
        <v>0</v>
      </c>
      <c r="T154" s="141">
        <f>S154*H154</f>
        <v>0</v>
      </c>
      <c r="AR154" s="142" t="s">
        <v>124</v>
      </c>
      <c r="AT154" s="142" t="s">
        <v>120</v>
      </c>
      <c r="AU154" s="142" t="s">
        <v>76</v>
      </c>
      <c r="AY154" s="13" t="s">
        <v>118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76</v>
      </c>
      <c r="BK154" s="144">
        <f>ROUND(I154*H154,3)</f>
        <v>0</v>
      </c>
      <c r="BL154" s="13" t="s">
        <v>124</v>
      </c>
      <c r="BM154" s="142" t="s">
        <v>177</v>
      </c>
    </row>
    <row r="155" spans="2:65" s="1" customFormat="1" ht="24.15" customHeight="1">
      <c r="B155" s="131"/>
      <c r="C155" s="132" t="s">
        <v>148</v>
      </c>
      <c r="D155" s="132" t="s">
        <v>120</v>
      </c>
      <c r="E155" s="133" t="s">
        <v>178</v>
      </c>
      <c r="F155" s="134" t="s">
        <v>179</v>
      </c>
      <c r="G155" s="135" t="s">
        <v>160</v>
      </c>
      <c r="H155" s="136">
        <v>54.4</v>
      </c>
      <c r="I155" s="136"/>
      <c r="J155" s="136"/>
      <c r="K155" s="137"/>
      <c r="L155" s="25"/>
      <c r="M155" s="138" t="s">
        <v>1</v>
      </c>
      <c r="N155" s="139" t="s">
        <v>34</v>
      </c>
      <c r="O155" s="140">
        <v>0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124</v>
      </c>
      <c r="AT155" s="142" t="s">
        <v>120</v>
      </c>
      <c r="AU155" s="142" t="s">
        <v>76</v>
      </c>
      <c r="AY155" s="13" t="s">
        <v>118</v>
      </c>
      <c r="BE155" s="143">
        <f>IF(N155="základná",J155,0)</f>
        <v>0</v>
      </c>
      <c r="BF155" s="143">
        <f>IF(N155="znížená",J155,0)</f>
        <v>0</v>
      </c>
      <c r="BG155" s="143">
        <f>IF(N155="zákl. prenesená",J155,0)</f>
        <v>0</v>
      </c>
      <c r="BH155" s="143">
        <f>IF(N155="zníž. prenesená",J155,0)</f>
        <v>0</v>
      </c>
      <c r="BI155" s="143">
        <f>IF(N155="nulová",J155,0)</f>
        <v>0</v>
      </c>
      <c r="BJ155" s="13" t="s">
        <v>76</v>
      </c>
      <c r="BK155" s="144">
        <f>ROUND(I155*H155,3)</f>
        <v>0</v>
      </c>
      <c r="BL155" s="13" t="s">
        <v>124</v>
      </c>
      <c r="BM155" s="142" t="s">
        <v>180</v>
      </c>
    </row>
    <row r="156" spans="2:65" s="1" customFormat="1" ht="24.15" customHeight="1">
      <c r="B156" s="131"/>
      <c r="C156" s="132" t="s">
        <v>181</v>
      </c>
      <c r="D156" s="132" t="s">
        <v>120</v>
      </c>
      <c r="E156" s="133" t="s">
        <v>182</v>
      </c>
      <c r="F156" s="134" t="s">
        <v>183</v>
      </c>
      <c r="G156" s="135" t="s">
        <v>160</v>
      </c>
      <c r="H156" s="136">
        <v>54.4</v>
      </c>
      <c r="I156" s="136"/>
      <c r="J156" s="136"/>
      <c r="K156" s="137"/>
      <c r="L156" s="25"/>
      <c r="M156" s="138" t="s">
        <v>1</v>
      </c>
      <c r="N156" s="139" t="s">
        <v>34</v>
      </c>
      <c r="O156" s="140">
        <v>0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124</v>
      </c>
      <c r="AT156" s="142" t="s">
        <v>120</v>
      </c>
      <c r="AU156" s="142" t="s">
        <v>76</v>
      </c>
      <c r="AY156" s="13" t="s">
        <v>118</v>
      </c>
      <c r="BE156" s="143">
        <f>IF(N156="základná",J156,0)</f>
        <v>0</v>
      </c>
      <c r="BF156" s="143">
        <f>IF(N156="znížená",J156,0)</f>
        <v>0</v>
      </c>
      <c r="BG156" s="143">
        <f>IF(N156="zákl. prenesená",J156,0)</f>
        <v>0</v>
      </c>
      <c r="BH156" s="143">
        <f>IF(N156="zníž. prenesená",J156,0)</f>
        <v>0</v>
      </c>
      <c r="BI156" s="143">
        <f>IF(N156="nulová",J156,0)</f>
        <v>0</v>
      </c>
      <c r="BJ156" s="13" t="s">
        <v>76</v>
      </c>
      <c r="BK156" s="144">
        <f>ROUND(I156*H156,3)</f>
        <v>0</v>
      </c>
      <c r="BL156" s="13" t="s">
        <v>124</v>
      </c>
      <c r="BM156" s="142" t="s">
        <v>184</v>
      </c>
    </row>
    <row r="157" spans="2:65" s="1" customFormat="1" ht="24.15" customHeight="1">
      <c r="B157" s="131"/>
      <c r="C157" s="132" t="s">
        <v>153</v>
      </c>
      <c r="D157" s="132" t="s">
        <v>120</v>
      </c>
      <c r="E157" s="133" t="s">
        <v>185</v>
      </c>
      <c r="F157" s="134" t="s">
        <v>186</v>
      </c>
      <c r="G157" s="135" t="s">
        <v>152</v>
      </c>
      <c r="H157" s="136">
        <v>0.59799999999999998</v>
      </c>
      <c r="I157" s="136"/>
      <c r="J157" s="136"/>
      <c r="K157" s="137"/>
      <c r="L157" s="25"/>
      <c r="M157" s="138" t="s">
        <v>1</v>
      </c>
      <c r="N157" s="139" t="s">
        <v>34</v>
      </c>
      <c r="O157" s="140">
        <v>0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124</v>
      </c>
      <c r="AT157" s="142" t="s">
        <v>120</v>
      </c>
      <c r="AU157" s="142" t="s">
        <v>76</v>
      </c>
      <c r="AY157" s="13" t="s">
        <v>118</v>
      </c>
      <c r="BE157" s="143">
        <f>IF(N157="základná",J157,0)</f>
        <v>0</v>
      </c>
      <c r="BF157" s="143">
        <f>IF(N157="znížená",J157,0)</f>
        <v>0</v>
      </c>
      <c r="BG157" s="143">
        <f>IF(N157="zákl. prenesená",J157,0)</f>
        <v>0</v>
      </c>
      <c r="BH157" s="143">
        <f>IF(N157="zníž. prenesená",J157,0)</f>
        <v>0</v>
      </c>
      <c r="BI157" s="143">
        <f>IF(N157="nulová",J157,0)</f>
        <v>0</v>
      </c>
      <c r="BJ157" s="13" t="s">
        <v>76</v>
      </c>
      <c r="BK157" s="144">
        <f>ROUND(I157*H157,3)</f>
        <v>0</v>
      </c>
      <c r="BL157" s="13" t="s">
        <v>124</v>
      </c>
      <c r="BM157" s="142" t="s">
        <v>187</v>
      </c>
    </row>
    <row r="158" spans="2:65" s="11" customFormat="1" ht="22.75" customHeight="1">
      <c r="B158" s="120"/>
      <c r="D158" s="121" t="s">
        <v>67</v>
      </c>
      <c r="E158" s="129" t="s">
        <v>130</v>
      </c>
      <c r="F158" s="129" t="s">
        <v>188</v>
      </c>
      <c r="J158" s="130"/>
      <c r="L158" s="120"/>
      <c r="M158" s="124"/>
      <c r="P158" s="125">
        <f>P159</f>
        <v>0</v>
      </c>
      <c r="R158" s="125">
        <f>R159</f>
        <v>0</v>
      </c>
      <c r="T158" s="126">
        <f>T159</f>
        <v>0</v>
      </c>
      <c r="AR158" s="121" t="s">
        <v>73</v>
      </c>
      <c r="AT158" s="127" t="s">
        <v>67</v>
      </c>
      <c r="AU158" s="127" t="s">
        <v>73</v>
      </c>
      <c r="AY158" s="121" t="s">
        <v>118</v>
      </c>
      <c r="BK158" s="128">
        <f>BK159</f>
        <v>0</v>
      </c>
    </row>
    <row r="159" spans="2:65" s="1" customFormat="1" ht="24.15" customHeight="1">
      <c r="B159" s="131"/>
      <c r="C159" s="132" t="s">
        <v>189</v>
      </c>
      <c r="D159" s="132" t="s">
        <v>120</v>
      </c>
      <c r="E159" s="133" t="s">
        <v>190</v>
      </c>
      <c r="F159" s="134" t="s">
        <v>191</v>
      </c>
      <c r="G159" s="135" t="s">
        <v>123</v>
      </c>
      <c r="H159" s="136">
        <v>412.959</v>
      </c>
      <c r="I159" s="136"/>
      <c r="J159" s="136"/>
      <c r="K159" s="137"/>
      <c r="L159" s="25"/>
      <c r="M159" s="138" t="s">
        <v>1</v>
      </c>
      <c r="N159" s="139" t="s">
        <v>34</v>
      </c>
      <c r="O159" s="140">
        <v>0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124</v>
      </c>
      <c r="AT159" s="142" t="s">
        <v>120</v>
      </c>
      <c r="AU159" s="142" t="s">
        <v>76</v>
      </c>
      <c r="AY159" s="13" t="s">
        <v>118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3" t="s">
        <v>76</v>
      </c>
      <c r="BK159" s="144">
        <f>ROUND(I159*H159,3)</f>
        <v>0</v>
      </c>
      <c r="BL159" s="13" t="s">
        <v>124</v>
      </c>
      <c r="BM159" s="142" t="s">
        <v>192</v>
      </c>
    </row>
    <row r="160" spans="2:65" s="11" customFormat="1" ht="22.75" customHeight="1">
      <c r="B160" s="120"/>
      <c r="D160" s="121" t="s">
        <v>67</v>
      </c>
      <c r="E160" s="129" t="s">
        <v>133</v>
      </c>
      <c r="F160" s="129" t="s">
        <v>193</v>
      </c>
      <c r="J160" s="130"/>
      <c r="L160" s="120"/>
      <c r="M160" s="124"/>
      <c r="P160" s="125">
        <f>SUM(P161:P166)</f>
        <v>0</v>
      </c>
      <c r="R160" s="125">
        <f>SUM(R161:R166)</f>
        <v>0</v>
      </c>
      <c r="T160" s="126">
        <f>SUM(T161:T166)</f>
        <v>0</v>
      </c>
      <c r="AR160" s="121" t="s">
        <v>73</v>
      </c>
      <c r="AT160" s="127" t="s">
        <v>67</v>
      </c>
      <c r="AU160" s="127" t="s">
        <v>73</v>
      </c>
      <c r="AY160" s="121" t="s">
        <v>118</v>
      </c>
      <c r="BK160" s="128">
        <f>SUM(BK161:BK166)</f>
        <v>0</v>
      </c>
    </row>
    <row r="161" spans="2:65" s="1" customFormat="1" ht="24.15" customHeight="1">
      <c r="B161" s="131"/>
      <c r="C161" s="132" t="s">
        <v>7</v>
      </c>
      <c r="D161" s="132" t="s">
        <v>120</v>
      </c>
      <c r="E161" s="133" t="s">
        <v>194</v>
      </c>
      <c r="F161" s="134" t="s">
        <v>195</v>
      </c>
      <c r="G161" s="135" t="s">
        <v>171</v>
      </c>
      <c r="H161" s="136">
        <v>16</v>
      </c>
      <c r="I161" s="136"/>
      <c r="J161" s="136"/>
      <c r="K161" s="137"/>
      <c r="L161" s="25"/>
      <c r="M161" s="138" t="s">
        <v>1</v>
      </c>
      <c r="N161" s="139" t="s">
        <v>34</v>
      </c>
      <c r="O161" s="140">
        <v>0</v>
      </c>
      <c r="P161" s="140">
        <f t="shared" ref="P161:P166" si="9">O161*H161</f>
        <v>0</v>
      </c>
      <c r="Q161" s="140">
        <v>0</v>
      </c>
      <c r="R161" s="140">
        <f t="shared" ref="R161:R166" si="10">Q161*H161</f>
        <v>0</v>
      </c>
      <c r="S161" s="140">
        <v>0</v>
      </c>
      <c r="T161" s="141">
        <f t="shared" ref="T161:T166" si="11">S161*H161</f>
        <v>0</v>
      </c>
      <c r="AR161" s="142" t="s">
        <v>124</v>
      </c>
      <c r="AT161" s="142" t="s">
        <v>120</v>
      </c>
      <c r="AU161" s="142" t="s">
        <v>76</v>
      </c>
      <c r="AY161" s="13" t="s">
        <v>118</v>
      </c>
      <c r="BE161" s="143">
        <f t="shared" ref="BE161:BE166" si="12">IF(N161="základná",J161,0)</f>
        <v>0</v>
      </c>
      <c r="BF161" s="143">
        <f t="shared" ref="BF161:BF166" si="13">IF(N161="znížená",J161,0)</f>
        <v>0</v>
      </c>
      <c r="BG161" s="143">
        <f t="shared" ref="BG161:BG166" si="14">IF(N161="zákl. prenesená",J161,0)</f>
        <v>0</v>
      </c>
      <c r="BH161" s="143">
        <f t="shared" ref="BH161:BH166" si="15">IF(N161="zníž. prenesená",J161,0)</f>
        <v>0</v>
      </c>
      <c r="BI161" s="143">
        <f t="shared" ref="BI161:BI166" si="16">IF(N161="nulová",J161,0)</f>
        <v>0</v>
      </c>
      <c r="BJ161" s="13" t="s">
        <v>76</v>
      </c>
      <c r="BK161" s="144">
        <f t="shared" ref="BK161:BK166" si="17">ROUND(I161*H161,3)</f>
        <v>0</v>
      </c>
      <c r="BL161" s="13" t="s">
        <v>124</v>
      </c>
      <c r="BM161" s="142" t="s">
        <v>196</v>
      </c>
    </row>
    <row r="162" spans="2:65" s="1" customFormat="1" ht="33" customHeight="1">
      <c r="B162" s="131"/>
      <c r="C162" s="154" t="s">
        <v>197</v>
      </c>
      <c r="D162" s="154" t="s">
        <v>198</v>
      </c>
      <c r="E162" s="155" t="s">
        <v>199</v>
      </c>
      <c r="F162" s="156" t="s">
        <v>200</v>
      </c>
      <c r="G162" s="157" t="s">
        <v>201</v>
      </c>
      <c r="H162" s="158">
        <v>3</v>
      </c>
      <c r="I162" s="145"/>
      <c r="J162" s="145"/>
      <c r="K162" s="146"/>
      <c r="L162" s="147"/>
      <c r="M162" s="148" t="s">
        <v>1</v>
      </c>
      <c r="N162" s="149" t="s">
        <v>34</v>
      </c>
      <c r="O162" s="140">
        <v>0</v>
      </c>
      <c r="P162" s="140">
        <f t="shared" si="9"/>
        <v>0</v>
      </c>
      <c r="Q162" s="140">
        <v>0</v>
      </c>
      <c r="R162" s="140">
        <f t="shared" si="10"/>
        <v>0</v>
      </c>
      <c r="S162" s="140">
        <v>0</v>
      </c>
      <c r="T162" s="141">
        <f t="shared" si="11"/>
        <v>0</v>
      </c>
      <c r="AR162" s="142" t="s">
        <v>133</v>
      </c>
      <c r="AT162" s="142" t="s">
        <v>198</v>
      </c>
      <c r="AU162" s="142" t="s">
        <v>76</v>
      </c>
      <c r="AY162" s="13" t="s">
        <v>118</v>
      </c>
      <c r="BE162" s="143">
        <f t="shared" si="12"/>
        <v>0</v>
      </c>
      <c r="BF162" s="143">
        <f t="shared" si="13"/>
        <v>0</v>
      </c>
      <c r="BG162" s="143">
        <f t="shared" si="14"/>
        <v>0</v>
      </c>
      <c r="BH162" s="143">
        <f t="shared" si="15"/>
        <v>0</v>
      </c>
      <c r="BI162" s="143">
        <f t="shared" si="16"/>
        <v>0</v>
      </c>
      <c r="BJ162" s="13" t="s">
        <v>76</v>
      </c>
      <c r="BK162" s="144">
        <f t="shared" si="17"/>
        <v>0</v>
      </c>
      <c r="BL162" s="13" t="s">
        <v>124</v>
      </c>
      <c r="BM162" s="142" t="s">
        <v>202</v>
      </c>
    </row>
    <row r="163" spans="2:65" s="1" customFormat="1" ht="21.75" customHeight="1">
      <c r="B163" s="131"/>
      <c r="C163" s="132" t="s">
        <v>161</v>
      </c>
      <c r="D163" s="132" t="s">
        <v>120</v>
      </c>
      <c r="E163" s="133" t="s">
        <v>203</v>
      </c>
      <c r="F163" s="134" t="s">
        <v>204</v>
      </c>
      <c r="G163" s="135" t="s">
        <v>201</v>
      </c>
      <c r="H163" s="136">
        <v>1</v>
      </c>
      <c r="I163" s="136"/>
      <c r="J163" s="136"/>
      <c r="K163" s="137"/>
      <c r="L163" s="25"/>
      <c r="M163" s="138" t="s">
        <v>1</v>
      </c>
      <c r="N163" s="139" t="s">
        <v>34</v>
      </c>
      <c r="O163" s="140">
        <v>0</v>
      </c>
      <c r="P163" s="140">
        <f t="shared" si="9"/>
        <v>0</v>
      </c>
      <c r="Q163" s="140">
        <v>0</v>
      </c>
      <c r="R163" s="140">
        <f t="shared" si="10"/>
        <v>0</v>
      </c>
      <c r="S163" s="140">
        <v>0</v>
      </c>
      <c r="T163" s="141">
        <f t="shared" si="11"/>
        <v>0</v>
      </c>
      <c r="AR163" s="142" t="s">
        <v>124</v>
      </c>
      <c r="AT163" s="142" t="s">
        <v>120</v>
      </c>
      <c r="AU163" s="142" t="s">
        <v>76</v>
      </c>
      <c r="AY163" s="13" t="s">
        <v>118</v>
      </c>
      <c r="BE163" s="143">
        <f t="shared" si="12"/>
        <v>0</v>
      </c>
      <c r="BF163" s="143">
        <f t="shared" si="13"/>
        <v>0</v>
      </c>
      <c r="BG163" s="143">
        <f t="shared" si="14"/>
        <v>0</v>
      </c>
      <c r="BH163" s="143">
        <f t="shared" si="15"/>
        <v>0</v>
      </c>
      <c r="BI163" s="143">
        <f t="shared" si="16"/>
        <v>0</v>
      </c>
      <c r="BJ163" s="13" t="s">
        <v>76</v>
      </c>
      <c r="BK163" s="144">
        <f t="shared" si="17"/>
        <v>0</v>
      </c>
      <c r="BL163" s="13" t="s">
        <v>124</v>
      </c>
      <c r="BM163" s="142" t="s">
        <v>205</v>
      </c>
    </row>
    <row r="164" spans="2:65" s="1" customFormat="1" ht="24.15" customHeight="1">
      <c r="B164" s="131"/>
      <c r="C164" s="154" t="s">
        <v>206</v>
      </c>
      <c r="D164" s="154" t="s">
        <v>198</v>
      </c>
      <c r="E164" s="155" t="s">
        <v>207</v>
      </c>
      <c r="F164" s="156" t="s">
        <v>208</v>
      </c>
      <c r="G164" s="157" t="s">
        <v>201</v>
      </c>
      <c r="H164" s="158">
        <v>1</v>
      </c>
      <c r="I164" s="145"/>
      <c r="J164" s="145"/>
      <c r="K164" s="146"/>
      <c r="L164" s="147"/>
      <c r="M164" s="148" t="s">
        <v>1</v>
      </c>
      <c r="N164" s="149" t="s">
        <v>34</v>
      </c>
      <c r="O164" s="140">
        <v>0</v>
      </c>
      <c r="P164" s="140">
        <f t="shared" si="9"/>
        <v>0</v>
      </c>
      <c r="Q164" s="140">
        <v>0</v>
      </c>
      <c r="R164" s="140">
        <f t="shared" si="10"/>
        <v>0</v>
      </c>
      <c r="S164" s="140">
        <v>0</v>
      </c>
      <c r="T164" s="141">
        <f t="shared" si="11"/>
        <v>0</v>
      </c>
      <c r="AR164" s="142" t="s">
        <v>133</v>
      </c>
      <c r="AT164" s="142" t="s">
        <v>198</v>
      </c>
      <c r="AU164" s="142" t="s">
        <v>76</v>
      </c>
      <c r="AY164" s="13" t="s">
        <v>118</v>
      </c>
      <c r="BE164" s="143">
        <f t="shared" si="12"/>
        <v>0</v>
      </c>
      <c r="BF164" s="143">
        <f t="shared" si="13"/>
        <v>0</v>
      </c>
      <c r="BG164" s="143">
        <f t="shared" si="14"/>
        <v>0</v>
      </c>
      <c r="BH164" s="143">
        <f t="shared" si="15"/>
        <v>0</v>
      </c>
      <c r="BI164" s="143">
        <f t="shared" si="16"/>
        <v>0</v>
      </c>
      <c r="BJ164" s="13" t="s">
        <v>76</v>
      </c>
      <c r="BK164" s="144">
        <f t="shared" si="17"/>
        <v>0</v>
      </c>
      <c r="BL164" s="13" t="s">
        <v>124</v>
      </c>
      <c r="BM164" s="142" t="s">
        <v>209</v>
      </c>
    </row>
    <row r="165" spans="2:65" s="1" customFormat="1" ht="21.75" customHeight="1">
      <c r="B165" s="131"/>
      <c r="C165" s="132" t="s">
        <v>164</v>
      </c>
      <c r="D165" s="132" t="s">
        <v>120</v>
      </c>
      <c r="E165" s="133" t="s">
        <v>210</v>
      </c>
      <c r="F165" s="134" t="s">
        <v>211</v>
      </c>
      <c r="G165" s="135" t="s">
        <v>201</v>
      </c>
      <c r="H165" s="136">
        <v>1</v>
      </c>
      <c r="I165" s="136"/>
      <c r="J165" s="136"/>
      <c r="K165" s="137"/>
      <c r="L165" s="25"/>
      <c r="M165" s="138" t="s">
        <v>1</v>
      </c>
      <c r="N165" s="139" t="s">
        <v>34</v>
      </c>
      <c r="O165" s="140">
        <v>0</v>
      </c>
      <c r="P165" s="140">
        <f t="shared" si="9"/>
        <v>0</v>
      </c>
      <c r="Q165" s="140">
        <v>0</v>
      </c>
      <c r="R165" s="140">
        <f t="shared" si="10"/>
        <v>0</v>
      </c>
      <c r="S165" s="140">
        <v>0</v>
      </c>
      <c r="T165" s="141">
        <f t="shared" si="11"/>
        <v>0</v>
      </c>
      <c r="AR165" s="142" t="s">
        <v>124</v>
      </c>
      <c r="AT165" s="142" t="s">
        <v>120</v>
      </c>
      <c r="AU165" s="142" t="s">
        <v>76</v>
      </c>
      <c r="AY165" s="13" t="s">
        <v>118</v>
      </c>
      <c r="BE165" s="143">
        <f t="shared" si="12"/>
        <v>0</v>
      </c>
      <c r="BF165" s="143">
        <f t="shared" si="13"/>
        <v>0</v>
      </c>
      <c r="BG165" s="143">
        <f t="shared" si="14"/>
        <v>0</v>
      </c>
      <c r="BH165" s="143">
        <f t="shared" si="15"/>
        <v>0</v>
      </c>
      <c r="BI165" s="143">
        <f t="shared" si="16"/>
        <v>0</v>
      </c>
      <c r="BJ165" s="13" t="s">
        <v>76</v>
      </c>
      <c r="BK165" s="144">
        <f t="shared" si="17"/>
        <v>0</v>
      </c>
      <c r="BL165" s="13" t="s">
        <v>124</v>
      </c>
      <c r="BM165" s="142" t="s">
        <v>212</v>
      </c>
    </row>
    <row r="166" spans="2:65" s="1" customFormat="1" ht="24.15" customHeight="1">
      <c r="B166" s="131"/>
      <c r="C166" s="154" t="s">
        <v>213</v>
      </c>
      <c r="D166" s="154" t="s">
        <v>198</v>
      </c>
      <c r="E166" s="155" t="s">
        <v>214</v>
      </c>
      <c r="F166" s="156" t="s">
        <v>215</v>
      </c>
      <c r="G166" s="157" t="s">
        <v>201</v>
      </c>
      <c r="H166" s="158">
        <v>1</v>
      </c>
      <c r="I166" s="145"/>
      <c r="J166" s="145"/>
      <c r="K166" s="146"/>
      <c r="L166" s="147"/>
      <c r="M166" s="148" t="s">
        <v>1</v>
      </c>
      <c r="N166" s="149" t="s">
        <v>34</v>
      </c>
      <c r="O166" s="140">
        <v>0</v>
      </c>
      <c r="P166" s="140">
        <f t="shared" si="9"/>
        <v>0</v>
      </c>
      <c r="Q166" s="140">
        <v>0</v>
      </c>
      <c r="R166" s="140">
        <f t="shared" si="10"/>
        <v>0</v>
      </c>
      <c r="S166" s="140">
        <v>0</v>
      </c>
      <c r="T166" s="141">
        <f t="shared" si="11"/>
        <v>0</v>
      </c>
      <c r="AR166" s="142" t="s">
        <v>133</v>
      </c>
      <c r="AT166" s="142" t="s">
        <v>198</v>
      </c>
      <c r="AU166" s="142" t="s">
        <v>76</v>
      </c>
      <c r="AY166" s="13" t="s">
        <v>118</v>
      </c>
      <c r="BE166" s="143">
        <f t="shared" si="12"/>
        <v>0</v>
      </c>
      <c r="BF166" s="143">
        <f t="shared" si="13"/>
        <v>0</v>
      </c>
      <c r="BG166" s="143">
        <f t="shared" si="14"/>
        <v>0</v>
      </c>
      <c r="BH166" s="143">
        <f t="shared" si="15"/>
        <v>0</v>
      </c>
      <c r="BI166" s="143">
        <f t="shared" si="16"/>
        <v>0</v>
      </c>
      <c r="BJ166" s="13" t="s">
        <v>76</v>
      </c>
      <c r="BK166" s="144">
        <f t="shared" si="17"/>
        <v>0</v>
      </c>
      <c r="BL166" s="13" t="s">
        <v>124</v>
      </c>
      <c r="BM166" s="142" t="s">
        <v>216</v>
      </c>
    </row>
    <row r="167" spans="2:65" s="11" customFormat="1" ht="22.75" customHeight="1">
      <c r="B167" s="120"/>
      <c r="D167" s="121" t="s">
        <v>67</v>
      </c>
      <c r="E167" s="129" t="s">
        <v>149</v>
      </c>
      <c r="F167" s="129" t="s">
        <v>217</v>
      </c>
      <c r="J167" s="130"/>
      <c r="L167" s="120"/>
      <c r="M167" s="124"/>
      <c r="P167" s="125">
        <f>SUM(P168:P178)</f>
        <v>0</v>
      </c>
      <c r="R167" s="125">
        <f>SUM(R168:R178)</f>
        <v>0</v>
      </c>
      <c r="T167" s="126">
        <f>SUM(T168:T178)</f>
        <v>0</v>
      </c>
      <c r="AR167" s="121" t="s">
        <v>73</v>
      </c>
      <c r="AT167" s="127" t="s">
        <v>67</v>
      </c>
      <c r="AU167" s="127" t="s">
        <v>73</v>
      </c>
      <c r="AY167" s="121" t="s">
        <v>118</v>
      </c>
      <c r="BK167" s="128">
        <f>SUM(BK168:BK178)</f>
        <v>0</v>
      </c>
    </row>
    <row r="168" spans="2:65" s="1" customFormat="1" ht="24.15" customHeight="1">
      <c r="B168" s="131"/>
      <c r="C168" s="132" t="s">
        <v>168</v>
      </c>
      <c r="D168" s="132" t="s">
        <v>120</v>
      </c>
      <c r="E168" s="133" t="s">
        <v>218</v>
      </c>
      <c r="F168" s="134" t="s">
        <v>219</v>
      </c>
      <c r="G168" s="135" t="s">
        <v>171</v>
      </c>
      <c r="H168" s="136">
        <v>154.6</v>
      </c>
      <c r="I168" s="136"/>
      <c r="J168" s="136"/>
      <c r="K168" s="137"/>
      <c r="L168" s="25"/>
      <c r="M168" s="138" t="s">
        <v>1</v>
      </c>
      <c r="N168" s="139" t="s">
        <v>34</v>
      </c>
      <c r="O168" s="140">
        <v>0</v>
      </c>
      <c r="P168" s="140">
        <f t="shared" ref="P168:P178" si="18">O168*H168</f>
        <v>0</v>
      </c>
      <c r="Q168" s="140">
        <v>0</v>
      </c>
      <c r="R168" s="140">
        <f t="shared" ref="R168:R178" si="19">Q168*H168</f>
        <v>0</v>
      </c>
      <c r="S168" s="140">
        <v>0</v>
      </c>
      <c r="T168" s="141">
        <f t="shared" ref="T168:T178" si="20">S168*H168</f>
        <v>0</v>
      </c>
      <c r="AR168" s="142" t="s">
        <v>124</v>
      </c>
      <c r="AT168" s="142" t="s">
        <v>120</v>
      </c>
      <c r="AU168" s="142" t="s">
        <v>76</v>
      </c>
      <c r="AY168" s="13" t="s">
        <v>118</v>
      </c>
      <c r="BE168" s="143">
        <f t="shared" ref="BE168:BE178" si="21">IF(N168="základná",J168,0)</f>
        <v>0</v>
      </c>
      <c r="BF168" s="143">
        <f t="shared" ref="BF168:BF178" si="22">IF(N168="znížená",J168,0)</f>
        <v>0</v>
      </c>
      <c r="BG168" s="143">
        <f t="shared" ref="BG168:BG178" si="23">IF(N168="zákl. prenesená",J168,0)</f>
        <v>0</v>
      </c>
      <c r="BH168" s="143">
        <f t="shared" ref="BH168:BH178" si="24">IF(N168="zníž. prenesená",J168,0)</f>
        <v>0</v>
      </c>
      <c r="BI168" s="143">
        <f t="shared" ref="BI168:BI178" si="25">IF(N168="nulová",J168,0)</f>
        <v>0</v>
      </c>
      <c r="BJ168" s="13" t="s">
        <v>76</v>
      </c>
      <c r="BK168" s="144">
        <f t="shared" ref="BK168:BK178" si="26">ROUND(I168*H168,3)</f>
        <v>0</v>
      </c>
      <c r="BL168" s="13" t="s">
        <v>124</v>
      </c>
      <c r="BM168" s="142" t="s">
        <v>220</v>
      </c>
    </row>
    <row r="169" spans="2:65" s="1" customFormat="1" ht="24.15" customHeight="1">
      <c r="B169" s="131"/>
      <c r="C169" s="132" t="s">
        <v>221</v>
      </c>
      <c r="D169" s="132" t="s">
        <v>120</v>
      </c>
      <c r="E169" s="133" t="s">
        <v>222</v>
      </c>
      <c r="F169" s="134" t="s">
        <v>223</v>
      </c>
      <c r="G169" s="135" t="s">
        <v>171</v>
      </c>
      <c r="H169" s="136">
        <v>193.6</v>
      </c>
      <c r="I169" s="136"/>
      <c r="J169" s="136"/>
      <c r="K169" s="137"/>
      <c r="L169" s="25"/>
      <c r="M169" s="138" t="s">
        <v>1</v>
      </c>
      <c r="N169" s="139" t="s">
        <v>34</v>
      </c>
      <c r="O169" s="140">
        <v>0</v>
      </c>
      <c r="P169" s="140">
        <f t="shared" si="18"/>
        <v>0</v>
      </c>
      <c r="Q169" s="140">
        <v>0</v>
      </c>
      <c r="R169" s="140">
        <f t="shared" si="19"/>
        <v>0</v>
      </c>
      <c r="S169" s="140">
        <v>0</v>
      </c>
      <c r="T169" s="141">
        <f t="shared" si="20"/>
        <v>0</v>
      </c>
      <c r="AR169" s="142" t="s">
        <v>124</v>
      </c>
      <c r="AT169" s="142" t="s">
        <v>120</v>
      </c>
      <c r="AU169" s="142" t="s">
        <v>76</v>
      </c>
      <c r="AY169" s="13" t="s">
        <v>118</v>
      </c>
      <c r="BE169" s="143">
        <f t="shared" si="21"/>
        <v>0</v>
      </c>
      <c r="BF169" s="143">
        <f t="shared" si="22"/>
        <v>0</v>
      </c>
      <c r="BG169" s="143">
        <f t="shared" si="23"/>
        <v>0</v>
      </c>
      <c r="BH169" s="143">
        <f t="shared" si="24"/>
        <v>0</v>
      </c>
      <c r="BI169" s="143">
        <f t="shared" si="25"/>
        <v>0</v>
      </c>
      <c r="BJ169" s="13" t="s">
        <v>76</v>
      </c>
      <c r="BK169" s="144">
        <f t="shared" si="26"/>
        <v>0</v>
      </c>
      <c r="BL169" s="13" t="s">
        <v>124</v>
      </c>
      <c r="BM169" s="142" t="s">
        <v>224</v>
      </c>
    </row>
    <row r="170" spans="2:65" s="1" customFormat="1" ht="33" customHeight="1">
      <c r="B170" s="131"/>
      <c r="C170" s="132" t="s">
        <v>172</v>
      </c>
      <c r="D170" s="132" t="s">
        <v>120</v>
      </c>
      <c r="E170" s="133" t="s">
        <v>225</v>
      </c>
      <c r="F170" s="134" t="s">
        <v>226</v>
      </c>
      <c r="G170" s="135" t="s">
        <v>160</v>
      </c>
      <c r="H170" s="136">
        <v>728.08</v>
      </c>
      <c r="I170" s="136"/>
      <c r="J170" s="136"/>
      <c r="K170" s="137"/>
      <c r="L170" s="25"/>
      <c r="M170" s="138" t="s">
        <v>1</v>
      </c>
      <c r="N170" s="139" t="s">
        <v>34</v>
      </c>
      <c r="O170" s="140">
        <v>0</v>
      </c>
      <c r="P170" s="140">
        <f t="shared" si="18"/>
        <v>0</v>
      </c>
      <c r="Q170" s="140">
        <v>0</v>
      </c>
      <c r="R170" s="140">
        <f t="shared" si="19"/>
        <v>0</v>
      </c>
      <c r="S170" s="140">
        <v>0</v>
      </c>
      <c r="T170" s="141">
        <f t="shared" si="20"/>
        <v>0</v>
      </c>
      <c r="AR170" s="142" t="s">
        <v>124</v>
      </c>
      <c r="AT170" s="142" t="s">
        <v>120</v>
      </c>
      <c r="AU170" s="142" t="s">
        <v>76</v>
      </c>
      <c r="AY170" s="13" t="s">
        <v>118</v>
      </c>
      <c r="BE170" s="143">
        <f t="shared" si="21"/>
        <v>0</v>
      </c>
      <c r="BF170" s="143">
        <f t="shared" si="22"/>
        <v>0</v>
      </c>
      <c r="BG170" s="143">
        <f t="shared" si="23"/>
        <v>0</v>
      </c>
      <c r="BH170" s="143">
        <f t="shared" si="24"/>
        <v>0</v>
      </c>
      <c r="BI170" s="143">
        <f t="shared" si="25"/>
        <v>0</v>
      </c>
      <c r="BJ170" s="13" t="s">
        <v>76</v>
      </c>
      <c r="BK170" s="144">
        <f t="shared" si="26"/>
        <v>0</v>
      </c>
      <c r="BL170" s="13" t="s">
        <v>124</v>
      </c>
      <c r="BM170" s="142" t="s">
        <v>227</v>
      </c>
    </row>
    <row r="171" spans="2:65" s="1" customFormat="1" ht="44.25" customHeight="1">
      <c r="B171" s="131"/>
      <c r="C171" s="132" t="s">
        <v>228</v>
      </c>
      <c r="D171" s="132" t="s">
        <v>120</v>
      </c>
      <c r="E171" s="133" t="s">
        <v>229</v>
      </c>
      <c r="F171" s="134" t="s">
        <v>230</v>
      </c>
      <c r="G171" s="135" t="s">
        <v>160</v>
      </c>
      <c r="H171" s="136">
        <v>728.08</v>
      </c>
      <c r="I171" s="136"/>
      <c r="J171" s="136"/>
      <c r="K171" s="137"/>
      <c r="L171" s="25"/>
      <c r="M171" s="138" t="s">
        <v>1</v>
      </c>
      <c r="N171" s="139" t="s">
        <v>34</v>
      </c>
      <c r="O171" s="140">
        <v>0</v>
      </c>
      <c r="P171" s="140">
        <f t="shared" si="18"/>
        <v>0</v>
      </c>
      <c r="Q171" s="140">
        <v>0</v>
      </c>
      <c r="R171" s="140">
        <f t="shared" si="19"/>
        <v>0</v>
      </c>
      <c r="S171" s="140">
        <v>0</v>
      </c>
      <c r="T171" s="141">
        <f t="shared" si="20"/>
        <v>0</v>
      </c>
      <c r="AR171" s="142" t="s">
        <v>124</v>
      </c>
      <c r="AT171" s="142" t="s">
        <v>120</v>
      </c>
      <c r="AU171" s="142" t="s">
        <v>76</v>
      </c>
      <c r="AY171" s="13" t="s">
        <v>118</v>
      </c>
      <c r="BE171" s="143">
        <f t="shared" si="21"/>
        <v>0</v>
      </c>
      <c r="BF171" s="143">
        <f t="shared" si="22"/>
        <v>0</v>
      </c>
      <c r="BG171" s="143">
        <f t="shared" si="23"/>
        <v>0</v>
      </c>
      <c r="BH171" s="143">
        <f t="shared" si="24"/>
        <v>0</v>
      </c>
      <c r="BI171" s="143">
        <f t="shared" si="25"/>
        <v>0</v>
      </c>
      <c r="BJ171" s="13" t="s">
        <v>76</v>
      </c>
      <c r="BK171" s="144">
        <f t="shared" si="26"/>
        <v>0</v>
      </c>
      <c r="BL171" s="13" t="s">
        <v>124</v>
      </c>
      <c r="BM171" s="142" t="s">
        <v>231</v>
      </c>
    </row>
    <row r="172" spans="2:65" s="1" customFormat="1" ht="33" customHeight="1">
      <c r="B172" s="131"/>
      <c r="C172" s="132" t="s">
        <v>177</v>
      </c>
      <c r="D172" s="132" t="s">
        <v>120</v>
      </c>
      <c r="E172" s="133" t="s">
        <v>232</v>
      </c>
      <c r="F172" s="134" t="s">
        <v>233</v>
      </c>
      <c r="G172" s="135" t="s">
        <v>160</v>
      </c>
      <c r="H172" s="136">
        <v>728.08</v>
      </c>
      <c r="I172" s="136"/>
      <c r="J172" s="136"/>
      <c r="K172" s="137"/>
      <c r="L172" s="25"/>
      <c r="M172" s="138" t="s">
        <v>1</v>
      </c>
      <c r="N172" s="139" t="s">
        <v>34</v>
      </c>
      <c r="O172" s="140">
        <v>0</v>
      </c>
      <c r="P172" s="140">
        <f t="shared" si="18"/>
        <v>0</v>
      </c>
      <c r="Q172" s="140">
        <v>0</v>
      </c>
      <c r="R172" s="140">
        <f t="shared" si="19"/>
        <v>0</v>
      </c>
      <c r="S172" s="140">
        <v>0</v>
      </c>
      <c r="T172" s="141">
        <f t="shared" si="20"/>
        <v>0</v>
      </c>
      <c r="AR172" s="142" t="s">
        <v>124</v>
      </c>
      <c r="AT172" s="142" t="s">
        <v>120</v>
      </c>
      <c r="AU172" s="142" t="s">
        <v>76</v>
      </c>
      <c r="AY172" s="13" t="s">
        <v>118</v>
      </c>
      <c r="BE172" s="143">
        <f t="shared" si="21"/>
        <v>0</v>
      </c>
      <c r="BF172" s="143">
        <f t="shared" si="22"/>
        <v>0</v>
      </c>
      <c r="BG172" s="143">
        <f t="shared" si="23"/>
        <v>0</v>
      </c>
      <c r="BH172" s="143">
        <f t="shared" si="24"/>
        <v>0</v>
      </c>
      <c r="BI172" s="143">
        <f t="shared" si="25"/>
        <v>0</v>
      </c>
      <c r="BJ172" s="13" t="s">
        <v>76</v>
      </c>
      <c r="BK172" s="144">
        <f t="shared" si="26"/>
        <v>0</v>
      </c>
      <c r="BL172" s="13" t="s">
        <v>124</v>
      </c>
      <c r="BM172" s="142" t="s">
        <v>234</v>
      </c>
    </row>
    <row r="173" spans="2:65" s="1" customFormat="1" ht="33" customHeight="1">
      <c r="B173" s="131"/>
      <c r="C173" s="132" t="s">
        <v>235</v>
      </c>
      <c r="D173" s="132" t="s">
        <v>120</v>
      </c>
      <c r="E173" s="133" t="s">
        <v>236</v>
      </c>
      <c r="F173" s="134" t="s">
        <v>237</v>
      </c>
      <c r="G173" s="135" t="s">
        <v>123</v>
      </c>
      <c r="H173" s="136">
        <v>57.811999999999998</v>
      </c>
      <c r="I173" s="136"/>
      <c r="J173" s="136"/>
      <c r="K173" s="137"/>
      <c r="L173" s="25"/>
      <c r="M173" s="138" t="s">
        <v>1</v>
      </c>
      <c r="N173" s="139" t="s">
        <v>34</v>
      </c>
      <c r="O173" s="140">
        <v>0</v>
      </c>
      <c r="P173" s="140">
        <f t="shared" si="18"/>
        <v>0</v>
      </c>
      <c r="Q173" s="140">
        <v>0</v>
      </c>
      <c r="R173" s="140">
        <f t="shared" si="19"/>
        <v>0</v>
      </c>
      <c r="S173" s="140">
        <v>0</v>
      </c>
      <c r="T173" s="141">
        <f t="shared" si="20"/>
        <v>0</v>
      </c>
      <c r="AR173" s="142" t="s">
        <v>124</v>
      </c>
      <c r="AT173" s="142" t="s">
        <v>120</v>
      </c>
      <c r="AU173" s="142" t="s">
        <v>76</v>
      </c>
      <c r="AY173" s="13" t="s">
        <v>118</v>
      </c>
      <c r="BE173" s="143">
        <f t="shared" si="21"/>
        <v>0</v>
      </c>
      <c r="BF173" s="143">
        <f t="shared" si="22"/>
        <v>0</v>
      </c>
      <c r="BG173" s="143">
        <f t="shared" si="23"/>
        <v>0</v>
      </c>
      <c r="BH173" s="143">
        <f t="shared" si="24"/>
        <v>0</v>
      </c>
      <c r="BI173" s="143">
        <f t="shared" si="25"/>
        <v>0</v>
      </c>
      <c r="BJ173" s="13" t="s">
        <v>76</v>
      </c>
      <c r="BK173" s="144">
        <f t="shared" si="26"/>
        <v>0</v>
      </c>
      <c r="BL173" s="13" t="s">
        <v>124</v>
      </c>
      <c r="BM173" s="142" t="s">
        <v>238</v>
      </c>
    </row>
    <row r="174" spans="2:65" s="1" customFormat="1" ht="37.75" customHeight="1">
      <c r="B174" s="131"/>
      <c r="C174" s="132" t="s">
        <v>180</v>
      </c>
      <c r="D174" s="132" t="s">
        <v>120</v>
      </c>
      <c r="E174" s="133" t="s">
        <v>239</v>
      </c>
      <c r="F174" s="134" t="s">
        <v>240</v>
      </c>
      <c r="G174" s="135" t="s">
        <v>123</v>
      </c>
      <c r="H174" s="136">
        <v>168.833</v>
      </c>
      <c r="I174" s="136"/>
      <c r="J174" s="136"/>
      <c r="K174" s="137"/>
      <c r="L174" s="25"/>
      <c r="M174" s="138" t="s">
        <v>1</v>
      </c>
      <c r="N174" s="139" t="s">
        <v>34</v>
      </c>
      <c r="O174" s="140">
        <v>0</v>
      </c>
      <c r="P174" s="140">
        <f t="shared" si="18"/>
        <v>0</v>
      </c>
      <c r="Q174" s="140">
        <v>0</v>
      </c>
      <c r="R174" s="140">
        <f t="shared" si="19"/>
        <v>0</v>
      </c>
      <c r="S174" s="140">
        <v>0</v>
      </c>
      <c r="T174" s="141">
        <f t="shared" si="20"/>
        <v>0</v>
      </c>
      <c r="AR174" s="142" t="s">
        <v>124</v>
      </c>
      <c r="AT174" s="142" t="s">
        <v>120</v>
      </c>
      <c r="AU174" s="142" t="s">
        <v>76</v>
      </c>
      <c r="AY174" s="13" t="s">
        <v>118</v>
      </c>
      <c r="BE174" s="143">
        <f t="shared" si="21"/>
        <v>0</v>
      </c>
      <c r="BF174" s="143">
        <f t="shared" si="22"/>
        <v>0</v>
      </c>
      <c r="BG174" s="143">
        <f t="shared" si="23"/>
        <v>0</v>
      </c>
      <c r="BH174" s="143">
        <f t="shared" si="24"/>
        <v>0</v>
      </c>
      <c r="BI174" s="143">
        <f t="shared" si="25"/>
        <v>0</v>
      </c>
      <c r="BJ174" s="13" t="s">
        <v>76</v>
      </c>
      <c r="BK174" s="144">
        <f t="shared" si="26"/>
        <v>0</v>
      </c>
      <c r="BL174" s="13" t="s">
        <v>124</v>
      </c>
      <c r="BM174" s="142" t="s">
        <v>241</v>
      </c>
    </row>
    <row r="175" spans="2:65" s="1" customFormat="1" ht="33" customHeight="1">
      <c r="B175" s="131"/>
      <c r="C175" s="132" t="s">
        <v>242</v>
      </c>
      <c r="D175" s="132" t="s">
        <v>120</v>
      </c>
      <c r="E175" s="133" t="s">
        <v>243</v>
      </c>
      <c r="F175" s="134" t="s">
        <v>244</v>
      </c>
      <c r="G175" s="135" t="s">
        <v>123</v>
      </c>
      <c r="H175" s="136">
        <v>178.833</v>
      </c>
      <c r="I175" s="136"/>
      <c r="J175" s="136"/>
      <c r="K175" s="137"/>
      <c r="L175" s="25"/>
      <c r="M175" s="138" t="s">
        <v>1</v>
      </c>
      <c r="N175" s="139" t="s">
        <v>34</v>
      </c>
      <c r="O175" s="140">
        <v>0</v>
      </c>
      <c r="P175" s="140">
        <f t="shared" si="18"/>
        <v>0</v>
      </c>
      <c r="Q175" s="140">
        <v>0</v>
      </c>
      <c r="R175" s="140">
        <f t="shared" si="19"/>
        <v>0</v>
      </c>
      <c r="S175" s="140">
        <v>0</v>
      </c>
      <c r="T175" s="141">
        <f t="shared" si="20"/>
        <v>0</v>
      </c>
      <c r="AR175" s="142" t="s">
        <v>124</v>
      </c>
      <c r="AT175" s="142" t="s">
        <v>120</v>
      </c>
      <c r="AU175" s="142" t="s">
        <v>76</v>
      </c>
      <c r="AY175" s="13" t="s">
        <v>118</v>
      </c>
      <c r="BE175" s="143">
        <f t="shared" si="21"/>
        <v>0</v>
      </c>
      <c r="BF175" s="143">
        <f t="shared" si="22"/>
        <v>0</v>
      </c>
      <c r="BG175" s="143">
        <f t="shared" si="23"/>
        <v>0</v>
      </c>
      <c r="BH175" s="143">
        <f t="shared" si="24"/>
        <v>0</v>
      </c>
      <c r="BI175" s="143">
        <f t="shared" si="25"/>
        <v>0</v>
      </c>
      <c r="BJ175" s="13" t="s">
        <v>76</v>
      </c>
      <c r="BK175" s="144">
        <f t="shared" si="26"/>
        <v>0</v>
      </c>
      <c r="BL175" s="13" t="s">
        <v>124</v>
      </c>
      <c r="BM175" s="142" t="s">
        <v>245</v>
      </c>
    </row>
    <row r="176" spans="2:65" s="1" customFormat="1" ht="24.15" customHeight="1">
      <c r="B176" s="131"/>
      <c r="C176" s="132" t="s">
        <v>184</v>
      </c>
      <c r="D176" s="132" t="s">
        <v>120</v>
      </c>
      <c r="E176" s="133" t="s">
        <v>246</v>
      </c>
      <c r="F176" s="134" t="s">
        <v>247</v>
      </c>
      <c r="G176" s="135" t="s">
        <v>152</v>
      </c>
      <c r="H176" s="136">
        <v>534.51499999999999</v>
      </c>
      <c r="I176" s="136"/>
      <c r="J176" s="136"/>
      <c r="K176" s="137"/>
      <c r="L176" s="25"/>
      <c r="M176" s="138" t="s">
        <v>1</v>
      </c>
      <c r="N176" s="139" t="s">
        <v>34</v>
      </c>
      <c r="O176" s="140">
        <v>0</v>
      </c>
      <c r="P176" s="140">
        <f t="shared" si="18"/>
        <v>0</v>
      </c>
      <c r="Q176" s="140">
        <v>0</v>
      </c>
      <c r="R176" s="140">
        <f t="shared" si="19"/>
        <v>0</v>
      </c>
      <c r="S176" s="140">
        <v>0</v>
      </c>
      <c r="T176" s="141">
        <f t="shared" si="20"/>
        <v>0</v>
      </c>
      <c r="AR176" s="142" t="s">
        <v>124</v>
      </c>
      <c r="AT176" s="142" t="s">
        <v>120</v>
      </c>
      <c r="AU176" s="142" t="s">
        <v>76</v>
      </c>
      <c r="AY176" s="13" t="s">
        <v>118</v>
      </c>
      <c r="BE176" s="143">
        <f t="shared" si="21"/>
        <v>0</v>
      </c>
      <c r="BF176" s="143">
        <f t="shared" si="22"/>
        <v>0</v>
      </c>
      <c r="BG176" s="143">
        <f t="shared" si="23"/>
        <v>0</v>
      </c>
      <c r="BH176" s="143">
        <f t="shared" si="24"/>
        <v>0</v>
      </c>
      <c r="BI176" s="143">
        <f t="shared" si="25"/>
        <v>0</v>
      </c>
      <c r="BJ176" s="13" t="s">
        <v>76</v>
      </c>
      <c r="BK176" s="144">
        <f t="shared" si="26"/>
        <v>0</v>
      </c>
      <c r="BL176" s="13" t="s">
        <v>124</v>
      </c>
      <c r="BM176" s="142" t="s">
        <v>248</v>
      </c>
    </row>
    <row r="177" spans="2:65" s="1" customFormat="1" ht="24.15" customHeight="1">
      <c r="B177" s="131"/>
      <c r="C177" s="132" t="s">
        <v>249</v>
      </c>
      <c r="D177" s="132" t="s">
        <v>120</v>
      </c>
      <c r="E177" s="133" t="s">
        <v>250</v>
      </c>
      <c r="F177" s="134" t="s">
        <v>251</v>
      </c>
      <c r="G177" s="135" t="s">
        <v>152</v>
      </c>
      <c r="H177" s="136">
        <v>13715.45</v>
      </c>
      <c r="I177" s="136"/>
      <c r="J177" s="136"/>
      <c r="K177" s="137"/>
      <c r="L177" s="25"/>
      <c r="M177" s="138" t="s">
        <v>1</v>
      </c>
      <c r="N177" s="139" t="s">
        <v>34</v>
      </c>
      <c r="O177" s="140">
        <v>0</v>
      </c>
      <c r="P177" s="140">
        <f t="shared" si="18"/>
        <v>0</v>
      </c>
      <c r="Q177" s="140">
        <v>0</v>
      </c>
      <c r="R177" s="140">
        <f t="shared" si="19"/>
        <v>0</v>
      </c>
      <c r="S177" s="140">
        <v>0</v>
      </c>
      <c r="T177" s="141">
        <f t="shared" si="20"/>
        <v>0</v>
      </c>
      <c r="AR177" s="142" t="s">
        <v>124</v>
      </c>
      <c r="AT177" s="142" t="s">
        <v>120</v>
      </c>
      <c r="AU177" s="142" t="s">
        <v>76</v>
      </c>
      <c r="AY177" s="13" t="s">
        <v>118</v>
      </c>
      <c r="BE177" s="143">
        <f t="shared" si="21"/>
        <v>0</v>
      </c>
      <c r="BF177" s="143">
        <f t="shared" si="22"/>
        <v>0</v>
      </c>
      <c r="BG177" s="143">
        <f t="shared" si="23"/>
        <v>0</v>
      </c>
      <c r="BH177" s="143">
        <f t="shared" si="24"/>
        <v>0</v>
      </c>
      <c r="BI177" s="143">
        <f t="shared" si="25"/>
        <v>0</v>
      </c>
      <c r="BJ177" s="13" t="s">
        <v>76</v>
      </c>
      <c r="BK177" s="144">
        <f t="shared" si="26"/>
        <v>0</v>
      </c>
      <c r="BL177" s="13" t="s">
        <v>124</v>
      </c>
      <c r="BM177" s="142" t="s">
        <v>252</v>
      </c>
    </row>
    <row r="178" spans="2:65" s="1" customFormat="1" ht="33" customHeight="1">
      <c r="B178" s="131"/>
      <c r="C178" s="132" t="s">
        <v>187</v>
      </c>
      <c r="D178" s="132" t="s">
        <v>120</v>
      </c>
      <c r="E178" s="133" t="s">
        <v>253</v>
      </c>
      <c r="F178" s="134" t="s">
        <v>254</v>
      </c>
      <c r="G178" s="135" t="s">
        <v>152</v>
      </c>
      <c r="H178" s="136">
        <v>534.51499999999999</v>
      </c>
      <c r="I178" s="136"/>
      <c r="J178" s="136"/>
      <c r="K178" s="137"/>
      <c r="L178" s="25"/>
      <c r="M178" s="138" t="s">
        <v>1</v>
      </c>
      <c r="N178" s="139" t="s">
        <v>34</v>
      </c>
      <c r="O178" s="140">
        <v>0</v>
      </c>
      <c r="P178" s="140">
        <f t="shared" si="18"/>
        <v>0</v>
      </c>
      <c r="Q178" s="140">
        <v>0</v>
      </c>
      <c r="R178" s="140">
        <f t="shared" si="19"/>
        <v>0</v>
      </c>
      <c r="S178" s="140">
        <v>0</v>
      </c>
      <c r="T178" s="141">
        <f t="shared" si="20"/>
        <v>0</v>
      </c>
      <c r="AR178" s="142" t="s">
        <v>124</v>
      </c>
      <c r="AT178" s="142" t="s">
        <v>120</v>
      </c>
      <c r="AU178" s="142" t="s">
        <v>76</v>
      </c>
      <c r="AY178" s="13" t="s">
        <v>118</v>
      </c>
      <c r="BE178" s="143">
        <f t="shared" si="21"/>
        <v>0</v>
      </c>
      <c r="BF178" s="143">
        <f t="shared" si="22"/>
        <v>0</v>
      </c>
      <c r="BG178" s="143">
        <f t="shared" si="23"/>
        <v>0</v>
      </c>
      <c r="BH178" s="143">
        <f t="shared" si="24"/>
        <v>0</v>
      </c>
      <c r="BI178" s="143">
        <f t="shared" si="25"/>
        <v>0</v>
      </c>
      <c r="BJ178" s="13" t="s">
        <v>76</v>
      </c>
      <c r="BK178" s="144">
        <f t="shared" si="26"/>
        <v>0</v>
      </c>
      <c r="BL178" s="13" t="s">
        <v>124</v>
      </c>
      <c r="BM178" s="142" t="s">
        <v>255</v>
      </c>
    </row>
    <row r="179" spans="2:65" s="11" customFormat="1" ht="22.75" customHeight="1">
      <c r="B179" s="120"/>
      <c r="D179" s="121" t="s">
        <v>67</v>
      </c>
      <c r="E179" s="129" t="s">
        <v>256</v>
      </c>
      <c r="F179" s="129" t="s">
        <v>257</v>
      </c>
      <c r="J179" s="130"/>
      <c r="L179" s="120"/>
      <c r="M179" s="124"/>
      <c r="P179" s="125">
        <f>P180</f>
        <v>0</v>
      </c>
      <c r="R179" s="125">
        <f>R180</f>
        <v>0</v>
      </c>
      <c r="T179" s="126">
        <f>T180</f>
        <v>0</v>
      </c>
      <c r="AR179" s="121" t="s">
        <v>73</v>
      </c>
      <c r="AT179" s="127" t="s">
        <v>67</v>
      </c>
      <c r="AU179" s="127" t="s">
        <v>73</v>
      </c>
      <c r="AY179" s="121" t="s">
        <v>118</v>
      </c>
      <c r="BK179" s="128">
        <f>BK180</f>
        <v>0</v>
      </c>
    </row>
    <row r="180" spans="2:65" s="1" customFormat="1" ht="24.15" customHeight="1">
      <c r="B180" s="131"/>
      <c r="C180" s="132" t="s">
        <v>258</v>
      </c>
      <c r="D180" s="132" t="s">
        <v>120</v>
      </c>
      <c r="E180" s="133" t="s">
        <v>259</v>
      </c>
      <c r="F180" s="134" t="s">
        <v>260</v>
      </c>
      <c r="G180" s="135" t="s">
        <v>152</v>
      </c>
      <c r="H180" s="136">
        <v>1520.0329999999999</v>
      </c>
      <c r="I180" s="136"/>
      <c r="J180" s="136"/>
      <c r="K180" s="137"/>
      <c r="L180" s="25"/>
      <c r="M180" s="138" t="s">
        <v>1</v>
      </c>
      <c r="N180" s="139" t="s">
        <v>34</v>
      </c>
      <c r="O180" s="140">
        <v>0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124</v>
      </c>
      <c r="AT180" s="142" t="s">
        <v>120</v>
      </c>
      <c r="AU180" s="142" t="s">
        <v>76</v>
      </c>
      <c r="AY180" s="13" t="s">
        <v>118</v>
      </c>
      <c r="BE180" s="143">
        <f>IF(N180="základná",J180,0)</f>
        <v>0</v>
      </c>
      <c r="BF180" s="143">
        <f>IF(N180="znížená",J180,0)</f>
        <v>0</v>
      </c>
      <c r="BG180" s="143">
        <f>IF(N180="zákl. prenesená",J180,0)</f>
        <v>0</v>
      </c>
      <c r="BH180" s="143">
        <f>IF(N180="zníž. prenesená",J180,0)</f>
        <v>0</v>
      </c>
      <c r="BI180" s="143">
        <f>IF(N180="nulová",J180,0)</f>
        <v>0</v>
      </c>
      <c r="BJ180" s="13" t="s">
        <v>76</v>
      </c>
      <c r="BK180" s="144">
        <f>ROUND(I180*H180,3)</f>
        <v>0</v>
      </c>
      <c r="BL180" s="13" t="s">
        <v>124</v>
      </c>
      <c r="BM180" s="142" t="s">
        <v>261</v>
      </c>
    </row>
    <row r="181" spans="2:65" s="11" customFormat="1" ht="26" customHeight="1">
      <c r="B181" s="120"/>
      <c r="D181" s="121" t="s">
        <v>67</v>
      </c>
      <c r="E181" s="122" t="s">
        <v>262</v>
      </c>
      <c r="F181" s="122" t="s">
        <v>263</v>
      </c>
      <c r="J181" s="123"/>
      <c r="L181" s="120"/>
      <c r="M181" s="124"/>
      <c r="P181" s="125">
        <f>P182+P192+P195+P203+P211</f>
        <v>0</v>
      </c>
      <c r="R181" s="125">
        <f>R182+R192+R195+R203+R211</f>
        <v>0</v>
      </c>
      <c r="T181" s="126">
        <f>T182+T192+T195+T203+T211</f>
        <v>0</v>
      </c>
      <c r="AR181" s="121" t="s">
        <v>76</v>
      </c>
      <c r="AT181" s="127" t="s">
        <v>67</v>
      </c>
      <c r="AU181" s="127" t="s">
        <v>68</v>
      </c>
      <c r="AY181" s="121" t="s">
        <v>118</v>
      </c>
      <c r="BK181" s="128">
        <f>BK182+BK192+BK195+BK203+BK211</f>
        <v>0</v>
      </c>
    </row>
    <row r="182" spans="2:65" s="11" customFormat="1" ht="22.75" customHeight="1">
      <c r="B182" s="120"/>
      <c r="D182" s="121" t="s">
        <v>67</v>
      </c>
      <c r="E182" s="129" t="s">
        <v>264</v>
      </c>
      <c r="F182" s="129" t="s">
        <v>265</v>
      </c>
      <c r="J182" s="130"/>
      <c r="L182" s="120"/>
      <c r="M182" s="124"/>
      <c r="P182" s="125">
        <f>SUM(P183:P191)</f>
        <v>0</v>
      </c>
      <c r="R182" s="125">
        <f>SUM(R183:R191)</f>
        <v>0</v>
      </c>
      <c r="T182" s="126">
        <f>SUM(T183:T191)</f>
        <v>0</v>
      </c>
      <c r="AR182" s="121" t="s">
        <v>76</v>
      </c>
      <c r="AT182" s="127" t="s">
        <v>67</v>
      </c>
      <c r="AU182" s="127" t="s">
        <v>73</v>
      </c>
      <c r="AY182" s="121" t="s">
        <v>118</v>
      </c>
      <c r="BK182" s="128">
        <f>SUM(BK183:BK191)</f>
        <v>0</v>
      </c>
    </row>
    <row r="183" spans="2:65" s="1" customFormat="1" ht="24.15" customHeight="1">
      <c r="B183" s="131"/>
      <c r="C183" s="132" t="s">
        <v>192</v>
      </c>
      <c r="D183" s="132" t="s">
        <v>120</v>
      </c>
      <c r="E183" s="133" t="s">
        <v>266</v>
      </c>
      <c r="F183" s="134" t="s">
        <v>267</v>
      </c>
      <c r="G183" s="135" t="s">
        <v>160</v>
      </c>
      <c r="H183" s="136">
        <v>3803.66</v>
      </c>
      <c r="I183" s="136"/>
      <c r="J183" s="136"/>
      <c r="K183" s="137"/>
      <c r="L183" s="25"/>
      <c r="M183" s="138" t="s">
        <v>1</v>
      </c>
      <c r="N183" s="139" t="s">
        <v>34</v>
      </c>
      <c r="O183" s="140">
        <v>0</v>
      </c>
      <c r="P183" s="140">
        <f t="shared" ref="P183:P191" si="27">O183*H183</f>
        <v>0</v>
      </c>
      <c r="Q183" s="140">
        <v>0</v>
      </c>
      <c r="R183" s="140">
        <f t="shared" ref="R183:R191" si="28">Q183*H183</f>
        <v>0</v>
      </c>
      <c r="S183" s="140">
        <v>0</v>
      </c>
      <c r="T183" s="141">
        <f t="shared" ref="T183:T191" si="29">S183*H183</f>
        <v>0</v>
      </c>
      <c r="AR183" s="142" t="s">
        <v>148</v>
      </c>
      <c r="AT183" s="142" t="s">
        <v>120</v>
      </c>
      <c r="AU183" s="142" t="s">
        <v>76</v>
      </c>
      <c r="AY183" s="13" t="s">
        <v>118</v>
      </c>
      <c r="BE183" s="143">
        <f t="shared" ref="BE183:BE191" si="30">IF(N183="základná",J183,0)</f>
        <v>0</v>
      </c>
      <c r="BF183" s="143">
        <f t="shared" ref="BF183:BF191" si="31">IF(N183="znížená",J183,0)</f>
        <v>0</v>
      </c>
      <c r="BG183" s="143">
        <f t="shared" ref="BG183:BG191" si="32">IF(N183="zákl. prenesená",J183,0)</f>
        <v>0</v>
      </c>
      <c r="BH183" s="143">
        <f t="shared" ref="BH183:BH191" si="33">IF(N183="zníž. prenesená",J183,0)</f>
        <v>0</v>
      </c>
      <c r="BI183" s="143">
        <f t="shared" ref="BI183:BI191" si="34">IF(N183="nulová",J183,0)</f>
        <v>0</v>
      </c>
      <c r="BJ183" s="13" t="s">
        <v>76</v>
      </c>
      <c r="BK183" s="144">
        <f t="shared" ref="BK183:BK191" si="35">ROUND(I183*H183,3)</f>
        <v>0</v>
      </c>
      <c r="BL183" s="13" t="s">
        <v>148</v>
      </c>
      <c r="BM183" s="142" t="s">
        <v>268</v>
      </c>
    </row>
    <row r="184" spans="2:65" s="1" customFormat="1" ht="16.5" customHeight="1">
      <c r="B184" s="131"/>
      <c r="C184" s="154" t="s">
        <v>269</v>
      </c>
      <c r="D184" s="154" t="s">
        <v>198</v>
      </c>
      <c r="E184" s="155" t="s">
        <v>270</v>
      </c>
      <c r="F184" s="156" t="s">
        <v>271</v>
      </c>
      <c r="G184" s="157" t="s">
        <v>160</v>
      </c>
      <c r="H184" s="158">
        <v>4374.2089999999998</v>
      </c>
      <c r="I184" s="145"/>
      <c r="J184" s="145"/>
      <c r="K184" s="146"/>
      <c r="L184" s="147"/>
      <c r="M184" s="148" t="s">
        <v>1</v>
      </c>
      <c r="N184" s="149" t="s">
        <v>34</v>
      </c>
      <c r="O184" s="140">
        <v>0</v>
      </c>
      <c r="P184" s="140">
        <f t="shared" si="27"/>
        <v>0</v>
      </c>
      <c r="Q184" s="140">
        <v>0</v>
      </c>
      <c r="R184" s="140">
        <f t="shared" si="28"/>
        <v>0</v>
      </c>
      <c r="S184" s="140">
        <v>0</v>
      </c>
      <c r="T184" s="141">
        <f t="shared" si="29"/>
        <v>0</v>
      </c>
      <c r="AR184" s="142" t="s">
        <v>180</v>
      </c>
      <c r="AT184" s="142" t="s">
        <v>198</v>
      </c>
      <c r="AU184" s="142" t="s">
        <v>76</v>
      </c>
      <c r="AY184" s="13" t="s">
        <v>118</v>
      </c>
      <c r="BE184" s="143">
        <f t="shared" si="30"/>
        <v>0</v>
      </c>
      <c r="BF184" s="143">
        <f t="shared" si="31"/>
        <v>0</v>
      </c>
      <c r="BG184" s="143">
        <f t="shared" si="32"/>
        <v>0</v>
      </c>
      <c r="BH184" s="143">
        <f t="shared" si="33"/>
        <v>0</v>
      </c>
      <c r="BI184" s="143">
        <f t="shared" si="34"/>
        <v>0</v>
      </c>
      <c r="BJ184" s="13" t="s">
        <v>76</v>
      </c>
      <c r="BK184" s="144">
        <f t="shared" si="35"/>
        <v>0</v>
      </c>
      <c r="BL184" s="13" t="s">
        <v>148</v>
      </c>
      <c r="BM184" s="142" t="s">
        <v>272</v>
      </c>
    </row>
    <row r="185" spans="2:65" s="1" customFormat="1" ht="21.75" customHeight="1">
      <c r="B185" s="131"/>
      <c r="C185" s="132" t="s">
        <v>196</v>
      </c>
      <c r="D185" s="132" t="s">
        <v>120</v>
      </c>
      <c r="E185" s="133" t="s">
        <v>273</v>
      </c>
      <c r="F185" s="134" t="s">
        <v>274</v>
      </c>
      <c r="G185" s="135" t="s">
        <v>160</v>
      </c>
      <c r="H185" s="136">
        <v>78.08</v>
      </c>
      <c r="I185" s="136"/>
      <c r="J185" s="136"/>
      <c r="K185" s="137"/>
      <c r="L185" s="25"/>
      <c r="M185" s="138" t="s">
        <v>1</v>
      </c>
      <c r="N185" s="139" t="s">
        <v>34</v>
      </c>
      <c r="O185" s="140">
        <v>0</v>
      </c>
      <c r="P185" s="140">
        <f t="shared" si="27"/>
        <v>0</v>
      </c>
      <c r="Q185" s="140">
        <v>0</v>
      </c>
      <c r="R185" s="140">
        <f t="shared" si="28"/>
        <v>0</v>
      </c>
      <c r="S185" s="140">
        <v>0</v>
      </c>
      <c r="T185" s="141">
        <f t="shared" si="29"/>
        <v>0</v>
      </c>
      <c r="AR185" s="142" t="s">
        <v>148</v>
      </c>
      <c r="AT185" s="142" t="s">
        <v>120</v>
      </c>
      <c r="AU185" s="142" t="s">
        <v>76</v>
      </c>
      <c r="AY185" s="13" t="s">
        <v>118</v>
      </c>
      <c r="BE185" s="143">
        <f t="shared" si="30"/>
        <v>0</v>
      </c>
      <c r="BF185" s="143">
        <f t="shared" si="31"/>
        <v>0</v>
      </c>
      <c r="BG185" s="143">
        <f t="shared" si="32"/>
        <v>0</v>
      </c>
      <c r="BH185" s="143">
        <f t="shared" si="33"/>
        <v>0</v>
      </c>
      <c r="BI185" s="143">
        <f t="shared" si="34"/>
        <v>0</v>
      </c>
      <c r="BJ185" s="13" t="s">
        <v>76</v>
      </c>
      <c r="BK185" s="144">
        <f t="shared" si="35"/>
        <v>0</v>
      </c>
      <c r="BL185" s="13" t="s">
        <v>148</v>
      </c>
      <c r="BM185" s="142" t="s">
        <v>275</v>
      </c>
    </row>
    <row r="186" spans="2:65" s="1" customFormat="1" ht="16.5" customHeight="1">
      <c r="B186" s="131"/>
      <c r="C186" s="154" t="s">
        <v>276</v>
      </c>
      <c r="D186" s="154" t="s">
        <v>198</v>
      </c>
      <c r="E186" s="155" t="s">
        <v>270</v>
      </c>
      <c r="F186" s="156" t="s">
        <v>271</v>
      </c>
      <c r="G186" s="157" t="s">
        <v>160</v>
      </c>
      <c r="H186" s="158">
        <v>93.695999999999998</v>
      </c>
      <c r="I186" s="145"/>
      <c r="J186" s="145"/>
      <c r="K186" s="146"/>
      <c r="L186" s="147"/>
      <c r="M186" s="148" t="s">
        <v>1</v>
      </c>
      <c r="N186" s="149" t="s">
        <v>34</v>
      </c>
      <c r="O186" s="140">
        <v>0</v>
      </c>
      <c r="P186" s="140">
        <f t="shared" si="27"/>
        <v>0</v>
      </c>
      <c r="Q186" s="140">
        <v>0</v>
      </c>
      <c r="R186" s="140">
        <f t="shared" si="28"/>
        <v>0</v>
      </c>
      <c r="S186" s="140">
        <v>0</v>
      </c>
      <c r="T186" s="141">
        <f t="shared" si="29"/>
        <v>0</v>
      </c>
      <c r="AR186" s="142" t="s">
        <v>180</v>
      </c>
      <c r="AT186" s="142" t="s">
        <v>198</v>
      </c>
      <c r="AU186" s="142" t="s">
        <v>76</v>
      </c>
      <c r="AY186" s="13" t="s">
        <v>118</v>
      </c>
      <c r="BE186" s="143">
        <f t="shared" si="30"/>
        <v>0</v>
      </c>
      <c r="BF186" s="143">
        <f t="shared" si="31"/>
        <v>0</v>
      </c>
      <c r="BG186" s="143">
        <f t="shared" si="32"/>
        <v>0</v>
      </c>
      <c r="BH186" s="143">
        <f t="shared" si="33"/>
        <v>0</v>
      </c>
      <c r="BI186" s="143">
        <f t="shared" si="34"/>
        <v>0</v>
      </c>
      <c r="BJ186" s="13" t="s">
        <v>76</v>
      </c>
      <c r="BK186" s="144">
        <f t="shared" si="35"/>
        <v>0</v>
      </c>
      <c r="BL186" s="13" t="s">
        <v>148</v>
      </c>
      <c r="BM186" s="142" t="s">
        <v>277</v>
      </c>
    </row>
    <row r="187" spans="2:65" s="1" customFormat="1" ht="37.75" customHeight="1">
      <c r="B187" s="131"/>
      <c r="C187" s="132" t="s">
        <v>202</v>
      </c>
      <c r="D187" s="132" t="s">
        <v>120</v>
      </c>
      <c r="E187" s="133" t="s">
        <v>278</v>
      </c>
      <c r="F187" s="134" t="s">
        <v>279</v>
      </c>
      <c r="G187" s="135" t="s">
        <v>160</v>
      </c>
      <c r="H187" s="136">
        <v>1901.83</v>
      </c>
      <c r="I187" s="136"/>
      <c r="J187" s="136"/>
      <c r="K187" s="137"/>
      <c r="L187" s="25"/>
      <c r="M187" s="138" t="s">
        <v>1</v>
      </c>
      <c r="N187" s="139" t="s">
        <v>34</v>
      </c>
      <c r="O187" s="140">
        <v>0</v>
      </c>
      <c r="P187" s="140">
        <f t="shared" si="27"/>
        <v>0</v>
      </c>
      <c r="Q187" s="140">
        <v>0</v>
      </c>
      <c r="R187" s="140">
        <f t="shared" si="28"/>
        <v>0</v>
      </c>
      <c r="S187" s="140">
        <v>0</v>
      </c>
      <c r="T187" s="141">
        <f t="shared" si="29"/>
        <v>0</v>
      </c>
      <c r="AR187" s="142" t="s">
        <v>148</v>
      </c>
      <c r="AT187" s="142" t="s">
        <v>120</v>
      </c>
      <c r="AU187" s="142" t="s">
        <v>76</v>
      </c>
      <c r="AY187" s="13" t="s">
        <v>118</v>
      </c>
      <c r="BE187" s="143">
        <f t="shared" si="30"/>
        <v>0</v>
      </c>
      <c r="BF187" s="143">
        <f t="shared" si="31"/>
        <v>0</v>
      </c>
      <c r="BG187" s="143">
        <f t="shared" si="32"/>
        <v>0</v>
      </c>
      <c r="BH187" s="143">
        <f t="shared" si="33"/>
        <v>0</v>
      </c>
      <c r="BI187" s="143">
        <f t="shared" si="34"/>
        <v>0</v>
      </c>
      <c r="BJ187" s="13" t="s">
        <v>76</v>
      </c>
      <c r="BK187" s="144">
        <f t="shared" si="35"/>
        <v>0</v>
      </c>
      <c r="BL187" s="13" t="s">
        <v>148</v>
      </c>
      <c r="BM187" s="142" t="s">
        <v>280</v>
      </c>
    </row>
    <row r="188" spans="2:65" s="1" customFormat="1" ht="24.15" customHeight="1">
      <c r="B188" s="131"/>
      <c r="C188" s="154" t="s">
        <v>281</v>
      </c>
      <c r="D188" s="154" t="s">
        <v>198</v>
      </c>
      <c r="E188" s="155" t="s">
        <v>282</v>
      </c>
      <c r="F188" s="156" t="s">
        <v>283</v>
      </c>
      <c r="G188" s="157" t="s">
        <v>160</v>
      </c>
      <c r="H188" s="158">
        <v>2187.105</v>
      </c>
      <c r="I188" s="145"/>
      <c r="J188" s="145"/>
      <c r="K188" s="146"/>
      <c r="L188" s="147"/>
      <c r="M188" s="148" t="s">
        <v>1</v>
      </c>
      <c r="N188" s="149" t="s">
        <v>34</v>
      </c>
      <c r="O188" s="140">
        <v>0</v>
      </c>
      <c r="P188" s="140">
        <f t="shared" si="27"/>
        <v>0</v>
      </c>
      <c r="Q188" s="140">
        <v>0</v>
      </c>
      <c r="R188" s="140">
        <f t="shared" si="28"/>
        <v>0</v>
      </c>
      <c r="S188" s="140">
        <v>0</v>
      </c>
      <c r="T188" s="141">
        <f t="shared" si="29"/>
        <v>0</v>
      </c>
      <c r="AR188" s="142" t="s">
        <v>180</v>
      </c>
      <c r="AT188" s="142" t="s">
        <v>198</v>
      </c>
      <c r="AU188" s="142" t="s">
        <v>76</v>
      </c>
      <c r="AY188" s="13" t="s">
        <v>118</v>
      </c>
      <c r="BE188" s="143">
        <f t="shared" si="30"/>
        <v>0</v>
      </c>
      <c r="BF188" s="143">
        <f t="shared" si="31"/>
        <v>0</v>
      </c>
      <c r="BG188" s="143">
        <f t="shared" si="32"/>
        <v>0</v>
      </c>
      <c r="BH188" s="143">
        <f t="shared" si="33"/>
        <v>0</v>
      </c>
      <c r="BI188" s="143">
        <f t="shared" si="34"/>
        <v>0</v>
      </c>
      <c r="BJ188" s="13" t="s">
        <v>76</v>
      </c>
      <c r="BK188" s="144">
        <f t="shared" si="35"/>
        <v>0</v>
      </c>
      <c r="BL188" s="13" t="s">
        <v>148</v>
      </c>
      <c r="BM188" s="142" t="s">
        <v>284</v>
      </c>
    </row>
    <row r="189" spans="2:65" s="1" customFormat="1" ht="33" customHeight="1">
      <c r="B189" s="131"/>
      <c r="C189" s="132" t="s">
        <v>205</v>
      </c>
      <c r="D189" s="132" t="s">
        <v>120</v>
      </c>
      <c r="E189" s="133" t="s">
        <v>285</v>
      </c>
      <c r="F189" s="134" t="s">
        <v>286</v>
      </c>
      <c r="G189" s="135" t="s">
        <v>160</v>
      </c>
      <c r="H189" s="136">
        <v>39.04</v>
      </c>
      <c r="I189" s="136"/>
      <c r="J189" s="136"/>
      <c r="K189" s="137"/>
      <c r="L189" s="25"/>
      <c r="M189" s="138" t="s">
        <v>1</v>
      </c>
      <c r="N189" s="139" t="s">
        <v>34</v>
      </c>
      <c r="O189" s="140">
        <v>0</v>
      </c>
      <c r="P189" s="140">
        <f t="shared" si="27"/>
        <v>0</v>
      </c>
      <c r="Q189" s="140">
        <v>0</v>
      </c>
      <c r="R189" s="140">
        <f t="shared" si="28"/>
        <v>0</v>
      </c>
      <c r="S189" s="140">
        <v>0</v>
      </c>
      <c r="T189" s="141">
        <f t="shared" si="29"/>
        <v>0</v>
      </c>
      <c r="AR189" s="142" t="s">
        <v>148</v>
      </c>
      <c r="AT189" s="142" t="s">
        <v>120</v>
      </c>
      <c r="AU189" s="142" t="s">
        <v>76</v>
      </c>
      <c r="AY189" s="13" t="s">
        <v>118</v>
      </c>
      <c r="BE189" s="143">
        <f t="shared" si="30"/>
        <v>0</v>
      </c>
      <c r="BF189" s="143">
        <f t="shared" si="31"/>
        <v>0</v>
      </c>
      <c r="BG189" s="143">
        <f t="shared" si="32"/>
        <v>0</v>
      </c>
      <c r="BH189" s="143">
        <f t="shared" si="33"/>
        <v>0</v>
      </c>
      <c r="BI189" s="143">
        <f t="shared" si="34"/>
        <v>0</v>
      </c>
      <c r="BJ189" s="13" t="s">
        <v>76</v>
      </c>
      <c r="BK189" s="144">
        <f t="shared" si="35"/>
        <v>0</v>
      </c>
      <c r="BL189" s="13" t="s">
        <v>148</v>
      </c>
      <c r="BM189" s="142" t="s">
        <v>287</v>
      </c>
    </row>
    <row r="190" spans="2:65" s="1" customFormat="1" ht="24.15" customHeight="1">
      <c r="B190" s="131"/>
      <c r="C190" s="154" t="s">
        <v>288</v>
      </c>
      <c r="D190" s="154" t="s">
        <v>198</v>
      </c>
      <c r="E190" s="155" t="s">
        <v>282</v>
      </c>
      <c r="F190" s="156" t="s">
        <v>283</v>
      </c>
      <c r="G190" s="157" t="s">
        <v>160</v>
      </c>
      <c r="H190" s="158">
        <v>46.847999999999999</v>
      </c>
      <c r="I190" s="145"/>
      <c r="J190" s="145"/>
      <c r="K190" s="146"/>
      <c r="L190" s="147"/>
      <c r="M190" s="148" t="s">
        <v>1</v>
      </c>
      <c r="N190" s="149" t="s">
        <v>34</v>
      </c>
      <c r="O190" s="140">
        <v>0</v>
      </c>
      <c r="P190" s="140">
        <f t="shared" si="27"/>
        <v>0</v>
      </c>
      <c r="Q190" s="140">
        <v>0</v>
      </c>
      <c r="R190" s="140">
        <f t="shared" si="28"/>
        <v>0</v>
      </c>
      <c r="S190" s="140">
        <v>0</v>
      </c>
      <c r="T190" s="141">
        <f t="shared" si="29"/>
        <v>0</v>
      </c>
      <c r="AR190" s="142" t="s">
        <v>180</v>
      </c>
      <c r="AT190" s="142" t="s">
        <v>198</v>
      </c>
      <c r="AU190" s="142" t="s">
        <v>76</v>
      </c>
      <c r="AY190" s="13" t="s">
        <v>118</v>
      </c>
      <c r="BE190" s="143">
        <f t="shared" si="30"/>
        <v>0</v>
      </c>
      <c r="BF190" s="143">
        <f t="shared" si="31"/>
        <v>0</v>
      </c>
      <c r="BG190" s="143">
        <f t="shared" si="32"/>
        <v>0</v>
      </c>
      <c r="BH190" s="143">
        <f t="shared" si="33"/>
        <v>0</v>
      </c>
      <c r="BI190" s="143">
        <f t="shared" si="34"/>
        <v>0</v>
      </c>
      <c r="BJ190" s="13" t="s">
        <v>76</v>
      </c>
      <c r="BK190" s="144">
        <f t="shared" si="35"/>
        <v>0</v>
      </c>
      <c r="BL190" s="13" t="s">
        <v>148</v>
      </c>
      <c r="BM190" s="142" t="s">
        <v>289</v>
      </c>
    </row>
    <row r="191" spans="2:65" s="1" customFormat="1" ht="24.15" customHeight="1">
      <c r="B191" s="131"/>
      <c r="C191" s="132" t="s">
        <v>209</v>
      </c>
      <c r="D191" s="132" t="s">
        <v>120</v>
      </c>
      <c r="E191" s="133" t="s">
        <v>290</v>
      </c>
      <c r="F191" s="134" t="s">
        <v>291</v>
      </c>
      <c r="G191" s="135" t="s">
        <v>152</v>
      </c>
      <c r="H191" s="136">
        <v>6.6479999999999997</v>
      </c>
      <c r="I191" s="136"/>
      <c r="J191" s="136"/>
      <c r="K191" s="137"/>
      <c r="L191" s="25"/>
      <c r="M191" s="138" t="s">
        <v>1</v>
      </c>
      <c r="N191" s="139" t="s">
        <v>34</v>
      </c>
      <c r="O191" s="140">
        <v>0</v>
      </c>
      <c r="P191" s="140">
        <f t="shared" si="27"/>
        <v>0</v>
      </c>
      <c r="Q191" s="140">
        <v>0</v>
      </c>
      <c r="R191" s="140">
        <f t="shared" si="28"/>
        <v>0</v>
      </c>
      <c r="S191" s="140">
        <v>0</v>
      </c>
      <c r="T191" s="141">
        <f t="shared" si="29"/>
        <v>0</v>
      </c>
      <c r="AR191" s="142" t="s">
        <v>148</v>
      </c>
      <c r="AT191" s="142" t="s">
        <v>120</v>
      </c>
      <c r="AU191" s="142" t="s">
        <v>76</v>
      </c>
      <c r="AY191" s="13" t="s">
        <v>118</v>
      </c>
      <c r="BE191" s="143">
        <f t="shared" si="30"/>
        <v>0</v>
      </c>
      <c r="BF191" s="143">
        <f t="shared" si="31"/>
        <v>0</v>
      </c>
      <c r="BG191" s="143">
        <f t="shared" si="32"/>
        <v>0</v>
      </c>
      <c r="BH191" s="143">
        <f t="shared" si="33"/>
        <v>0</v>
      </c>
      <c r="BI191" s="143">
        <f t="shared" si="34"/>
        <v>0</v>
      </c>
      <c r="BJ191" s="13" t="s">
        <v>76</v>
      </c>
      <c r="BK191" s="144">
        <f t="shared" si="35"/>
        <v>0</v>
      </c>
      <c r="BL191" s="13" t="s">
        <v>148</v>
      </c>
      <c r="BM191" s="142" t="s">
        <v>292</v>
      </c>
    </row>
    <row r="192" spans="2:65" s="11" customFormat="1" ht="22.75" customHeight="1">
      <c r="B192" s="120"/>
      <c r="D192" s="121" t="s">
        <v>67</v>
      </c>
      <c r="E192" s="129" t="s">
        <v>293</v>
      </c>
      <c r="F192" s="129" t="s">
        <v>294</v>
      </c>
      <c r="J192" s="130"/>
      <c r="L192" s="120"/>
      <c r="M192" s="124"/>
      <c r="P192" s="125">
        <f>SUM(P193:P194)</f>
        <v>0</v>
      </c>
      <c r="R192" s="125">
        <f>SUM(R193:R194)</f>
        <v>0</v>
      </c>
      <c r="T192" s="126">
        <f>SUM(T193:T194)</f>
        <v>0</v>
      </c>
      <c r="AR192" s="121" t="s">
        <v>76</v>
      </c>
      <c r="AT192" s="127" t="s">
        <v>67</v>
      </c>
      <c r="AU192" s="127" t="s">
        <v>73</v>
      </c>
      <c r="AY192" s="121" t="s">
        <v>118</v>
      </c>
      <c r="BK192" s="128">
        <f>SUM(BK193:BK194)</f>
        <v>0</v>
      </c>
    </row>
    <row r="193" spans="2:65" s="1" customFormat="1" ht="16.5" customHeight="1">
      <c r="B193" s="131"/>
      <c r="C193" s="132" t="s">
        <v>295</v>
      </c>
      <c r="D193" s="132" t="s">
        <v>120</v>
      </c>
      <c r="E193" s="133" t="s">
        <v>296</v>
      </c>
      <c r="F193" s="134" t="s">
        <v>297</v>
      </c>
      <c r="G193" s="135" t="s">
        <v>201</v>
      </c>
      <c r="H193" s="136">
        <v>1</v>
      </c>
      <c r="I193" s="136"/>
      <c r="J193" s="136"/>
      <c r="K193" s="137"/>
      <c r="L193" s="25"/>
      <c r="M193" s="138" t="s">
        <v>1</v>
      </c>
      <c r="N193" s="139" t="s">
        <v>34</v>
      </c>
      <c r="O193" s="140">
        <v>0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148</v>
      </c>
      <c r="AT193" s="142" t="s">
        <v>120</v>
      </c>
      <c r="AU193" s="142" t="s">
        <v>76</v>
      </c>
      <c r="AY193" s="13" t="s">
        <v>118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76</v>
      </c>
      <c r="BK193" s="144">
        <f>ROUND(I193*H193,3)</f>
        <v>0</v>
      </c>
      <c r="BL193" s="13" t="s">
        <v>148</v>
      </c>
      <c r="BM193" s="142" t="s">
        <v>298</v>
      </c>
    </row>
    <row r="194" spans="2:65" s="1" customFormat="1" ht="16.5" customHeight="1">
      <c r="B194" s="131"/>
      <c r="C194" s="132" t="s">
        <v>212</v>
      </c>
      <c r="D194" s="132" t="s">
        <v>120</v>
      </c>
      <c r="E194" s="133" t="s">
        <v>299</v>
      </c>
      <c r="F194" s="134" t="s">
        <v>300</v>
      </c>
      <c r="G194" s="135" t="s">
        <v>301</v>
      </c>
      <c r="H194" s="136">
        <v>1</v>
      </c>
      <c r="I194" s="136"/>
      <c r="J194" s="136"/>
      <c r="K194" s="137"/>
      <c r="L194" s="25"/>
      <c r="M194" s="138" t="s">
        <v>1</v>
      </c>
      <c r="N194" s="139" t="s">
        <v>34</v>
      </c>
      <c r="O194" s="140">
        <v>0</v>
      </c>
      <c r="P194" s="140">
        <f>O194*H194</f>
        <v>0</v>
      </c>
      <c r="Q194" s="140">
        <v>0</v>
      </c>
      <c r="R194" s="140">
        <f>Q194*H194</f>
        <v>0</v>
      </c>
      <c r="S194" s="140">
        <v>0</v>
      </c>
      <c r="T194" s="141">
        <f>S194*H194</f>
        <v>0</v>
      </c>
      <c r="AR194" s="142" t="s">
        <v>148</v>
      </c>
      <c r="AT194" s="142" t="s">
        <v>120</v>
      </c>
      <c r="AU194" s="142" t="s">
        <v>76</v>
      </c>
      <c r="AY194" s="13" t="s">
        <v>118</v>
      </c>
      <c r="BE194" s="143">
        <f>IF(N194="základná",J194,0)</f>
        <v>0</v>
      </c>
      <c r="BF194" s="143">
        <f>IF(N194="znížená",J194,0)</f>
        <v>0</v>
      </c>
      <c r="BG194" s="143">
        <f>IF(N194="zákl. prenesená",J194,0)</f>
        <v>0</v>
      </c>
      <c r="BH194" s="143">
        <f>IF(N194="zníž. prenesená",J194,0)</f>
        <v>0</v>
      </c>
      <c r="BI194" s="143">
        <f>IF(N194="nulová",J194,0)</f>
        <v>0</v>
      </c>
      <c r="BJ194" s="13" t="s">
        <v>76</v>
      </c>
      <c r="BK194" s="144">
        <f>ROUND(I194*H194,3)</f>
        <v>0</v>
      </c>
      <c r="BL194" s="13" t="s">
        <v>148</v>
      </c>
      <c r="BM194" s="142" t="s">
        <v>302</v>
      </c>
    </row>
    <row r="195" spans="2:65" s="11" customFormat="1" ht="22.75" customHeight="1">
      <c r="B195" s="120"/>
      <c r="D195" s="121" t="s">
        <v>67</v>
      </c>
      <c r="E195" s="129" t="s">
        <v>303</v>
      </c>
      <c r="F195" s="129" t="s">
        <v>304</v>
      </c>
      <c r="J195" s="130"/>
      <c r="L195" s="120"/>
      <c r="M195" s="124"/>
      <c r="P195" s="125">
        <f>SUM(P196:P202)</f>
        <v>0</v>
      </c>
      <c r="R195" s="125">
        <f>SUM(R196:R202)</f>
        <v>0</v>
      </c>
      <c r="T195" s="126">
        <f>SUM(T196:T202)</f>
        <v>0</v>
      </c>
      <c r="AR195" s="121" t="s">
        <v>76</v>
      </c>
      <c r="AT195" s="127" t="s">
        <v>67</v>
      </c>
      <c r="AU195" s="127" t="s">
        <v>73</v>
      </c>
      <c r="AY195" s="121" t="s">
        <v>118</v>
      </c>
      <c r="BK195" s="128">
        <f>SUM(BK196:BK202)</f>
        <v>0</v>
      </c>
    </row>
    <row r="196" spans="2:65" s="1" customFormat="1" ht="24.15" customHeight="1">
      <c r="B196" s="131"/>
      <c r="C196" s="132" t="s">
        <v>305</v>
      </c>
      <c r="D196" s="132" t="s">
        <v>120</v>
      </c>
      <c r="E196" s="133" t="s">
        <v>306</v>
      </c>
      <c r="F196" s="134" t="s">
        <v>307</v>
      </c>
      <c r="G196" s="135" t="s">
        <v>171</v>
      </c>
      <c r="H196" s="136">
        <v>144.76</v>
      </c>
      <c r="I196" s="136"/>
      <c r="J196" s="136"/>
      <c r="K196" s="137"/>
      <c r="L196" s="25"/>
      <c r="M196" s="138" t="s">
        <v>1</v>
      </c>
      <c r="N196" s="139" t="s">
        <v>34</v>
      </c>
      <c r="O196" s="140">
        <v>0</v>
      </c>
      <c r="P196" s="140">
        <f t="shared" ref="P196:P202" si="36">O196*H196</f>
        <v>0</v>
      </c>
      <c r="Q196" s="140">
        <v>0</v>
      </c>
      <c r="R196" s="140">
        <f t="shared" ref="R196:R202" si="37">Q196*H196</f>
        <v>0</v>
      </c>
      <c r="S196" s="140">
        <v>0</v>
      </c>
      <c r="T196" s="141">
        <f t="shared" ref="T196:T202" si="38">S196*H196</f>
        <v>0</v>
      </c>
      <c r="AR196" s="142" t="s">
        <v>148</v>
      </c>
      <c r="AT196" s="142" t="s">
        <v>120</v>
      </c>
      <c r="AU196" s="142" t="s">
        <v>76</v>
      </c>
      <c r="AY196" s="13" t="s">
        <v>118</v>
      </c>
      <c r="BE196" s="143">
        <f t="shared" ref="BE196:BE202" si="39">IF(N196="základná",J196,0)</f>
        <v>0</v>
      </c>
      <c r="BF196" s="143">
        <f t="shared" ref="BF196:BF202" si="40">IF(N196="znížená",J196,0)</f>
        <v>0</v>
      </c>
      <c r="BG196" s="143">
        <f t="shared" ref="BG196:BG202" si="41">IF(N196="zákl. prenesená",J196,0)</f>
        <v>0</v>
      </c>
      <c r="BH196" s="143">
        <f t="shared" ref="BH196:BH202" si="42">IF(N196="zníž. prenesená",J196,0)</f>
        <v>0</v>
      </c>
      <c r="BI196" s="143">
        <f t="shared" ref="BI196:BI202" si="43">IF(N196="nulová",J196,0)</f>
        <v>0</v>
      </c>
      <c r="BJ196" s="13" t="s">
        <v>76</v>
      </c>
      <c r="BK196" s="144">
        <f t="shared" ref="BK196:BK202" si="44">ROUND(I196*H196,3)</f>
        <v>0</v>
      </c>
      <c r="BL196" s="13" t="s">
        <v>148</v>
      </c>
      <c r="BM196" s="142" t="s">
        <v>308</v>
      </c>
    </row>
    <row r="197" spans="2:65" s="1" customFormat="1" ht="24.15" customHeight="1">
      <c r="B197" s="131"/>
      <c r="C197" s="132" t="s">
        <v>216</v>
      </c>
      <c r="D197" s="132" t="s">
        <v>120</v>
      </c>
      <c r="E197" s="133" t="s">
        <v>309</v>
      </c>
      <c r="F197" s="134" t="s">
        <v>310</v>
      </c>
      <c r="G197" s="135" t="s">
        <v>201</v>
      </c>
      <c r="H197" s="136">
        <v>4</v>
      </c>
      <c r="I197" s="136"/>
      <c r="J197" s="136"/>
      <c r="K197" s="137"/>
      <c r="L197" s="25"/>
      <c r="M197" s="138" t="s">
        <v>1</v>
      </c>
      <c r="N197" s="139" t="s">
        <v>34</v>
      </c>
      <c r="O197" s="140">
        <v>0</v>
      </c>
      <c r="P197" s="140">
        <f t="shared" si="36"/>
        <v>0</v>
      </c>
      <c r="Q197" s="140">
        <v>0</v>
      </c>
      <c r="R197" s="140">
        <f t="shared" si="37"/>
        <v>0</v>
      </c>
      <c r="S197" s="140">
        <v>0</v>
      </c>
      <c r="T197" s="141">
        <f t="shared" si="38"/>
        <v>0</v>
      </c>
      <c r="AR197" s="142" t="s">
        <v>148</v>
      </c>
      <c r="AT197" s="142" t="s">
        <v>120</v>
      </c>
      <c r="AU197" s="142" t="s">
        <v>76</v>
      </c>
      <c r="AY197" s="13" t="s">
        <v>118</v>
      </c>
      <c r="BE197" s="143">
        <f t="shared" si="39"/>
        <v>0</v>
      </c>
      <c r="BF197" s="143">
        <f t="shared" si="40"/>
        <v>0</v>
      </c>
      <c r="BG197" s="143">
        <f t="shared" si="41"/>
        <v>0</v>
      </c>
      <c r="BH197" s="143">
        <f t="shared" si="42"/>
        <v>0</v>
      </c>
      <c r="BI197" s="143">
        <f t="shared" si="43"/>
        <v>0</v>
      </c>
      <c r="BJ197" s="13" t="s">
        <v>76</v>
      </c>
      <c r="BK197" s="144">
        <f t="shared" si="44"/>
        <v>0</v>
      </c>
      <c r="BL197" s="13" t="s">
        <v>148</v>
      </c>
      <c r="BM197" s="142" t="s">
        <v>311</v>
      </c>
    </row>
    <row r="198" spans="2:65" s="1" customFormat="1" ht="24.15" customHeight="1">
      <c r="B198" s="131"/>
      <c r="C198" s="132" t="s">
        <v>312</v>
      </c>
      <c r="D198" s="132" t="s">
        <v>120</v>
      </c>
      <c r="E198" s="133" t="s">
        <v>313</v>
      </c>
      <c r="F198" s="134" t="s">
        <v>314</v>
      </c>
      <c r="G198" s="135" t="s">
        <v>171</v>
      </c>
      <c r="H198" s="136">
        <v>12.4</v>
      </c>
      <c r="I198" s="136"/>
      <c r="J198" s="136"/>
      <c r="K198" s="137"/>
      <c r="L198" s="25"/>
      <c r="M198" s="138" t="s">
        <v>1</v>
      </c>
      <c r="N198" s="139" t="s">
        <v>34</v>
      </c>
      <c r="O198" s="140">
        <v>0</v>
      </c>
      <c r="P198" s="140">
        <f t="shared" si="36"/>
        <v>0</v>
      </c>
      <c r="Q198" s="140">
        <v>0</v>
      </c>
      <c r="R198" s="140">
        <f t="shared" si="37"/>
        <v>0</v>
      </c>
      <c r="S198" s="140">
        <v>0</v>
      </c>
      <c r="T198" s="141">
        <f t="shared" si="38"/>
        <v>0</v>
      </c>
      <c r="AR198" s="142" t="s">
        <v>148</v>
      </c>
      <c r="AT198" s="142" t="s">
        <v>120</v>
      </c>
      <c r="AU198" s="142" t="s">
        <v>76</v>
      </c>
      <c r="AY198" s="13" t="s">
        <v>118</v>
      </c>
      <c r="BE198" s="143">
        <f t="shared" si="39"/>
        <v>0</v>
      </c>
      <c r="BF198" s="143">
        <f t="shared" si="40"/>
        <v>0</v>
      </c>
      <c r="BG198" s="143">
        <f t="shared" si="41"/>
        <v>0</v>
      </c>
      <c r="BH198" s="143">
        <f t="shared" si="42"/>
        <v>0</v>
      </c>
      <c r="BI198" s="143">
        <f t="shared" si="43"/>
        <v>0</v>
      </c>
      <c r="BJ198" s="13" t="s">
        <v>76</v>
      </c>
      <c r="BK198" s="144">
        <f t="shared" si="44"/>
        <v>0</v>
      </c>
      <c r="BL198" s="13" t="s">
        <v>148</v>
      </c>
      <c r="BM198" s="142" t="s">
        <v>315</v>
      </c>
    </row>
    <row r="199" spans="2:65" s="1" customFormat="1" ht="24.15" customHeight="1">
      <c r="B199" s="131"/>
      <c r="C199" s="132" t="s">
        <v>220</v>
      </c>
      <c r="D199" s="132" t="s">
        <v>120</v>
      </c>
      <c r="E199" s="133" t="s">
        <v>316</v>
      </c>
      <c r="F199" s="134" t="s">
        <v>317</v>
      </c>
      <c r="G199" s="135" t="s">
        <v>171</v>
      </c>
      <c r="H199" s="136">
        <v>56.25</v>
      </c>
      <c r="I199" s="136"/>
      <c r="J199" s="136"/>
      <c r="K199" s="137"/>
      <c r="L199" s="25"/>
      <c r="M199" s="138" t="s">
        <v>1</v>
      </c>
      <c r="N199" s="139" t="s">
        <v>34</v>
      </c>
      <c r="O199" s="140">
        <v>0</v>
      </c>
      <c r="P199" s="140">
        <f t="shared" si="36"/>
        <v>0</v>
      </c>
      <c r="Q199" s="140">
        <v>0</v>
      </c>
      <c r="R199" s="140">
        <f t="shared" si="37"/>
        <v>0</v>
      </c>
      <c r="S199" s="140">
        <v>0</v>
      </c>
      <c r="T199" s="141">
        <f t="shared" si="38"/>
        <v>0</v>
      </c>
      <c r="AR199" s="142" t="s">
        <v>148</v>
      </c>
      <c r="AT199" s="142" t="s">
        <v>120</v>
      </c>
      <c r="AU199" s="142" t="s">
        <v>76</v>
      </c>
      <c r="AY199" s="13" t="s">
        <v>118</v>
      </c>
      <c r="BE199" s="143">
        <f t="shared" si="39"/>
        <v>0</v>
      </c>
      <c r="BF199" s="143">
        <f t="shared" si="40"/>
        <v>0</v>
      </c>
      <c r="BG199" s="143">
        <f t="shared" si="41"/>
        <v>0</v>
      </c>
      <c r="BH199" s="143">
        <f t="shared" si="42"/>
        <v>0</v>
      </c>
      <c r="BI199" s="143">
        <f t="shared" si="43"/>
        <v>0</v>
      </c>
      <c r="BJ199" s="13" t="s">
        <v>76</v>
      </c>
      <c r="BK199" s="144">
        <f t="shared" si="44"/>
        <v>0</v>
      </c>
      <c r="BL199" s="13" t="s">
        <v>148</v>
      </c>
      <c r="BM199" s="142" t="s">
        <v>318</v>
      </c>
    </row>
    <row r="200" spans="2:65" s="1" customFormat="1" ht="24.15" customHeight="1">
      <c r="B200" s="131"/>
      <c r="C200" s="132" t="s">
        <v>319</v>
      </c>
      <c r="D200" s="132" t="s">
        <v>120</v>
      </c>
      <c r="E200" s="133" t="s">
        <v>320</v>
      </c>
      <c r="F200" s="134" t="s">
        <v>321</v>
      </c>
      <c r="G200" s="135" t="s">
        <v>171</v>
      </c>
      <c r="H200" s="136">
        <v>144</v>
      </c>
      <c r="I200" s="136"/>
      <c r="J200" s="136"/>
      <c r="K200" s="137"/>
      <c r="L200" s="25"/>
      <c r="M200" s="138" t="s">
        <v>1</v>
      </c>
      <c r="N200" s="139" t="s">
        <v>34</v>
      </c>
      <c r="O200" s="140">
        <v>0</v>
      </c>
      <c r="P200" s="140">
        <f t="shared" si="36"/>
        <v>0</v>
      </c>
      <c r="Q200" s="140">
        <v>0</v>
      </c>
      <c r="R200" s="140">
        <f t="shared" si="37"/>
        <v>0</v>
      </c>
      <c r="S200" s="140">
        <v>0</v>
      </c>
      <c r="T200" s="141">
        <f t="shared" si="38"/>
        <v>0</v>
      </c>
      <c r="AR200" s="142" t="s">
        <v>148</v>
      </c>
      <c r="AT200" s="142" t="s">
        <v>120</v>
      </c>
      <c r="AU200" s="142" t="s">
        <v>76</v>
      </c>
      <c r="AY200" s="13" t="s">
        <v>118</v>
      </c>
      <c r="BE200" s="143">
        <f t="shared" si="39"/>
        <v>0</v>
      </c>
      <c r="BF200" s="143">
        <f t="shared" si="40"/>
        <v>0</v>
      </c>
      <c r="BG200" s="143">
        <f t="shared" si="41"/>
        <v>0</v>
      </c>
      <c r="BH200" s="143">
        <f t="shared" si="42"/>
        <v>0</v>
      </c>
      <c r="BI200" s="143">
        <f t="shared" si="43"/>
        <v>0</v>
      </c>
      <c r="BJ200" s="13" t="s">
        <v>76</v>
      </c>
      <c r="BK200" s="144">
        <f t="shared" si="44"/>
        <v>0</v>
      </c>
      <c r="BL200" s="13" t="s">
        <v>148</v>
      </c>
      <c r="BM200" s="142" t="s">
        <v>322</v>
      </c>
    </row>
    <row r="201" spans="2:65" s="1" customFormat="1" ht="24.15" customHeight="1">
      <c r="B201" s="131"/>
      <c r="C201" s="132" t="s">
        <v>224</v>
      </c>
      <c r="D201" s="132" t="s">
        <v>120</v>
      </c>
      <c r="E201" s="133" t="s">
        <v>323</v>
      </c>
      <c r="F201" s="134" t="s">
        <v>324</v>
      </c>
      <c r="G201" s="135" t="s">
        <v>201</v>
      </c>
      <c r="H201" s="136">
        <v>18</v>
      </c>
      <c r="I201" s="136"/>
      <c r="J201" s="136"/>
      <c r="K201" s="137"/>
      <c r="L201" s="25"/>
      <c r="M201" s="138" t="s">
        <v>1</v>
      </c>
      <c r="N201" s="139" t="s">
        <v>34</v>
      </c>
      <c r="O201" s="140">
        <v>0</v>
      </c>
      <c r="P201" s="140">
        <f t="shared" si="36"/>
        <v>0</v>
      </c>
      <c r="Q201" s="140">
        <v>0</v>
      </c>
      <c r="R201" s="140">
        <f t="shared" si="37"/>
        <v>0</v>
      </c>
      <c r="S201" s="140">
        <v>0</v>
      </c>
      <c r="T201" s="141">
        <f t="shared" si="38"/>
        <v>0</v>
      </c>
      <c r="AR201" s="142" t="s">
        <v>148</v>
      </c>
      <c r="AT201" s="142" t="s">
        <v>120</v>
      </c>
      <c r="AU201" s="142" t="s">
        <v>76</v>
      </c>
      <c r="AY201" s="13" t="s">
        <v>118</v>
      </c>
      <c r="BE201" s="143">
        <f t="shared" si="39"/>
        <v>0</v>
      </c>
      <c r="BF201" s="143">
        <f t="shared" si="40"/>
        <v>0</v>
      </c>
      <c r="BG201" s="143">
        <f t="shared" si="41"/>
        <v>0</v>
      </c>
      <c r="BH201" s="143">
        <f t="shared" si="42"/>
        <v>0</v>
      </c>
      <c r="BI201" s="143">
        <f t="shared" si="43"/>
        <v>0</v>
      </c>
      <c r="BJ201" s="13" t="s">
        <v>76</v>
      </c>
      <c r="BK201" s="144">
        <f t="shared" si="44"/>
        <v>0</v>
      </c>
      <c r="BL201" s="13" t="s">
        <v>148</v>
      </c>
      <c r="BM201" s="142" t="s">
        <v>325</v>
      </c>
    </row>
    <row r="202" spans="2:65" s="1" customFormat="1" ht="24.15" customHeight="1">
      <c r="B202" s="131"/>
      <c r="C202" s="132" t="s">
        <v>326</v>
      </c>
      <c r="D202" s="132" t="s">
        <v>120</v>
      </c>
      <c r="E202" s="133" t="s">
        <v>327</v>
      </c>
      <c r="F202" s="134" t="s">
        <v>328</v>
      </c>
      <c r="G202" s="135" t="s">
        <v>152</v>
      </c>
      <c r="H202" s="136">
        <v>0.48</v>
      </c>
      <c r="I202" s="136"/>
      <c r="J202" s="136"/>
      <c r="K202" s="137"/>
      <c r="L202" s="25"/>
      <c r="M202" s="138" t="s">
        <v>1</v>
      </c>
      <c r="N202" s="139" t="s">
        <v>34</v>
      </c>
      <c r="O202" s="140">
        <v>0</v>
      </c>
      <c r="P202" s="140">
        <f t="shared" si="36"/>
        <v>0</v>
      </c>
      <c r="Q202" s="140">
        <v>0</v>
      </c>
      <c r="R202" s="140">
        <f t="shared" si="37"/>
        <v>0</v>
      </c>
      <c r="S202" s="140">
        <v>0</v>
      </c>
      <c r="T202" s="141">
        <f t="shared" si="38"/>
        <v>0</v>
      </c>
      <c r="AR202" s="142" t="s">
        <v>148</v>
      </c>
      <c r="AT202" s="142" t="s">
        <v>120</v>
      </c>
      <c r="AU202" s="142" t="s">
        <v>76</v>
      </c>
      <c r="AY202" s="13" t="s">
        <v>118</v>
      </c>
      <c r="BE202" s="143">
        <f t="shared" si="39"/>
        <v>0</v>
      </c>
      <c r="BF202" s="143">
        <f t="shared" si="40"/>
        <v>0</v>
      </c>
      <c r="BG202" s="143">
        <f t="shared" si="41"/>
        <v>0</v>
      </c>
      <c r="BH202" s="143">
        <f t="shared" si="42"/>
        <v>0</v>
      </c>
      <c r="BI202" s="143">
        <f t="shared" si="43"/>
        <v>0</v>
      </c>
      <c r="BJ202" s="13" t="s">
        <v>76</v>
      </c>
      <c r="BK202" s="144">
        <f t="shared" si="44"/>
        <v>0</v>
      </c>
      <c r="BL202" s="13" t="s">
        <v>148</v>
      </c>
      <c r="BM202" s="142" t="s">
        <v>329</v>
      </c>
    </row>
    <row r="203" spans="2:65" s="11" customFormat="1" ht="22.75" customHeight="1">
      <c r="B203" s="120"/>
      <c r="D203" s="121" t="s">
        <v>67</v>
      </c>
      <c r="E203" s="129" t="s">
        <v>330</v>
      </c>
      <c r="F203" s="129" t="s">
        <v>331</v>
      </c>
      <c r="J203" s="130"/>
      <c r="L203" s="120"/>
      <c r="M203" s="124"/>
      <c r="P203" s="125">
        <f>SUM(P204:P210)</f>
        <v>0</v>
      </c>
      <c r="R203" s="125">
        <f>SUM(R204:R210)</f>
        <v>0</v>
      </c>
      <c r="T203" s="126">
        <f>SUM(T204:T210)</f>
        <v>0</v>
      </c>
      <c r="AR203" s="121" t="s">
        <v>76</v>
      </c>
      <c r="AT203" s="127" t="s">
        <v>67</v>
      </c>
      <c r="AU203" s="127" t="s">
        <v>73</v>
      </c>
      <c r="AY203" s="121" t="s">
        <v>118</v>
      </c>
      <c r="BK203" s="128">
        <f>SUM(BK204:BK210)</f>
        <v>0</v>
      </c>
    </row>
    <row r="204" spans="2:65" s="1" customFormat="1" ht="16.5" customHeight="1">
      <c r="B204" s="131"/>
      <c r="C204" s="132" t="s">
        <v>227</v>
      </c>
      <c r="D204" s="132" t="s">
        <v>120</v>
      </c>
      <c r="E204" s="133" t="s">
        <v>332</v>
      </c>
      <c r="F204" s="134" t="s">
        <v>333</v>
      </c>
      <c r="G204" s="135" t="s">
        <v>160</v>
      </c>
      <c r="H204" s="136">
        <v>111.3</v>
      </c>
      <c r="I204" s="136"/>
      <c r="J204" s="136"/>
      <c r="K204" s="137"/>
      <c r="L204" s="25"/>
      <c r="M204" s="138" t="s">
        <v>1</v>
      </c>
      <c r="N204" s="139" t="s">
        <v>34</v>
      </c>
      <c r="O204" s="140">
        <v>0</v>
      </c>
      <c r="P204" s="140">
        <f t="shared" ref="P204:P210" si="45">O204*H204</f>
        <v>0</v>
      </c>
      <c r="Q204" s="140">
        <v>0</v>
      </c>
      <c r="R204" s="140">
        <f t="shared" ref="R204:R210" si="46">Q204*H204</f>
        <v>0</v>
      </c>
      <c r="S204" s="140">
        <v>0</v>
      </c>
      <c r="T204" s="141">
        <f t="shared" ref="T204:T210" si="47">S204*H204</f>
        <v>0</v>
      </c>
      <c r="AR204" s="142" t="s">
        <v>148</v>
      </c>
      <c r="AT204" s="142" t="s">
        <v>120</v>
      </c>
      <c r="AU204" s="142" t="s">
        <v>76</v>
      </c>
      <c r="AY204" s="13" t="s">
        <v>118</v>
      </c>
      <c r="BE204" s="143">
        <f t="shared" ref="BE204:BE210" si="48">IF(N204="základná",J204,0)</f>
        <v>0</v>
      </c>
      <c r="BF204" s="143">
        <f t="shared" ref="BF204:BF210" si="49">IF(N204="znížená",J204,0)</f>
        <v>0</v>
      </c>
      <c r="BG204" s="143">
        <f t="shared" ref="BG204:BG210" si="50">IF(N204="zákl. prenesená",J204,0)</f>
        <v>0</v>
      </c>
      <c r="BH204" s="143">
        <f t="shared" ref="BH204:BH210" si="51">IF(N204="zníž. prenesená",J204,0)</f>
        <v>0</v>
      </c>
      <c r="BI204" s="143">
        <f t="shared" ref="BI204:BI210" si="52">IF(N204="nulová",J204,0)</f>
        <v>0</v>
      </c>
      <c r="BJ204" s="13" t="s">
        <v>76</v>
      </c>
      <c r="BK204" s="144">
        <f t="shared" ref="BK204:BK210" si="53">ROUND(I204*H204,3)</f>
        <v>0</v>
      </c>
      <c r="BL204" s="13" t="s">
        <v>148</v>
      </c>
      <c r="BM204" s="142" t="s">
        <v>334</v>
      </c>
    </row>
    <row r="205" spans="2:65" s="1" customFormat="1" ht="24.15" customHeight="1">
      <c r="B205" s="131"/>
      <c r="C205" s="154" t="s">
        <v>335</v>
      </c>
      <c r="D205" s="154" t="s">
        <v>198</v>
      </c>
      <c r="E205" s="155" t="s">
        <v>336</v>
      </c>
      <c r="F205" s="156" t="s">
        <v>337</v>
      </c>
      <c r="G205" s="157" t="s">
        <v>160</v>
      </c>
      <c r="H205" s="158">
        <v>127.995</v>
      </c>
      <c r="I205" s="145"/>
      <c r="J205" s="145"/>
      <c r="K205" s="146"/>
      <c r="L205" s="147"/>
      <c r="M205" s="148" t="s">
        <v>1</v>
      </c>
      <c r="N205" s="149" t="s">
        <v>34</v>
      </c>
      <c r="O205" s="140">
        <v>0</v>
      </c>
      <c r="P205" s="140">
        <f t="shared" si="45"/>
        <v>0</v>
      </c>
      <c r="Q205" s="140">
        <v>0</v>
      </c>
      <c r="R205" s="140">
        <f t="shared" si="46"/>
        <v>0</v>
      </c>
      <c r="S205" s="140">
        <v>0</v>
      </c>
      <c r="T205" s="141">
        <f t="shared" si="47"/>
        <v>0</v>
      </c>
      <c r="AR205" s="142" t="s">
        <v>180</v>
      </c>
      <c r="AT205" s="142" t="s">
        <v>198</v>
      </c>
      <c r="AU205" s="142" t="s">
        <v>76</v>
      </c>
      <c r="AY205" s="13" t="s">
        <v>118</v>
      </c>
      <c r="BE205" s="143">
        <f t="shared" si="48"/>
        <v>0</v>
      </c>
      <c r="BF205" s="143">
        <f t="shared" si="49"/>
        <v>0</v>
      </c>
      <c r="BG205" s="143">
        <f t="shared" si="50"/>
        <v>0</v>
      </c>
      <c r="BH205" s="143">
        <f t="shared" si="51"/>
        <v>0</v>
      </c>
      <c r="BI205" s="143">
        <f t="shared" si="52"/>
        <v>0</v>
      </c>
      <c r="BJ205" s="13" t="s">
        <v>76</v>
      </c>
      <c r="BK205" s="144">
        <f t="shared" si="53"/>
        <v>0</v>
      </c>
      <c r="BL205" s="13" t="s">
        <v>148</v>
      </c>
      <c r="BM205" s="142" t="s">
        <v>338</v>
      </c>
    </row>
    <row r="206" spans="2:65" s="1" customFormat="1" ht="21.75" customHeight="1">
      <c r="B206" s="131"/>
      <c r="C206" s="132" t="s">
        <v>231</v>
      </c>
      <c r="D206" s="132" t="s">
        <v>120</v>
      </c>
      <c r="E206" s="133" t="s">
        <v>339</v>
      </c>
      <c r="F206" s="134" t="s">
        <v>340</v>
      </c>
      <c r="G206" s="135" t="s">
        <v>341</v>
      </c>
      <c r="H206" s="136">
        <v>12265</v>
      </c>
      <c r="I206" s="136"/>
      <c r="J206" s="136"/>
      <c r="K206" s="137"/>
      <c r="L206" s="25"/>
      <c r="M206" s="138" t="s">
        <v>1</v>
      </c>
      <c r="N206" s="139" t="s">
        <v>34</v>
      </c>
      <c r="O206" s="140">
        <v>0</v>
      </c>
      <c r="P206" s="140">
        <f t="shared" si="45"/>
        <v>0</v>
      </c>
      <c r="Q206" s="140">
        <v>0</v>
      </c>
      <c r="R206" s="140">
        <f t="shared" si="46"/>
        <v>0</v>
      </c>
      <c r="S206" s="140">
        <v>0</v>
      </c>
      <c r="T206" s="141">
        <f t="shared" si="47"/>
        <v>0</v>
      </c>
      <c r="AR206" s="142" t="s">
        <v>148</v>
      </c>
      <c r="AT206" s="142" t="s">
        <v>120</v>
      </c>
      <c r="AU206" s="142" t="s">
        <v>76</v>
      </c>
      <c r="AY206" s="13" t="s">
        <v>118</v>
      </c>
      <c r="BE206" s="143">
        <f t="shared" si="48"/>
        <v>0</v>
      </c>
      <c r="BF206" s="143">
        <f t="shared" si="49"/>
        <v>0</v>
      </c>
      <c r="BG206" s="143">
        <f t="shared" si="50"/>
        <v>0</v>
      </c>
      <c r="BH206" s="143">
        <f t="shared" si="51"/>
        <v>0</v>
      </c>
      <c r="BI206" s="143">
        <f t="shared" si="52"/>
        <v>0</v>
      </c>
      <c r="BJ206" s="13" t="s">
        <v>76</v>
      </c>
      <c r="BK206" s="144">
        <f t="shared" si="53"/>
        <v>0</v>
      </c>
      <c r="BL206" s="13" t="s">
        <v>148</v>
      </c>
      <c r="BM206" s="142" t="s">
        <v>342</v>
      </c>
    </row>
    <row r="207" spans="2:65" s="1" customFormat="1" ht="24.15" customHeight="1">
      <c r="B207" s="131"/>
      <c r="C207" s="132" t="s">
        <v>343</v>
      </c>
      <c r="D207" s="132" t="s">
        <v>120</v>
      </c>
      <c r="E207" s="133" t="s">
        <v>344</v>
      </c>
      <c r="F207" s="134" t="s">
        <v>345</v>
      </c>
      <c r="G207" s="135" t="s">
        <v>341</v>
      </c>
      <c r="H207" s="136">
        <v>11822.06</v>
      </c>
      <c r="I207" s="136"/>
      <c r="J207" s="136"/>
      <c r="K207" s="137"/>
      <c r="L207" s="25"/>
      <c r="M207" s="138" t="s">
        <v>1</v>
      </c>
      <c r="N207" s="139" t="s">
        <v>34</v>
      </c>
      <c r="O207" s="140">
        <v>0</v>
      </c>
      <c r="P207" s="140">
        <f t="shared" si="45"/>
        <v>0</v>
      </c>
      <c r="Q207" s="140">
        <v>0</v>
      </c>
      <c r="R207" s="140">
        <f t="shared" si="46"/>
        <v>0</v>
      </c>
      <c r="S207" s="140">
        <v>0</v>
      </c>
      <c r="T207" s="141">
        <f t="shared" si="47"/>
        <v>0</v>
      </c>
      <c r="AR207" s="142" t="s">
        <v>148</v>
      </c>
      <c r="AT207" s="142" t="s">
        <v>120</v>
      </c>
      <c r="AU207" s="142" t="s">
        <v>76</v>
      </c>
      <c r="AY207" s="13" t="s">
        <v>118</v>
      </c>
      <c r="BE207" s="143">
        <f t="shared" si="48"/>
        <v>0</v>
      </c>
      <c r="BF207" s="143">
        <f t="shared" si="49"/>
        <v>0</v>
      </c>
      <c r="BG207" s="143">
        <f t="shared" si="50"/>
        <v>0</v>
      </c>
      <c r="BH207" s="143">
        <f t="shared" si="51"/>
        <v>0</v>
      </c>
      <c r="BI207" s="143">
        <f t="shared" si="52"/>
        <v>0</v>
      </c>
      <c r="BJ207" s="13" t="s">
        <v>76</v>
      </c>
      <c r="BK207" s="144">
        <f t="shared" si="53"/>
        <v>0</v>
      </c>
      <c r="BL207" s="13" t="s">
        <v>148</v>
      </c>
      <c r="BM207" s="142" t="s">
        <v>346</v>
      </c>
    </row>
    <row r="208" spans="2:65" s="1" customFormat="1" ht="24.15" customHeight="1">
      <c r="B208" s="131"/>
      <c r="C208" s="154" t="s">
        <v>234</v>
      </c>
      <c r="D208" s="154" t="s">
        <v>198</v>
      </c>
      <c r="E208" s="155" t="s">
        <v>347</v>
      </c>
      <c r="F208" s="156" t="s">
        <v>348</v>
      </c>
      <c r="G208" s="157" t="s">
        <v>152</v>
      </c>
      <c r="H208" s="158">
        <v>4.1920000000000002</v>
      </c>
      <c r="I208" s="145"/>
      <c r="J208" s="145"/>
      <c r="K208" s="146"/>
      <c r="L208" s="147"/>
      <c r="M208" s="148" t="s">
        <v>1</v>
      </c>
      <c r="N208" s="149" t="s">
        <v>34</v>
      </c>
      <c r="O208" s="140">
        <v>0</v>
      </c>
      <c r="P208" s="140">
        <f t="shared" si="45"/>
        <v>0</v>
      </c>
      <c r="Q208" s="140">
        <v>0</v>
      </c>
      <c r="R208" s="140">
        <f t="shared" si="46"/>
        <v>0</v>
      </c>
      <c r="S208" s="140">
        <v>0</v>
      </c>
      <c r="T208" s="141">
        <f t="shared" si="47"/>
        <v>0</v>
      </c>
      <c r="AR208" s="142" t="s">
        <v>180</v>
      </c>
      <c r="AT208" s="142" t="s">
        <v>198</v>
      </c>
      <c r="AU208" s="142" t="s">
        <v>76</v>
      </c>
      <c r="AY208" s="13" t="s">
        <v>118</v>
      </c>
      <c r="BE208" s="143">
        <f t="shared" si="48"/>
        <v>0</v>
      </c>
      <c r="BF208" s="143">
        <f t="shared" si="49"/>
        <v>0</v>
      </c>
      <c r="BG208" s="143">
        <f t="shared" si="50"/>
        <v>0</v>
      </c>
      <c r="BH208" s="143">
        <f t="shared" si="51"/>
        <v>0</v>
      </c>
      <c r="BI208" s="143">
        <f t="shared" si="52"/>
        <v>0</v>
      </c>
      <c r="BJ208" s="13" t="s">
        <v>76</v>
      </c>
      <c r="BK208" s="144">
        <f t="shared" si="53"/>
        <v>0</v>
      </c>
      <c r="BL208" s="13" t="s">
        <v>148</v>
      </c>
      <c r="BM208" s="142" t="s">
        <v>349</v>
      </c>
    </row>
    <row r="209" spans="2:65" s="1" customFormat="1" ht="24.15" customHeight="1">
      <c r="B209" s="131"/>
      <c r="C209" s="154" t="s">
        <v>350</v>
      </c>
      <c r="D209" s="154" t="s">
        <v>198</v>
      </c>
      <c r="E209" s="155" t="s">
        <v>351</v>
      </c>
      <c r="F209" s="156" t="s">
        <v>352</v>
      </c>
      <c r="G209" s="157" t="s">
        <v>152</v>
      </c>
      <c r="H209" s="158">
        <v>7.63</v>
      </c>
      <c r="I209" s="145"/>
      <c r="J209" s="145"/>
      <c r="K209" s="146"/>
      <c r="L209" s="147"/>
      <c r="M209" s="148" t="s">
        <v>1</v>
      </c>
      <c r="N209" s="149" t="s">
        <v>34</v>
      </c>
      <c r="O209" s="140">
        <v>0</v>
      </c>
      <c r="P209" s="140">
        <f t="shared" si="45"/>
        <v>0</v>
      </c>
      <c r="Q209" s="140">
        <v>0</v>
      </c>
      <c r="R209" s="140">
        <f t="shared" si="46"/>
        <v>0</v>
      </c>
      <c r="S209" s="140">
        <v>0</v>
      </c>
      <c r="T209" s="141">
        <f t="shared" si="47"/>
        <v>0</v>
      </c>
      <c r="AR209" s="142" t="s">
        <v>180</v>
      </c>
      <c r="AT209" s="142" t="s">
        <v>198</v>
      </c>
      <c r="AU209" s="142" t="s">
        <v>76</v>
      </c>
      <c r="AY209" s="13" t="s">
        <v>118</v>
      </c>
      <c r="BE209" s="143">
        <f t="shared" si="48"/>
        <v>0</v>
      </c>
      <c r="BF209" s="143">
        <f t="shared" si="49"/>
        <v>0</v>
      </c>
      <c r="BG209" s="143">
        <f t="shared" si="50"/>
        <v>0</v>
      </c>
      <c r="BH209" s="143">
        <f t="shared" si="51"/>
        <v>0</v>
      </c>
      <c r="BI209" s="143">
        <f t="shared" si="52"/>
        <v>0</v>
      </c>
      <c r="BJ209" s="13" t="s">
        <v>76</v>
      </c>
      <c r="BK209" s="144">
        <f t="shared" si="53"/>
        <v>0</v>
      </c>
      <c r="BL209" s="13" t="s">
        <v>148</v>
      </c>
      <c r="BM209" s="142" t="s">
        <v>353</v>
      </c>
    </row>
    <row r="210" spans="2:65" s="1" customFormat="1" ht="24.15" customHeight="1">
      <c r="B210" s="131"/>
      <c r="C210" s="132" t="s">
        <v>238</v>
      </c>
      <c r="D210" s="132" t="s">
        <v>120</v>
      </c>
      <c r="E210" s="133" t="s">
        <v>354</v>
      </c>
      <c r="F210" s="134" t="s">
        <v>355</v>
      </c>
      <c r="G210" s="135" t="s">
        <v>152</v>
      </c>
      <c r="H210" s="136">
        <v>17.902999999999999</v>
      </c>
      <c r="I210" s="136"/>
      <c r="J210" s="136"/>
      <c r="K210" s="137"/>
      <c r="L210" s="25"/>
      <c r="M210" s="138" t="s">
        <v>1</v>
      </c>
      <c r="N210" s="139" t="s">
        <v>34</v>
      </c>
      <c r="O210" s="140">
        <v>0</v>
      </c>
      <c r="P210" s="140">
        <f t="shared" si="45"/>
        <v>0</v>
      </c>
      <c r="Q210" s="140">
        <v>0</v>
      </c>
      <c r="R210" s="140">
        <f t="shared" si="46"/>
        <v>0</v>
      </c>
      <c r="S210" s="140">
        <v>0</v>
      </c>
      <c r="T210" s="141">
        <f t="shared" si="47"/>
        <v>0</v>
      </c>
      <c r="AR210" s="142" t="s">
        <v>148</v>
      </c>
      <c r="AT210" s="142" t="s">
        <v>120</v>
      </c>
      <c r="AU210" s="142" t="s">
        <v>76</v>
      </c>
      <c r="AY210" s="13" t="s">
        <v>118</v>
      </c>
      <c r="BE210" s="143">
        <f t="shared" si="48"/>
        <v>0</v>
      </c>
      <c r="BF210" s="143">
        <f t="shared" si="49"/>
        <v>0</v>
      </c>
      <c r="BG210" s="143">
        <f t="shared" si="50"/>
        <v>0</v>
      </c>
      <c r="BH210" s="143">
        <f t="shared" si="51"/>
        <v>0</v>
      </c>
      <c r="BI210" s="143">
        <f t="shared" si="52"/>
        <v>0</v>
      </c>
      <c r="BJ210" s="13" t="s">
        <v>76</v>
      </c>
      <c r="BK210" s="144">
        <f t="shared" si="53"/>
        <v>0</v>
      </c>
      <c r="BL210" s="13" t="s">
        <v>148</v>
      </c>
      <c r="BM210" s="142" t="s">
        <v>356</v>
      </c>
    </row>
    <row r="211" spans="2:65" s="11" customFormat="1" ht="22.75" customHeight="1">
      <c r="B211" s="120"/>
      <c r="D211" s="121" t="s">
        <v>67</v>
      </c>
      <c r="E211" s="129" t="s">
        <v>357</v>
      </c>
      <c r="F211" s="129" t="s">
        <v>358</v>
      </c>
      <c r="J211" s="130"/>
      <c r="L211" s="120"/>
      <c r="M211" s="124"/>
      <c r="P211" s="125">
        <f>P212</f>
        <v>0</v>
      </c>
      <c r="R211" s="125">
        <f>R212</f>
        <v>0</v>
      </c>
      <c r="T211" s="126">
        <f>T212</f>
        <v>0</v>
      </c>
      <c r="AR211" s="121" t="s">
        <v>76</v>
      </c>
      <c r="AT211" s="127" t="s">
        <v>67</v>
      </c>
      <c r="AU211" s="127" t="s">
        <v>73</v>
      </c>
      <c r="AY211" s="121" t="s">
        <v>118</v>
      </c>
      <c r="BK211" s="128">
        <f>BK212</f>
        <v>0</v>
      </c>
    </row>
    <row r="212" spans="2:65" s="1" customFormat="1" ht="16.5" customHeight="1">
      <c r="B212" s="131"/>
      <c r="C212" s="132" t="s">
        <v>359</v>
      </c>
      <c r="D212" s="132" t="s">
        <v>120</v>
      </c>
      <c r="E212" s="133" t="s">
        <v>360</v>
      </c>
      <c r="F212" s="134" t="s">
        <v>361</v>
      </c>
      <c r="G212" s="135" t="s">
        <v>160</v>
      </c>
      <c r="H212" s="136">
        <v>650</v>
      </c>
      <c r="I212" s="136"/>
      <c r="J212" s="136"/>
      <c r="K212" s="137"/>
      <c r="L212" s="25"/>
      <c r="M212" s="138" t="s">
        <v>1</v>
      </c>
      <c r="N212" s="139" t="s">
        <v>34</v>
      </c>
      <c r="O212" s="140">
        <v>0</v>
      </c>
      <c r="P212" s="140">
        <f>O212*H212</f>
        <v>0</v>
      </c>
      <c r="Q212" s="140">
        <v>0</v>
      </c>
      <c r="R212" s="140">
        <f>Q212*H212</f>
        <v>0</v>
      </c>
      <c r="S212" s="140">
        <v>0</v>
      </c>
      <c r="T212" s="141">
        <f>S212*H212</f>
        <v>0</v>
      </c>
      <c r="AR212" s="142" t="s">
        <v>148</v>
      </c>
      <c r="AT212" s="142" t="s">
        <v>120</v>
      </c>
      <c r="AU212" s="142" t="s">
        <v>76</v>
      </c>
      <c r="AY212" s="13" t="s">
        <v>118</v>
      </c>
      <c r="BE212" s="143">
        <f>IF(N212="základná",J212,0)</f>
        <v>0</v>
      </c>
      <c r="BF212" s="143">
        <f>IF(N212="znížená",J212,0)</f>
        <v>0</v>
      </c>
      <c r="BG212" s="143">
        <f>IF(N212="zákl. prenesená",J212,0)</f>
        <v>0</v>
      </c>
      <c r="BH212" s="143">
        <f>IF(N212="zníž. prenesená",J212,0)</f>
        <v>0</v>
      </c>
      <c r="BI212" s="143">
        <f>IF(N212="nulová",J212,0)</f>
        <v>0</v>
      </c>
      <c r="BJ212" s="13" t="s">
        <v>76</v>
      </c>
      <c r="BK212" s="144">
        <f>ROUND(I212*H212,3)</f>
        <v>0</v>
      </c>
      <c r="BL212" s="13" t="s">
        <v>148</v>
      </c>
      <c r="BM212" s="142" t="s">
        <v>362</v>
      </c>
    </row>
    <row r="213" spans="2:65" s="11" customFormat="1" ht="26" customHeight="1">
      <c r="B213" s="120"/>
      <c r="D213" s="121" t="s">
        <v>67</v>
      </c>
      <c r="E213" s="122" t="s">
        <v>198</v>
      </c>
      <c r="F213" s="122" t="s">
        <v>363</v>
      </c>
      <c r="J213" s="123"/>
      <c r="L213" s="120"/>
      <c r="M213" s="124"/>
      <c r="P213" s="125">
        <f>P214</f>
        <v>0</v>
      </c>
      <c r="R213" s="125">
        <f>R214</f>
        <v>0</v>
      </c>
      <c r="T213" s="126">
        <f>T214</f>
        <v>0</v>
      </c>
      <c r="AR213" s="121" t="s">
        <v>127</v>
      </c>
      <c r="AT213" s="127" t="s">
        <v>67</v>
      </c>
      <c r="AU213" s="127" t="s">
        <v>68</v>
      </c>
      <c r="AY213" s="121" t="s">
        <v>118</v>
      </c>
      <c r="BK213" s="128">
        <f>BK214</f>
        <v>0</v>
      </c>
    </row>
    <row r="214" spans="2:65" s="11" customFormat="1" ht="22.75" customHeight="1">
      <c r="B214" s="120"/>
      <c r="D214" s="121" t="s">
        <v>67</v>
      </c>
      <c r="E214" s="129" t="s">
        <v>364</v>
      </c>
      <c r="F214" s="129" t="s">
        <v>365</v>
      </c>
      <c r="J214" s="130"/>
      <c r="L214" s="120"/>
      <c r="M214" s="124"/>
      <c r="P214" s="125">
        <f>P215</f>
        <v>0</v>
      </c>
      <c r="R214" s="125">
        <f>R215</f>
        <v>0</v>
      </c>
      <c r="T214" s="126">
        <f>T215</f>
        <v>0</v>
      </c>
      <c r="AR214" s="121" t="s">
        <v>127</v>
      </c>
      <c r="AT214" s="127" t="s">
        <v>67</v>
      </c>
      <c r="AU214" s="127" t="s">
        <v>73</v>
      </c>
      <c r="AY214" s="121" t="s">
        <v>118</v>
      </c>
      <c r="BK214" s="128">
        <f>BK215</f>
        <v>0</v>
      </c>
    </row>
    <row r="215" spans="2:65" s="1" customFormat="1" ht="16.5" customHeight="1">
      <c r="B215" s="131"/>
      <c r="C215" s="132" t="s">
        <v>241</v>
      </c>
      <c r="D215" s="132" t="s">
        <v>120</v>
      </c>
      <c r="E215" s="133" t="s">
        <v>366</v>
      </c>
      <c r="F215" s="134" t="s">
        <v>367</v>
      </c>
      <c r="G215" s="135" t="s">
        <v>301</v>
      </c>
      <c r="H215" s="136">
        <v>1</v>
      </c>
      <c r="I215" s="136"/>
      <c r="J215" s="136"/>
      <c r="K215" s="137"/>
      <c r="L215" s="25"/>
      <c r="M215" s="138" t="s">
        <v>1</v>
      </c>
      <c r="N215" s="139" t="s">
        <v>34</v>
      </c>
      <c r="O215" s="140">
        <v>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241</v>
      </c>
      <c r="AT215" s="142" t="s">
        <v>120</v>
      </c>
      <c r="AU215" s="142" t="s">
        <v>76</v>
      </c>
      <c r="AY215" s="13" t="s">
        <v>118</v>
      </c>
      <c r="BE215" s="143">
        <f>IF(N215="základná",J215,0)</f>
        <v>0</v>
      </c>
      <c r="BF215" s="143">
        <f>IF(N215="znížená",J215,0)</f>
        <v>0</v>
      </c>
      <c r="BG215" s="143">
        <f>IF(N215="zákl. prenesená",J215,0)</f>
        <v>0</v>
      </c>
      <c r="BH215" s="143">
        <f>IF(N215="zníž. prenesená",J215,0)</f>
        <v>0</v>
      </c>
      <c r="BI215" s="143">
        <f>IF(N215="nulová",J215,0)</f>
        <v>0</v>
      </c>
      <c r="BJ215" s="13" t="s">
        <v>76</v>
      </c>
      <c r="BK215" s="144">
        <f>ROUND(I215*H215,3)</f>
        <v>0</v>
      </c>
      <c r="BL215" s="13" t="s">
        <v>241</v>
      </c>
      <c r="BM215" s="142" t="s">
        <v>368</v>
      </c>
    </row>
    <row r="216" spans="2:65" s="11" customFormat="1" ht="26" customHeight="1">
      <c r="B216" s="120"/>
      <c r="D216" s="121" t="s">
        <v>67</v>
      </c>
      <c r="E216" s="122" t="s">
        <v>369</v>
      </c>
      <c r="F216" s="122" t="s">
        <v>370</v>
      </c>
      <c r="J216" s="123"/>
      <c r="L216" s="120"/>
      <c r="M216" s="124"/>
      <c r="P216" s="125">
        <f>SUM(P217:P218)</f>
        <v>0</v>
      </c>
      <c r="R216" s="125">
        <f>SUM(R217:R218)</f>
        <v>0</v>
      </c>
      <c r="T216" s="126">
        <f>SUM(T217:T218)</f>
        <v>0</v>
      </c>
      <c r="AR216" s="121" t="s">
        <v>124</v>
      </c>
      <c r="AT216" s="127" t="s">
        <v>67</v>
      </c>
      <c r="AU216" s="127" t="s">
        <v>68</v>
      </c>
      <c r="AY216" s="121" t="s">
        <v>118</v>
      </c>
      <c r="BK216" s="128">
        <f>SUM(BK217:BK218)</f>
        <v>0</v>
      </c>
    </row>
    <row r="217" spans="2:65" s="1" customFormat="1" ht="33" customHeight="1">
      <c r="B217" s="131"/>
      <c r="C217" s="132" t="s">
        <v>371</v>
      </c>
      <c r="D217" s="132" t="s">
        <v>120</v>
      </c>
      <c r="E217" s="133" t="s">
        <v>372</v>
      </c>
      <c r="F217" s="134" t="s">
        <v>373</v>
      </c>
      <c r="G217" s="135" t="s">
        <v>374</v>
      </c>
      <c r="H217" s="136">
        <v>25</v>
      </c>
      <c r="I217" s="136"/>
      <c r="J217" s="136"/>
      <c r="K217" s="137"/>
      <c r="L217" s="25"/>
      <c r="M217" s="138" t="s">
        <v>1</v>
      </c>
      <c r="N217" s="139" t="s">
        <v>34</v>
      </c>
      <c r="O217" s="140">
        <v>0</v>
      </c>
      <c r="P217" s="140">
        <f>O217*H217</f>
        <v>0</v>
      </c>
      <c r="Q217" s="140">
        <v>0</v>
      </c>
      <c r="R217" s="140">
        <f>Q217*H217</f>
        <v>0</v>
      </c>
      <c r="S217" s="140">
        <v>0</v>
      </c>
      <c r="T217" s="141">
        <f>S217*H217</f>
        <v>0</v>
      </c>
      <c r="AR217" s="142" t="s">
        <v>375</v>
      </c>
      <c r="AT217" s="142" t="s">
        <v>120</v>
      </c>
      <c r="AU217" s="142" t="s">
        <v>73</v>
      </c>
      <c r="AY217" s="13" t="s">
        <v>118</v>
      </c>
      <c r="BE217" s="143">
        <f>IF(N217="základná",J217,0)</f>
        <v>0</v>
      </c>
      <c r="BF217" s="143">
        <f>IF(N217="znížená",J217,0)</f>
        <v>0</v>
      </c>
      <c r="BG217" s="143">
        <f>IF(N217="zákl. prenesená",J217,0)</f>
        <v>0</v>
      </c>
      <c r="BH217" s="143">
        <f>IF(N217="zníž. prenesená",J217,0)</f>
        <v>0</v>
      </c>
      <c r="BI217" s="143">
        <f>IF(N217="nulová",J217,0)</f>
        <v>0</v>
      </c>
      <c r="BJ217" s="13" t="s">
        <v>76</v>
      </c>
      <c r="BK217" s="144">
        <f>ROUND(I217*H217,3)</f>
        <v>0</v>
      </c>
      <c r="BL217" s="13" t="s">
        <v>375</v>
      </c>
      <c r="BM217" s="142" t="s">
        <v>376</v>
      </c>
    </row>
    <row r="218" spans="2:65" s="1" customFormat="1" ht="37.75" customHeight="1">
      <c r="B218" s="131"/>
      <c r="C218" s="132" t="s">
        <v>245</v>
      </c>
      <c r="D218" s="132" t="s">
        <v>120</v>
      </c>
      <c r="E218" s="133" t="s">
        <v>377</v>
      </c>
      <c r="F218" s="134" t="s">
        <v>378</v>
      </c>
      <c r="G218" s="135" t="s">
        <v>374</v>
      </c>
      <c r="H218" s="136">
        <v>15</v>
      </c>
      <c r="I218" s="136"/>
      <c r="J218" s="136"/>
      <c r="K218" s="137"/>
      <c r="L218" s="25"/>
      <c r="M218" s="150" t="s">
        <v>1</v>
      </c>
      <c r="N218" s="151" t="s">
        <v>34</v>
      </c>
      <c r="O218" s="152">
        <v>0</v>
      </c>
      <c r="P218" s="152">
        <f>O218*H218</f>
        <v>0</v>
      </c>
      <c r="Q218" s="152">
        <v>0</v>
      </c>
      <c r="R218" s="152">
        <f>Q218*H218</f>
        <v>0</v>
      </c>
      <c r="S218" s="152">
        <v>0</v>
      </c>
      <c r="T218" s="153">
        <f>S218*H218</f>
        <v>0</v>
      </c>
      <c r="AR218" s="142" t="s">
        <v>375</v>
      </c>
      <c r="AT218" s="142" t="s">
        <v>120</v>
      </c>
      <c r="AU218" s="142" t="s">
        <v>73</v>
      </c>
      <c r="AY218" s="13" t="s">
        <v>118</v>
      </c>
      <c r="BE218" s="143">
        <f>IF(N218="základná",J218,0)</f>
        <v>0</v>
      </c>
      <c r="BF218" s="143">
        <f>IF(N218="znížená",J218,0)</f>
        <v>0</v>
      </c>
      <c r="BG218" s="143">
        <f>IF(N218="zákl. prenesená",J218,0)</f>
        <v>0</v>
      </c>
      <c r="BH218" s="143">
        <f>IF(N218="zníž. prenesená",J218,0)</f>
        <v>0</v>
      </c>
      <c r="BI218" s="143">
        <f>IF(N218="nulová",J218,0)</f>
        <v>0</v>
      </c>
      <c r="BJ218" s="13" t="s">
        <v>76</v>
      </c>
      <c r="BK218" s="144">
        <f>ROUND(I218*H218,3)</f>
        <v>0</v>
      </c>
      <c r="BL218" s="13" t="s">
        <v>375</v>
      </c>
      <c r="BM218" s="142" t="s">
        <v>379</v>
      </c>
    </row>
    <row r="219" spans="2:65" s="1" customFormat="1" ht="6.9" customHeight="1">
      <c r="B219" s="40"/>
      <c r="C219" s="41"/>
      <c r="D219" s="41"/>
      <c r="E219" s="41"/>
      <c r="F219" s="41"/>
      <c r="G219" s="41"/>
      <c r="H219" s="41"/>
      <c r="I219" s="41"/>
      <c r="J219" s="41"/>
      <c r="K219" s="41"/>
      <c r="L219" s="25"/>
    </row>
  </sheetData>
  <autoFilter ref="C133:K218" xr:uid="{00000000-0009-0000-0000-000001000000}"/>
  <mergeCells count="9">
    <mergeCell ref="E87:H87"/>
    <mergeCell ref="E124:H124"/>
    <mergeCell ref="E126:H12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1 - Kravín 03, Želobudza</vt:lpstr>
      <vt:lpstr>'1 - Kravín 03, Želobudza'!Názvy_tlače</vt:lpstr>
      <vt:lpstr>'Rekapitulácia stavby'!Názvy_tlače</vt:lpstr>
      <vt:lpstr>'1 - Kravín 03, Želobudza'!Oblasť_tlače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Priprava Priprava</dc:creator>
  <cp:lastModifiedBy>J H</cp:lastModifiedBy>
  <dcterms:created xsi:type="dcterms:W3CDTF">2024-07-15T08:04:44Z</dcterms:created>
  <dcterms:modified xsi:type="dcterms:W3CDTF">2024-08-19T08:45:20Z</dcterms:modified>
</cp:coreProperties>
</file>