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C:\Users\Ing. Darina Rojíková\Desktop\Dada 11.10.2021\Dada\Fondy EÚ\Znalekon s.r.o\2023\Doplnenie PPA 3\Prílohy\Rozpočet\"/>
    </mc:Choice>
  </mc:AlternateContent>
  <xr:revisionPtr revIDLastSave="0" documentId="13_ncr:1_{23E1F4C0-78C1-4545-9388-3D659544D51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ácia stavby" sheetId="1" r:id="rId1"/>
    <sheet name="2022-45.1 - Špania dolina..." sheetId="2" r:id="rId2"/>
  </sheets>
  <definedNames>
    <definedName name="_xlnm._FilterDatabase" localSheetId="1" hidden="1">'2022-45.1 - Špania dolina...'!$C$122:$K$225</definedName>
    <definedName name="_xlnm.Print_Titles" localSheetId="1">'2022-45.1 - Špania dolina...'!$122:$122</definedName>
    <definedName name="_xlnm.Print_Titles" localSheetId="0">'Rekapitulácia stavby'!$92:$92</definedName>
    <definedName name="_xlnm.Print_Area" localSheetId="1">'2022-45.1 - Špania dolina...'!$C$4:$J$76,'2022-45.1 - Špania dolina...'!$C$82:$J$104,'2022-45.1 - Špania dolina...'!$C$110:$J$225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95" i="1" l="1"/>
  <c r="J37" i="2"/>
  <c r="J36" i="2"/>
  <c r="J35" i="2"/>
  <c r="AX95" i="1" s="1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F117" i="2"/>
  <c r="E115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92" i="2" s="1"/>
  <c r="J17" i="2"/>
  <c r="J15" i="2"/>
  <c r="E15" i="2"/>
  <c r="F119" i="2" s="1"/>
  <c r="J14" i="2"/>
  <c r="J12" i="2"/>
  <c r="J117" i="2" s="1"/>
  <c r="E7" i="2"/>
  <c r="E85" i="2" s="1"/>
  <c r="L90" i="1"/>
  <c r="AM90" i="1"/>
  <c r="AM89" i="1"/>
  <c r="L89" i="1"/>
  <c r="AM87" i="1"/>
  <c r="L87" i="1"/>
  <c r="L85" i="1"/>
  <c r="L84" i="1"/>
  <c r="BK194" i="2"/>
  <c r="BK182" i="2"/>
  <c r="BK166" i="2"/>
  <c r="BK177" i="2"/>
  <c r="BK126" i="2"/>
  <c r="BK181" i="2"/>
  <c r="BK165" i="2"/>
  <c r="BK170" i="2"/>
  <c r="BK151" i="2"/>
  <c r="BK147" i="2"/>
  <c r="BK127" i="2"/>
  <c r="BK193" i="2"/>
  <c r="BK143" i="2"/>
  <c r="BK223" i="2"/>
  <c r="BK218" i="2"/>
  <c r="BK144" i="2"/>
  <c r="BK214" i="2"/>
  <c r="BK139" i="2"/>
  <c r="BK199" i="2"/>
  <c r="BK189" i="2"/>
  <c r="BK217" i="2"/>
  <c r="BK221" i="2"/>
  <c r="BK150" i="2"/>
  <c r="BK132" i="2"/>
  <c r="BK135" i="2"/>
  <c r="BK180" i="2"/>
  <c r="BK172" i="2"/>
  <c r="BK179" i="2"/>
  <c r="BK167" i="2"/>
  <c r="BK140" i="2"/>
  <c r="BK225" i="2"/>
  <c r="BK213" i="2"/>
  <c r="BK206" i="2"/>
  <c r="BK204" i="2"/>
  <c r="BK131" i="2"/>
  <c r="BK220" i="2"/>
  <c r="BK128" i="2"/>
  <c r="BK178" i="2"/>
  <c r="BK133" i="2"/>
  <c r="BK208" i="2"/>
  <c r="BK202" i="2"/>
  <c r="BK195" i="2"/>
  <c r="BK209" i="2"/>
  <c r="BK136" i="2"/>
  <c r="BK149" i="2"/>
  <c r="BK146" i="2"/>
  <c r="BK211" i="2"/>
  <c r="BK203" i="2"/>
  <c r="BK186" i="2"/>
  <c r="BK145" i="2"/>
  <c r="BK142" i="2"/>
  <c r="BK175" i="2"/>
  <c r="BK188" i="2"/>
  <c r="BK187" i="2"/>
  <c r="BK185" i="2"/>
  <c r="BK184" i="2"/>
  <c r="BK169" i="2"/>
  <c r="BK224" i="2"/>
  <c r="AS94" i="1"/>
  <c r="BK197" i="2"/>
  <c r="BK192" i="2"/>
  <c r="BK171" i="2"/>
  <c r="BK137" i="2"/>
  <c r="BK196" i="2"/>
  <c r="BK174" i="2"/>
  <c r="BK141" i="2"/>
  <c r="BK173" i="2"/>
  <c r="BK168" i="2"/>
  <c r="BK200" i="2"/>
  <c r="BK191" i="2"/>
  <c r="BK183" i="2"/>
  <c r="BK134" i="2"/>
  <c r="BK222" i="2"/>
  <c r="BK212" i="2"/>
  <c r="BK207" i="2"/>
  <c r="BK205" i="2"/>
  <c r="BK138" i="2"/>
  <c r="BK201" i="2"/>
  <c r="BK198" i="2"/>
  <c r="BK190" i="2"/>
  <c r="BK176" i="2"/>
  <c r="BK152" i="2"/>
  <c r="BK215" i="2"/>
  <c r="BK148" i="2"/>
  <c r="F37" i="2" l="1"/>
  <c r="BD95" i="1" s="1"/>
  <c r="BD94" i="1" s="1"/>
  <c r="W33" i="1" s="1"/>
  <c r="J33" i="2"/>
  <c r="AV95" i="1" s="1"/>
  <c r="F36" i="2"/>
  <c r="F35" i="2"/>
  <c r="BB95" i="1" s="1"/>
  <c r="BB94" i="1" s="1"/>
  <c r="AX94" i="1" s="1"/>
  <c r="F33" i="2"/>
  <c r="AZ95" i="1" s="1"/>
  <c r="AZ94" i="1" s="1"/>
  <c r="AV94" i="1" s="1"/>
  <c r="AK29" i="1" s="1"/>
  <c r="P125" i="2"/>
  <c r="P124" i="2" s="1"/>
  <c r="R210" i="2"/>
  <c r="T125" i="2"/>
  <c r="T124" i="2" s="1"/>
  <c r="P210" i="2"/>
  <c r="R125" i="2"/>
  <c r="R124" i="2" s="1"/>
  <c r="P216" i="2"/>
  <c r="BK130" i="2"/>
  <c r="R216" i="2"/>
  <c r="BK125" i="2"/>
  <c r="BK124" i="2" s="1"/>
  <c r="BK210" i="2"/>
  <c r="T216" i="2"/>
  <c r="T130" i="2"/>
  <c r="BK216" i="2"/>
  <c r="R130" i="2"/>
  <c r="P219" i="2"/>
  <c r="P130" i="2"/>
  <c r="T210" i="2"/>
  <c r="BK219" i="2"/>
  <c r="R219" i="2"/>
  <c r="T219" i="2"/>
  <c r="E113" i="2"/>
  <c r="F120" i="2"/>
  <c r="BF137" i="2"/>
  <c r="BF138" i="2"/>
  <c r="BF141" i="2"/>
  <c r="BF145" i="2"/>
  <c r="BF146" i="2"/>
  <c r="BF167" i="2"/>
  <c r="BF171" i="2"/>
  <c r="BF176" i="2"/>
  <c r="BF177" i="2"/>
  <c r="BF178" i="2"/>
  <c r="BF179" i="2"/>
  <c r="BF180" i="2"/>
  <c r="BF181" i="2"/>
  <c r="BF187" i="2"/>
  <c r="BF188" i="2"/>
  <c r="BF189" i="2"/>
  <c r="BF190" i="2"/>
  <c r="BF214" i="2"/>
  <c r="BF215" i="2"/>
  <c r="BF223" i="2"/>
  <c r="BF140" i="2"/>
  <c r="BF143" i="2"/>
  <c r="BF165" i="2"/>
  <c r="BF169" i="2"/>
  <c r="BF170" i="2"/>
  <c r="BF174" i="2"/>
  <c r="BF175" i="2"/>
  <c r="BF182" i="2"/>
  <c r="BF183" i="2"/>
  <c r="BF184" i="2"/>
  <c r="BF185" i="2"/>
  <c r="BF186" i="2"/>
  <c r="BF191" i="2"/>
  <c r="BF192" i="2"/>
  <c r="BF193" i="2"/>
  <c r="BF194" i="2"/>
  <c r="BF195" i="2"/>
  <c r="BF196" i="2"/>
  <c r="BF197" i="2"/>
  <c r="BF198" i="2"/>
  <c r="BF199" i="2"/>
  <c r="BF200" i="2"/>
  <c r="BF201" i="2"/>
  <c r="BF202" i="2"/>
  <c r="F91" i="2"/>
  <c r="J120" i="2"/>
  <c r="BF128" i="2"/>
  <c r="BF133" i="2"/>
  <c r="BF144" i="2"/>
  <c r="BF213" i="2"/>
  <c r="BF224" i="2"/>
  <c r="J89" i="2"/>
  <c r="BF139" i="2"/>
  <c r="BF203" i="2"/>
  <c r="BF204" i="2"/>
  <c r="BF205" i="2"/>
  <c r="BF206" i="2"/>
  <c r="BF207" i="2"/>
  <c r="BF208" i="2"/>
  <c r="BF209" i="2"/>
  <c r="BF211" i="2"/>
  <c r="BF220" i="2"/>
  <c r="BC95" i="1"/>
  <c r="BC94" i="1" s="1"/>
  <c r="W32" i="1" s="1"/>
  <c r="J119" i="2"/>
  <c r="BF127" i="2"/>
  <c r="BF131" i="2"/>
  <c r="BF221" i="2"/>
  <c r="BF126" i="2"/>
  <c r="BF134" i="2"/>
  <c r="BF136" i="2"/>
  <c r="BF166" i="2"/>
  <c r="BF212" i="2"/>
  <c r="BF142" i="2"/>
  <c r="BF148" i="2"/>
  <c r="BF149" i="2"/>
  <c r="BF150" i="2"/>
  <c r="BF151" i="2"/>
  <c r="BF152" i="2"/>
  <c r="BF225" i="2"/>
  <c r="BF135" i="2"/>
  <c r="BF222" i="2"/>
  <c r="BF132" i="2"/>
  <c r="BF147" i="2"/>
  <c r="BF168" i="2"/>
  <c r="BF172" i="2"/>
  <c r="BF173" i="2"/>
  <c r="BF217" i="2"/>
  <c r="BF218" i="2"/>
  <c r="T129" i="2" l="1"/>
  <c r="T123" i="2" s="1"/>
  <c r="R129" i="2"/>
  <c r="R123" i="2" s="1"/>
  <c r="P129" i="2"/>
  <c r="BK129" i="2"/>
  <c r="BK123" i="2" s="1"/>
  <c r="P123" i="2"/>
  <c r="AU95" i="1" s="1"/>
  <c r="AU94" i="1" s="1"/>
  <c r="AW95" i="1"/>
  <c r="AT95" i="1" s="1"/>
  <c r="AY94" i="1"/>
  <c r="W29" i="1"/>
  <c r="W31" i="1"/>
  <c r="BA95" i="1"/>
  <c r="BA94" i="1" s="1"/>
  <c r="AK26" i="1" l="1"/>
  <c r="J39" i="2"/>
  <c r="AW94" i="1"/>
  <c r="AT94" i="1" l="1"/>
</calcChain>
</file>

<file path=xl/sharedStrings.xml><?xml version="1.0" encoding="utf-8"?>
<sst xmlns="http://schemas.openxmlformats.org/spreadsheetml/2006/main" count="1503" uniqueCount="465">
  <si>
    <t>Export Komplet</t>
  </si>
  <si>
    <t/>
  </si>
  <si>
    <t>2.0</t>
  </si>
  <si>
    <t>False</t>
  </si>
  <si>
    <t>{ed73fd0a-214d-42ca-b946-13d891e9d6ed}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</si>
  <si>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</si>
  <si>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</si>
  <si>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</si>
  <si>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</si>
  <si>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</si>
  <si>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</si>
  <si>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</si>
  <si>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2022-45</t>
  </si>
  <si>
    <t>Stavba:</t>
  </si>
  <si>
    <t>ZNALEKON s.r.o., Internátna 18, 974 01 Banská Bystrica</t>
  </si>
  <si>
    <t>JKSO:</t>
  </si>
  <si>
    <t>KS:</t>
  </si>
  <si>
    <t>Miesto:</t>
  </si>
  <si>
    <t xml:space="preserve"> </t>
  </si>
  <si>
    <t>Dátum:</t>
  </si>
  <si>
    <t>13. 5. 2022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</si>
  <si>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</si>
  <si>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</si>
  <si>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</si>
  <si>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</si>
  <si>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</si>
  <si>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</si>
  <si>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</si>
  <si>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</si>
  <si>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</si>
  <si>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</si>
  <si>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</si>
  <si>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</si>
  <si>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</si>
  <si>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</si>
  <si>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</si>
  <si>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</si>
  <si>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</si>
  <si>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</si>
  <si>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</si>
  <si>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</si>
  <si>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</si>
  <si>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</si>
  <si>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</si>
  <si>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</si>
  <si>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</si>
  <si>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</si>
  <si>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</si>
  <si>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</si>
  <si>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</si>
  <si>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</si>
  <si>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</si>
  <si>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</si>
  <si>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</si>
  <si>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</si>
  <si>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</si>
  <si>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</si>
  <si>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</si>
  <si>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</si>
  <si>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</si>
  <si>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</si>
  <si>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</si>
  <si>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</si>
  <si>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</si>
  <si>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</si>
  <si>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</si>
  <si>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</si>
  <si>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</si>
  <si>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</si>
  <si>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</si>
  <si>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</si>
  <si>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</si>
  <si>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</si>
  <si>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</si>
  <si>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2022-45.1</t>
  </si>
  <si>
    <t>Špania dolina, Cisárska komnata - rekonštrukcia elektro + podlahové elektrické kúrenie</t>
  </si>
  <si>
    <t>STA</t>
  </si>
  <si>
    <t>1</t>
  </si>
  <si>
    <t>{dd50fa43-7b95-4a68-8f83-bc33268a370a}</t>
  </si>
  <si>
    <t>KRYCÍ LIST ROZPOČTU</t>
  </si>
  <si>
    <t>Objekt:</t>
  </si>
  <si>
    <t>2022-45.1 - Špania dolina, Cisárska komnata - rekonštrukcia elektro + podlahové elektrické kúrenie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</si>
  <si>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</si>
  <si>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</si>
  <si>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</si>
  <si>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</si>
  <si>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</si>
  <si>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</si>
  <si>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</si>
  <si>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M - Práce a dodávky M</t>
  </si>
  <si>
    <t xml:space="preserve">    21-M - Elektromontáže</t>
  </si>
  <si>
    <t xml:space="preserve">    22-M - Montáže oznamovacích a zabezpečovacích zariadení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</si>
  <si>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</si>
  <si>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</si>
  <si>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</si>
  <si>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</si>
  <si>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</si>
  <si>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</si>
  <si>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</si>
  <si>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</si>
  <si>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</si>
  <si>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</si>
  <si>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</si>
  <si>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</si>
  <si>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</si>
  <si>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</si>
  <si>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</si>
  <si>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</si>
  <si>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</si>
  <si>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</si>
  <si>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</si>
  <si>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</si>
  <si>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971024461.S</t>
  </si>
  <si>
    <t>Vybúranie otvoru v murive kamennom alebo zmiešanom pl. do 0,25 m2, hr. do 600 mm,  -0,33200t</t>
  </si>
  <si>
    <t>ks</t>
  </si>
  <si>
    <t>4</t>
  </si>
  <si>
    <t>2</t>
  </si>
  <si>
    <t>161660274</t>
  </si>
  <si>
    <t>33</t>
  </si>
  <si>
    <t>973046161.S</t>
  </si>
  <si>
    <t>Vysekanie v murive betónovom kapsy pre klátiky a krabice, veľ. do 100x100x50 mm,  -0,00100t</t>
  </si>
  <si>
    <t>-1342548477</t>
  </si>
  <si>
    <t>56</t>
  </si>
  <si>
    <t>974029122.S</t>
  </si>
  <si>
    <t>Vysekanie rýh v murive kamennom do hĺbky 30 mm a š. do 70 mm,  -0,00500t</t>
  </si>
  <si>
    <t>m</t>
  </si>
  <si>
    <t>-789143354</t>
  </si>
  <si>
    <t>M</t>
  </si>
  <si>
    <t>Práce a dodávky M</t>
  </si>
  <si>
    <t>3</t>
  </si>
  <si>
    <t>21-M</t>
  </si>
  <si>
    <t>Elektromontáže</t>
  </si>
  <si>
    <t>57</t>
  </si>
  <si>
    <t>210011306.S</t>
  </si>
  <si>
    <t>Osadenie polyamidovej príchytky (hmoždinky) HM 8 do ostro pálených tehál, alebo stredne tvrdého kameňa</t>
  </si>
  <si>
    <t>64</t>
  </si>
  <si>
    <t>-1386106201</t>
  </si>
  <si>
    <t>58</t>
  </si>
  <si>
    <t>311310002800.S</t>
  </si>
  <si>
    <t>Hmoždinka klasická, sivá, M 8x40 mm</t>
  </si>
  <si>
    <t>128</t>
  </si>
  <si>
    <t>125476133</t>
  </si>
  <si>
    <t>7</t>
  </si>
  <si>
    <t>210100001.S</t>
  </si>
  <si>
    <t>Ukončenie vodičov v rozvádzač. vrátane zapojenia a vodičovej koncovky do 2,5 mm2</t>
  </si>
  <si>
    <t>1863357131</t>
  </si>
  <si>
    <t>8</t>
  </si>
  <si>
    <t>210110001.S</t>
  </si>
  <si>
    <t>Jednopólový spínač - radenie 1, nástenný IP 44, vrátane zapojenia</t>
  </si>
  <si>
    <t>1216123947</t>
  </si>
  <si>
    <t>752101</t>
  </si>
  <si>
    <t>VALENA LIFE SPÍNAČ Č.1 BIELY</t>
  </si>
  <si>
    <t>256</t>
  </si>
  <si>
    <t>858480124</t>
  </si>
  <si>
    <t>10</t>
  </si>
  <si>
    <t>210110002.S</t>
  </si>
  <si>
    <t>Dvojpólový spínač - radenie 2, nástenný IP 44, vrátane zapojenia</t>
  </si>
  <si>
    <t>-527768777</t>
  </si>
  <si>
    <t>11</t>
  </si>
  <si>
    <t>753133</t>
  </si>
  <si>
    <t>VALENA LIFE VÝVOD KÁBLOV SO SVORKAMI BIELY</t>
  </si>
  <si>
    <t>-1035561154</t>
  </si>
  <si>
    <t>12</t>
  </si>
  <si>
    <t>210110003.S</t>
  </si>
  <si>
    <t>Sériový spínač -  radenie 5, nástenný IP 44 vrátane zapojenia</t>
  </si>
  <si>
    <t>1000199564</t>
  </si>
  <si>
    <t>13</t>
  </si>
  <si>
    <t>752105</t>
  </si>
  <si>
    <t>VALENA LIFE SÉRIOVÝ SPÍNAČ Č.5 BIELY</t>
  </si>
  <si>
    <t>-181147397</t>
  </si>
  <si>
    <t>14</t>
  </si>
  <si>
    <t>210110004.S</t>
  </si>
  <si>
    <t>Striedavý prepínač - radenie 6, nástenný, IP 44, vrátane zapojenia</t>
  </si>
  <si>
    <t>-400544932</t>
  </si>
  <si>
    <t>15</t>
  </si>
  <si>
    <t>752106</t>
  </si>
  <si>
    <t>VALENA LIFE STRIEDAVÝ PREPÍNAČ Č.6 BIELY</t>
  </si>
  <si>
    <t>929457346</t>
  </si>
  <si>
    <t>16</t>
  </si>
  <si>
    <t>210110008.S</t>
  </si>
  <si>
    <t>Dvojitý striedavý prepínač - radenie 6+6, nástenný IP 44, vrátane zapojenia</t>
  </si>
  <si>
    <t>2015892</t>
  </si>
  <si>
    <t>17</t>
  </si>
  <si>
    <t>752334</t>
  </si>
  <si>
    <t>VALENA LIFE TERMOSTAT PRE PODLAHOVÉ KÚRENIE HLINÍKOVÝ</t>
  </si>
  <si>
    <t>-775881590</t>
  </si>
  <si>
    <t>25</t>
  </si>
  <si>
    <t>210110082.S</t>
  </si>
  <si>
    <t>Sporáková prípojka pre zapustenú montáž vrátane tlejivky</t>
  </si>
  <si>
    <t>121643045</t>
  </si>
  <si>
    <t>26</t>
  </si>
  <si>
    <t>-741514897</t>
  </si>
  <si>
    <t>27</t>
  </si>
  <si>
    <t>345320003610.S</t>
  </si>
  <si>
    <t>Sporáková prípojka 400V/20A nástenná, biela</t>
  </si>
  <si>
    <t>562321843</t>
  </si>
  <si>
    <t>18</t>
  </si>
  <si>
    <t>210111012.S</t>
  </si>
  <si>
    <t>Domová zásuvka polozapustená alebo zapustená, 10/16 A 250 V 2P + Z 2 x zapojenie</t>
  </si>
  <si>
    <t>-78871540</t>
  </si>
  <si>
    <t>19</t>
  </si>
  <si>
    <t>753180</t>
  </si>
  <si>
    <t>VALENA LIFE ZÁSUVKA 2P+T S DETSKOU OCHRANOU BIELA</t>
  </si>
  <si>
    <t>1114558386</t>
  </si>
  <si>
    <t>753186</t>
  </si>
  <si>
    <t>VALENA LIFE ZÁSUVKA 2X2P+T 16A S DETSKOU OCHRANOU BIELA</t>
  </si>
  <si>
    <t>-916736257</t>
  </si>
  <si>
    <t>5</t>
  </si>
  <si>
    <t>210120401.S</t>
  </si>
  <si>
    <t>Istič vzduchový jednopólový do 63 A</t>
  </si>
  <si>
    <t>2046947552</t>
  </si>
  <si>
    <t>6</t>
  </si>
  <si>
    <t>210120404.S</t>
  </si>
  <si>
    <t>Istič vzduchový trojpólový do 63 A</t>
  </si>
  <si>
    <t>-1211013241</t>
  </si>
  <si>
    <t>210193073.S</t>
  </si>
  <si>
    <t>Domova rozvodnica do 56 M pre zapustenú montáž bez sekacích prác</t>
  </si>
  <si>
    <t>1574644537</t>
  </si>
  <si>
    <t>rozv R1</t>
  </si>
  <si>
    <t>3F hrebeň</t>
  </si>
  <si>
    <t>3F hrebeň  1m</t>
  </si>
  <si>
    <t>-153624290</t>
  </si>
  <si>
    <t>36</t>
  </si>
  <si>
    <t>210201005.S</t>
  </si>
  <si>
    <t>Zapojenie svietidla IP40, 1 x svetelný zdroj, stropného - nástenného interierového so žiarovkou</t>
  </si>
  <si>
    <t>-589999738</t>
  </si>
  <si>
    <t>31</t>
  </si>
  <si>
    <t>210290751.S</t>
  </si>
  <si>
    <t>Montáž motorického spotrebiča, ventilátora do 1.5 kW, bez zapojenia</t>
  </si>
  <si>
    <t>579654147</t>
  </si>
  <si>
    <t>32</t>
  </si>
  <si>
    <t>Ventilátor Dalap</t>
  </si>
  <si>
    <t>Ventilátor Dalap 100 LVZW s vyšším výkonom - 100 mm + časový dobeh + čidlo vlhkosti</t>
  </si>
  <si>
    <t>-1773971914</t>
  </si>
  <si>
    <t>28</t>
  </si>
  <si>
    <t>210293012.S</t>
  </si>
  <si>
    <t>Výmena Bernard svorky vrátane pásika Cu</t>
  </si>
  <si>
    <t>-522781870</t>
  </si>
  <si>
    <t>29</t>
  </si>
  <si>
    <t>354410006200.S</t>
  </si>
  <si>
    <t>Svorka uzemňovacia Bernard ZSA 16</t>
  </si>
  <si>
    <t>-1797851188</t>
  </si>
  <si>
    <t>30</t>
  </si>
  <si>
    <t>354410066900.S</t>
  </si>
  <si>
    <t>Páska CU, bleskozvodný a uzemňovací materiál, dĺžka 0,5 m</t>
  </si>
  <si>
    <t>-2112073289</t>
  </si>
  <si>
    <t>63</t>
  </si>
  <si>
    <t>210451003.S</t>
  </si>
  <si>
    <t>Montáž vykurovacej rohože 160 W/m2</t>
  </si>
  <si>
    <t>m2</t>
  </si>
  <si>
    <t>1743648472</t>
  </si>
  <si>
    <t>341720010300</t>
  </si>
  <si>
    <t>Vykurovacia rohož samolepiaca LDTS 160/6,1, šxl 0,50x12,3 m, príkon 1000 W</t>
  </si>
  <si>
    <t>1990884273</t>
  </si>
  <si>
    <t>65</t>
  </si>
  <si>
    <t>341720010800</t>
  </si>
  <si>
    <t>Vykurovacia rohož samolepiaca LDTS 160/16,3, šxl 0,50x32,5 m, príkon 2600 W</t>
  </si>
  <si>
    <t>-421021231</t>
  </si>
  <si>
    <t>66</t>
  </si>
  <si>
    <t>341720010700</t>
  </si>
  <si>
    <t>Vykurovacia rohož samolepiaca LDTS 160/13,3, šxl 0,50x26,6 m, príkon 2150 W</t>
  </si>
  <si>
    <t>-191383721</t>
  </si>
  <si>
    <t>67</t>
  </si>
  <si>
    <t>341720010200</t>
  </si>
  <si>
    <t>Vykurovacia rohož samolepiaca LDTS 160/5,1, šxl 0,50x10,2 m, príkon 810 W</t>
  </si>
  <si>
    <t>-94835339</t>
  </si>
  <si>
    <t>68</t>
  </si>
  <si>
    <t>341720009900</t>
  </si>
  <si>
    <t>Vykurovacia rohož samolepiaca LDTS 160/3,0, šxl 0,50x6,00 m, príkon 500 W</t>
  </si>
  <si>
    <t>782007354</t>
  </si>
  <si>
    <t>61</t>
  </si>
  <si>
    <t>210451009.S</t>
  </si>
  <si>
    <t>Montáž izolácie pod vykurovacie rohože a káble</t>
  </si>
  <si>
    <t>2116290239</t>
  </si>
  <si>
    <t>62</t>
  </si>
  <si>
    <t>341730004000.S</t>
  </si>
  <si>
    <t>Izolácia pre vykurovacie podlahové systémy pod dlažbou, hr. 6 mm, bal. 4,32 m2</t>
  </si>
  <si>
    <t>bal</t>
  </si>
  <si>
    <t>-2028288523</t>
  </si>
  <si>
    <t>69</t>
  </si>
  <si>
    <t>210453011.S</t>
  </si>
  <si>
    <t>Montáž podlahovej sondy v chráničke do drážky pre podlahové vykurovacie fólie</t>
  </si>
  <si>
    <t>1711543987</t>
  </si>
  <si>
    <t>70</t>
  </si>
  <si>
    <t>341730005800.S</t>
  </si>
  <si>
    <t>Rúrka ohybná inštalačná, priemer 11,4/8,5 mm, dĺžky 3m, na zavedenie podlahovej sondy od termostatu do podlahy</t>
  </si>
  <si>
    <t>1184830744</t>
  </si>
  <si>
    <t>71</t>
  </si>
  <si>
    <t>341730005900.S</t>
  </si>
  <si>
    <t>Záslepka CU na rúrku ohybnú priemeru 11,4/8,5 mm, slúži k ochrane husieho krku s podlahovou sondou</t>
  </si>
  <si>
    <t>120526806</t>
  </si>
  <si>
    <t>38</t>
  </si>
  <si>
    <t>210800146.S</t>
  </si>
  <si>
    <t>Kábel medený uložený pevne CYKY 450/750 V 3x1,5</t>
  </si>
  <si>
    <t>1196593451</t>
  </si>
  <si>
    <t>39</t>
  </si>
  <si>
    <t>341110000800.S</t>
  </si>
  <si>
    <t>Kábel medený CYKY 3x2,5 mm2</t>
  </si>
  <si>
    <t>-1471258390</t>
  </si>
  <si>
    <t>40</t>
  </si>
  <si>
    <t>210800147.S</t>
  </si>
  <si>
    <t>Kábel medený uložený pevne CYKY 450/750 V 3x2,5</t>
  </si>
  <si>
    <t>-1173731987</t>
  </si>
  <si>
    <t>41</t>
  </si>
  <si>
    <t>-693120193</t>
  </si>
  <si>
    <t>42</t>
  </si>
  <si>
    <t>210800158.S</t>
  </si>
  <si>
    <t>Kábel medený uložený pevne CYKY 450/750 V 5x1,5</t>
  </si>
  <si>
    <t>-1000007061</t>
  </si>
  <si>
    <t>43</t>
  </si>
  <si>
    <t>341110001900.S</t>
  </si>
  <si>
    <t>Kábel medený CYKY 5x1,5 mm2</t>
  </si>
  <si>
    <t>561975206</t>
  </si>
  <si>
    <t>44</t>
  </si>
  <si>
    <t>210800159.S</t>
  </si>
  <si>
    <t>Kábel medený uložený pevne CYKY 450/750 V 5x2,5</t>
  </si>
  <si>
    <t>-869440508</t>
  </si>
  <si>
    <t>45</t>
  </si>
  <si>
    <t>341110002000.S</t>
  </si>
  <si>
    <t>Kábel medený CYKY 5x2,5 mm2</t>
  </si>
  <si>
    <t>-2043055343</t>
  </si>
  <si>
    <t>46</t>
  </si>
  <si>
    <t>210800160.S</t>
  </si>
  <si>
    <t>Kábel medený uložený pevne CYKY 450/750 V 5x4</t>
  </si>
  <si>
    <t>1489570116</t>
  </si>
  <si>
    <t>47</t>
  </si>
  <si>
    <t>341110002100.S</t>
  </si>
  <si>
    <t>Kábel medený CYKY 5x4 mm2</t>
  </si>
  <si>
    <t>1796109482</t>
  </si>
  <si>
    <t>48</t>
  </si>
  <si>
    <t>210800627.S</t>
  </si>
  <si>
    <t>Vodič medený uložený pevne H07V-K (CYA)  450/750 V 4</t>
  </si>
  <si>
    <t>891316883</t>
  </si>
  <si>
    <t>49</t>
  </si>
  <si>
    <t>341310009000.S</t>
  </si>
  <si>
    <t>Vodič medený flexibilný H07V-K 4 mm2 ZŽ</t>
  </si>
  <si>
    <t>-751106349</t>
  </si>
  <si>
    <t>50</t>
  </si>
  <si>
    <t>210800628.S</t>
  </si>
  <si>
    <t>Vodič medený uložený pevne H07V-K (CYA)  450/750 V 6</t>
  </si>
  <si>
    <t>1593820868</t>
  </si>
  <si>
    <t>51</t>
  </si>
  <si>
    <t>341310009100.S</t>
  </si>
  <si>
    <t>Vodič medený flexibilný H07V-K 6 mm2 ZŽ</t>
  </si>
  <si>
    <t>-438191403</t>
  </si>
  <si>
    <t>52</t>
  </si>
  <si>
    <t>1010212356</t>
  </si>
  <si>
    <t>53</t>
  </si>
  <si>
    <t>341310009100.Sč</t>
  </si>
  <si>
    <t>Vodič medený flexibilný H07V-K 6 mm2 čierny</t>
  </si>
  <si>
    <t>1744017209</t>
  </si>
  <si>
    <t>37</t>
  </si>
  <si>
    <t>digestor</t>
  </si>
  <si>
    <t>Montáž digestora</t>
  </si>
  <si>
    <t>-1874909006</t>
  </si>
  <si>
    <t>79</t>
  </si>
  <si>
    <t>MV</t>
  </si>
  <si>
    <t>Murárske výpomoci</t>
  </si>
  <si>
    <t>%</t>
  </si>
  <si>
    <t>2076976169</t>
  </si>
  <si>
    <t>80</t>
  </si>
  <si>
    <t>PD</t>
  </si>
  <si>
    <t>Presun dodávok</t>
  </si>
  <si>
    <t>-1305910701</t>
  </si>
  <si>
    <t>82</t>
  </si>
  <si>
    <t>PM</t>
  </si>
  <si>
    <t>Podružný materiál</t>
  </si>
  <si>
    <t>-509486395</t>
  </si>
  <si>
    <t>84</t>
  </si>
  <si>
    <t>PPV</t>
  </si>
  <si>
    <t>Podiel pridružených výkonov</t>
  </si>
  <si>
    <t>-1995073807</t>
  </si>
  <si>
    <t>59</t>
  </si>
  <si>
    <t>Prieraz</t>
  </si>
  <si>
    <t>Prieraz betón, kameň, tehla</t>
  </si>
  <si>
    <t>-1752205110</t>
  </si>
  <si>
    <t>21</t>
  </si>
  <si>
    <t>rám</t>
  </si>
  <si>
    <t>Osadenie rámčeka</t>
  </si>
  <si>
    <t>-1186942726</t>
  </si>
  <si>
    <t>22</t>
  </si>
  <si>
    <t>754001</t>
  </si>
  <si>
    <t>VALENA LIFE RÁMIK JEDNODUCHÝ BIELY</t>
  </si>
  <si>
    <t>-627384028</t>
  </si>
  <si>
    <t>23</t>
  </si>
  <si>
    <t>754002</t>
  </si>
  <si>
    <t>VALENA LIFE RÁMIK DVOJNÁSOBNÝ BIELY</t>
  </si>
  <si>
    <t>1833900255</t>
  </si>
  <si>
    <t>24</t>
  </si>
  <si>
    <t>754003</t>
  </si>
  <si>
    <t>VALENA LIFE RÁMIK TROJNÁSOBNÝ BIELY</t>
  </si>
  <si>
    <t>1033957308</t>
  </si>
  <si>
    <t>72</t>
  </si>
  <si>
    <t>sal</t>
  </si>
  <si>
    <t>Montáž a zapojenie sálavý panel, konvektor, boiler</t>
  </si>
  <si>
    <t>1690450157</t>
  </si>
  <si>
    <t>22-M</t>
  </si>
  <si>
    <t>Montáže oznamovacích a zabezpečovacích zariadení</t>
  </si>
  <si>
    <t>34</t>
  </si>
  <si>
    <t>220260002.S</t>
  </si>
  <si>
    <t>Krabica KP 68 pod omietku, upevnenie do pripraveného lôžka,zhot.otvorov,bez svoriek a zapojenia</t>
  </si>
  <si>
    <t>-882195536</t>
  </si>
  <si>
    <t>35</t>
  </si>
  <si>
    <t>345410002100.S</t>
  </si>
  <si>
    <t>Krabica prístrojová z PVC pod omietku KP 68/2 KA</t>
  </si>
  <si>
    <t>126219402</t>
  </si>
  <si>
    <t>78</t>
  </si>
  <si>
    <t>510620475</t>
  </si>
  <si>
    <t>81</t>
  </si>
  <si>
    <t>1709904591</t>
  </si>
  <si>
    <t>83</t>
  </si>
  <si>
    <t>-185495119</t>
  </si>
  <si>
    <t>HZS</t>
  </si>
  <si>
    <t>Hodinové zúčtovacie sadzby</t>
  </si>
  <si>
    <t>54</t>
  </si>
  <si>
    <t>HZS000213.S</t>
  </si>
  <si>
    <t>Stavebno montážne práce náročné ucelené - odborné, tvorivé remeselné (Tr. 3) v rozsahu viac ako 4 a menej ako 8 hodín</t>
  </si>
  <si>
    <t>hod</t>
  </si>
  <si>
    <t>512</t>
  </si>
  <si>
    <t>-312216080</t>
  </si>
  <si>
    <t>55</t>
  </si>
  <si>
    <t>8594002538125</t>
  </si>
  <si>
    <t>Sadra šedá 30 kg, HET</t>
  </si>
  <si>
    <t>kg</t>
  </si>
  <si>
    <t>-120812398</t>
  </si>
  <si>
    <t>VRN</t>
  </si>
  <si>
    <t>Investičné náklady neobsiahnuté v cenách</t>
  </si>
  <si>
    <t>73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</si>
  <si>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</si>
  <si>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</si>
  <si>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</si>
  <si>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</si>
  <si>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1329423984</t>
  </si>
  <si>
    <t>60</t>
  </si>
  <si>
    <t>000600020.S</t>
  </si>
  <si>
    <t>Zriadenie staveniska</t>
  </si>
  <si>
    <t>-1656995857</t>
  </si>
  <si>
    <t>74</t>
  </si>
  <si>
    <t>000700032.S</t>
  </si>
  <si>
    <t>Dopravné náklady - doprava zamestnancov dodávateľa náklady na dopravu v rámci stavby</t>
  </si>
  <si>
    <t>-1047546307</t>
  </si>
  <si>
    <t>75</t>
  </si>
  <si>
    <t>001000034.S</t>
  </si>
  <si>
    <t>Inžinierska činnosť - skúšky a revízie ostatné skúšky - revízia elektro</t>
  </si>
  <si>
    <t>1684204026</t>
  </si>
  <si>
    <t>76</t>
  </si>
  <si>
    <t>001100001.S</t>
  </si>
  <si>
    <t>Meranie - bez rozlíšenia - certifikácia a meranie rozvodnice</t>
  </si>
  <si>
    <t>1001462193</t>
  </si>
  <si>
    <t>77</t>
  </si>
  <si>
    <t>001300031.S</t>
  </si>
  <si>
    <t>Kompletačná a koordinačná činnosť - koordinačná činnosť bez rozlíšenia</t>
  </si>
  <si>
    <t>1651511748</t>
  </si>
  <si>
    <t>Rozvodnica KLV, pod omietku, plechové dvere, skrutková svorkovnica, 4 rady, modulov 56</t>
  </si>
  <si>
    <t>Zaslepovací pás max dĺžka 1m, pre výrezy 45mm, sivý</t>
  </si>
  <si>
    <t>Hlavný vypínač, 3-pól, In=32A</t>
  </si>
  <si>
    <t>Zvodič prepätia triedy B+C, 4-pól sada pre TN-S</t>
  </si>
  <si>
    <t>Istič PL6, char B, 1-pólový, Icn=6kA, In=6A</t>
  </si>
  <si>
    <t>Inštalačný stýkač, Uc=230V AC, In=40A, 4zap. kont.</t>
  </si>
  <si>
    <t>Chránič Ir=250A, typ AC, 2-pól, Idn=0.03A, In=40A</t>
  </si>
  <si>
    <t>Istič PL6, char B, 1-pólový, Icn=6kA, In=16A</t>
  </si>
  <si>
    <t>Chránič Ir=250A, typ AC, 4-pól, Idn=0.03A, In=40A</t>
  </si>
  <si>
    <t>Istič PL6, char B, 3-pólový, Icn=6kA, In=16A</t>
  </si>
  <si>
    <t>Istič PL6, char B, 1-pólový, Icn=6kA, In=10A</t>
  </si>
  <si>
    <t>Istič PL6, char B, 3-pólový, Icn=6kA, In=20A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</si>
</sst>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0"/>
      <color rgb="FF3366FF"/>
      <name val="Arial CE"/>
      <family val="2"/>
      <charset val="238"/>
    </font>
    <font>
      <b/>
      <sz val="12"/>
      <color rgb="FF800000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58" workbookViewId="0">
      <selection activeCell="W30" sqref="W30:AE30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173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55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R5" s="16"/>
      <c r="BS5" s="13" t="s">
        <v>6</v>
      </c>
    </row>
    <row r="6" spans="1:74" ht="36.9" customHeight="1" x14ac:dyDescent="0.2">
      <c r="B6" s="16"/>
      <c r="D6" s="21" t="s">
        <v>13</v>
      </c>
      <c r="K6" s="157" t="s">
        <v>14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20" t="s">
        <v>20</v>
      </c>
      <c r="AR8" s="16"/>
      <c r="BS8" s="13" t="s">
        <v>6</v>
      </c>
    </row>
    <row r="9" spans="1:74" ht="14.4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45" customHeight="1" x14ac:dyDescent="0.2">
      <c r="B11" s="16"/>
      <c r="E11" s="20" t="s">
        <v>18</v>
      </c>
      <c r="AK11" s="22" t="s">
        <v>23</v>
      </c>
      <c r="AN11" s="20" t="s">
        <v>1</v>
      </c>
      <c r="AR11" s="16"/>
      <c r="BS11" s="13" t="s">
        <v>6</v>
      </c>
    </row>
    <row r="12" spans="1:74" ht="6.9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22</v>
      </c>
      <c r="AN13" s="20" t="s">
        <v>1</v>
      </c>
      <c r="AR13" s="16"/>
      <c r="BS13" s="13" t="s">
        <v>6</v>
      </c>
    </row>
    <row r="14" spans="1:74" ht="13.2" x14ac:dyDescent="0.2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45" customHeight="1" x14ac:dyDescent="0.2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45" customHeight="1" x14ac:dyDescent="0.2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58" t="s">
        <v>1</v>
      </c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R23" s="16"/>
    </row>
    <row r="24" spans="2:71" ht="6.9" customHeight="1" x14ac:dyDescent="0.2">
      <c r="B24" s="16"/>
      <c r="AR24" s="16"/>
    </row>
    <row r="25" spans="2:71" ht="6.9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9">
        <f>ROUND(AG94,2)</f>
        <v>0</v>
      </c>
      <c r="AL26" s="160"/>
      <c r="AM26" s="160"/>
      <c r="AN26" s="160"/>
      <c r="AO26" s="160"/>
      <c r="AR26" s="25"/>
    </row>
    <row r="27" spans="2:71" s="1" customFormat="1" ht="6.9" customHeight="1" x14ac:dyDescent="0.2">
      <c r="B27" s="25"/>
      <c r="AR27" s="25"/>
    </row>
    <row r="28" spans="2:71" s="1" customFormat="1" ht="13.2" x14ac:dyDescent="0.2">
      <c r="B28" s="25"/>
      <c r="L28" s="161" t="s">
        <v>30</v>
      </c>
      <c r="M28" s="161"/>
      <c r="N28" s="161"/>
      <c r="O28" s="161"/>
      <c r="P28" s="161"/>
      <c r="W28" s="161" t="s">
        <v>31</v>
      </c>
      <c r="X28" s="161"/>
      <c r="Y28" s="161"/>
      <c r="Z28" s="161"/>
      <c r="AA28" s="161"/>
      <c r="AB28" s="161"/>
      <c r="AC28" s="161"/>
      <c r="AD28" s="161"/>
      <c r="AE28" s="161"/>
      <c r="AK28" s="161" t="s">
        <v>32</v>
      </c>
      <c r="AL28" s="161"/>
      <c r="AM28" s="161"/>
      <c r="AN28" s="161"/>
      <c r="AO28" s="161"/>
      <c r="AR28" s="25"/>
    </row>
    <row r="29" spans="2:71" s="2" customFormat="1" ht="14.4" customHeight="1" x14ac:dyDescent="0.2">
      <c r="B29" s="29"/>
      <c r="D29" s="22" t="s">
        <v>33</v>
      </c>
      <c r="F29" s="30" t="s">
        <v>34</v>
      </c>
      <c r="L29" s="164">
        <v>0.2</v>
      </c>
      <c r="M29" s="163"/>
      <c r="N29" s="163"/>
      <c r="O29" s="163"/>
      <c r="P29" s="163"/>
      <c r="Q29" s="31"/>
      <c r="R29" s="31"/>
      <c r="S29" s="31"/>
      <c r="T29" s="31"/>
      <c r="U29" s="31"/>
      <c r="V29" s="31"/>
      <c r="W29" s="162">
        <f>ROUND(AZ94, 2)</f>
        <v>0</v>
      </c>
      <c r="X29" s="163"/>
      <c r="Y29" s="163"/>
      <c r="Z29" s="163"/>
      <c r="AA29" s="163"/>
      <c r="AB29" s="163"/>
      <c r="AC29" s="163"/>
      <c r="AD29" s="163"/>
      <c r="AE29" s="163"/>
      <c r="AF29" s="31"/>
      <c r="AG29" s="31"/>
      <c r="AH29" s="31"/>
      <c r="AI29" s="31"/>
      <c r="AJ29" s="31"/>
      <c r="AK29" s="162">
        <f>ROUND(AV94, 2)</f>
        <v>0</v>
      </c>
      <c r="AL29" s="163"/>
      <c r="AM29" s="163"/>
      <c r="AN29" s="163"/>
      <c r="AO29" s="163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 x14ac:dyDescent="0.2">
      <c r="B30" s="29"/>
      <c r="F30" s="30" t="s">
        <v>35</v>
      </c>
      <c r="L30" s="167">
        <v>0.2</v>
      </c>
      <c r="M30" s="166"/>
      <c r="N30" s="166"/>
      <c r="O30" s="166"/>
      <c r="P30" s="166"/>
      <c r="W30" s="165"/>
      <c r="X30" s="166"/>
      <c r="Y30" s="166"/>
      <c r="Z30" s="166"/>
      <c r="AA30" s="166"/>
      <c r="AB30" s="166"/>
      <c r="AC30" s="166"/>
      <c r="AD30" s="166"/>
      <c r="AE30" s="166"/>
      <c r="AK30" s="165"/>
      <c r="AL30" s="166"/>
      <c r="AM30" s="166"/>
      <c r="AN30" s="166"/>
      <c r="AO30" s="166"/>
      <c r="AR30" s="29"/>
    </row>
    <row r="31" spans="2:71" s="2" customFormat="1" ht="14.4" hidden="1" customHeight="1" x14ac:dyDescent="0.2">
      <c r="B31" s="29"/>
      <c r="F31" s="22" t="s">
        <v>36</v>
      </c>
      <c r="L31" s="167">
        <v>0.2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29"/>
    </row>
    <row r="32" spans="2:71" s="2" customFormat="1" ht="14.4" hidden="1" customHeight="1" x14ac:dyDescent="0.2">
      <c r="B32" s="29"/>
      <c r="F32" s="22" t="s">
        <v>37</v>
      </c>
      <c r="L32" s="167">
        <v>0.2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29"/>
    </row>
    <row r="33" spans="2:52" s="2" customFormat="1" ht="14.4" hidden="1" customHeight="1" x14ac:dyDescent="0.2">
      <c r="B33" s="29"/>
      <c r="F33" s="30" t="s">
        <v>38</v>
      </c>
      <c r="L33" s="164">
        <v>0</v>
      </c>
      <c r="M33" s="163"/>
      <c r="N33" s="163"/>
      <c r="O33" s="163"/>
      <c r="P33" s="163"/>
      <c r="Q33" s="31"/>
      <c r="R33" s="31"/>
      <c r="S33" s="31"/>
      <c r="T33" s="31"/>
      <c r="U33" s="31"/>
      <c r="V33" s="31"/>
      <c r="W33" s="162">
        <f>ROUND(BD94, 2)</f>
        <v>0</v>
      </c>
      <c r="X33" s="163"/>
      <c r="Y33" s="163"/>
      <c r="Z33" s="163"/>
      <c r="AA33" s="163"/>
      <c r="AB33" s="163"/>
      <c r="AC33" s="163"/>
      <c r="AD33" s="163"/>
      <c r="AE33" s="163"/>
      <c r="AF33" s="31"/>
      <c r="AG33" s="31"/>
      <c r="AH33" s="31"/>
      <c r="AI33" s="31"/>
      <c r="AJ33" s="31"/>
      <c r="AK33" s="162">
        <v>0</v>
      </c>
      <c r="AL33" s="163"/>
      <c r="AM33" s="163"/>
      <c r="AN33" s="163"/>
      <c r="AO33" s="163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 x14ac:dyDescent="0.2">
      <c r="B34" s="25"/>
      <c r="AR34" s="25"/>
    </row>
    <row r="35" spans="2:52" s="1" customFormat="1" ht="25.95" customHeight="1" x14ac:dyDescent="0.2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88" t="s">
        <v>41</v>
      </c>
      <c r="Y35" s="189"/>
      <c r="Z35" s="189"/>
      <c r="AA35" s="189"/>
      <c r="AB35" s="189"/>
      <c r="AC35" s="35"/>
      <c r="AD35" s="35"/>
      <c r="AE35" s="35"/>
      <c r="AF35" s="35"/>
      <c r="AG35" s="35"/>
      <c r="AH35" s="35"/>
      <c r="AI35" s="35"/>
      <c r="AJ35" s="35"/>
      <c r="AK35" s="190"/>
      <c r="AL35" s="189"/>
      <c r="AM35" s="189"/>
      <c r="AN35" s="189"/>
      <c r="AO35" s="191"/>
      <c r="AP35" s="33"/>
      <c r="AQ35" s="33"/>
      <c r="AR35" s="25"/>
    </row>
    <row r="36" spans="2:52" s="1" customFormat="1" ht="6.9" customHeight="1" x14ac:dyDescent="0.2">
      <c r="B36" s="25"/>
      <c r="AR36" s="25"/>
    </row>
    <row r="37" spans="2:52" s="1" customFormat="1" ht="14.4" customHeight="1" x14ac:dyDescent="0.2">
      <c r="B37" s="25"/>
      <c r="AR37" s="25"/>
    </row>
    <row r="38" spans="2:52" ht="14.4" customHeight="1" x14ac:dyDescent="0.2">
      <c r="B38" s="16"/>
      <c r="AR38" s="16"/>
    </row>
    <row r="39" spans="2:52" ht="14.4" customHeight="1" x14ac:dyDescent="0.2">
      <c r="B39" s="16"/>
      <c r="AR39" s="16"/>
    </row>
    <row r="40" spans="2:52" ht="14.4" customHeight="1" x14ac:dyDescent="0.2">
      <c r="B40" s="16"/>
      <c r="AR40" s="16"/>
    </row>
    <row r="41" spans="2:52" ht="14.4" customHeight="1" x14ac:dyDescent="0.2">
      <c r="B41" s="16"/>
      <c r="AR41" s="16"/>
    </row>
    <row r="42" spans="2:52" ht="14.4" customHeight="1" x14ac:dyDescent="0.2">
      <c r="B42" s="16"/>
      <c r="AR42" s="16"/>
    </row>
    <row r="43" spans="2:52" ht="14.4" customHeight="1" x14ac:dyDescent="0.2">
      <c r="B43" s="16"/>
      <c r="AR43" s="16"/>
    </row>
    <row r="44" spans="2:52" ht="14.4" customHeight="1" x14ac:dyDescent="0.2">
      <c r="B44" s="16"/>
      <c r="AR44" s="16"/>
    </row>
    <row r="45" spans="2:52" ht="14.4" customHeight="1" x14ac:dyDescent="0.2">
      <c r="B45" s="16"/>
      <c r="AR45" s="16"/>
    </row>
    <row r="46" spans="2:52" ht="14.4" customHeight="1" x14ac:dyDescent="0.2">
      <c r="B46" s="16"/>
      <c r="AR46" s="16"/>
    </row>
    <row r="47" spans="2:52" ht="14.4" customHeight="1" x14ac:dyDescent="0.2">
      <c r="B47" s="16"/>
      <c r="AR47" s="16"/>
    </row>
    <row r="48" spans="2:52" ht="14.4" customHeight="1" x14ac:dyDescent="0.2">
      <c r="B48" s="16"/>
      <c r="AR48" s="16"/>
    </row>
    <row r="49" spans="2:44" s="1" customFormat="1" ht="14.4" customHeight="1" x14ac:dyDescent="0.2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 x14ac:dyDescent="0.2">
      <c r="B82" s="25"/>
      <c r="C82" s="17" t="s">
        <v>48</v>
      </c>
      <c r="AR82" s="25"/>
    </row>
    <row r="83" spans="1:91" s="1" customFormat="1" ht="6.9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2022-45</v>
      </c>
      <c r="AR84" s="44"/>
    </row>
    <row r="85" spans="1:91" s="4" customFormat="1" ht="36.9" customHeight="1" x14ac:dyDescent="0.2">
      <c r="B85" s="45"/>
      <c r="C85" s="46" t="s">
        <v>13</v>
      </c>
      <c r="L85" s="179" t="str">
        <f>K6</f>
        <v>ZNALEKON s.r.o., Internátna 18, 974 01 Banská Bystrica</v>
      </c>
      <c r="M85" s="180"/>
      <c r="N85" s="180"/>
      <c r="O85" s="180"/>
      <c r="P85" s="180"/>
      <c r="Q85" s="180"/>
      <c r="R85" s="180"/>
      <c r="S85" s="180"/>
      <c r="T85" s="180"/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  <c r="AF85" s="180"/>
      <c r="AG85" s="180"/>
      <c r="AH85" s="180"/>
      <c r="AI85" s="180"/>
      <c r="AJ85" s="180"/>
      <c r="AR85" s="45"/>
    </row>
    <row r="86" spans="1:91" s="1" customFormat="1" ht="6.9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81" t="str">
        <f>IF(AN8= "","",AN8)</f>
        <v>13. 5. 2022</v>
      </c>
      <c r="AN87" s="181"/>
      <c r="AR87" s="25"/>
    </row>
    <row r="88" spans="1:91" s="1" customFormat="1" ht="6.9" customHeight="1" x14ac:dyDescent="0.2">
      <c r="B88" s="25"/>
      <c r="AR88" s="25"/>
    </row>
    <row r="89" spans="1:91" s="1" customFormat="1" ht="15.15" customHeight="1" x14ac:dyDescent="0.2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82" t="str">
        <f>IF(E17="","",E17)</f>
        <v xml:space="preserve"> </v>
      </c>
      <c r="AN89" s="183"/>
      <c r="AO89" s="183"/>
      <c r="AP89" s="183"/>
      <c r="AR89" s="25"/>
      <c r="AS89" s="184" t="s">
        <v>49</v>
      </c>
      <c r="AT89" s="18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82" t="str">
        <f>IF(E20="","",E20)</f>
        <v xml:space="preserve"> </v>
      </c>
      <c r="AN90" s="183"/>
      <c r="AO90" s="183"/>
      <c r="AP90" s="183"/>
      <c r="AR90" s="25"/>
      <c r="AS90" s="186"/>
      <c r="AT90" s="187"/>
      <c r="BD90" s="51"/>
    </row>
    <row r="91" spans="1:91" s="1" customFormat="1" ht="10.95" customHeight="1" x14ac:dyDescent="0.2">
      <c r="B91" s="25"/>
      <c r="AR91" s="25"/>
      <c r="AS91" s="186"/>
      <c r="AT91" s="187"/>
      <c r="BD91" s="51"/>
    </row>
    <row r="92" spans="1:91" s="1" customFormat="1" ht="29.25" customHeight="1" x14ac:dyDescent="0.2">
      <c r="B92" s="25"/>
      <c r="C92" s="174" t="s">
        <v>50</v>
      </c>
      <c r="D92" s="175"/>
      <c r="E92" s="175"/>
      <c r="F92" s="175"/>
      <c r="G92" s="175"/>
      <c r="H92" s="52"/>
      <c r="I92" s="176" t="s">
        <v>51</v>
      </c>
      <c r="J92" s="175"/>
      <c r="K92" s="175"/>
      <c r="L92" s="175"/>
      <c r="M92" s="175"/>
      <c r="N92" s="175"/>
      <c r="O92" s="175"/>
      <c r="P92" s="175"/>
      <c r="Q92" s="175"/>
      <c r="R92" s="175"/>
      <c r="S92" s="175"/>
      <c r="T92" s="175"/>
      <c r="U92" s="175"/>
      <c r="V92" s="175"/>
      <c r="W92" s="175"/>
      <c r="X92" s="175"/>
      <c r="Y92" s="175"/>
      <c r="Z92" s="175"/>
      <c r="AA92" s="175"/>
      <c r="AB92" s="175"/>
      <c r="AC92" s="175"/>
      <c r="AD92" s="175"/>
      <c r="AE92" s="175"/>
      <c r="AF92" s="175"/>
      <c r="AG92" s="177" t="s">
        <v>52</v>
      </c>
      <c r="AH92" s="175"/>
      <c r="AI92" s="175"/>
      <c r="AJ92" s="175"/>
      <c r="AK92" s="175"/>
      <c r="AL92" s="175"/>
      <c r="AM92" s="175"/>
      <c r="AN92" s="176" t="s">
        <v>53</v>
      </c>
      <c r="AO92" s="175"/>
      <c r="AP92" s="178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5" customHeight="1" x14ac:dyDescent="0.2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 x14ac:dyDescent="0.2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71"/>
      <c r="AH94" s="171"/>
      <c r="AI94" s="171"/>
      <c r="AJ94" s="171"/>
      <c r="AK94" s="171"/>
      <c r="AL94" s="171"/>
      <c r="AM94" s="171"/>
      <c r="AN94" s="172"/>
      <c r="AO94" s="172"/>
      <c r="AP94" s="172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162.5624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37.5" customHeight="1" x14ac:dyDescent="0.2">
      <c r="A95" s="69" t="s">
        <v>73</v>
      </c>
      <c r="B95" s="70"/>
      <c r="C95" s="71"/>
      <c r="D95" s="170" t="s">
        <v>74</v>
      </c>
      <c r="E95" s="170"/>
      <c r="F95" s="170"/>
      <c r="G95" s="170"/>
      <c r="H95" s="170"/>
      <c r="I95" s="72"/>
      <c r="J95" s="170" t="s">
        <v>75</v>
      </c>
      <c r="K95" s="170"/>
      <c r="L95" s="170"/>
      <c r="M95" s="170"/>
      <c r="N95" s="17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  <c r="AA95" s="170"/>
      <c r="AB95" s="170"/>
      <c r="AC95" s="170"/>
      <c r="AD95" s="170"/>
      <c r="AE95" s="170"/>
      <c r="AF95" s="170"/>
      <c r="AG95" s="168"/>
      <c r="AH95" s="169"/>
      <c r="AI95" s="169"/>
      <c r="AJ95" s="169"/>
      <c r="AK95" s="169"/>
      <c r="AL95" s="169"/>
      <c r="AM95" s="169"/>
      <c r="AN95" s="168"/>
      <c r="AO95" s="169"/>
      <c r="AP95" s="169"/>
      <c r="AQ95" s="73" t="s">
        <v>76</v>
      </c>
      <c r="AR95" s="70"/>
      <c r="AS95" s="74">
        <v>0</v>
      </c>
      <c r="AT95" s="75">
        <f>ROUND(SUM(AV95:AW95),2)</f>
        <v>0</v>
      </c>
      <c r="AU95" s="76">
        <f>'2022-45.1 - Špania dolina...'!P123</f>
        <v>162.5624</v>
      </c>
      <c r="AV95" s="75">
        <f>'2022-45.1 - Špania dolina...'!J33</f>
        <v>0</v>
      </c>
      <c r="AW95" s="75">
        <f>'2022-45.1 - Špania dolina...'!J34</f>
        <v>0</v>
      </c>
      <c r="AX95" s="75">
        <f>'2022-45.1 - Špania dolina...'!J35</f>
        <v>0</v>
      </c>
      <c r="AY95" s="75">
        <f>'2022-45.1 - Špania dolina...'!J36</f>
        <v>0</v>
      </c>
      <c r="AZ95" s="75">
        <f>'2022-45.1 - Špania dolina...'!F33</f>
        <v>0</v>
      </c>
      <c r="BA95" s="75">
        <f>'2022-45.1 - Špania dolina...'!F34</f>
        <v>0</v>
      </c>
      <c r="BB95" s="75">
        <f>'2022-45.1 - Špania dolina...'!F35</f>
        <v>0</v>
      </c>
      <c r="BC95" s="75">
        <f>'2022-45.1 - Špania dolina...'!F36</f>
        <v>0</v>
      </c>
      <c r="BD95" s="77">
        <f>'2022-45.1 - Špania dolina...'!F37</f>
        <v>0</v>
      </c>
      <c r="BT95" s="78" t="s">
        <v>77</v>
      </c>
      <c r="BV95" s="78" t="s">
        <v>71</v>
      </c>
      <c r="BW95" s="78" t="s">
        <v>78</v>
      </c>
      <c r="BX95" s="78" t="s">
        <v>4</v>
      </c>
      <c r="CL95" s="78" t="s">
        <v>1</v>
      </c>
      <c r="CM95" s="78" t="s">
        <v>69</v>
      </c>
    </row>
    <row r="96" spans="1:91" s="1" customFormat="1" ht="30" customHeight="1" x14ac:dyDescent="0.2">
      <c r="B96" s="25"/>
      <c r="AR96" s="25"/>
    </row>
    <row r="97" spans="2:44" s="1" customFormat="1" ht="6.9" customHeight="1" x14ac:dyDescent="0.2"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25"/>
    </row>
  </sheetData>
  <mergeCells count="40"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2022-45.1 - Špania dolina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6"/>
  <sheetViews>
    <sheetView showGridLines="0" tabSelected="1" topLeftCell="A142" workbookViewId="0">
      <selection activeCell="W159" sqref="W159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73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78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 x14ac:dyDescent="0.2">
      <c r="B4" s="16"/>
      <c r="D4" s="17" t="s">
        <v>79</v>
      </c>
      <c r="L4" s="16"/>
      <c r="M4" s="79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3" t="str">
        <f>'Rekapitulácia stavby'!K6</f>
        <v>ZNALEKON s.r.o., Internátna 18, 974 01 Banská Bystrica</v>
      </c>
      <c r="F7" s="194"/>
      <c r="G7" s="194"/>
      <c r="H7" s="194"/>
      <c r="L7" s="16"/>
    </row>
    <row r="8" spans="2:46" s="1" customFormat="1" ht="12" customHeight="1" x14ac:dyDescent="0.2">
      <c r="B8" s="25"/>
      <c r="D8" s="22" t="s">
        <v>80</v>
      </c>
      <c r="L8" s="25"/>
    </row>
    <row r="9" spans="2:46" s="1" customFormat="1" ht="30" customHeight="1" x14ac:dyDescent="0.2">
      <c r="B9" s="25"/>
      <c r="E9" s="179" t="s">
        <v>81</v>
      </c>
      <c r="F9" s="192"/>
      <c r="G9" s="192"/>
      <c r="H9" s="192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18</v>
      </c>
      <c r="I12" s="22" t="s">
        <v>19</v>
      </c>
      <c r="J12" s="48" t="str">
        <f>'Rekapitulácia stavby'!AN8</f>
        <v>13. 5. 2022</v>
      </c>
      <c r="L12" s="25"/>
    </row>
    <row r="13" spans="2:46" s="1" customFormat="1" ht="10.95" customHeight="1" x14ac:dyDescent="0.2">
      <c r="B13" s="25"/>
      <c r="L13" s="25"/>
    </row>
    <row r="14" spans="2:46" s="1" customFormat="1" ht="12" customHeight="1" x14ac:dyDescent="0.2">
      <c r="B14" s="25"/>
      <c r="D14" s="22" t="s">
        <v>21</v>
      </c>
      <c r="I14" s="22" t="s">
        <v>22</v>
      </c>
      <c r="J14" s="20" t="str">
        <f>IF('Rekapitulácia stavby'!AN10="","",'Rekapitulácia stavby'!AN10)</f>
        <v/>
      </c>
      <c r="L14" s="25"/>
    </row>
    <row r="15" spans="2:46" s="1" customFormat="1" ht="18" customHeight="1" x14ac:dyDescent="0.2">
      <c r="B15" s="25"/>
      <c r="E15" s="20" t="str">
        <f>IF('Rekapitulácia stavby'!E11="","",'Rekapitulácia stavby'!E11)</f>
        <v xml:space="preserve"> </v>
      </c>
      <c r="I15" s="22" t="s">
        <v>23</v>
      </c>
      <c r="J15" s="20" t="str">
        <f>IF('Rekapitulácia stavby'!AN11="","",'Rekapitulácia stavby'!AN11)</f>
        <v/>
      </c>
      <c r="L15" s="25"/>
    </row>
    <row r="16" spans="2:46" s="1" customFormat="1" ht="6.9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22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55" t="str">
        <f>'Rekapitulácia stavby'!E14</f>
        <v xml:space="preserve"> </v>
      </c>
      <c r="F18" s="155"/>
      <c r="G18" s="155"/>
      <c r="H18" s="155"/>
      <c r="I18" s="22" t="s">
        <v>23</v>
      </c>
      <c r="J18" s="20" t="str">
        <f>'Rekapitulácia stavby'!AN14</f>
        <v/>
      </c>
      <c r="L18" s="25"/>
    </row>
    <row r="19" spans="2:12" s="1" customFormat="1" ht="6.9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22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22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0"/>
      <c r="E27" s="158" t="s">
        <v>1</v>
      </c>
      <c r="F27" s="158"/>
      <c r="G27" s="158"/>
      <c r="H27" s="158"/>
      <c r="L27" s="80"/>
    </row>
    <row r="28" spans="2:12" s="1" customFormat="1" ht="6.9" customHeight="1" x14ac:dyDescent="0.2">
      <c r="B28" s="25"/>
      <c r="L28" s="25"/>
    </row>
    <row r="29" spans="2:12" s="1" customFormat="1" ht="6.9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1" t="s">
        <v>29</v>
      </c>
      <c r="J30" s="61"/>
      <c r="L30" s="25"/>
    </row>
    <row r="31" spans="2:12" s="1" customFormat="1" ht="6.9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 x14ac:dyDescent="0.2">
      <c r="B33" s="25"/>
      <c r="D33" s="82" t="s">
        <v>33</v>
      </c>
      <c r="E33" s="30" t="s">
        <v>34</v>
      </c>
      <c r="F33" s="83">
        <f>ROUND((SUM(BE123:BE225)),  2)</f>
        <v>0</v>
      </c>
      <c r="G33" s="84"/>
      <c r="H33" s="84"/>
      <c r="I33" s="85">
        <v>0.2</v>
      </c>
      <c r="J33" s="83">
        <f>ROUND(((SUM(BE123:BE225))*I33),  2)</f>
        <v>0</v>
      </c>
      <c r="L33" s="25"/>
    </row>
    <row r="34" spans="2:12" s="1" customFormat="1" ht="14.4" customHeight="1" x14ac:dyDescent="0.2">
      <c r="B34" s="25"/>
      <c r="E34" s="30" t="s">
        <v>35</v>
      </c>
      <c r="F34" s="86"/>
      <c r="I34" s="87">
        <v>0.2</v>
      </c>
      <c r="J34" s="86"/>
      <c r="L34" s="25"/>
    </row>
    <row r="35" spans="2:12" s="1" customFormat="1" ht="14.4" hidden="1" customHeight="1" x14ac:dyDescent="0.2">
      <c r="B35" s="25"/>
      <c r="E35" s="22" t="s">
        <v>36</v>
      </c>
      <c r="F35" s="86">
        <f>ROUND((SUM(BG123:BG225)),  2)</f>
        <v>0</v>
      </c>
      <c r="I35" s="87">
        <v>0.2</v>
      </c>
      <c r="J35" s="86">
        <f>0</f>
        <v>0</v>
      </c>
      <c r="L35" s="25"/>
    </row>
    <row r="36" spans="2:12" s="1" customFormat="1" ht="14.4" hidden="1" customHeight="1" x14ac:dyDescent="0.2">
      <c r="B36" s="25"/>
      <c r="E36" s="22" t="s">
        <v>37</v>
      </c>
      <c r="F36" s="86">
        <f>ROUND((SUM(BH123:BH225)),  2)</f>
        <v>0</v>
      </c>
      <c r="I36" s="87">
        <v>0.2</v>
      </c>
      <c r="J36" s="86">
        <f>0</f>
        <v>0</v>
      </c>
      <c r="L36" s="25"/>
    </row>
    <row r="37" spans="2:12" s="1" customFormat="1" ht="14.4" hidden="1" customHeight="1" x14ac:dyDescent="0.2">
      <c r="B37" s="25"/>
      <c r="E37" s="30" t="s">
        <v>38</v>
      </c>
      <c r="F37" s="83">
        <f>ROUND((SUM(BI123:BI225)),  2)</f>
        <v>0</v>
      </c>
      <c r="G37" s="84"/>
      <c r="H37" s="84"/>
      <c r="I37" s="85">
        <v>0</v>
      </c>
      <c r="J37" s="83">
        <f>0</f>
        <v>0</v>
      </c>
      <c r="L37" s="25"/>
    </row>
    <row r="38" spans="2:12" s="1" customFormat="1" ht="6.9" customHeight="1" x14ac:dyDescent="0.2">
      <c r="B38" s="25"/>
      <c r="L38" s="25"/>
    </row>
    <row r="39" spans="2:12" s="1" customFormat="1" ht="25.35" customHeight="1" x14ac:dyDescent="0.2">
      <c r="B39" s="25"/>
      <c r="C39" s="88"/>
      <c r="D39" s="89" t="s">
        <v>39</v>
      </c>
      <c r="E39" s="52"/>
      <c r="F39" s="52"/>
      <c r="G39" s="90" t="s">
        <v>40</v>
      </c>
      <c r="H39" s="91" t="s">
        <v>41</v>
      </c>
      <c r="I39" s="52"/>
      <c r="J39" s="92">
        <f>SUM(J30:J37)</f>
        <v>0</v>
      </c>
      <c r="K39" s="93"/>
      <c r="L39" s="25"/>
    </row>
    <row r="40" spans="2:12" s="1" customFormat="1" ht="14.4" customHeight="1" x14ac:dyDescent="0.2">
      <c r="B40" s="25"/>
      <c r="L40" s="25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5"/>
      <c r="D61" s="39" t="s">
        <v>44</v>
      </c>
      <c r="E61" s="27"/>
      <c r="F61" s="94" t="s">
        <v>45</v>
      </c>
      <c r="G61" s="39" t="s">
        <v>44</v>
      </c>
      <c r="H61" s="27"/>
      <c r="I61" s="27"/>
      <c r="J61" s="95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5"/>
      <c r="D76" s="39" t="s">
        <v>44</v>
      </c>
      <c r="E76" s="27"/>
      <c r="F76" s="94" t="s">
        <v>45</v>
      </c>
      <c r="G76" s="39" t="s">
        <v>44</v>
      </c>
      <c r="H76" s="27"/>
      <c r="I76" s="27"/>
      <c r="J76" s="95" t="s">
        <v>45</v>
      </c>
      <c r="K76" s="27"/>
      <c r="L76" s="25"/>
    </row>
    <row r="77" spans="2:12" s="1" customFormat="1" ht="14.4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 x14ac:dyDescent="0.2">
      <c r="B82" s="25"/>
      <c r="C82" s="17" t="s">
        <v>82</v>
      </c>
      <c r="L82" s="25"/>
    </row>
    <row r="83" spans="2:47" s="1" customFormat="1" ht="6.9" customHeight="1" x14ac:dyDescent="0.2">
      <c r="B83" s="25"/>
      <c r="L83" s="25"/>
    </row>
    <row r="84" spans="2:47" s="1" customFormat="1" ht="12" customHeight="1" x14ac:dyDescent="0.2">
      <c r="B84" s="25"/>
      <c r="C84" s="22" t="s">
        <v>13</v>
      </c>
      <c r="L84" s="25"/>
    </row>
    <row r="85" spans="2:47" s="1" customFormat="1" ht="16.5" customHeight="1" x14ac:dyDescent="0.2">
      <c r="B85" s="25"/>
      <c r="E85" s="193" t="str">
        <f>E7</f>
        <v>ZNALEKON s.r.o., Internátna 18, 974 01 Banská Bystrica</v>
      </c>
      <c r="F85" s="194"/>
      <c r="G85" s="194"/>
      <c r="H85" s="194"/>
      <c r="L85" s="25"/>
    </row>
    <row r="86" spans="2:47" s="1" customFormat="1" ht="12" customHeight="1" x14ac:dyDescent="0.2">
      <c r="B86" s="25"/>
      <c r="C86" s="22" t="s">
        <v>80</v>
      </c>
      <c r="L86" s="25"/>
    </row>
    <row r="87" spans="2:47" s="1" customFormat="1" ht="30" customHeight="1" x14ac:dyDescent="0.2">
      <c r="B87" s="25"/>
      <c r="E87" s="179" t="str">
        <f>E9</f>
        <v>2022-45.1 - Špania dolina, Cisárska komnata - rekonštrukcia elektro + podlahové elektrické kúrenie</v>
      </c>
      <c r="F87" s="192"/>
      <c r="G87" s="192"/>
      <c r="H87" s="192"/>
      <c r="L87" s="25"/>
    </row>
    <row r="88" spans="2:47" s="1" customFormat="1" ht="6.9" customHeight="1" x14ac:dyDescent="0.2">
      <c r="B88" s="25"/>
      <c r="L88" s="25"/>
    </row>
    <row r="89" spans="2:47" s="1" customFormat="1" ht="12" customHeight="1" x14ac:dyDescent="0.2">
      <c r="B89" s="25"/>
      <c r="C89" s="22" t="s">
        <v>17</v>
      </c>
      <c r="F89" s="20" t="str">
        <f>F12</f>
        <v xml:space="preserve"> </v>
      </c>
      <c r="I89" s="22" t="s">
        <v>19</v>
      </c>
      <c r="J89" s="48" t="str">
        <f>IF(J12="","",J12)</f>
        <v>13. 5. 2022</v>
      </c>
      <c r="L89" s="25"/>
    </row>
    <row r="90" spans="2:47" s="1" customFormat="1" ht="6.9" customHeight="1" x14ac:dyDescent="0.2">
      <c r="B90" s="25"/>
      <c r="L90" s="25"/>
    </row>
    <row r="91" spans="2:47" s="1" customFormat="1" ht="15.15" customHeight="1" x14ac:dyDescent="0.2">
      <c r="B91" s="25"/>
      <c r="C91" s="22" t="s">
        <v>21</v>
      </c>
      <c r="F91" s="20" t="str">
        <f>E15</f>
        <v xml:space="preserve"> </v>
      </c>
      <c r="I91" s="22" t="s">
        <v>25</v>
      </c>
      <c r="J91" s="23" t="str">
        <f>E21</f>
        <v xml:space="preserve"> </v>
      </c>
      <c r="L91" s="25"/>
    </row>
    <row r="92" spans="2:47" s="1" customFormat="1" ht="15.15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 x14ac:dyDescent="0.2">
      <c r="B93" s="25"/>
      <c r="L93" s="25"/>
    </row>
    <row r="94" spans="2:47" s="1" customFormat="1" ht="29.25" customHeight="1" x14ac:dyDescent="0.2">
      <c r="B94" s="25"/>
      <c r="C94" s="96" t="s">
        <v>83</v>
      </c>
      <c r="D94" s="88"/>
      <c r="E94" s="88"/>
      <c r="F94" s="88"/>
      <c r="G94" s="88"/>
      <c r="H94" s="88"/>
      <c r="I94" s="88"/>
      <c r="J94" s="97" t="s">
        <v>84</v>
      </c>
      <c r="K94" s="88"/>
      <c r="L94" s="25"/>
    </row>
    <row r="95" spans="2:47" s="1" customFormat="1" ht="10.35" customHeight="1" x14ac:dyDescent="0.2">
      <c r="B95" s="25"/>
      <c r="L95" s="25"/>
    </row>
    <row r="96" spans="2:47" s="1" customFormat="1" ht="22.95" customHeight="1" x14ac:dyDescent="0.2">
      <c r="B96" s="25"/>
      <c r="C96" s="98" t="s">
        <v>85</v>
      </c>
      <c r="J96" s="61"/>
      <c r="L96" s="25"/>
      <c r="AU96" s="13" t="s">
        <v>86</v>
      </c>
    </row>
    <row r="97" spans="2:12" s="8" customFormat="1" ht="24.9" customHeight="1" x14ac:dyDescent="0.2">
      <c r="B97" s="99"/>
      <c r="D97" s="100" t="s">
        <v>87</v>
      </c>
      <c r="E97" s="101"/>
      <c r="F97" s="101"/>
      <c r="G97" s="101"/>
      <c r="H97" s="101"/>
      <c r="I97" s="101"/>
      <c r="J97" s="102"/>
      <c r="L97" s="99"/>
    </row>
    <row r="98" spans="2:12" s="9" customFormat="1" ht="19.95" customHeight="1" x14ac:dyDescent="0.2">
      <c r="B98" s="103"/>
      <c r="D98" s="104" t="s">
        <v>88</v>
      </c>
      <c r="E98" s="105"/>
      <c r="F98" s="105"/>
      <c r="G98" s="105"/>
      <c r="H98" s="105"/>
      <c r="I98" s="105"/>
      <c r="J98" s="106"/>
      <c r="L98" s="103"/>
    </row>
    <row r="99" spans="2:12" s="8" customFormat="1" ht="24.9" customHeight="1" x14ac:dyDescent="0.2">
      <c r="B99" s="99"/>
      <c r="D99" s="100" t="s">
        <v>89</v>
      </c>
      <c r="E99" s="101"/>
      <c r="F99" s="101"/>
      <c r="G99" s="101"/>
      <c r="H99" s="101"/>
      <c r="I99" s="101"/>
      <c r="J99" s="102"/>
      <c r="L99" s="99"/>
    </row>
    <row r="100" spans="2:12" s="9" customFormat="1" ht="19.95" customHeight="1" x14ac:dyDescent="0.2">
      <c r="B100" s="103"/>
      <c r="D100" s="104" t="s">
        <v>90</v>
      </c>
      <c r="E100" s="105"/>
      <c r="F100" s="105"/>
      <c r="G100" s="105"/>
      <c r="H100" s="105"/>
      <c r="I100" s="105"/>
      <c r="J100" s="106"/>
      <c r="L100" s="103"/>
    </row>
    <row r="101" spans="2:12" s="9" customFormat="1" ht="19.95" customHeight="1" x14ac:dyDescent="0.2">
      <c r="B101" s="103"/>
      <c r="D101" s="104" t="s">
        <v>91</v>
      </c>
      <c r="E101" s="105"/>
      <c r="F101" s="105"/>
      <c r="G101" s="105"/>
      <c r="H101" s="105"/>
      <c r="I101" s="105"/>
      <c r="J101" s="106"/>
      <c r="L101" s="103"/>
    </row>
    <row r="102" spans="2:12" s="8" customFormat="1" ht="24.9" customHeight="1" x14ac:dyDescent="0.2">
      <c r="B102" s="99"/>
      <c r="D102" s="100" t="s">
        <v>92</v>
      </c>
      <c r="E102" s="101"/>
      <c r="F102" s="101"/>
      <c r="G102" s="101"/>
      <c r="H102" s="101"/>
      <c r="I102" s="101"/>
      <c r="J102" s="102"/>
      <c r="L102" s="99"/>
    </row>
    <row r="103" spans="2:12" s="8" customFormat="1" ht="24.9" customHeight="1" x14ac:dyDescent="0.2">
      <c r="B103" s="99"/>
      <c r="D103" s="100" t="s">
        <v>93</v>
      </c>
      <c r="E103" s="101"/>
      <c r="F103" s="101"/>
      <c r="G103" s="101"/>
      <c r="H103" s="101"/>
      <c r="I103" s="101"/>
      <c r="J103" s="102"/>
      <c r="L103" s="99"/>
    </row>
    <row r="104" spans="2:12" s="1" customFormat="1" ht="21.75" customHeight="1" x14ac:dyDescent="0.2">
      <c r="B104" s="25"/>
      <c r="L104" s="25"/>
    </row>
    <row r="105" spans="2:12" s="1" customFormat="1" ht="6.9" customHeight="1" x14ac:dyDescent="0.2"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25"/>
    </row>
    <row r="109" spans="2:12" s="1" customFormat="1" ht="6.9" customHeight="1" x14ac:dyDescent="0.2">
      <c r="B109" s="42"/>
      <c r="C109" s="43"/>
      <c r="D109" s="43"/>
      <c r="E109" s="43"/>
      <c r="F109" s="43"/>
      <c r="G109" s="43"/>
      <c r="H109" s="43"/>
      <c r="I109" s="43"/>
      <c r="J109" s="43"/>
      <c r="K109" s="43"/>
      <c r="L109" s="25"/>
    </row>
    <row r="110" spans="2:12" s="1" customFormat="1" ht="24.9" customHeight="1" x14ac:dyDescent="0.2">
      <c r="B110" s="25"/>
      <c r="C110" s="17" t="s">
        <v>94</v>
      </c>
      <c r="L110" s="25"/>
    </row>
    <row r="111" spans="2:12" s="1" customFormat="1" ht="6.9" customHeight="1" x14ac:dyDescent="0.2">
      <c r="B111" s="25"/>
      <c r="L111" s="25"/>
    </row>
    <row r="112" spans="2:12" s="1" customFormat="1" ht="12" customHeight="1" x14ac:dyDescent="0.2">
      <c r="B112" s="25"/>
      <c r="C112" s="22" t="s">
        <v>13</v>
      </c>
      <c r="L112" s="25"/>
    </row>
    <row r="113" spans="2:65" s="1" customFormat="1" ht="16.5" customHeight="1" x14ac:dyDescent="0.2">
      <c r="B113" s="25"/>
      <c r="E113" s="193" t="str">
        <f>E7</f>
        <v>ZNALEKON s.r.o., Internátna 18, 974 01 Banská Bystrica</v>
      </c>
      <c r="F113" s="194"/>
      <c r="G113" s="194"/>
      <c r="H113" s="194"/>
      <c r="L113" s="25"/>
    </row>
    <row r="114" spans="2:65" s="1" customFormat="1" ht="12" customHeight="1" x14ac:dyDescent="0.2">
      <c r="B114" s="25"/>
      <c r="C114" s="22" t="s">
        <v>80</v>
      </c>
      <c r="L114" s="25"/>
    </row>
    <row r="115" spans="2:65" s="1" customFormat="1" ht="30" customHeight="1" x14ac:dyDescent="0.2">
      <c r="B115" s="25"/>
      <c r="E115" s="179" t="str">
        <f>E9</f>
        <v>2022-45.1 - Špania dolina, Cisárska komnata - rekonštrukcia elektro + podlahové elektrické kúrenie</v>
      </c>
      <c r="F115" s="192"/>
      <c r="G115" s="192"/>
      <c r="H115" s="192"/>
      <c r="L115" s="25"/>
    </row>
    <row r="116" spans="2:65" s="1" customFormat="1" ht="6.9" customHeight="1" x14ac:dyDescent="0.2">
      <c r="B116" s="25"/>
      <c r="L116" s="25"/>
    </row>
    <row r="117" spans="2:65" s="1" customFormat="1" ht="12" customHeight="1" x14ac:dyDescent="0.2">
      <c r="B117" s="25"/>
      <c r="C117" s="22" t="s">
        <v>17</v>
      </c>
      <c r="F117" s="20" t="str">
        <f>F12</f>
        <v xml:space="preserve"> </v>
      </c>
      <c r="I117" s="22" t="s">
        <v>19</v>
      </c>
      <c r="J117" s="48" t="str">
        <f>IF(J12="","",J12)</f>
        <v>13. 5. 2022</v>
      </c>
      <c r="L117" s="25"/>
    </row>
    <row r="118" spans="2:65" s="1" customFormat="1" ht="6.9" customHeight="1" x14ac:dyDescent="0.2">
      <c r="B118" s="25"/>
      <c r="L118" s="25"/>
    </row>
    <row r="119" spans="2:65" s="1" customFormat="1" ht="15.15" customHeight="1" x14ac:dyDescent="0.2">
      <c r="B119" s="25"/>
      <c r="C119" s="22" t="s">
        <v>21</v>
      </c>
      <c r="F119" s="20" t="str">
        <f>E15</f>
        <v xml:space="preserve"> </v>
      </c>
      <c r="I119" s="22" t="s">
        <v>25</v>
      </c>
      <c r="J119" s="23" t="str">
        <f>E21</f>
        <v xml:space="preserve"> </v>
      </c>
      <c r="L119" s="25"/>
    </row>
    <row r="120" spans="2:65" s="1" customFormat="1" ht="15.15" customHeight="1" x14ac:dyDescent="0.2">
      <c r="B120" s="25"/>
      <c r="C120" s="22" t="s">
        <v>24</v>
      </c>
      <c r="F120" s="20" t="str">
        <f>IF(E18="","",E18)</f>
        <v xml:space="preserve"> </v>
      </c>
      <c r="I120" s="22" t="s">
        <v>27</v>
      </c>
      <c r="J120" s="23" t="str">
        <f>E24</f>
        <v xml:space="preserve"> </v>
      </c>
      <c r="L120" s="25"/>
    </row>
    <row r="121" spans="2:65" s="1" customFormat="1" ht="10.35" customHeight="1" x14ac:dyDescent="0.2">
      <c r="B121" s="25"/>
      <c r="L121" s="25"/>
    </row>
    <row r="122" spans="2:65" s="10" customFormat="1" ht="29.25" customHeight="1" x14ac:dyDescent="0.2">
      <c r="B122" s="107"/>
      <c r="C122" s="108" t="s">
        <v>95</v>
      </c>
      <c r="D122" s="109" t="s">
        <v>54</v>
      </c>
      <c r="E122" s="109" t="s">
        <v>50</v>
      </c>
      <c r="F122" s="109" t="s">
        <v>51</v>
      </c>
      <c r="G122" s="109" t="s">
        <v>96</v>
      </c>
      <c r="H122" s="109" t="s">
        <v>97</v>
      </c>
      <c r="I122" s="109" t="s">
        <v>98</v>
      </c>
      <c r="J122" s="110" t="s">
        <v>84</v>
      </c>
      <c r="K122" s="111" t="s">
        <v>99</v>
      </c>
      <c r="L122" s="107"/>
      <c r="M122" s="54" t="s">
        <v>1</v>
      </c>
      <c r="N122" s="55" t="s">
        <v>33</v>
      </c>
      <c r="O122" s="55" t="s">
        <v>100</v>
      </c>
      <c r="P122" s="55" t="s">
        <v>101</v>
      </c>
      <c r="Q122" s="55" t="s">
        <v>102</v>
      </c>
      <c r="R122" s="55" t="s">
        <v>103</v>
      </c>
      <c r="S122" s="55" t="s">
        <v>104</v>
      </c>
      <c r="T122" s="56" t="s">
        <v>105</v>
      </c>
    </row>
    <row r="123" spans="2:65" s="1" customFormat="1" ht="22.95" customHeight="1" x14ac:dyDescent="0.3">
      <c r="B123" s="25"/>
      <c r="C123" s="59" t="s">
        <v>85</v>
      </c>
      <c r="J123" s="112"/>
      <c r="L123" s="25"/>
      <c r="M123" s="57"/>
      <c r="N123" s="49"/>
      <c r="O123" s="49"/>
      <c r="P123" s="113">
        <f>P124+P129+P216+P219</f>
        <v>162.5624</v>
      </c>
      <c r="Q123" s="49"/>
      <c r="R123" s="113">
        <f>R124+R129+R216+R219</f>
        <v>0.22204399999999999</v>
      </c>
      <c r="S123" s="49"/>
      <c r="T123" s="114">
        <f>T124+T129+T216+T219</f>
        <v>0.76</v>
      </c>
      <c r="AT123" s="13" t="s">
        <v>68</v>
      </c>
      <c r="AU123" s="13" t="s">
        <v>86</v>
      </c>
      <c r="BK123" s="115">
        <f>BK124+BK129+BK216+BK219</f>
        <v>0</v>
      </c>
    </row>
    <row r="124" spans="2:65" s="11" customFormat="1" ht="25.95" customHeight="1" x14ac:dyDescent="0.25">
      <c r="B124" s="116"/>
      <c r="D124" s="117" t="s">
        <v>68</v>
      </c>
      <c r="E124" s="118" t="s">
        <v>106</v>
      </c>
      <c r="F124" s="118" t="s">
        <v>107</v>
      </c>
      <c r="J124" s="119"/>
      <c r="L124" s="116"/>
      <c r="M124" s="120"/>
      <c r="P124" s="121">
        <f>P125</f>
        <v>40.119399999999999</v>
      </c>
      <c r="R124" s="121">
        <f>R125</f>
        <v>0</v>
      </c>
      <c r="T124" s="122">
        <f>T125</f>
        <v>0.76</v>
      </c>
      <c r="AR124" s="117" t="s">
        <v>77</v>
      </c>
      <c r="AT124" s="123" t="s">
        <v>68</v>
      </c>
      <c r="AU124" s="123" t="s">
        <v>69</v>
      </c>
      <c r="AY124" s="117" t="s">
        <v>108</v>
      </c>
      <c r="BK124" s="124">
        <f>BK125</f>
        <v>0</v>
      </c>
    </row>
    <row r="125" spans="2:65" s="11" customFormat="1" ht="22.95" customHeight="1" x14ac:dyDescent="0.25">
      <c r="B125" s="116"/>
      <c r="D125" s="117" t="s">
        <v>68</v>
      </c>
      <c r="E125" s="125" t="s">
        <v>109</v>
      </c>
      <c r="F125" s="125" t="s">
        <v>110</v>
      </c>
      <c r="J125" s="126"/>
      <c r="L125" s="116"/>
      <c r="M125" s="120"/>
      <c r="P125" s="121">
        <f>SUM(P126:P128)</f>
        <v>40.119399999999999</v>
      </c>
      <c r="R125" s="121">
        <f>SUM(R126:R128)</f>
        <v>0</v>
      </c>
      <c r="T125" s="122">
        <f>SUM(T126:T128)</f>
        <v>0.76</v>
      </c>
      <c r="AR125" s="117" t="s">
        <v>77</v>
      </c>
      <c r="AT125" s="123" t="s">
        <v>68</v>
      </c>
      <c r="AU125" s="123" t="s">
        <v>77</v>
      </c>
      <c r="AY125" s="117" t="s">
        <v>108</v>
      </c>
      <c r="BK125" s="124">
        <f>SUM(BK126:BK128)</f>
        <v>0</v>
      </c>
    </row>
    <row r="126" spans="2:65" s="1" customFormat="1" ht="33" customHeight="1" x14ac:dyDescent="0.2">
      <c r="B126" s="127"/>
      <c r="C126" s="128" t="s">
        <v>77</v>
      </c>
      <c r="D126" s="128" t="s">
        <v>111</v>
      </c>
      <c r="E126" s="129" t="s">
        <v>112</v>
      </c>
      <c r="F126" s="130" t="s">
        <v>113</v>
      </c>
      <c r="G126" s="131" t="s">
        <v>114</v>
      </c>
      <c r="H126" s="132">
        <v>1</v>
      </c>
      <c r="I126" s="133"/>
      <c r="J126" s="133"/>
      <c r="K126" s="134"/>
      <c r="L126" s="25"/>
      <c r="M126" s="135" t="s">
        <v>1</v>
      </c>
      <c r="N126" s="136" t="s">
        <v>35</v>
      </c>
      <c r="O126" s="137">
        <v>2.4729999999999999</v>
      </c>
      <c r="P126" s="137">
        <f>O126*H126</f>
        <v>2.4729999999999999</v>
      </c>
      <c r="Q126" s="137">
        <v>0</v>
      </c>
      <c r="R126" s="137">
        <f>Q126*H126</f>
        <v>0</v>
      </c>
      <c r="S126" s="137">
        <v>0.33200000000000002</v>
      </c>
      <c r="T126" s="138">
        <f>S126*H126</f>
        <v>0.33200000000000002</v>
      </c>
      <c r="AR126" s="139" t="s">
        <v>115</v>
      </c>
      <c r="AT126" s="139" t="s">
        <v>111</v>
      </c>
      <c r="AU126" s="139" t="s">
        <v>116</v>
      </c>
      <c r="AY126" s="13" t="s">
        <v>108</v>
      </c>
      <c r="BE126" s="140">
        <f>IF(N126="základná",J126,0)</f>
        <v>0</v>
      </c>
      <c r="BF126" s="140">
        <f>IF(N126="znížená",J126,0)</f>
        <v>0</v>
      </c>
      <c r="BG126" s="140">
        <f>IF(N126="zákl. prenesená",J126,0)</f>
        <v>0</v>
      </c>
      <c r="BH126" s="140">
        <f>IF(N126="zníž. prenesená",J126,0)</f>
        <v>0</v>
      </c>
      <c r="BI126" s="140">
        <f>IF(N126="nulová",J126,0)</f>
        <v>0</v>
      </c>
      <c r="BJ126" s="13" t="s">
        <v>116</v>
      </c>
      <c r="BK126" s="140">
        <f>ROUND(I126*H126,2)</f>
        <v>0</v>
      </c>
      <c r="BL126" s="13" t="s">
        <v>115</v>
      </c>
      <c r="BM126" s="139" t="s">
        <v>117</v>
      </c>
    </row>
    <row r="127" spans="2:65" s="1" customFormat="1" ht="24.15" customHeight="1" x14ac:dyDescent="0.2">
      <c r="B127" s="127"/>
      <c r="C127" s="128" t="s">
        <v>118</v>
      </c>
      <c r="D127" s="128" t="s">
        <v>111</v>
      </c>
      <c r="E127" s="129" t="s">
        <v>119</v>
      </c>
      <c r="F127" s="130" t="s">
        <v>120</v>
      </c>
      <c r="G127" s="131" t="s">
        <v>114</v>
      </c>
      <c r="H127" s="132">
        <v>28</v>
      </c>
      <c r="I127" s="133"/>
      <c r="J127" s="133"/>
      <c r="K127" s="134"/>
      <c r="L127" s="25"/>
      <c r="M127" s="135" t="s">
        <v>1</v>
      </c>
      <c r="N127" s="136" t="s">
        <v>35</v>
      </c>
      <c r="O127" s="137">
        <v>0.29199999999999998</v>
      </c>
      <c r="P127" s="137">
        <f>O127*H127</f>
        <v>8.1760000000000002</v>
      </c>
      <c r="Q127" s="137">
        <v>0</v>
      </c>
      <c r="R127" s="137">
        <f>Q127*H127</f>
        <v>0</v>
      </c>
      <c r="S127" s="137">
        <v>1E-3</v>
      </c>
      <c r="T127" s="138">
        <f>S127*H127</f>
        <v>2.8000000000000001E-2</v>
      </c>
      <c r="AR127" s="139" t="s">
        <v>115</v>
      </c>
      <c r="AT127" s="139" t="s">
        <v>111</v>
      </c>
      <c r="AU127" s="139" t="s">
        <v>116</v>
      </c>
      <c r="AY127" s="13" t="s">
        <v>108</v>
      </c>
      <c r="BE127" s="140">
        <f>IF(N127="základná",J127,0)</f>
        <v>0</v>
      </c>
      <c r="BF127" s="140">
        <f>IF(N127="znížená",J127,0)</f>
        <v>0</v>
      </c>
      <c r="BG127" s="140">
        <f>IF(N127="zákl. prenesená",J127,0)</f>
        <v>0</v>
      </c>
      <c r="BH127" s="140">
        <f>IF(N127="zníž. prenesená",J127,0)</f>
        <v>0</v>
      </c>
      <c r="BI127" s="140">
        <f>IF(N127="nulová",J127,0)</f>
        <v>0</v>
      </c>
      <c r="BJ127" s="13" t="s">
        <v>116</v>
      </c>
      <c r="BK127" s="140">
        <f>ROUND(I127*H127,2)</f>
        <v>0</v>
      </c>
      <c r="BL127" s="13" t="s">
        <v>115</v>
      </c>
      <c r="BM127" s="139" t="s">
        <v>121</v>
      </c>
    </row>
    <row r="128" spans="2:65" s="1" customFormat="1" ht="24.15" customHeight="1" x14ac:dyDescent="0.2">
      <c r="B128" s="127"/>
      <c r="C128" s="128" t="s">
        <v>122</v>
      </c>
      <c r="D128" s="128" t="s">
        <v>111</v>
      </c>
      <c r="E128" s="129" t="s">
        <v>123</v>
      </c>
      <c r="F128" s="130" t="s">
        <v>124</v>
      </c>
      <c r="G128" s="131" t="s">
        <v>125</v>
      </c>
      <c r="H128" s="132">
        <v>80</v>
      </c>
      <c r="I128" s="133"/>
      <c r="J128" s="133"/>
      <c r="K128" s="134"/>
      <c r="L128" s="25"/>
      <c r="M128" s="135" t="s">
        <v>1</v>
      </c>
      <c r="N128" s="136" t="s">
        <v>35</v>
      </c>
      <c r="O128" s="137">
        <v>0.36837999999999999</v>
      </c>
      <c r="P128" s="137">
        <f>O128*H128</f>
        <v>29.470399999999998</v>
      </c>
      <c r="Q128" s="137">
        <v>0</v>
      </c>
      <c r="R128" s="137">
        <f>Q128*H128</f>
        <v>0</v>
      </c>
      <c r="S128" s="137">
        <v>5.0000000000000001E-3</v>
      </c>
      <c r="T128" s="138">
        <f>S128*H128</f>
        <v>0.4</v>
      </c>
      <c r="AR128" s="139" t="s">
        <v>115</v>
      </c>
      <c r="AT128" s="139" t="s">
        <v>111</v>
      </c>
      <c r="AU128" s="139" t="s">
        <v>116</v>
      </c>
      <c r="AY128" s="13" t="s">
        <v>108</v>
      </c>
      <c r="BE128" s="140">
        <f>IF(N128="základná",J128,0)</f>
        <v>0</v>
      </c>
      <c r="BF128" s="140">
        <f>IF(N128="znížená",J128,0)</f>
        <v>0</v>
      </c>
      <c r="BG128" s="140">
        <f>IF(N128="zákl. prenesená",J128,0)</f>
        <v>0</v>
      </c>
      <c r="BH128" s="140">
        <f>IF(N128="zníž. prenesená",J128,0)</f>
        <v>0</v>
      </c>
      <c r="BI128" s="140">
        <f>IF(N128="nulová",J128,0)</f>
        <v>0</v>
      </c>
      <c r="BJ128" s="13" t="s">
        <v>116</v>
      </c>
      <c r="BK128" s="140">
        <f>ROUND(I128*H128,2)</f>
        <v>0</v>
      </c>
      <c r="BL128" s="13" t="s">
        <v>115</v>
      </c>
      <c r="BM128" s="139" t="s">
        <v>126</v>
      </c>
    </row>
    <row r="129" spans="2:65" s="11" customFormat="1" ht="25.95" customHeight="1" x14ac:dyDescent="0.25">
      <c r="B129" s="116"/>
      <c r="D129" s="117" t="s">
        <v>68</v>
      </c>
      <c r="E129" s="118" t="s">
        <v>127</v>
      </c>
      <c r="F129" s="118" t="s">
        <v>128</v>
      </c>
      <c r="J129" s="119"/>
      <c r="L129" s="116"/>
      <c r="M129" s="120"/>
      <c r="P129" s="121">
        <f>P130+P210</f>
        <v>113.723</v>
      </c>
      <c r="R129" s="121">
        <f>R130+R210</f>
        <v>0.19204399999999999</v>
      </c>
      <c r="T129" s="122">
        <f>T130+T210</f>
        <v>0</v>
      </c>
      <c r="AR129" s="117" t="s">
        <v>129</v>
      </c>
      <c r="AT129" s="123" t="s">
        <v>68</v>
      </c>
      <c r="AU129" s="123" t="s">
        <v>69</v>
      </c>
      <c r="AY129" s="117" t="s">
        <v>108</v>
      </c>
      <c r="BK129" s="124">
        <f>BK130+BK210</f>
        <v>0</v>
      </c>
    </row>
    <row r="130" spans="2:65" s="11" customFormat="1" ht="22.95" customHeight="1" x14ac:dyDescent="0.25">
      <c r="B130" s="116"/>
      <c r="D130" s="117" t="s">
        <v>68</v>
      </c>
      <c r="E130" s="125" t="s">
        <v>130</v>
      </c>
      <c r="F130" s="125" t="s">
        <v>131</v>
      </c>
      <c r="J130" s="126"/>
      <c r="L130" s="116"/>
      <c r="M130" s="120"/>
      <c r="P130" s="121">
        <f>SUM(P131:P209)</f>
        <v>110.307</v>
      </c>
      <c r="R130" s="121">
        <f>SUM(R131:R209)</f>
        <v>0.19148399999999999</v>
      </c>
      <c r="T130" s="122">
        <f>SUM(T131:T209)</f>
        <v>0</v>
      </c>
      <c r="AR130" s="117" t="s">
        <v>129</v>
      </c>
      <c r="AT130" s="123" t="s">
        <v>68</v>
      </c>
      <c r="AU130" s="123" t="s">
        <v>77</v>
      </c>
      <c r="AY130" s="117" t="s">
        <v>108</v>
      </c>
      <c r="BK130" s="124">
        <f>SUM(BK131:BK209)</f>
        <v>0</v>
      </c>
    </row>
    <row r="131" spans="2:65" s="1" customFormat="1" ht="33" customHeight="1" x14ac:dyDescent="0.2">
      <c r="B131" s="127"/>
      <c r="C131" s="128" t="s">
        <v>132</v>
      </c>
      <c r="D131" s="128" t="s">
        <v>111</v>
      </c>
      <c r="E131" s="129" t="s">
        <v>133</v>
      </c>
      <c r="F131" s="130" t="s">
        <v>134</v>
      </c>
      <c r="G131" s="131" t="s">
        <v>114</v>
      </c>
      <c r="H131" s="132">
        <v>30</v>
      </c>
      <c r="I131" s="133"/>
      <c r="J131" s="133"/>
      <c r="K131" s="134"/>
      <c r="L131" s="25"/>
      <c r="M131" s="135" t="s">
        <v>1</v>
      </c>
      <c r="N131" s="136" t="s">
        <v>35</v>
      </c>
      <c r="O131" s="137">
        <v>6.7000000000000004E-2</v>
      </c>
      <c r="P131" s="137">
        <f t="shared" ref="P131:P173" si="0">O131*H131</f>
        <v>2.0100000000000002</v>
      </c>
      <c r="Q131" s="137">
        <v>0</v>
      </c>
      <c r="R131" s="137">
        <f t="shared" ref="R131:R173" si="1">Q131*H131</f>
        <v>0</v>
      </c>
      <c r="S131" s="137">
        <v>0</v>
      </c>
      <c r="T131" s="138">
        <f t="shared" ref="T131:T173" si="2">S131*H131</f>
        <v>0</v>
      </c>
      <c r="AR131" s="139" t="s">
        <v>135</v>
      </c>
      <c r="AT131" s="139" t="s">
        <v>111</v>
      </c>
      <c r="AU131" s="139" t="s">
        <v>116</v>
      </c>
      <c r="AY131" s="13" t="s">
        <v>108</v>
      </c>
      <c r="BE131" s="140">
        <f t="shared" ref="BE131:BE173" si="3">IF(N131="základná",J131,0)</f>
        <v>0</v>
      </c>
      <c r="BF131" s="140">
        <f t="shared" ref="BF131:BF173" si="4">IF(N131="znížená",J131,0)</f>
        <v>0</v>
      </c>
      <c r="BG131" s="140">
        <f t="shared" ref="BG131:BG173" si="5">IF(N131="zákl. prenesená",J131,0)</f>
        <v>0</v>
      </c>
      <c r="BH131" s="140">
        <f t="shared" ref="BH131:BH173" si="6">IF(N131="zníž. prenesená",J131,0)</f>
        <v>0</v>
      </c>
      <c r="BI131" s="140">
        <f t="shared" ref="BI131:BI173" si="7">IF(N131="nulová",J131,0)</f>
        <v>0</v>
      </c>
      <c r="BJ131" s="13" t="s">
        <v>116</v>
      </c>
      <c r="BK131" s="140">
        <f t="shared" ref="BK131:BK173" si="8">ROUND(I131*H131,2)</f>
        <v>0</v>
      </c>
      <c r="BL131" s="13" t="s">
        <v>135</v>
      </c>
      <c r="BM131" s="139" t="s">
        <v>136</v>
      </c>
    </row>
    <row r="132" spans="2:65" s="1" customFormat="1" ht="16.5" customHeight="1" x14ac:dyDescent="0.2">
      <c r="B132" s="127"/>
      <c r="C132" s="141" t="s">
        <v>137</v>
      </c>
      <c r="D132" s="141" t="s">
        <v>127</v>
      </c>
      <c r="E132" s="142" t="s">
        <v>138</v>
      </c>
      <c r="F132" s="143" t="s">
        <v>139</v>
      </c>
      <c r="G132" s="144" t="s">
        <v>114</v>
      </c>
      <c r="H132" s="145">
        <v>30</v>
      </c>
      <c r="I132" s="146"/>
      <c r="J132" s="146"/>
      <c r="K132" s="147"/>
      <c r="L132" s="148"/>
      <c r="M132" s="149" t="s">
        <v>1</v>
      </c>
      <c r="N132" s="150" t="s">
        <v>35</v>
      </c>
      <c r="O132" s="137">
        <v>0</v>
      </c>
      <c r="P132" s="137">
        <f t="shared" si="0"/>
        <v>0</v>
      </c>
      <c r="Q132" s="137">
        <v>1.0000000000000001E-5</v>
      </c>
      <c r="R132" s="137">
        <f t="shared" si="1"/>
        <v>3.0000000000000003E-4</v>
      </c>
      <c r="S132" s="137">
        <v>0</v>
      </c>
      <c r="T132" s="138">
        <f t="shared" si="2"/>
        <v>0</v>
      </c>
      <c r="AR132" s="139" t="s">
        <v>140</v>
      </c>
      <c r="AT132" s="139" t="s">
        <v>127</v>
      </c>
      <c r="AU132" s="139" t="s">
        <v>116</v>
      </c>
      <c r="AY132" s="13" t="s">
        <v>108</v>
      </c>
      <c r="BE132" s="140">
        <f t="shared" si="3"/>
        <v>0</v>
      </c>
      <c r="BF132" s="140">
        <f t="shared" si="4"/>
        <v>0</v>
      </c>
      <c r="BG132" s="140">
        <f t="shared" si="5"/>
        <v>0</v>
      </c>
      <c r="BH132" s="140">
        <f t="shared" si="6"/>
        <v>0</v>
      </c>
      <c r="BI132" s="140">
        <f t="shared" si="7"/>
        <v>0</v>
      </c>
      <c r="BJ132" s="13" t="s">
        <v>116</v>
      </c>
      <c r="BK132" s="140">
        <f t="shared" si="8"/>
        <v>0</v>
      </c>
      <c r="BL132" s="13" t="s">
        <v>140</v>
      </c>
      <c r="BM132" s="139" t="s">
        <v>141</v>
      </c>
    </row>
    <row r="133" spans="2:65" s="1" customFormat="1" ht="24.15" customHeight="1" x14ac:dyDescent="0.2">
      <c r="B133" s="127"/>
      <c r="C133" s="128" t="s">
        <v>142</v>
      </c>
      <c r="D133" s="128" t="s">
        <v>111</v>
      </c>
      <c r="E133" s="129" t="s">
        <v>143</v>
      </c>
      <c r="F133" s="130" t="s">
        <v>144</v>
      </c>
      <c r="G133" s="131" t="s">
        <v>114</v>
      </c>
      <c r="H133" s="132">
        <v>42</v>
      </c>
      <c r="I133" s="133"/>
      <c r="J133" s="133"/>
      <c r="K133" s="134"/>
      <c r="L133" s="25"/>
      <c r="M133" s="135" t="s">
        <v>1</v>
      </c>
      <c r="N133" s="136" t="s">
        <v>35</v>
      </c>
      <c r="O133" s="137">
        <v>6.4000000000000001E-2</v>
      </c>
      <c r="P133" s="137">
        <f t="shared" si="0"/>
        <v>2.6880000000000002</v>
      </c>
      <c r="Q133" s="137">
        <v>0</v>
      </c>
      <c r="R133" s="137">
        <f t="shared" si="1"/>
        <v>0</v>
      </c>
      <c r="S133" s="137">
        <v>0</v>
      </c>
      <c r="T133" s="138">
        <f t="shared" si="2"/>
        <v>0</v>
      </c>
      <c r="AR133" s="139" t="s">
        <v>135</v>
      </c>
      <c r="AT133" s="139" t="s">
        <v>111</v>
      </c>
      <c r="AU133" s="139" t="s">
        <v>116</v>
      </c>
      <c r="AY133" s="13" t="s">
        <v>108</v>
      </c>
      <c r="BE133" s="140">
        <f t="shared" si="3"/>
        <v>0</v>
      </c>
      <c r="BF133" s="140">
        <f t="shared" si="4"/>
        <v>0</v>
      </c>
      <c r="BG133" s="140">
        <f t="shared" si="5"/>
        <v>0</v>
      </c>
      <c r="BH133" s="140">
        <f t="shared" si="6"/>
        <v>0</v>
      </c>
      <c r="BI133" s="140">
        <f t="shared" si="7"/>
        <v>0</v>
      </c>
      <c r="BJ133" s="13" t="s">
        <v>116</v>
      </c>
      <c r="BK133" s="140">
        <f t="shared" si="8"/>
        <v>0</v>
      </c>
      <c r="BL133" s="13" t="s">
        <v>135</v>
      </c>
      <c r="BM133" s="139" t="s">
        <v>145</v>
      </c>
    </row>
    <row r="134" spans="2:65" s="1" customFormat="1" ht="24.15" customHeight="1" x14ac:dyDescent="0.2">
      <c r="B134" s="127"/>
      <c r="C134" s="128" t="s">
        <v>146</v>
      </c>
      <c r="D134" s="128" t="s">
        <v>111</v>
      </c>
      <c r="E134" s="129" t="s">
        <v>147</v>
      </c>
      <c r="F134" s="130" t="s">
        <v>148</v>
      </c>
      <c r="G134" s="131" t="s">
        <v>114</v>
      </c>
      <c r="H134" s="132">
        <v>3</v>
      </c>
      <c r="I134" s="133"/>
      <c r="J134" s="133"/>
      <c r="K134" s="134"/>
      <c r="L134" s="25"/>
      <c r="M134" s="135" t="s">
        <v>1</v>
      </c>
      <c r="N134" s="136" t="s">
        <v>35</v>
      </c>
      <c r="O134" s="137">
        <v>0.28799999999999998</v>
      </c>
      <c r="P134" s="137">
        <f t="shared" si="0"/>
        <v>0.86399999999999988</v>
      </c>
      <c r="Q134" s="137">
        <v>0</v>
      </c>
      <c r="R134" s="137">
        <f t="shared" si="1"/>
        <v>0</v>
      </c>
      <c r="S134" s="137">
        <v>0</v>
      </c>
      <c r="T134" s="138">
        <f t="shared" si="2"/>
        <v>0</v>
      </c>
      <c r="AR134" s="139" t="s">
        <v>135</v>
      </c>
      <c r="AT134" s="139" t="s">
        <v>111</v>
      </c>
      <c r="AU134" s="139" t="s">
        <v>116</v>
      </c>
      <c r="AY134" s="13" t="s">
        <v>108</v>
      </c>
      <c r="BE134" s="140">
        <f t="shared" si="3"/>
        <v>0</v>
      </c>
      <c r="BF134" s="140">
        <f t="shared" si="4"/>
        <v>0</v>
      </c>
      <c r="BG134" s="140">
        <f t="shared" si="5"/>
        <v>0</v>
      </c>
      <c r="BH134" s="140">
        <f t="shared" si="6"/>
        <v>0</v>
      </c>
      <c r="BI134" s="140">
        <f t="shared" si="7"/>
        <v>0</v>
      </c>
      <c r="BJ134" s="13" t="s">
        <v>116</v>
      </c>
      <c r="BK134" s="140">
        <f t="shared" si="8"/>
        <v>0</v>
      </c>
      <c r="BL134" s="13" t="s">
        <v>135</v>
      </c>
      <c r="BM134" s="139" t="s">
        <v>149</v>
      </c>
    </row>
    <row r="135" spans="2:65" s="1" customFormat="1" ht="16.5" customHeight="1" x14ac:dyDescent="0.2">
      <c r="B135" s="127"/>
      <c r="C135" s="141" t="s">
        <v>109</v>
      </c>
      <c r="D135" s="141" t="s">
        <v>127</v>
      </c>
      <c r="E135" s="142" t="s">
        <v>150</v>
      </c>
      <c r="F135" s="143" t="s">
        <v>151</v>
      </c>
      <c r="G135" s="144" t="s">
        <v>114</v>
      </c>
      <c r="H135" s="145">
        <v>3</v>
      </c>
      <c r="I135" s="146"/>
      <c r="J135" s="146"/>
      <c r="K135" s="147"/>
      <c r="L135" s="148"/>
      <c r="M135" s="149" t="s">
        <v>1</v>
      </c>
      <c r="N135" s="150" t="s">
        <v>35</v>
      </c>
      <c r="O135" s="137">
        <v>0</v>
      </c>
      <c r="P135" s="137">
        <f t="shared" si="0"/>
        <v>0</v>
      </c>
      <c r="Q135" s="137">
        <v>8.0000000000000007E-5</v>
      </c>
      <c r="R135" s="137">
        <f t="shared" si="1"/>
        <v>2.4000000000000003E-4</v>
      </c>
      <c r="S135" s="137">
        <v>0</v>
      </c>
      <c r="T135" s="138">
        <f t="shared" si="2"/>
        <v>0</v>
      </c>
      <c r="AR135" s="139" t="s">
        <v>152</v>
      </c>
      <c r="AT135" s="139" t="s">
        <v>127</v>
      </c>
      <c r="AU135" s="139" t="s">
        <v>116</v>
      </c>
      <c r="AY135" s="13" t="s">
        <v>108</v>
      </c>
      <c r="BE135" s="140">
        <f t="shared" si="3"/>
        <v>0</v>
      </c>
      <c r="BF135" s="140">
        <f t="shared" si="4"/>
        <v>0</v>
      </c>
      <c r="BG135" s="140">
        <f t="shared" si="5"/>
        <v>0</v>
      </c>
      <c r="BH135" s="140">
        <f t="shared" si="6"/>
        <v>0</v>
      </c>
      <c r="BI135" s="140">
        <f t="shared" si="7"/>
        <v>0</v>
      </c>
      <c r="BJ135" s="13" t="s">
        <v>116</v>
      </c>
      <c r="BK135" s="140">
        <f t="shared" si="8"/>
        <v>0</v>
      </c>
      <c r="BL135" s="13" t="s">
        <v>135</v>
      </c>
      <c r="BM135" s="139" t="s">
        <v>153</v>
      </c>
    </row>
    <row r="136" spans="2:65" s="1" customFormat="1" ht="24.15" customHeight="1" x14ac:dyDescent="0.2">
      <c r="B136" s="127"/>
      <c r="C136" s="128" t="s">
        <v>154</v>
      </c>
      <c r="D136" s="128" t="s">
        <v>111</v>
      </c>
      <c r="E136" s="129" t="s">
        <v>155</v>
      </c>
      <c r="F136" s="130" t="s">
        <v>156</v>
      </c>
      <c r="G136" s="131" t="s">
        <v>114</v>
      </c>
      <c r="H136" s="132">
        <v>2</v>
      </c>
      <c r="I136" s="133"/>
      <c r="J136" s="133"/>
      <c r="K136" s="134"/>
      <c r="L136" s="25"/>
      <c r="M136" s="135" t="s">
        <v>1</v>
      </c>
      <c r="N136" s="136" t="s">
        <v>35</v>
      </c>
      <c r="O136" s="137">
        <v>0.29199999999999998</v>
      </c>
      <c r="P136" s="137">
        <f t="shared" si="0"/>
        <v>0.58399999999999996</v>
      </c>
      <c r="Q136" s="137">
        <v>0</v>
      </c>
      <c r="R136" s="137">
        <f t="shared" si="1"/>
        <v>0</v>
      </c>
      <c r="S136" s="137">
        <v>0</v>
      </c>
      <c r="T136" s="138">
        <f t="shared" si="2"/>
        <v>0</v>
      </c>
      <c r="AR136" s="139" t="s">
        <v>135</v>
      </c>
      <c r="AT136" s="139" t="s">
        <v>111</v>
      </c>
      <c r="AU136" s="139" t="s">
        <v>116</v>
      </c>
      <c r="AY136" s="13" t="s">
        <v>108</v>
      </c>
      <c r="BE136" s="140">
        <f t="shared" si="3"/>
        <v>0</v>
      </c>
      <c r="BF136" s="140">
        <f t="shared" si="4"/>
        <v>0</v>
      </c>
      <c r="BG136" s="140">
        <f t="shared" si="5"/>
        <v>0</v>
      </c>
      <c r="BH136" s="140">
        <f t="shared" si="6"/>
        <v>0</v>
      </c>
      <c r="BI136" s="140">
        <f t="shared" si="7"/>
        <v>0</v>
      </c>
      <c r="BJ136" s="13" t="s">
        <v>116</v>
      </c>
      <c r="BK136" s="140">
        <f t="shared" si="8"/>
        <v>0</v>
      </c>
      <c r="BL136" s="13" t="s">
        <v>135</v>
      </c>
      <c r="BM136" s="139" t="s">
        <v>157</v>
      </c>
    </row>
    <row r="137" spans="2:65" s="1" customFormat="1" ht="21.75" customHeight="1" x14ac:dyDescent="0.2">
      <c r="B137" s="127"/>
      <c r="C137" s="141" t="s">
        <v>158</v>
      </c>
      <c r="D137" s="141" t="s">
        <v>127</v>
      </c>
      <c r="E137" s="142" t="s">
        <v>159</v>
      </c>
      <c r="F137" s="143" t="s">
        <v>160</v>
      </c>
      <c r="G137" s="144" t="s">
        <v>114</v>
      </c>
      <c r="H137" s="145">
        <v>2</v>
      </c>
      <c r="I137" s="146"/>
      <c r="J137" s="146"/>
      <c r="K137" s="147"/>
      <c r="L137" s="148"/>
      <c r="M137" s="149" t="s">
        <v>1</v>
      </c>
      <c r="N137" s="150" t="s">
        <v>35</v>
      </c>
      <c r="O137" s="137">
        <v>0</v>
      </c>
      <c r="P137" s="137">
        <f t="shared" si="0"/>
        <v>0</v>
      </c>
      <c r="Q137" s="137">
        <v>5.0000000000000002E-5</v>
      </c>
      <c r="R137" s="137">
        <f t="shared" si="1"/>
        <v>1E-4</v>
      </c>
      <c r="S137" s="137">
        <v>0</v>
      </c>
      <c r="T137" s="138">
        <f t="shared" si="2"/>
        <v>0</v>
      </c>
      <c r="AR137" s="139" t="s">
        <v>152</v>
      </c>
      <c r="AT137" s="139" t="s">
        <v>127</v>
      </c>
      <c r="AU137" s="139" t="s">
        <v>116</v>
      </c>
      <c r="AY137" s="13" t="s">
        <v>108</v>
      </c>
      <c r="BE137" s="140">
        <f t="shared" si="3"/>
        <v>0</v>
      </c>
      <c r="BF137" s="140">
        <f t="shared" si="4"/>
        <v>0</v>
      </c>
      <c r="BG137" s="140">
        <f t="shared" si="5"/>
        <v>0</v>
      </c>
      <c r="BH137" s="140">
        <f t="shared" si="6"/>
        <v>0</v>
      </c>
      <c r="BI137" s="140">
        <f t="shared" si="7"/>
        <v>0</v>
      </c>
      <c r="BJ137" s="13" t="s">
        <v>116</v>
      </c>
      <c r="BK137" s="140">
        <f t="shared" si="8"/>
        <v>0</v>
      </c>
      <c r="BL137" s="13" t="s">
        <v>135</v>
      </c>
      <c r="BM137" s="139" t="s">
        <v>161</v>
      </c>
    </row>
    <row r="138" spans="2:65" s="1" customFormat="1" ht="24.15" customHeight="1" x14ac:dyDescent="0.2">
      <c r="B138" s="127"/>
      <c r="C138" s="128" t="s">
        <v>162</v>
      </c>
      <c r="D138" s="128" t="s">
        <v>111</v>
      </c>
      <c r="E138" s="129" t="s">
        <v>163</v>
      </c>
      <c r="F138" s="130" t="s">
        <v>164</v>
      </c>
      <c r="G138" s="131" t="s">
        <v>114</v>
      </c>
      <c r="H138" s="132">
        <v>2</v>
      </c>
      <c r="I138" s="133"/>
      <c r="J138" s="133"/>
      <c r="K138" s="134"/>
      <c r="L138" s="25"/>
      <c r="M138" s="135" t="s">
        <v>1</v>
      </c>
      <c r="N138" s="136" t="s">
        <v>35</v>
      </c>
      <c r="O138" s="137">
        <v>0.308</v>
      </c>
      <c r="P138" s="137">
        <f t="shared" si="0"/>
        <v>0.61599999999999999</v>
      </c>
      <c r="Q138" s="137">
        <v>0</v>
      </c>
      <c r="R138" s="137">
        <f t="shared" si="1"/>
        <v>0</v>
      </c>
      <c r="S138" s="137">
        <v>0</v>
      </c>
      <c r="T138" s="138">
        <f t="shared" si="2"/>
        <v>0</v>
      </c>
      <c r="AR138" s="139" t="s">
        <v>135</v>
      </c>
      <c r="AT138" s="139" t="s">
        <v>111</v>
      </c>
      <c r="AU138" s="139" t="s">
        <v>116</v>
      </c>
      <c r="AY138" s="13" t="s">
        <v>108</v>
      </c>
      <c r="BE138" s="140">
        <f t="shared" si="3"/>
        <v>0</v>
      </c>
      <c r="BF138" s="140">
        <f t="shared" si="4"/>
        <v>0</v>
      </c>
      <c r="BG138" s="140">
        <f t="shared" si="5"/>
        <v>0</v>
      </c>
      <c r="BH138" s="140">
        <f t="shared" si="6"/>
        <v>0</v>
      </c>
      <c r="BI138" s="140">
        <f t="shared" si="7"/>
        <v>0</v>
      </c>
      <c r="BJ138" s="13" t="s">
        <v>116</v>
      </c>
      <c r="BK138" s="140">
        <f t="shared" si="8"/>
        <v>0</v>
      </c>
      <c r="BL138" s="13" t="s">
        <v>135</v>
      </c>
      <c r="BM138" s="139" t="s">
        <v>165</v>
      </c>
    </row>
    <row r="139" spans="2:65" s="1" customFormat="1" ht="16.5" customHeight="1" x14ac:dyDescent="0.2">
      <c r="B139" s="127"/>
      <c r="C139" s="141" t="s">
        <v>166</v>
      </c>
      <c r="D139" s="141" t="s">
        <v>127</v>
      </c>
      <c r="E139" s="142" t="s">
        <v>167</v>
      </c>
      <c r="F139" s="143" t="s">
        <v>168</v>
      </c>
      <c r="G139" s="144" t="s">
        <v>114</v>
      </c>
      <c r="H139" s="145">
        <v>2</v>
      </c>
      <c r="I139" s="146"/>
      <c r="J139" s="146"/>
      <c r="K139" s="147"/>
      <c r="L139" s="148"/>
      <c r="M139" s="149" t="s">
        <v>1</v>
      </c>
      <c r="N139" s="150" t="s">
        <v>35</v>
      </c>
      <c r="O139" s="137">
        <v>0</v>
      </c>
      <c r="P139" s="137">
        <f t="shared" si="0"/>
        <v>0</v>
      </c>
      <c r="Q139" s="137">
        <v>8.0000000000000007E-5</v>
      </c>
      <c r="R139" s="137">
        <f t="shared" si="1"/>
        <v>1.6000000000000001E-4</v>
      </c>
      <c r="S139" s="137">
        <v>0</v>
      </c>
      <c r="T139" s="138">
        <f t="shared" si="2"/>
        <v>0</v>
      </c>
      <c r="AR139" s="139" t="s">
        <v>152</v>
      </c>
      <c r="AT139" s="139" t="s">
        <v>127</v>
      </c>
      <c r="AU139" s="139" t="s">
        <v>116</v>
      </c>
      <c r="AY139" s="13" t="s">
        <v>108</v>
      </c>
      <c r="BE139" s="140">
        <f t="shared" si="3"/>
        <v>0</v>
      </c>
      <c r="BF139" s="140">
        <f t="shared" si="4"/>
        <v>0</v>
      </c>
      <c r="BG139" s="140">
        <f t="shared" si="5"/>
        <v>0</v>
      </c>
      <c r="BH139" s="140">
        <f t="shared" si="6"/>
        <v>0</v>
      </c>
      <c r="BI139" s="140">
        <f t="shared" si="7"/>
        <v>0</v>
      </c>
      <c r="BJ139" s="13" t="s">
        <v>116</v>
      </c>
      <c r="BK139" s="140">
        <f t="shared" si="8"/>
        <v>0</v>
      </c>
      <c r="BL139" s="13" t="s">
        <v>135</v>
      </c>
      <c r="BM139" s="139" t="s">
        <v>169</v>
      </c>
    </row>
    <row r="140" spans="2:65" s="1" customFormat="1" ht="24.15" customHeight="1" x14ac:dyDescent="0.2">
      <c r="B140" s="127"/>
      <c r="C140" s="128" t="s">
        <v>170</v>
      </c>
      <c r="D140" s="128" t="s">
        <v>111</v>
      </c>
      <c r="E140" s="129" t="s">
        <v>171</v>
      </c>
      <c r="F140" s="130" t="s">
        <v>172</v>
      </c>
      <c r="G140" s="131" t="s">
        <v>114</v>
      </c>
      <c r="H140" s="132">
        <v>2</v>
      </c>
      <c r="I140" s="133"/>
      <c r="J140" s="133"/>
      <c r="K140" s="134"/>
      <c r="L140" s="25"/>
      <c r="M140" s="135" t="s">
        <v>1</v>
      </c>
      <c r="N140" s="136" t="s">
        <v>35</v>
      </c>
      <c r="O140" s="137">
        <v>0.308</v>
      </c>
      <c r="P140" s="137">
        <f t="shared" si="0"/>
        <v>0.61599999999999999</v>
      </c>
      <c r="Q140" s="137">
        <v>0</v>
      </c>
      <c r="R140" s="137">
        <f t="shared" si="1"/>
        <v>0</v>
      </c>
      <c r="S140" s="137">
        <v>0</v>
      </c>
      <c r="T140" s="138">
        <f t="shared" si="2"/>
        <v>0</v>
      </c>
      <c r="AR140" s="139" t="s">
        <v>135</v>
      </c>
      <c r="AT140" s="139" t="s">
        <v>111</v>
      </c>
      <c r="AU140" s="139" t="s">
        <v>116</v>
      </c>
      <c r="AY140" s="13" t="s">
        <v>108</v>
      </c>
      <c r="BE140" s="140">
        <f t="shared" si="3"/>
        <v>0</v>
      </c>
      <c r="BF140" s="140">
        <f t="shared" si="4"/>
        <v>0</v>
      </c>
      <c r="BG140" s="140">
        <f t="shared" si="5"/>
        <v>0</v>
      </c>
      <c r="BH140" s="140">
        <f t="shared" si="6"/>
        <v>0</v>
      </c>
      <c r="BI140" s="140">
        <f t="shared" si="7"/>
        <v>0</v>
      </c>
      <c r="BJ140" s="13" t="s">
        <v>116</v>
      </c>
      <c r="BK140" s="140">
        <f t="shared" si="8"/>
        <v>0</v>
      </c>
      <c r="BL140" s="13" t="s">
        <v>135</v>
      </c>
      <c r="BM140" s="139" t="s">
        <v>173</v>
      </c>
    </row>
    <row r="141" spans="2:65" s="1" customFormat="1" ht="16.5" customHeight="1" x14ac:dyDescent="0.2">
      <c r="B141" s="127"/>
      <c r="C141" s="141" t="s">
        <v>174</v>
      </c>
      <c r="D141" s="141" t="s">
        <v>127</v>
      </c>
      <c r="E141" s="142" t="s">
        <v>175</v>
      </c>
      <c r="F141" s="143" t="s">
        <v>176</v>
      </c>
      <c r="G141" s="144" t="s">
        <v>114</v>
      </c>
      <c r="H141" s="145">
        <v>2</v>
      </c>
      <c r="I141" s="146"/>
      <c r="J141" s="146"/>
      <c r="K141" s="147"/>
      <c r="L141" s="148"/>
      <c r="M141" s="149" t="s">
        <v>1</v>
      </c>
      <c r="N141" s="150" t="s">
        <v>35</v>
      </c>
      <c r="O141" s="137">
        <v>0</v>
      </c>
      <c r="P141" s="137">
        <f t="shared" si="0"/>
        <v>0</v>
      </c>
      <c r="Q141" s="137">
        <v>8.0000000000000007E-5</v>
      </c>
      <c r="R141" s="137">
        <f t="shared" si="1"/>
        <v>1.6000000000000001E-4</v>
      </c>
      <c r="S141" s="137">
        <v>0</v>
      </c>
      <c r="T141" s="138">
        <f t="shared" si="2"/>
        <v>0</v>
      </c>
      <c r="AR141" s="139" t="s">
        <v>152</v>
      </c>
      <c r="AT141" s="139" t="s">
        <v>127</v>
      </c>
      <c r="AU141" s="139" t="s">
        <v>116</v>
      </c>
      <c r="AY141" s="13" t="s">
        <v>108</v>
      </c>
      <c r="BE141" s="140">
        <f t="shared" si="3"/>
        <v>0</v>
      </c>
      <c r="BF141" s="140">
        <f t="shared" si="4"/>
        <v>0</v>
      </c>
      <c r="BG141" s="140">
        <f t="shared" si="5"/>
        <v>0</v>
      </c>
      <c r="BH141" s="140">
        <f t="shared" si="6"/>
        <v>0</v>
      </c>
      <c r="BI141" s="140">
        <f t="shared" si="7"/>
        <v>0</v>
      </c>
      <c r="BJ141" s="13" t="s">
        <v>116</v>
      </c>
      <c r="BK141" s="140">
        <f t="shared" si="8"/>
        <v>0</v>
      </c>
      <c r="BL141" s="13" t="s">
        <v>135</v>
      </c>
      <c r="BM141" s="139" t="s">
        <v>177</v>
      </c>
    </row>
    <row r="142" spans="2:65" s="1" customFormat="1" ht="24.15" customHeight="1" x14ac:dyDescent="0.2">
      <c r="B142" s="127"/>
      <c r="C142" s="128" t="s">
        <v>178</v>
      </c>
      <c r="D142" s="128" t="s">
        <v>111</v>
      </c>
      <c r="E142" s="129" t="s">
        <v>179</v>
      </c>
      <c r="F142" s="130" t="s">
        <v>180</v>
      </c>
      <c r="G142" s="131" t="s">
        <v>114</v>
      </c>
      <c r="H142" s="132">
        <v>5</v>
      </c>
      <c r="I142" s="133"/>
      <c r="J142" s="133"/>
      <c r="K142" s="134"/>
      <c r="L142" s="25"/>
      <c r="M142" s="135" t="s">
        <v>1</v>
      </c>
      <c r="N142" s="136" t="s">
        <v>35</v>
      </c>
      <c r="O142" s="137">
        <v>0.34899999999999998</v>
      </c>
      <c r="P142" s="137">
        <f t="shared" si="0"/>
        <v>1.7449999999999999</v>
      </c>
      <c r="Q142" s="137">
        <v>0</v>
      </c>
      <c r="R142" s="137">
        <f t="shared" si="1"/>
        <v>0</v>
      </c>
      <c r="S142" s="137">
        <v>0</v>
      </c>
      <c r="T142" s="138">
        <f t="shared" si="2"/>
        <v>0</v>
      </c>
      <c r="AR142" s="139" t="s">
        <v>135</v>
      </c>
      <c r="AT142" s="139" t="s">
        <v>111</v>
      </c>
      <c r="AU142" s="139" t="s">
        <v>116</v>
      </c>
      <c r="AY142" s="13" t="s">
        <v>108</v>
      </c>
      <c r="BE142" s="140">
        <f t="shared" si="3"/>
        <v>0</v>
      </c>
      <c r="BF142" s="140">
        <f t="shared" si="4"/>
        <v>0</v>
      </c>
      <c r="BG142" s="140">
        <f t="shared" si="5"/>
        <v>0</v>
      </c>
      <c r="BH142" s="140">
        <f t="shared" si="6"/>
        <v>0</v>
      </c>
      <c r="BI142" s="140">
        <f t="shared" si="7"/>
        <v>0</v>
      </c>
      <c r="BJ142" s="13" t="s">
        <v>116</v>
      </c>
      <c r="BK142" s="140">
        <f t="shared" si="8"/>
        <v>0</v>
      </c>
      <c r="BL142" s="13" t="s">
        <v>135</v>
      </c>
      <c r="BM142" s="139" t="s">
        <v>181</v>
      </c>
    </row>
    <row r="143" spans="2:65" s="1" customFormat="1" ht="24.15" customHeight="1" x14ac:dyDescent="0.2">
      <c r="B143" s="127"/>
      <c r="C143" s="141" t="s">
        <v>182</v>
      </c>
      <c r="D143" s="141" t="s">
        <v>127</v>
      </c>
      <c r="E143" s="142" t="s">
        <v>183</v>
      </c>
      <c r="F143" s="143" t="s">
        <v>184</v>
      </c>
      <c r="G143" s="144" t="s">
        <v>114</v>
      </c>
      <c r="H143" s="145">
        <v>5</v>
      </c>
      <c r="I143" s="146"/>
      <c r="J143" s="146"/>
      <c r="K143" s="147"/>
      <c r="L143" s="148"/>
      <c r="M143" s="149" t="s">
        <v>1</v>
      </c>
      <c r="N143" s="150" t="s">
        <v>35</v>
      </c>
      <c r="O143" s="137">
        <v>0</v>
      </c>
      <c r="P143" s="137">
        <f t="shared" si="0"/>
        <v>0</v>
      </c>
      <c r="Q143" s="137">
        <v>2.9E-4</v>
      </c>
      <c r="R143" s="137">
        <f t="shared" si="1"/>
        <v>1.4499999999999999E-3</v>
      </c>
      <c r="S143" s="137">
        <v>0</v>
      </c>
      <c r="T143" s="138">
        <f t="shared" si="2"/>
        <v>0</v>
      </c>
      <c r="AR143" s="139" t="s">
        <v>152</v>
      </c>
      <c r="AT143" s="139" t="s">
        <v>127</v>
      </c>
      <c r="AU143" s="139" t="s">
        <v>116</v>
      </c>
      <c r="AY143" s="13" t="s">
        <v>108</v>
      </c>
      <c r="BE143" s="140">
        <f t="shared" si="3"/>
        <v>0</v>
      </c>
      <c r="BF143" s="140">
        <f t="shared" si="4"/>
        <v>0</v>
      </c>
      <c r="BG143" s="140">
        <f t="shared" si="5"/>
        <v>0</v>
      </c>
      <c r="BH143" s="140">
        <f t="shared" si="6"/>
        <v>0</v>
      </c>
      <c r="BI143" s="140">
        <f t="shared" si="7"/>
        <v>0</v>
      </c>
      <c r="BJ143" s="13" t="s">
        <v>116</v>
      </c>
      <c r="BK143" s="140">
        <f t="shared" si="8"/>
        <v>0</v>
      </c>
      <c r="BL143" s="13" t="s">
        <v>135</v>
      </c>
      <c r="BM143" s="139" t="s">
        <v>185</v>
      </c>
    </row>
    <row r="144" spans="2:65" s="1" customFormat="1" ht="24.15" customHeight="1" x14ac:dyDescent="0.2">
      <c r="B144" s="127"/>
      <c r="C144" s="128" t="s">
        <v>186</v>
      </c>
      <c r="D144" s="128" t="s">
        <v>111</v>
      </c>
      <c r="E144" s="129" t="s">
        <v>187</v>
      </c>
      <c r="F144" s="130" t="s">
        <v>188</v>
      </c>
      <c r="G144" s="131" t="s">
        <v>114</v>
      </c>
      <c r="H144" s="132">
        <v>2</v>
      </c>
      <c r="I144" s="133"/>
      <c r="J144" s="133"/>
      <c r="K144" s="134"/>
      <c r="L144" s="25"/>
      <c r="M144" s="135" t="s">
        <v>1</v>
      </c>
      <c r="N144" s="136" t="s">
        <v>35</v>
      </c>
      <c r="O144" s="137">
        <v>0.377</v>
      </c>
      <c r="P144" s="137">
        <f t="shared" si="0"/>
        <v>0.754</v>
      </c>
      <c r="Q144" s="137">
        <v>0</v>
      </c>
      <c r="R144" s="137">
        <f t="shared" si="1"/>
        <v>0</v>
      </c>
      <c r="S144" s="137">
        <v>0</v>
      </c>
      <c r="T144" s="138">
        <f t="shared" si="2"/>
        <v>0</v>
      </c>
      <c r="AR144" s="139" t="s">
        <v>135</v>
      </c>
      <c r="AT144" s="139" t="s">
        <v>111</v>
      </c>
      <c r="AU144" s="139" t="s">
        <v>116</v>
      </c>
      <c r="AY144" s="13" t="s">
        <v>108</v>
      </c>
      <c r="BE144" s="140">
        <f t="shared" si="3"/>
        <v>0</v>
      </c>
      <c r="BF144" s="140">
        <f t="shared" si="4"/>
        <v>0</v>
      </c>
      <c r="BG144" s="140">
        <f t="shared" si="5"/>
        <v>0</v>
      </c>
      <c r="BH144" s="140">
        <f t="shared" si="6"/>
        <v>0</v>
      </c>
      <c r="BI144" s="140">
        <f t="shared" si="7"/>
        <v>0</v>
      </c>
      <c r="BJ144" s="13" t="s">
        <v>116</v>
      </c>
      <c r="BK144" s="140">
        <f t="shared" si="8"/>
        <v>0</v>
      </c>
      <c r="BL144" s="13" t="s">
        <v>135</v>
      </c>
      <c r="BM144" s="139" t="s">
        <v>189</v>
      </c>
    </row>
    <row r="145" spans="2:65" s="1" customFormat="1" ht="24.15" customHeight="1" x14ac:dyDescent="0.2">
      <c r="B145" s="127"/>
      <c r="C145" s="128" t="s">
        <v>190</v>
      </c>
      <c r="D145" s="128" t="s">
        <v>111</v>
      </c>
      <c r="E145" s="129" t="s">
        <v>187</v>
      </c>
      <c r="F145" s="130" t="s">
        <v>188</v>
      </c>
      <c r="G145" s="131" t="s">
        <v>114</v>
      </c>
      <c r="H145" s="132">
        <v>2</v>
      </c>
      <c r="I145" s="133"/>
      <c r="J145" s="133"/>
      <c r="K145" s="134"/>
      <c r="L145" s="25"/>
      <c r="M145" s="135" t="s">
        <v>1</v>
      </c>
      <c r="N145" s="136" t="s">
        <v>35</v>
      </c>
      <c r="O145" s="137">
        <v>0.377</v>
      </c>
      <c r="P145" s="137">
        <f t="shared" si="0"/>
        <v>0.754</v>
      </c>
      <c r="Q145" s="137">
        <v>0</v>
      </c>
      <c r="R145" s="137">
        <f t="shared" si="1"/>
        <v>0</v>
      </c>
      <c r="S145" s="137">
        <v>0</v>
      </c>
      <c r="T145" s="138">
        <f t="shared" si="2"/>
        <v>0</v>
      </c>
      <c r="AR145" s="139" t="s">
        <v>135</v>
      </c>
      <c r="AT145" s="139" t="s">
        <v>111</v>
      </c>
      <c r="AU145" s="139" t="s">
        <v>116</v>
      </c>
      <c r="AY145" s="13" t="s">
        <v>108</v>
      </c>
      <c r="BE145" s="140">
        <f t="shared" si="3"/>
        <v>0</v>
      </c>
      <c r="BF145" s="140">
        <f t="shared" si="4"/>
        <v>0</v>
      </c>
      <c r="BG145" s="140">
        <f t="shared" si="5"/>
        <v>0</v>
      </c>
      <c r="BH145" s="140">
        <f t="shared" si="6"/>
        <v>0</v>
      </c>
      <c r="BI145" s="140">
        <f t="shared" si="7"/>
        <v>0</v>
      </c>
      <c r="BJ145" s="13" t="s">
        <v>116</v>
      </c>
      <c r="BK145" s="140">
        <f t="shared" si="8"/>
        <v>0</v>
      </c>
      <c r="BL145" s="13" t="s">
        <v>135</v>
      </c>
      <c r="BM145" s="139" t="s">
        <v>191</v>
      </c>
    </row>
    <row r="146" spans="2:65" s="1" customFormat="1" ht="16.5" customHeight="1" x14ac:dyDescent="0.2">
      <c r="B146" s="127"/>
      <c r="C146" s="141" t="s">
        <v>192</v>
      </c>
      <c r="D146" s="141" t="s">
        <v>127</v>
      </c>
      <c r="E146" s="142" t="s">
        <v>193</v>
      </c>
      <c r="F146" s="143" t="s">
        <v>194</v>
      </c>
      <c r="G146" s="144" t="s">
        <v>114</v>
      </c>
      <c r="H146" s="145">
        <v>2</v>
      </c>
      <c r="I146" s="146"/>
      <c r="J146" s="146"/>
      <c r="K146" s="147"/>
      <c r="L146" s="148"/>
      <c r="M146" s="149" t="s">
        <v>1</v>
      </c>
      <c r="N146" s="150" t="s">
        <v>35</v>
      </c>
      <c r="O146" s="137">
        <v>0</v>
      </c>
      <c r="P146" s="137">
        <f t="shared" si="0"/>
        <v>0</v>
      </c>
      <c r="Q146" s="137">
        <v>3.6999999999999999E-4</v>
      </c>
      <c r="R146" s="137">
        <f t="shared" si="1"/>
        <v>7.3999999999999999E-4</v>
      </c>
      <c r="S146" s="137">
        <v>0</v>
      </c>
      <c r="T146" s="138">
        <f t="shared" si="2"/>
        <v>0</v>
      </c>
      <c r="AR146" s="139" t="s">
        <v>140</v>
      </c>
      <c r="AT146" s="139" t="s">
        <v>127</v>
      </c>
      <c r="AU146" s="139" t="s">
        <v>116</v>
      </c>
      <c r="AY146" s="13" t="s">
        <v>108</v>
      </c>
      <c r="BE146" s="140">
        <f t="shared" si="3"/>
        <v>0</v>
      </c>
      <c r="BF146" s="140">
        <f t="shared" si="4"/>
        <v>0</v>
      </c>
      <c r="BG146" s="140">
        <f t="shared" si="5"/>
        <v>0</v>
      </c>
      <c r="BH146" s="140">
        <f t="shared" si="6"/>
        <v>0</v>
      </c>
      <c r="BI146" s="140">
        <f t="shared" si="7"/>
        <v>0</v>
      </c>
      <c r="BJ146" s="13" t="s">
        <v>116</v>
      </c>
      <c r="BK146" s="140">
        <f t="shared" si="8"/>
        <v>0</v>
      </c>
      <c r="BL146" s="13" t="s">
        <v>140</v>
      </c>
      <c r="BM146" s="139" t="s">
        <v>195</v>
      </c>
    </row>
    <row r="147" spans="2:65" s="1" customFormat="1" ht="24.15" customHeight="1" x14ac:dyDescent="0.2">
      <c r="B147" s="127"/>
      <c r="C147" s="128" t="s">
        <v>196</v>
      </c>
      <c r="D147" s="128" t="s">
        <v>111</v>
      </c>
      <c r="E147" s="129" t="s">
        <v>197</v>
      </c>
      <c r="F147" s="130" t="s">
        <v>198</v>
      </c>
      <c r="G147" s="131" t="s">
        <v>114</v>
      </c>
      <c r="H147" s="132">
        <v>14</v>
      </c>
      <c r="I147" s="133"/>
      <c r="J147" s="133"/>
      <c r="K147" s="134"/>
      <c r="L147" s="25"/>
      <c r="M147" s="135" t="s">
        <v>1</v>
      </c>
      <c r="N147" s="136" t="s">
        <v>35</v>
      </c>
      <c r="O147" s="137">
        <v>0.308</v>
      </c>
      <c r="P147" s="137">
        <f t="shared" si="0"/>
        <v>4.3120000000000003</v>
      </c>
      <c r="Q147" s="137">
        <v>0</v>
      </c>
      <c r="R147" s="137">
        <f t="shared" si="1"/>
        <v>0</v>
      </c>
      <c r="S147" s="137">
        <v>0</v>
      </c>
      <c r="T147" s="138">
        <f t="shared" si="2"/>
        <v>0</v>
      </c>
      <c r="AR147" s="139" t="s">
        <v>135</v>
      </c>
      <c r="AT147" s="139" t="s">
        <v>111</v>
      </c>
      <c r="AU147" s="139" t="s">
        <v>116</v>
      </c>
      <c r="AY147" s="13" t="s">
        <v>108</v>
      </c>
      <c r="BE147" s="140">
        <f t="shared" si="3"/>
        <v>0</v>
      </c>
      <c r="BF147" s="140">
        <f t="shared" si="4"/>
        <v>0</v>
      </c>
      <c r="BG147" s="140">
        <f t="shared" si="5"/>
        <v>0</v>
      </c>
      <c r="BH147" s="140">
        <f t="shared" si="6"/>
        <v>0</v>
      </c>
      <c r="BI147" s="140">
        <f t="shared" si="7"/>
        <v>0</v>
      </c>
      <c r="BJ147" s="13" t="s">
        <v>116</v>
      </c>
      <c r="BK147" s="140">
        <f t="shared" si="8"/>
        <v>0</v>
      </c>
      <c r="BL147" s="13" t="s">
        <v>135</v>
      </c>
      <c r="BM147" s="139" t="s">
        <v>199</v>
      </c>
    </row>
    <row r="148" spans="2:65" s="1" customFormat="1" ht="24.15" customHeight="1" x14ac:dyDescent="0.2">
      <c r="B148" s="127"/>
      <c r="C148" s="141" t="s">
        <v>200</v>
      </c>
      <c r="D148" s="141" t="s">
        <v>127</v>
      </c>
      <c r="E148" s="142" t="s">
        <v>201</v>
      </c>
      <c r="F148" s="143" t="s">
        <v>202</v>
      </c>
      <c r="G148" s="144" t="s">
        <v>114</v>
      </c>
      <c r="H148" s="145">
        <v>12</v>
      </c>
      <c r="I148" s="146"/>
      <c r="J148" s="146"/>
      <c r="K148" s="147"/>
      <c r="L148" s="148"/>
      <c r="M148" s="149" t="s">
        <v>1</v>
      </c>
      <c r="N148" s="150" t="s">
        <v>35</v>
      </c>
      <c r="O148" s="137">
        <v>0</v>
      </c>
      <c r="P148" s="137">
        <f t="shared" si="0"/>
        <v>0</v>
      </c>
      <c r="Q148" s="137">
        <v>8.0000000000000007E-5</v>
      </c>
      <c r="R148" s="137">
        <f t="shared" si="1"/>
        <v>9.6000000000000013E-4</v>
      </c>
      <c r="S148" s="137">
        <v>0</v>
      </c>
      <c r="T148" s="138">
        <f t="shared" si="2"/>
        <v>0</v>
      </c>
      <c r="AR148" s="139" t="s">
        <v>152</v>
      </c>
      <c r="AT148" s="139" t="s">
        <v>127</v>
      </c>
      <c r="AU148" s="139" t="s">
        <v>116</v>
      </c>
      <c r="AY148" s="13" t="s">
        <v>108</v>
      </c>
      <c r="BE148" s="140">
        <f t="shared" si="3"/>
        <v>0</v>
      </c>
      <c r="BF148" s="140">
        <f t="shared" si="4"/>
        <v>0</v>
      </c>
      <c r="BG148" s="140">
        <f t="shared" si="5"/>
        <v>0</v>
      </c>
      <c r="BH148" s="140">
        <f t="shared" si="6"/>
        <v>0</v>
      </c>
      <c r="BI148" s="140">
        <f t="shared" si="7"/>
        <v>0</v>
      </c>
      <c r="BJ148" s="13" t="s">
        <v>116</v>
      </c>
      <c r="BK148" s="140">
        <f t="shared" si="8"/>
        <v>0</v>
      </c>
      <c r="BL148" s="13" t="s">
        <v>135</v>
      </c>
      <c r="BM148" s="139" t="s">
        <v>203</v>
      </c>
    </row>
    <row r="149" spans="2:65" s="1" customFormat="1" ht="24.15" customHeight="1" x14ac:dyDescent="0.2">
      <c r="B149" s="127"/>
      <c r="C149" s="141" t="s">
        <v>7</v>
      </c>
      <c r="D149" s="141" t="s">
        <v>127</v>
      </c>
      <c r="E149" s="142" t="s">
        <v>204</v>
      </c>
      <c r="F149" s="143" t="s">
        <v>205</v>
      </c>
      <c r="G149" s="144" t="s">
        <v>114</v>
      </c>
      <c r="H149" s="145">
        <v>2</v>
      </c>
      <c r="I149" s="146"/>
      <c r="J149" s="146"/>
      <c r="K149" s="147"/>
      <c r="L149" s="148"/>
      <c r="M149" s="149" t="s">
        <v>1</v>
      </c>
      <c r="N149" s="150" t="s">
        <v>35</v>
      </c>
      <c r="O149" s="137">
        <v>0</v>
      </c>
      <c r="P149" s="137">
        <f t="shared" si="0"/>
        <v>0</v>
      </c>
      <c r="Q149" s="137">
        <v>1E-4</v>
      </c>
      <c r="R149" s="137">
        <f t="shared" si="1"/>
        <v>2.0000000000000001E-4</v>
      </c>
      <c r="S149" s="137">
        <v>0</v>
      </c>
      <c r="T149" s="138">
        <f t="shared" si="2"/>
        <v>0</v>
      </c>
      <c r="AR149" s="139" t="s">
        <v>152</v>
      </c>
      <c r="AT149" s="139" t="s">
        <v>127</v>
      </c>
      <c r="AU149" s="139" t="s">
        <v>116</v>
      </c>
      <c r="AY149" s="13" t="s">
        <v>108</v>
      </c>
      <c r="BE149" s="140">
        <f t="shared" si="3"/>
        <v>0</v>
      </c>
      <c r="BF149" s="140">
        <f t="shared" si="4"/>
        <v>0</v>
      </c>
      <c r="BG149" s="140">
        <f t="shared" si="5"/>
        <v>0</v>
      </c>
      <c r="BH149" s="140">
        <f t="shared" si="6"/>
        <v>0</v>
      </c>
      <c r="BI149" s="140">
        <f t="shared" si="7"/>
        <v>0</v>
      </c>
      <c r="BJ149" s="13" t="s">
        <v>116</v>
      </c>
      <c r="BK149" s="140">
        <f t="shared" si="8"/>
        <v>0</v>
      </c>
      <c r="BL149" s="13" t="s">
        <v>135</v>
      </c>
      <c r="BM149" s="139" t="s">
        <v>206</v>
      </c>
    </row>
    <row r="150" spans="2:65" s="1" customFormat="1" ht="16.5" customHeight="1" x14ac:dyDescent="0.2">
      <c r="B150" s="127"/>
      <c r="C150" s="128" t="s">
        <v>207</v>
      </c>
      <c r="D150" s="128" t="s">
        <v>111</v>
      </c>
      <c r="E150" s="129" t="s">
        <v>208</v>
      </c>
      <c r="F150" s="130" t="s">
        <v>209</v>
      </c>
      <c r="G150" s="131" t="s">
        <v>114</v>
      </c>
      <c r="H150" s="132">
        <v>19</v>
      </c>
      <c r="I150" s="133"/>
      <c r="J150" s="133"/>
      <c r="K150" s="134"/>
      <c r="L150" s="25"/>
      <c r="M150" s="135" t="s">
        <v>1</v>
      </c>
      <c r="N150" s="136" t="s">
        <v>35</v>
      </c>
      <c r="O150" s="137">
        <v>0.26</v>
      </c>
      <c r="P150" s="137">
        <f t="shared" si="0"/>
        <v>4.9400000000000004</v>
      </c>
      <c r="Q150" s="137">
        <v>0</v>
      </c>
      <c r="R150" s="137">
        <f t="shared" si="1"/>
        <v>0</v>
      </c>
      <c r="S150" s="137">
        <v>0</v>
      </c>
      <c r="T150" s="138">
        <f t="shared" si="2"/>
        <v>0</v>
      </c>
      <c r="AR150" s="139" t="s">
        <v>135</v>
      </c>
      <c r="AT150" s="139" t="s">
        <v>111</v>
      </c>
      <c r="AU150" s="139" t="s">
        <v>116</v>
      </c>
      <c r="AY150" s="13" t="s">
        <v>108</v>
      </c>
      <c r="BE150" s="140">
        <f t="shared" si="3"/>
        <v>0</v>
      </c>
      <c r="BF150" s="140">
        <f t="shared" si="4"/>
        <v>0</v>
      </c>
      <c r="BG150" s="140">
        <f t="shared" si="5"/>
        <v>0</v>
      </c>
      <c r="BH150" s="140">
        <f t="shared" si="6"/>
        <v>0</v>
      </c>
      <c r="BI150" s="140">
        <f t="shared" si="7"/>
        <v>0</v>
      </c>
      <c r="BJ150" s="13" t="s">
        <v>116</v>
      </c>
      <c r="BK150" s="140">
        <f t="shared" si="8"/>
        <v>0</v>
      </c>
      <c r="BL150" s="13" t="s">
        <v>135</v>
      </c>
      <c r="BM150" s="139" t="s">
        <v>210</v>
      </c>
    </row>
    <row r="151" spans="2:65" s="1" customFormat="1" ht="16.5" customHeight="1" x14ac:dyDescent="0.2">
      <c r="B151" s="127"/>
      <c r="C151" s="128" t="s">
        <v>211</v>
      </c>
      <c r="D151" s="128" t="s">
        <v>111</v>
      </c>
      <c r="E151" s="129" t="s">
        <v>212</v>
      </c>
      <c r="F151" s="130" t="s">
        <v>213</v>
      </c>
      <c r="G151" s="131" t="s">
        <v>114</v>
      </c>
      <c r="H151" s="132">
        <v>7</v>
      </c>
      <c r="I151" s="133"/>
      <c r="J151" s="133"/>
      <c r="K151" s="134"/>
      <c r="L151" s="25"/>
      <c r="M151" s="135" t="s">
        <v>1</v>
      </c>
      <c r="N151" s="136" t="s">
        <v>35</v>
      </c>
      <c r="O151" s="137">
        <v>0.35</v>
      </c>
      <c r="P151" s="137">
        <f t="shared" si="0"/>
        <v>2.4499999999999997</v>
      </c>
      <c r="Q151" s="137">
        <v>0</v>
      </c>
      <c r="R151" s="137">
        <f t="shared" si="1"/>
        <v>0</v>
      </c>
      <c r="S151" s="137">
        <v>0</v>
      </c>
      <c r="T151" s="138">
        <f t="shared" si="2"/>
        <v>0</v>
      </c>
      <c r="AR151" s="139" t="s">
        <v>135</v>
      </c>
      <c r="AT151" s="139" t="s">
        <v>111</v>
      </c>
      <c r="AU151" s="139" t="s">
        <v>116</v>
      </c>
      <c r="AY151" s="13" t="s">
        <v>108</v>
      </c>
      <c r="BE151" s="140">
        <f t="shared" si="3"/>
        <v>0</v>
      </c>
      <c r="BF151" s="140">
        <f t="shared" si="4"/>
        <v>0</v>
      </c>
      <c r="BG151" s="140">
        <f t="shared" si="5"/>
        <v>0</v>
      </c>
      <c r="BH151" s="140">
        <f t="shared" si="6"/>
        <v>0</v>
      </c>
      <c r="BI151" s="140">
        <f t="shared" si="7"/>
        <v>0</v>
      </c>
      <c r="BJ151" s="13" t="s">
        <v>116</v>
      </c>
      <c r="BK151" s="140">
        <f t="shared" si="8"/>
        <v>0</v>
      </c>
      <c r="BL151" s="13" t="s">
        <v>135</v>
      </c>
      <c r="BM151" s="139" t="s">
        <v>214</v>
      </c>
    </row>
    <row r="152" spans="2:65" s="1" customFormat="1" ht="24.15" customHeight="1" x14ac:dyDescent="0.2">
      <c r="B152" s="127"/>
      <c r="C152" s="128" t="s">
        <v>116</v>
      </c>
      <c r="D152" s="128" t="s">
        <v>111</v>
      </c>
      <c r="E152" s="129" t="s">
        <v>215</v>
      </c>
      <c r="F152" s="130" t="s">
        <v>216</v>
      </c>
      <c r="G152" s="131" t="s">
        <v>114</v>
      </c>
      <c r="H152" s="132">
        <v>1</v>
      </c>
      <c r="I152" s="133"/>
      <c r="J152" s="133"/>
      <c r="K152" s="134"/>
      <c r="L152" s="25"/>
      <c r="M152" s="135" t="s">
        <v>1</v>
      </c>
      <c r="N152" s="136" t="s">
        <v>35</v>
      </c>
      <c r="O152" s="137">
        <v>1.26</v>
      </c>
      <c r="P152" s="137">
        <f t="shared" si="0"/>
        <v>1.26</v>
      </c>
      <c r="Q152" s="137">
        <v>0</v>
      </c>
      <c r="R152" s="137">
        <f t="shared" si="1"/>
        <v>0</v>
      </c>
      <c r="S152" s="137">
        <v>0</v>
      </c>
      <c r="T152" s="138">
        <f t="shared" si="2"/>
        <v>0</v>
      </c>
      <c r="AR152" s="139" t="s">
        <v>135</v>
      </c>
      <c r="AT152" s="139" t="s">
        <v>111</v>
      </c>
      <c r="AU152" s="139" t="s">
        <v>116</v>
      </c>
      <c r="AY152" s="13" t="s">
        <v>108</v>
      </c>
      <c r="BE152" s="140">
        <f t="shared" si="3"/>
        <v>0</v>
      </c>
      <c r="BF152" s="140">
        <f t="shared" si="4"/>
        <v>0</v>
      </c>
      <c r="BG152" s="140">
        <f t="shared" si="5"/>
        <v>0</v>
      </c>
      <c r="BH152" s="140">
        <f t="shared" si="6"/>
        <v>0</v>
      </c>
      <c r="BI152" s="140">
        <f t="shared" si="7"/>
        <v>0</v>
      </c>
      <c r="BJ152" s="13" t="s">
        <v>116</v>
      </c>
      <c r="BK152" s="140">
        <f t="shared" si="8"/>
        <v>0</v>
      </c>
      <c r="BL152" s="13" t="s">
        <v>135</v>
      </c>
      <c r="BM152" s="139" t="s">
        <v>217</v>
      </c>
    </row>
    <row r="153" spans="2:65" s="1" customFormat="1" ht="16.5" customHeight="1" x14ac:dyDescent="0.2">
      <c r="B153" s="127"/>
      <c r="C153" s="141">
        <v>3</v>
      </c>
      <c r="D153" s="141" t="s">
        <v>127</v>
      </c>
      <c r="E153" s="142" t="s">
        <v>218</v>
      </c>
      <c r="F153" s="143" t="s">
        <v>453</v>
      </c>
      <c r="G153" s="144" t="s">
        <v>114</v>
      </c>
      <c r="H153" s="145">
        <v>1</v>
      </c>
      <c r="I153" s="146"/>
      <c r="J153" s="146"/>
      <c r="K153" s="147"/>
      <c r="L153" s="148"/>
      <c r="M153" s="149"/>
      <c r="N153" s="150"/>
      <c r="O153" s="137"/>
      <c r="P153" s="137"/>
      <c r="Q153" s="137"/>
      <c r="R153" s="137"/>
      <c r="S153" s="137"/>
      <c r="T153" s="138"/>
      <c r="AR153" s="139"/>
      <c r="AT153" s="139"/>
      <c r="AU153" s="139"/>
      <c r="AY153" s="13"/>
      <c r="BE153" s="140"/>
      <c r="BF153" s="140"/>
      <c r="BG153" s="140"/>
      <c r="BH153" s="140"/>
      <c r="BI153" s="140"/>
      <c r="BJ153" s="13"/>
      <c r="BK153" s="140"/>
      <c r="BL153" s="13"/>
      <c r="BM153" s="139"/>
    </row>
    <row r="154" spans="2:65" s="1" customFormat="1" ht="16.5" customHeight="1" x14ac:dyDescent="0.2">
      <c r="B154" s="127"/>
      <c r="C154" s="141">
        <v>3</v>
      </c>
      <c r="D154" s="141" t="s">
        <v>127</v>
      </c>
      <c r="E154" s="142" t="s">
        <v>218</v>
      </c>
      <c r="F154" s="143" t="s">
        <v>454</v>
      </c>
      <c r="G154" s="144" t="s">
        <v>114</v>
      </c>
      <c r="H154" s="145">
        <v>1</v>
      </c>
      <c r="I154" s="146"/>
      <c r="J154" s="146"/>
      <c r="K154" s="147"/>
      <c r="L154" s="148"/>
      <c r="M154" s="149"/>
      <c r="N154" s="150"/>
      <c r="O154" s="137"/>
      <c r="P154" s="137"/>
      <c r="Q154" s="137"/>
      <c r="R154" s="137"/>
      <c r="S154" s="137"/>
      <c r="T154" s="138"/>
      <c r="AR154" s="139"/>
      <c r="AT154" s="139"/>
      <c r="AU154" s="139"/>
      <c r="AY154" s="13"/>
      <c r="BE154" s="140"/>
      <c r="BF154" s="140"/>
      <c r="BG154" s="140"/>
      <c r="BH154" s="140"/>
      <c r="BI154" s="140"/>
      <c r="BJ154" s="13"/>
      <c r="BK154" s="140"/>
      <c r="BL154" s="13"/>
      <c r="BM154" s="139"/>
    </row>
    <row r="155" spans="2:65" s="1" customFormat="1" ht="16.5" customHeight="1" x14ac:dyDescent="0.2">
      <c r="B155" s="127"/>
      <c r="C155" s="141">
        <v>3</v>
      </c>
      <c r="D155" s="141" t="s">
        <v>127</v>
      </c>
      <c r="E155" s="142" t="s">
        <v>218</v>
      </c>
      <c r="F155" s="143" t="s">
        <v>455</v>
      </c>
      <c r="G155" s="144" t="s">
        <v>114</v>
      </c>
      <c r="H155" s="145">
        <v>1</v>
      </c>
      <c r="I155" s="146"/>
      <c r="J155" s="146"/>
      <c r="K155" s="147"/>
      <c r="L155" s="148"/>
      <c r="M155" s="149"/>
      <c r="N155" s="150"/>
      <c r="O155" s="137"/>
      <c r="P155" s="137"/>
      <c r="Q155" s="137"/>
      <c r="R155" s="137"/>
      <c r="S155" s="137"/>
      <c r="T155" s="138"/>
      <c r="AR155" s="139"/>
      <c r="AT155" s="139"/>
      <c r="AU155" s="139"/>
      <c r="AY155" s="13"/>
      <c r="BE155" s="140"/>
      <c r="BF155" s="140"/>
      <c r="BG155" s="140"/>
      <c r="BH155" s="140"/>
      <c r="BI155" s="140"/>
      <c r="BJ155" s="13"/>
      <c r="BK155" s="140"/>
      <c r="BL155" s="13"/>
      <c r="BM155" s="139"/>
    </row>
    <row r="156" spans="2:65" s="1" customFormat="1" ht="16.5" customHeight="1" x14ac:dyDescent="0.2">
      <c r="B156" s="127"/>
      <c r="C156" s="141">
        <v>3</v>
      </c>
      <c r="D156" s="141" t="s">
        <v>127</v>
      </c>
      <c r="E156" s="142" t="s">
        <v>218</v>
      </c>
      <c r="F156" s="143" t="s">
        <v>456</v>
      </c>
      <c r="G156" s="144" t="s">
        <v>114</v>
      </c>
      <c r="H156" s="145">
        <v>1</v>
      </c>
      <c r="I156" s="146"/>
      <c r="J156" s="146"/>
      <c r="K156" s="147"/>
      <c r="L156" s="148"/>
      <c r="M156" s="149"/>
      <c r="N156" s="150"/>
      <c r="O156" s="137"/>
      <c r="P156" s="137"/>
      <c r="Q156" s="137"/>
      <c r="R156" s="137"/>
      <c r="S156" s="137"/>
      <c r="T156" s="138"/>
      <c r="AR156" s="139"/>
      <c r="AT156" s="139"/>
      <c r="AU156" s="139"/>
      <c r="AY156" s="13"/>
      <c r="BE156" s="140"/>
      <c r="BF156" s="140"/>
      <c r="BG156" s="140"/>
      <c r="BH156" s="140"/>
      <c r="BI156" s="140"/>
      <c r="BJ156" s="13"/>
      <c r="BK156" s="140"/>
      <c r="BL156" s="13"/>
      <c r="BM156" s="139"/>
    </row>
    <row r="157" spans="2:65" s="1" customFormat="1" ht="16.5" customHeight="1" x14ac:dyDescent="0.2">
      <c r="B157" s="127"/>
      <c r="C157" s="141">
        <v>3</v>
      </c>
      <c r="D157" s="141" t="s">
        <v>127</v>
      </c>
      <c r="E157" s="142" t="s">
        <v>218</v>
      </c>
      <c r="F157" s="143" t="s">
        <v>457</v>
      </c>
      <c r="G157" s="144" t="s">
        <v>114</v>
      </c>
      <c r="H157" s="145">
        <v>2</v>
      </c>
      <c r="I157" s="146"/>
      <c r="J157" s="146"/>
      <c r="K157" s="147"/>
      <c r="L157" s="148"/>
      <c r="M157" s="149"/>
      <c r="N157" s="150"/>
      <c r="O157" s="137"/>
      <c r="P157" s="137"/>
      <c r="Q157" s="137"/>
      <c r="R157" s="137"/>
      <c r="S157" s="137"/>
      <c r="T157" s="138"/>
      <c r="AR157" s="139"/>
      <c r="AT157" s="139"/>
      <c r="AU157" s="139"/>
      <c r="AY157" s="13"/>
      <c r="BE157" s="140"/>
      <c r="BF157" s="140"/>
      <c r="BG157" s="140"/>
      <c r="BH157" s="140"/>
      <c r="BI157" s="140"/>
      <c r="BJ157" s="13"/>
      <c r="BK157" s="140"/>
      <c r="BL157" s="13"/>
      <c r="BM157" s="139"/>
    </row>
    <row r="158" spans="2:65" s="1" customFormat="1" ht="16.5" customHeight="1" x14ac:dyDescent="0.2">
      <c r="B158" s="127"/>
      <c r="C158" s="141">
        <v>3</v>
      </c>
      <c r="D158" s="141" t="s">
        <v>127</v>
      </c>
      <c r="E158" s="142" t="s">
        <v>218</v>
      </c>
      <c r="F158" s="143" t="s">
        <v>458</v>
      </c>
      <c r="G158" s="144" t="s">
        <v>114</v>
      </c>
      <c r="H158" s="145">
        <v>1</v>
      </c>
      <c r="I158" s="146"/>
      <c r="J158" s="146"/>
      <c r="K158" s="147"/>
      <c r="L158" s="148"/>
      <c r="M158" s="149"/>
      <c r="N158" s="150"/>
      <c r="O158" s="137"/>
      <c r="P158" s="137"/>
      <c r="Q158" s="137"/>
      <c r="R158" s="137"/>
      <c r="S158" s="137"/>
      <c r="T158" s="138"/>
      <c r="AR158" s="139"/>
      <c r="AT158" s="139"/>
      <c r="AU158" s="139"/>
      <c r="AY158" s="13"/>
      <c r="BE158" s="140"/>
      <c r="BF158" s="140"/>
      <c r="BG158" s="140"/>
      <c r="BH158" s="140"/>
      <c r="BI158" s="140"/>
      <c r="BJ158" s="13"/>
      <c r="BK158" s="140"/>
      <c r="BL158" s="13"/>
      <c r="BM158" s="139"/>
    </row>
    <row r="159" spans="2:65" s="1" customFormat="1" ht="16.5" customHeight="1" x14ac:dyDescent="0.2">
      <c r="B159" s="127"/>
      <c r="C159" s="141">
        <v>3</v>
      </c>
      <c r="D159" s="141" t="s">
        <v>127</v>
      </c>
      <c r="E159" s="142" t="s">
        <v>218</v>
      </c>
      <c r="F159" s="143" t="s">
        <v>459</v>
      </c>
      <c r="G159" s="144" t="s">
        <v>114</v>
      </c>
      <c r="H159" s="145">
        <v>1</v>
      </c>
      <c r="I159" s="146"/>
      <c r="J159" s="146"/>
      <c r="K159" s="147"/>
      <c r="L159" s="148"/>
      <c r="M159" s="149"/>
      <c r="N159" s="150"/>
      <c r="O159" s="137"/>
      <c r="P159" s="137"/>
      <c r="Q159" s="137"/>
      <c r="R159" s="137"/>
      <c r="S159" s="137"/>
      <c r="T159" s="138"/>
      <c r="AR159" s="139"/>
      <c r="AT159" s="139"/>
      <c r="AU159" s="139"/>
      <c r="AY159" s="13"/>
      <c r="BE159" s="140"/>
      <c r="BF159" s="140"/>
      <c r="BG159" s="140"/>
      <c r="BH159" s="140"/>
      <c r="BI159" s="140"/>
      <c r="BJ159" s="13"/>
      <c r="BK159" s="140"/>
      <c r="BL159" s="13"/>
      <c r="BM159" s="139"/>
    </row>
    <row r="160" spans="2:65" s="1" customFormat="1" ht="16.5" customHeight="1" x14ac:dyDescent="0.2">
      <c r="B160" s="127"/>
      <c r="C160" s="141">
        <v>3</v>
      </c>
      <c r="D160" s="141" t="s">
        <v>127</v>
      </c>
      <c r="E160" s="142" t="s">
        <v>218</v>
      </c>
      <c r="F160" s="143" t="s">
        <v>460</v>
      </c>
      <c r="G160" s="144" t="s">
        <v>114</v>
      </c>
      <c r="H160" s="145">
        <v>13</v>
      </c>
      <c r="I160" s="146"/>
      <c r="J160" s="146"/>
      <c r="K160" s="147"/>
      <c r="L160" s="148"/>
      <c r="M160" s="149"/>
      <c r="N160" s="150"/>
      <c r="O160" s="137"/>
      <c r="P160" s="137"/>
      <c r="Q160" s="137"/>
      <c r="R160" s="137"/>
      <c r="S160" s="137"/>
      <c r="T160" s="138"/>
      <c r="AR160" s="139"/>
      <c r="AT160" s="139"/>
      <c r="AU160" s="139"/>
      <c r="AY160" s="13"/>
      <c r="BE160" s="140"/>
      <c r="BF160" s="140"/>
      <c r="BG160" s="140"/>
      <c r="BH160" s="140"/>
      <c r="BI160" s="140"/>
      <c r="BJ160" s="13"/>
      <c r="BK160" s="140"/>
      <c r="BL160" s="13"/>
      <c r="BM160" s="139"/>
    </row>
    <row r="161" spans="2:65" s="1" customFormat="1" ht="16.5" customHeight="1" x14ac:dyDescent="0.2">
      <c r="B161" s="127"/>
      <c r="C161" s="141">
        <v>3</v>
      </c>
      <c r="D161" s="141" t="s">
        <v>127</v>
      </c>
      <c r="E161" s="142" t="s">
        <v>218</v>
      </c>
      <c r="F161" s="143" t="s">
        <v>461</v>
      </c>
      <c r="G161" s="144" t="s">
        <v>114</v>
      </c>
      <c r="H161" s="145">
        <v>2</v>
      </c>
      <c r="I161" s="146"/>
      <c r="J161" s="146"/>
      <c r="K161" s="147"/>
      <c r="L161" s="148"/>
      <c r="M161" s="149"/>
      <c r="N161" s="150"/>
      <c r="O161" s="137"/>
      <c r="P161" s="137"/>
      <c r="Q161" s="137"/>
      <c r="R161" s="137"/>
      <c r="S161" s="137"/>
      <c r="T161" s="138"/>
      <c r="AR161" s="139"/>
      <c r="AT161" s="139"/>
      <c r="AU161" s="139"/>
      <c r="AY161" s="13"/>
      <c r="BE161" s="140"/>
      <c r="BF161" s="140"/>
      <c r="BG161" s="140"/>
      <c r="BH161" s="140"/>
      <c r="BI161" s="140"/>
      <c r="BJ161" s="13"/>
      <c r="BK161" s="140"/>
      <c r="BL161" s="13"/>
      <c r="BM161" s="139"/>
    </row>
    <row r="162" spans="2:65" s="1" customFormat="1" ht="16.5" customHeight="1" x14ac:dyDescent="0.2">
      <c r="B162" s="127"/>
      <c r="C162" s="141">
        <v>3</v>
      </c>
      <c r="D162" s="141" t="s">
        <v>127</v>
      </c>
      <c r="E162" s="142" t="s">
        <v>218</v>
      </c>
      <c r="F162" s="143" t="s">
        <v>462</v>
      </c>
      <c r="G162" s="144" t="s">
        <v>114</v>
      </c>
      <c r="H162" s="145">
        <v>1</v>
      </c>
      <c r="I162" s="146"/>
      <c r="J162" s="146"/>
      <c r="K162" s="147"/>
      <c r="L162" s="148"/>
      <c r="M162" s="149"/>
      <c r="N162" s="150"/>
      <c r="O162" s="137"/>
      <c r="P162" s="137"/>
      <c r="Q162" s="137"/>
      <c r="R162" s="137"/>
      <c r="S162" s="137"/>
      <c r="T162" s="138"/>
      <c r="AR162" s="139"/>
      <c r="AT162" s="139"/>
      <c r="AU162" s="139"/>
      <c r="AY162" s="13"/>
      <c r="BE162" s="140"/>
      <c r="BF162" s="140"/>
      <c r="BG162" s="140"/>
      <c r="BH162" s="140"/>
      <c r="BI162" s="140"/>
      <c r="BJ162" s="13"/>
      <c r="BK162" s="140"/>
      <c r="BL162" s="13"/>
      <c r="BM162" s="139"/>
    </row>
    <row r="163" spans="2:65" s="1" customFormat="1" ht="16.5" customHeight="1" x14ac:dyDescent="0.2">
      <c r="B163" s="127"/>
      <c r="C163" s="141">
        <v>3</v>
      </c>
      <c r="D163" s="141" t="s">
        <v>127</v>
      </c>
      <c r="E163" s="142" t="s">
        <v>218</v>
      </c>
      <c r="F163" s="143" t="s">
        <v>463</v>
      </c>
      <c r="G163" s="144" t="s">
        <v>114</v>
      </c>
      <c r="H163" s="145">
        <v>4</v>
      </c>
      <c r="I163" s="146"/>
      <c r="J163" s="146"/>
      <c r="K163" s="147"/>
      <c r="L163" s="148"/>
      <c r="M163" s="149"/>
      <c r="N163" s="150"/>
      <c r="O163" s="137"/>
      <c r="P163" s="137"/>
      <c r="Q163" s="137"/>
      <c r="R163" s="137"/>
      <c r="S163" s="137"/>
      <c r="T163" s="138"/>
      <c r="AR163" s="139"/>
      <c r="AT163" s="139"/>
      <c r="AU163" s="139"/>
      <c r="AY163" s="13"/>
      <c r="BE163" s="140"/>
      <c r="BF163" s="140"/>
      <c r="BG163" s="140"/>
      <c r="BH163" s="140"/>
      <c r="BI163" s="140"/>
      <c r="BJ163" s="13"/>
      <c r="BK163" s="140"/>
      <c r="BL163" s="13"/>
      <c r="BM163" s="139"/>
    </row>
    <row r="164" spans="2:65" s="1" customFormat="1" ht="16.5" customHeight="1" x14ac:dyDescent="0.2">
      <c r="B164" s="127"/>
      <c r="C164" s="141">
        <v>3</v>
      </c>
      <c r="D164" s="141" t="s">
        <v>127</v>
      </c>
      <c r="E164" s="142" t="s">
        <v>218</v>
      </c>
      <c r="F164" s="143" t="s">
        <v>464</v>
      </c>
      <c r="G164" s="144" t="s">
        <v>114</v>
      </c>
      <c r="H164" s="145">
        <v>1</v>
      </c>
      <c r="I164" s="146"/>
      <c r="J164" s="146"/>
      <c r="K164" s="147"/>
      <c r="L164" s="148"/>
      <c r="M164" s="149"/>
      <c r="N164" s="150"/>
      <c r="O164" s="137"/>
      <c r="P164" s="137"/>
      <c r="Q164" s="137"/>
      <c r="R164" s="137"/>
      <c r="S164" s="137"/>
      <c r="T164" s="138"/>
      <c r="AR164" s="139"/>
      <c r="AT164" s="139"/>
      <c r="AU164" s="139"/>
      <c r="AY164" s="13"/>
      <c r="BE164" s="140"/>
      <c r="BF164" s="140"/>
      <c r="BG164" s="140"/>
      <c r="BH164" s="140"/>
      <c r="BI164" s="140"/>
      <c r="BJ164" s="13"/>
      <c r="BK164" s="140"/>
      <c r="BL164" s="13"/>
      <c r="BM164" s="139"/>
    </row>
    <row r="165" spans="2:65" s="1" customFormat="1" ht="16.5" customHeight="1" x14ac:dyDescent="0.2">
      <c r="B165" s="127"/>
      <c r="C165" s="141" t="s">
        <v>115</v>
      </c>
      <c r="D165" s="141" t="s">
        <v>127</v>
      </c>
      <c r="E165" s="142" t="s">
        <v>219</v>
      </c>
      <c r="F165" s="143" t="s">
        <v>220</v>
      </c>
      <c r="G165" s="144" t="s">
        <v>114</v>
      </c>
      <c r="H165" s="145">
        <v>1</v>
      </c>
      <c r="I165" s="146"/>
      <c r="J165" s="146"/>
      <c r="K165" s="147"/>
      <c r="L165" s="148"/>
      <c r="M165" s="149" t="s">
        <v>1</v>
      </c>
      <c r="N165" s="150" t="s">
        <v>35</v>
      </c>
      <c r="O165" s="137">
        <v>0</v>
      </c>
      <c r="P165" s="137">
        <f t="shared" si="0"/>
        <v>0</v>
      </c>
      <c r="Q165" s="137">
        <v>0</v>
      </c>
      <c r="R165" s="137">
        <f t="shared" si="1"/>
        <v>0</v>
      </c>
      <c r="S165" s="137">
        <v>0</v>
      </c>
      <c r="T165" s="138">
        <f t="shared" si="2"/>
        <v>0</v>
      </c>
      <c r="AR165" s="139" t="s">
        <v>152</v>
      </c>
      <c r="AT165" s="139" t="s">
        <v>127</v>
      </c>
      <c r="AU165" s="139" t="s">
        <v>116</v>
      </c>
      <c r="AY165" s="13" t="s">
        <v>108</v>
      </c>
      <c r="BE165" s="140">
        <f t="shared" si="3"/>
        <v>0</v>
      </c>
      <c r="BF165" s="140">
        <f t="shared" si="4"/>
        <v>0</v>
      </c>
      <c r="BG165" s="140">
        <f t="shared" si="5"/>
        <v>0</v>
      </c>
      <c r="BH165" s="140">
        <f t="shared" si="6"/>
        <v>0</v>
      </c>
      <c r="BI165" s="140">
        <f t="shared" si="7"/>
        <v>0</v>
      </c>
      <c r="BJ165" s="13" t="s">
        <v>116</v>
      </c>
      <c r="BK165" s="140">
        <f t="shared" si="8"/>
        <v>0</v>
      </c>
      <c r="BL165" s="13" t="s">
        <v>135</v>
      </c>
      <c r="BM165" s="139" t="s">
        <v>221</v>
      </c>
    </row>
    <row r="166" spans="2:65" s="1" customFormat="1" ht="33" customHeight="1" x14ac:dyDescent="0.2">
      <c r="B166" s="127"/>
      <c r="C166" s="128" t="s">
        <v>222</v>
      </c>
      <c r="D166" s="128" t="s">
        <v>111</v>
      </c>
      <c r="E166" s="129" t="s">
        <v>223</v>
      </c>
      <c r="F166" s="130" t="s">
        <v>224</v>
      </c>
      <c r="G166" s="131" t="s">
        <v>114</v>
      </c>
      <c r="H166" s="132">
        <v>10</v>
      </c>
      <c r="I166" s="133"/>
      <c r="J166" s="133"/>
      <c r="K166" s="134"/>
      <c r="L166" s="25"/>
      <c r="M166" s="135" t="s">
        <v>1</v>
      </c>
      <c r="N166" s="136" t="s">
        <v>35</v>
      </c>
      <c r="O166" s="137">
        <v>0.34</v>
      </c>
      <c r="P166" s="137">
        <f t="shared" si="0"/>
        <v>3.4000000000000004</v>
      </c>
      <c r="Q166" s="137">
        <v>0</v>
      </c>
      <c r="R166" s="137">
        <f t="shared" si="1"/>
        <v>0</v>
      </c>
      <c r="S166" s="137">
        <v>0</v>
      </c>
      <c r="T166" s="138">
        <f t="shared" si="2"/>
        <v>0</v>
      </c>
      <c r="AR166" s="139" t="s">
        <v>135</v>
      </c>
      <c r="AT166" s="139" t="s">
        <v>111</v>
      </c>
      <c r="AU166" s="139" t="s">
        <v>116</v>
      </c>
      <c r="AY166" s="13" t="s">
        <v>108</v>
      </c>
      <c r="BE166" s="140">
        <f t="shared" si="3"/>
        <v>0</v>
      </c>
      <c r="BF166" s="140">
        <f t="shared" si="4"/>
        <v>0</v>
      </c>
      <c r="BG166" s="140">
        <f t="shared" si="5"/>
        <v>0</v>
      </c>
      <c r="BH166" s="140">
        <f t="shared" si="6"/>
        <v>0</v>
      </c>
      <c r="BI166" s="140">
        <f t="shared" si="7"/>
        <v>0</v>
      </c>
      <c r="BJ166" s="13" t="s">
        <v>116</v>
      </c>
      <c r="BK166" s="140">
        <f t="shared" si="8"/>
        <v>0</v>
      </c>
      <c r="BL166" s="13" t="s">
        <v>135</v>
      </c>
      <c r="BM166" s="139" t="s">
        <v>225</v>
      </c>
    </row>
    <row r="167" spans="2:65" s="1" customFormat="1" ht="24.15" customHeight="1" x14ac:dyDescent="0.2">
      <c r="B167" s="127"/>
      <c r="C167" s="128" t="s">
        <v>226</v>
      </c>
      <c r="D167" s="128" t="s">
        <v>111</v>
      </c>
      <c r="E167" s="129" t="s">
        <v>227</v>
      </c>
      <c r="F167" s="130" t="s">
        <v>228</v>
      </c>
      <c r="G167" s="131" t="s">
        <v>114</v>
      </c>
      <c r="H167" s="132">
        <v>3</v>
      </c>
      <c r="I167" s="133"/>
      <c r="J167" s="133"/>
      <c r="K167" s="134"/>
      <c r="L167" s="25"/>
      <c r="M167" s="135" t="s">
        <v>1</v>
      </c>
      <c r="N167" s="136" t="s">
        <v>35</v>
      </c>
      <c r="O167" s="137">
        <v>0.20699999999999999</v>
      </c>
      <c r="P167" s="137">
        <f t="shared" si="0"/>
        <v>0.621</v>
      </c>
      <c r="Q167" s="137">
        <v>0</v>
      </c>
      <c r="R167" s="137">
        <f t="shared" si="1"/>
        <v>0</v>
      </c>
      <c r="S167" s="137">
        <v>0</v>
      </c>
      <c r="T167" s="138">
        <f t="shared" si="2"/>
        <v>0</v>
      </c>
      <c r="AR167" s="139" t="s">
        <v>135</v>
      </c>
      <c r="AT167" s="139" t="s">
        <v>111</v>
      </c>
      <c r="AU167" s="139" t="s">
        <v>116</v>
      </c>
      <c r="AY167" s="13" t="s">
        <v>108</v>
      </c>
      <c r="BE167" s="140">
        <f t="shared" si="3"/>
        <v>0</v>
      </c>
      <c r="BF167" s="140">
        <f t="shared" si="4"/>
        <v>0</v>
      </c>
      <c r="BG167" s="140">
        <f t="shared" si="5"/>
        <v>0</v>
      </c>
      <c r="BH167" s="140">
        <f t="shared" si="6"/>
        <v>0</v>
      </c>
      <c r="BI167" s="140">
        <f t="shared" si="7"/>
        <v>0</v>
      </c>
      <c r="BJ167" s="13" t="s">
        <v>116</v>
      </c>
      <c r="BK167" s="140">
        <f t="shared" si="8"/>
        <v>0</v>
      </c>
      <c r="BL167" s="13" t="s">
        <v>135</v>
      </c>
      <c r="BM167" s="139" t="s">
        <v>229</v>
      </c>
    </row>
    <row r="168" spans="2:65" s="1" customFormat="1" ht="24.15" customHeight="1" x14ac:dyDescent="0.2">
      <c r="B168" s="127"/>
      <c r="C168" s="141" t="s">
        <v>230</v>
      </c>
      <c r="D168" s="141" t="s">
        <v>127</v>
      </c>
      <c r="E168" s="142" t="s">
        <v>231</v>
      </c>
      <c r="F168" s="143" t="s">
        <v>232</v>
      </c>
      <c r="G168" s="144" t="s">
        <v>114</v>
      </c>
      <c r="H168" s="145">
        <v>3</v>
      </c>
      <c r="I168" s="146"/>
      <c r="J168" s="146"/>
      <c r="K168" s="147"/>
      <c r="L168" s="148"/>
      <c r="M168" s="149" t="s">
        <v>1</v>
      </c>
      <c r="N168" s="150" t="s">
        <v>35</v>
      </c>
      <c r="O168" s="137">
        <v>0</v>
      </c>
      <c r="P168" s="137">
        <f t="shared" si="0"/>
        <v>0</v>
      </c>
      <c r="Q168" s="137">
        <v>0</v>
      </c>
      <c r="R168" s="137">
        <f t="shared" si="1"/>
        <v>0</v>
      </c>
      <c r="S168" s="137">
        <v>0</v>
      </c>
      <c r="T168" s="138">
        <f t="shared" si="2"/>
        <v>0</v>
      </c>
      <c r="AR168" s="139" t="s">
        <v>152</v>
      </c>
      <c r="AT168" s="139" t="s">
        <v>127</v>
      </c>
      <c r="AU168" s="139" t="s">
        <v>116</v>
      </c>
      <c r="AY168" s="13" t="s">
        <v>108</v>
      </c>
      <c r="BE168" s="140">
        <f t="shared" si="3"/>
        <v>0</v>
      </c>
      <c r="BF168" s="140">
        <f t="shared" si="4"/>
        <v>0</v>
      </c>
      <c r="BG168" s="140">
        <f t="shared" si="5"/>
        <v>0</v>
      </c>
      <c r="BH168" s="140">
        <f t="shared" si="6"/>
        <v>0</v>
      </c>
      <c r="BI168" s="140">
        <f t="shared" si="7"/>
        <v>0</v>
      </c>
      <c r="BJ168" s="13" t="s">
        <v>116</v>
      </c>
      <c r="BK168" s="140">
        <f t="shared" si="8"/>
        <v>0</v>
      </c>
      <c r="BL168" s="13" t="s">
        <v>135</v>
      </c>
      <c r="BM168" s="139" t="s">
        <v>233</v>
      </c>
    </row>
    <row r="169" spans="2:65" s="1" customFormat="1" ht="16.5" customHeight="1" x14ac:dyDescent="0.2">
      <c r="B169" s="127"/>
      <c r="C169" s="128" t="s">
        <v>234</v>
      </c>
      <c r="D169" s="128" t="s">
        <v>111</v>
      </c>
      <c r="E169" s="129" t="s">
        <v>235</v>
      </c>
      <c r="F169" s="130" t="s">
        <v>236</v>
      </c>
      <c r="G169" s="131" t="s">
        <v>114</v>
      </c>
      <c r="H169" s="132">
        <v>3</v>
      </c>
      <c r="I169" s="133"/>
      <c r="J169" s="133"/>
      <c r="K169" s="134"/>
      <c r="L169" s="25"/>
      <c r="M169" s="135" t="s">
        <v>1</v>
      </c>
      <c r="N169" s="136" t="s">
        <v>35</v>
      </c>
      <c r="O169" s="137">
        <v>0.45</v>
      </c>
      <c r="P169" s="137">
        <f t="shared" si="0"/>
        <v>1.35</v>
      </c>
      <c r="Q169" s="137">
        <v>0</v>
      </c>
      <c r="R169" s="137">
        <f t="shared" si="1"/>
        <v>0</v>
      </c>
      <c r="S169" s="137">
        <v>0</v>
      </c>
      <c r="T169" s="138">
        <f t="shared" si="2"/>
        <v>0</v>
      </c>
      <c r="AR169" s="139" t="s">
        <v>135</v>
      </c>
      <c r="AT169" s="139" t="s">
        <v>111</v>
      </c>
      <c r="AU169" s="139" t="s">
        <v>116</v>
      </c>
      <c r="AY169" s="13" t="s">
        <v>108</v>
      </c>
      <c r="BE169" s="140">
        <f t="shared" si="3"/>
        <v>0</v>
      </c>
      <c r="BF169" s="140">
        <f t="shared" si="4"/>
        <v>0</v>
      </c>
      <c r="BG169" s="140">
        <f t="shared" si="5"/>
        <v>0</v>
      </c>
      <c r="BH169" s="140">
        <f t="shared" si="6"/>
        <v>0</v>
      </c>
      <c r="BI169" s="140">
        <f t="shared" si="7"/>
        <v>0</v>
      </c>
      <c r="BJ169" s="13" t="s">
        <v>116</v>
      </c>
      <c r="BK169" s="140">
        <f t="shared" si="8"/>
        <v>0</v>
      </c>
      <c r="BL169" s="13" t="s">
        <v>135</v>
      </c>
      <c r="BM169" s="139" t="s">
        <v>237</v>
      </c>
    </row>
    <row r="170" spans="2:65" s="1" customFormat="1" ht="16.5" customHeight="1" x14ac:dyDescent="0.2">
      <c r="B170" s="127"/>
      <c r="C170" s="141" t="s">
        <v>238</v>
      </c>
      <c r="D170" s="141" t="s">
        <v>127</v>
      </c>
      <c r="E170" s="142" t="s">
        <v>239</v>
      </c>
      <c r="F170" s="143" t="s">
        <v>240</v>
      </c>
      <c r="G170" s="144" t="s">
        <v>114</v>
      </c>
      <c r="H170" s="145">
        <v>3</v>
      </c>
      <c r="I170" s="146"/>
      <c r="J170" s="146"/>
      <c r="K170" s="147"/>
      <c r="L170" s="148"/>
      <c r="M170" s="149" t="s">
        <v>1</v>
      </c>
      <c r="N170" s="150" t="s">
        <v>35</v>
      </c>
      <c r="O170" s="137">
        <v>0</v>
      </c>
      <c r="P170" s="137">
        <f t="shared" si="0"/>
        <v>0</v>
      </c>
      <c r="Q170" s="137">
        <v>1E-4</v>
      </c>
      <c r="R170" s="137">
        <f t="shared" si="1"/>
        <v>3.0000000000000003E-4</v>
      </c>
      <c r="S170" s="137">
        <v>0</v>
      </c>
      <c r="T170" s="138">
        <f t="shared" si="2"/>
        <v>0</v>
      </c>
      <c r="AR170" s="139" t="s">
        <v>140</v>
      </c>
      <c r="AT170" s="139" t="s">
        <v>127</v>
      </c>
      <c r="AU170" s="139" t="s">
        <v>116</v>
      </c>
      <c r="AY170" s="13" t="s">
        <v>108</v>
      </c>
      <c r="BE170" s="140">
        <f t="shared" si="3"/>
        <v>0</v>
      </c>
      <c r="BF170" s="140">
        <f t="shared" si="4"/>
        <v>0</v>
      </c>
      <c r="BG170" s="140">
        <f t="shared" si="5"/>
        <v>0</v>
      </c>
      <c r="BH170" s="140">
        <f t="shared" si="6"/>
        <v>0</v>
      </c>
      <c r="BI170" s="140">
        <f t="shared" si="7"/>
        <v>0</v>
      </c>
      <c r="BJ170" s="13" t="s">
        <v>116</v>
      </c>
      <c r="BK170" s="140">
        <f t="shared" si="8"/>
        <v>0</v>
      </c>
      <c r="BL170" s="13" t="s">
        <v>140</v>
      </c>
      <c r="BM170" s="139" t="s">
        <v>241</v>
      </c>
    </row>
    <row r="171" spans="2:65" s="1" customFormat="1" ht="24.15" customHeight="1" x14ac:dyDescent="0.2">
      <c r="B171" s="127"/>
      <c r="C171" s="141" t="s">
        <v>242</v>
      </c>
      <c r="D171" s="141" t="s">
        <v>127</v>
      </c>
      <c r="E171" s="142" t="s">
        <v>243</v>
      </c>
      <c r="F171" s="143" t="s">
        <v>244</v>
      </c>
      <c r="G171" s="144" t="s">
        <v>114</v>
      </c>
      <c r="H171" s="145">
        <v>3</v>
      </c>
      <c r="I171" s="146"/>
      <c r="J171" s="146"/>
      <c r="K171" s="147"/>
      <c r="L171" s="148"/>
      <c r="M171" s="149" t="s">
        <v>1</v>
      </c>
      <c r="N171" s="150" t="s">
        <v>35</v>
      </c>
      <c r="O171" s="137">
        <v>0</v>
      </c>
      <c r="P171" s="137">
        <f t="shared" si="0"/>
        <v>0</v>
      </c>
      <c r="Q171" s="137">
        <v>3.0000000000000001E-5</v>
      </c>
      <c r="R171" s="137">
        <f t="shared" si="1"/>
        <v>9.0000000000000006E-5</v>
      </c>
      <c r="S171" s="137">
        <v>0</v>
      </c>
      <c r="T171" s="138">
        <f t="shared" si="2"/>
        <v>0</v>
      </c>
      <c r="AR171" s="139" t="s">
        <v>140</v>
      </c>
      <c r="AT171" s="139" t="s">
        <v>127</v>
      </c>
      <c r="AU171" s="139" t="s">
        <v>116</v>
      </c>
      <c r="AY171" s="13" t="s">
        <v>108</v>
      </c>
      <c r="BE171" s="140">
        <f t="shared" si="3"/>
        <v>0</v>
      </c>
      <c r="BF171" s="140">
        <f t="shared" si="4"/>
        <v>0</v>
      </c>
      <c r="BG171" s="140">
        <f t="shared" si="5"/>
        <v>0</v>
      </c>
      <c r="BH171" s="140">
        <f t="shared" si="6"/>
        <v>0</v>
      </c>
      <c r="BI171" s="140">
        <f t="shared" si="7"/>
        <v>0</v>
      </c>
      <c r="BJ171" s="13" t="s">
        <v>116</v>
      </c>
      <c r="BK171" s="140">
        <f t="shared" si="8"/>
        <v>0</v>
      </c>
      <c r="BL171" s="13" t="s">
        <v>140</v>
      </c>
      <c r="BM171" s="139" t="s">
        <v>245</v>
      </c>
    </row>
    <row r="172" spans="2:65" s="1" customFormat="1" ht="16.5" customHeight="1" x14ac:dyDescent="0.2">
      <c r="B172" s="127"/>
      <c r="C172" s="128" t="s">
        <v>246</v>
      </c>
      <c r="D172" s="128" t="s">
        <v>111</v>
      </c>
      <c r="E172" s="129" t="s">
        <v>247</v>
      </c>
      <c r="F172" s="130" t="s">
        <v>248</v>
      </c>
      <c r="G172" s="131" t="s">
        <v>249</v>
      </c>
      <c r="H172" s="132">
        <v>44</v>
      </c>
      <c r="I172" s="133"/>
      <c r="J172" s="133"/>
      <c r="K172" s="134"/>
      <c r="L172" s="25"/>
      <c r="M172" s="135" t="s">
        <v>1</v>
      </c>
      <c r="N172" s="136" t="s">
        <v>35</v>
      </c>
      <c r="O172" s="137">
        <v>0.71199999999999997</v>
      </c>
      <c r="P172" s="137">
        <f t="shared" si="0"/>
        <v>31.327999999999999</v>
      </c>
      <c r="Q172" s="137">
        <v>0</v>
      </c>
      <c r="R172" s="137">
        <f t="shared" si="1"/>
        <v>0</v>
      </c>
      <c r="S172" s="137">
        <v>0</v>
      </c>
      <c r="T172" s="138">
        <f t="shared" si="2"/>
        <v>0</v>
      </c>
      <c r="AR172" s="139" t="s">
        <v>135</v>
      </c>
      <c r="AT172" s="139" t="s">
        <v>111</v>
      </c>
      <c r="AU172" s="139" t="s">
        <v>116</v>
      </c>
      <c r="AY172" s="13" t="s">
        <v>108</v>
      </c>
      <c r="BE172" s="140">
        <f t="shared" si="3"/>
        <v>0</v>
      </c>
      <c r="BF172" s="140">
        <f t="shared" si="4"/>
        <v>0</v>
      </c>
      <c r="BG172" s="140">
        <f t="shared" si="5"/>
        <v>0</v>
      </c>
      <c r="BH172" s="140">
        <f t="shared" si="6"/>
        <v>0</v>
      </c>
      <c r="BI172" s="140">
        <f t="shared" si="7"/>
        <v>0</v>
      </c>
      <c r="BJ172" s="13" t="s">
        <v>116</v>
      </c>
      <c r="BK172" s="140">
        <f t="shared" si="8"/>
        <v>0</v>
      </c>
      <c r="BL172" s="13" t="s">
        <v>135</v>
      </c>
      <c r="BM172" s="139" t="s">
        <v>250</v>
      </c>
    </row>
    <row r="173" spans="2:65" s="1" customFormat="1" ht="24.15" customHeight="1" x14ac:dyDescent="0.2">
      <c r="B173" s="127"/>
      <c r="C173" s="141" t="s">
        <v>135</v>
      </c>
      <c r="D173" s="141" t="s">
        <v>127</v>
      </c>
      <c r="E173" s="142" t="s">
        <v>251</v>
      </c>
      <c r="F173" s="143" t="s">
        <v>252</v>
      </c>
      <c r="G173" s="144" t="s">
        <v>114</v>
      </c>
      <c r="H173" s="145">
        <v>1</v>
      </c>
      <c r="I173" s="146"/>
      <c r="J173" s="146"/>
      <c r="K173" s="147"/>
      <c r="L173" s="148"/>
      <c r="M173" s="149" t="s">
        <v>1</v>
      </c>
      <c r="N173" s="150" t="s">
        <v>35</v>
      </c>
      <c r="O173" s="137">
        <v>0</v>
      </c>
      <c r="P173" s="137">
        <f t="shared" si="0"/>
        <v>0</v>
      </c>
      <c r="Q173" s="137">
        <v>3.4299999999999999E-3</v>
      </c>
      <c r="R173" s="137">
        <f t="shared" si="1"/>
        <v>3.4299999999999999E-3</v>
      </c>
      <c r="S173" s="137">
        <v>0</v>
      </c>
      <c r="T173" s="138">
        <f t="shared" si="2"/>
        <v>0</v>
      </c>
      <c r="AR173" s="139" t="s">
        <v>140</v>
      </c>
      <c r="AT173" s="139" t="s">
        <v>127</v>
      </c>
      <c r="AU173" s="139" t="s">
        <v>116</v>
      </c>
      <c r="AY173" s="13" t="s">
        <v>108</v>
      </c>
      <c r="BE173" s="140">
        <f t="shared" si="3"/>
        <v>0</v>
      </c>
      <c r="BF173" s="140">
        <f t="shared" si="4"/>
        <v>0</v>
      </c>
      <c r="BG173" s="140">
        <f t="shared" si="5"/>
        <v>0</v>
      </c>
      <c r="BH173" s="140">
        <f t="shared" si="6"/>
        <v>0</v>
      </c>
      <c r="BI173" s="140">
        <f t="shared" si="7"/>
        <v>0</v>
      </c>
      <c r="BJ173" s="13" t="s">
        <v>116</v>
      </c>
      <c r="BK173" s="140">
        <f t="shared" si="8"/>
        <v>0</v>
      </c>
      <c r="BL173" s="13" t="s">
        <v>140</v>
      </c>
      <c r="BM173" s="139" t="s">
        <v>253</v>
      </c>
    </row>
    <row r="174" spans="2:65" s="1" customFormat="1" ht="24.15" customHeight="1" x14ac:dyDescent="0.2">
      <c r="B174" s="127"/>
      <c r="C174" s="141" t="s">
        <v>254</v>
      </c>
      <c r="D174" s="141" t="s">
        <v>127</v>
      </c>
      <c r="E174" s="142" t="s">
        <v>255</v>
      </c>
      <c r="F174" s="143" t="s">
        <v>256</v>
      </c>
      <c r="G174" s="144" t="s">
        <v>114</v>
      </c>
      <c r="H174" s="145">
        <v>1</v>
      </c>
      <c r="I174" s="146"/>
      <c r="J174" s="146"/>
      <c r="K174" s="147"/>
      <c r="L174" s="148"/>
      <c r="M174" s="149" t="s">
        <v>1</v>
      </c>
      <c r="N174" s="150" t="s">
        <v>35</v>
      </c>
      <c r="O174" s="137">
        <v>0</v>
      </c>
      <c r="P174" s="137">
        <f t="shared" ref="P174:P205" si="9">O174*H174</f>
        <v>0</v>
      </c>
      <c r="Q174" s="137">
        <v>6.5500000000000003E-3</v>
      </c>
      <c r="R174" s="137">
        <f t="shared" ref="R174:R205" si="10">Q174*H174</f>
        <v>6.5500000000000003E-3</v>
      </c>
      <c r="S174" s="137">
        <v>0</v>
      </c>
      <c r="T174" s="138">
        <f t="shared" ref="T174:T205" si="11">S174*H174</f>
        <v>0</v>
      </c>
      <c r="AR174" s="139" t="s">
        <v>140</v>
      </c>
      <c r="AT174" s="139" t="s">
        <v>127</v>
      </c>
      <c r="AU174" s="139" t="s">
        <v>116</v>
      </c>
      <c r="AY174" s="13" t="s">
        <v>108</v>
      </c>
      <c r="BE174" s="140">
        <f t="shared" ref="BE174:BE209" si="12">IF(N174="základná",J174,0)</f>
        <v>0</v>
      </c>
      <c r="BF174" s="140">
        <f t="shared" ref="BF174:BF209" si="13">IF(N174="znížená",J174,0)</f>
        <v>0</v>
      </c>
      <c r="BG174" s="140">
        <f t="shared" ref="BG174:BG209" si="14">IF(N174="zákl. prenesená",J174,0)</f>
        <v>0</v>
      </c>
      <c r="BH174" s="140">
        <f t="shared" ref="BH174:BH209" si="15">IF(N174="zníž. prenesená",J174,0)</f>
        <v>0</v>
      </c>
      <c r="BI174" s="140">
        <f t="shared" ref="BI174:BI209" si="16">IF(N174="nulová",J174,0)</f>
        <v>0</v>
      </c>
      <c r="BJ174" s="13" t="s">
        <v>116</v>
      </c>
      <c r="BK174" s="140">
        <f t="shared" ref="BK174:BK209" si="17">ROUND(I174*H174,2)</f>
        <v>0</v>
      </c>
      <c r="BL174" s="13" t="s">
        <v>140</v>
      </c>
      <c r="BM174" s="139" t="s">
        <v>257</v>
      </c>
    </row>
    <row r="175" spans="2:65" s="1" customFormat="1" ht="24.15" customHeight="1" x14ac:dyDescent="0.2">
      <c r="B175" s="127"/>
      <c r="C175" s="141" t="s">
        <v>258</v>
      </c>
      <c r="D175" s="141" t="s">
        <v>127</v>
      </c>
      <c r="E175" s="142" t="s">
        <v>259</v>
      </c>
      <c r="F175" s="143" t="s">
        <v>260</v>
      </c>
      <c r="G175" s="144" t="s">
        <v>114</v>
      </c>
      <c r="H175" s="145">
        <v>1</v>
      </c>
      <c r="I175" s="146"/>
      <c r="J175" s="146"/>
      <c r="K175" s="147"/>
      <c r="L175" s="148"/>
      <c r="M175" s="149" t="s">
        <v>1</v>
      </c>
      <c r="N175" s="150" t="s">
        <v>35</v>
      </c>
      <c r="O175" s="137">
        <v>0</v>
      </c>
      <c r="P175" s="137">
        <f t="shared" si="9"/>
        <v>0</v>
      </c>
      <c r="Q175" s="137">
        <v>5.9500000000000004E-3</v>
      </c>
      <c r="R175" s="137">
        <f t="shared" si="10"/>
        <v>5.9500000000000004E-3</v>
      </c>
      <c r="S175" s="137">
        <v>0</v>
      </c>
      <c r="T175" s="138">
        <f t="shared" si="11"/>
        <v>0</v>
      </c>
      <c r="AR175" s="139" t="s">
        <v>140</v>
      </c>
      <c r="AT175" s="139" t="s">
        <v>127</v>
      </c>
      <c r="AU175" s="139" t="s">
        <v>116</v>
      </c>
      <c r="AY175" s="13" t="s">
        <v>108</v>
      </c>
      <c r="BE175" s="140">
        <f t="shared" si="12"/>
        <v>0</v>
      </c>
      <c r="BF175" s="140">
        <f t="shared" si="13"/>
        <v>0</v>
      </c>
      <c r="BG175" s="140">
        <f t="shared" si="14"/>
        <v>0</v>
      </c>
      <c r="BH175" s="140">
        <f t="shared" si="15"/>
        <v>0</v>
      </c>
      <c r="BI175" s="140">
        <f t="shared" si="16"/>
        <v>0</v>
      </c>
      <c r="BJ175" s="13" t="s">
        <v>116</v>
      </c>
      <c r="BK175" s="140">
        <f t="shared" si="17"/>
        <v>0</v>
      </c>
      <c r="BL175" s="13" t="s">
        <v>140</v>
      </c>
      <c r="BM175" s="139" t="s">
        <v>261</v>
      </c>
    </row>
    <row r="176" spans="2:65" s="1" customFormat="1" ht="24.15" customHeight="1" x14ac:dyDescent="0.2">
      <c r="B176" s="127"/>
      <c r="C176" s="141" t="s">
        <v>262</v>
      </c>
      <c r="D176" s="141" t="s">
        <v>127</v>
      </c>
      <c r="E176" s="142" t="s">
        <v>263</v>
      </c>
      <c r="F176" s="143" t="s">
        <v>264</v>
      </c>
      <c r="G176" s="144" t="s">
        <v>114</v>
      </c>
      <c r="H176" s="145">
        <v>1</v>
      </c>
      <c r="I176" s="146"/>
      <c r="J176" s="146"/>
      <c r="K176" s="147"/>
      <c r="L176" s="148"/>
      <c r="M176" s="149" t="s">
        <v>1</v>
      </c>
      <c r="N176" s="150" t="s">
        <v>35</v>
      </c>
      <c r="O176" s="137">
        <v>0</v>
      </c>
      <c r="P176" s="137">
        <f t="shared" si="9"/>
        <v>0</v>
      </c>
      <c r="Q176" s="137">
        <v>3.0000000000000001E-3</v>
      </c>
      <c r="R176" s="137">
        <f t="shared" si="10"/>
        <v>3.0000000000000001E-3</v>
      </c>
      <c r="S176" s="137">
        <v>0</v>
      </c>
      <c r="T176" s="138">
        <f t="shared" si="11"/>
        <v>0</v>
      </c>
      <c r="AR176" s="139" t="s">
        <v>140</v>
      </c>
      <c r="AT176" s="139" t="s">
        <v>127</v>
      </c>
      <c r="AU176" s="139" t="s">
        <v>116</v>
      </c>
      <c r="AY176" s="13" t="s">
        <v>108</v>
      </c>
      <c r="BE176" s="140">
        <f t="shared" si="12"/>
        <v>0</v>
      </c>
      <c r="BF176" s="140">
        <f t="shared" si="13"/>
        <v>0</v>
      </c>
      <c r="BG176" s="140">
        <f t="shared" si="14"/>
        <v>0</v>
      </c>
      <c r="BH176" s="140">
        <f t="shared" si="15"/>
        <v>0</v>
      </c>
      <c r="BI176" s="140">
        <f t="shared" si="16"/>
        <v>0</v>
      </c>
      <c r="BJ176" s="13" t="s">
        <v>116</v>
      </c>
      <c r="BK176" s="140">
        <f t="shared" si="17"/>
        <v>0</v>
      </c>
      <c r="BL176" s="13" t="s">
        <v>140</v>
      </c>
      <c r="BM176" s="139" t="s">
        <v>265</v>
      </c>
    </row>
    <row r="177" spans="2:65" s="1" customFormat="1" ht="24.15" customHeight="1" x14ac:dyDescent="0.2">
      <c r="B177" s="127"/>
      <c r="C177" s="141" t="s">
        <v>266</v>
      </c>
      <c r="D177" s="141" t="s">
        <v>127</v>
      </c>
      <c r="E177" s="142" t="s">
        <v>267</v>
      </c>
      <c r="F177" s="143" t="s">
        <v>268</v>
      </c>
      <c r="G177" s="144" t="s">
        <v>114</v>
      </c>
      <c r="H177" s="145">
        <v>1</v>
      </c>
      <c r="I177" s="146"/>
      <c r="J177" s="146"/>
      <c r="K177" s="147"/>
      <c r="L177" s="148"/>
      <c r="M177" s="149" t="s">
        <v>1</v>
      </c>
      <c r="N177" s="150" t="s">
        <v>35</v>
      </c>
      <c r="O177" s="137">
        <v>0</v>
      </c>
      <c r="P177" s="137">
        <f t="shared" si="9"/>
        <v>0</v>
      </c>
      <c r="Q177" s="137">
        <v>1.9E-3</v>
      </c>
      <c r="R177" s="137">
        <f t="shared" si="10"/>
        <v>1.9E-3</v>
      </c>
      <c r="S177" s="137">
        <v>0</v>
      </c>
      <c r="T177" s="138">
        <f t="shared" si="11"/>
        <v>0</v>
      </c>
      <c r="AR177" s="139" t="s">
        <v>140</v>
      </c>
      <c r="AT177" s="139" t="s">
        <v>127</v>
      </c>
      <c r="AU177" s="139" t="s">
        <v>116</v>
      </c>
      <c r="AY177" s="13" t="s">
        <v>108</v>
      </c>
      <c r="BE177" s="140">
        <f t="shared" si="12"/>
        <v>0</v>
      </c>
      <c r="BF177" s="140">
        <f t="shared" si="13"/>
        <v>0</v>
      </c>
      <c r="BG177" s="140">
        <f t="shared" si="14"/>
        <v>0</v>
      </c>
      <c r="BH177" s="140">
        <f t="shared" si="15"/>
        <v>0</v>
      </c>
      <c r="BI177" s="140">
        <f t="shared" si="16"/>
        <v>0</v>
      </c>
      <c r="BJ177" s="13" t="s">
        <v>116</v>
      </c>
      <c r="BK177" s="140">
        <f t="shared" si="17"/>
        <v>0</v>
      </c>
      <c r="BL177" s="13" t="s">
        <v>140</v>
      </c>
      <c r="BM177" s="139" t="s">
        <v>269</v>
      </c>
    </row>
    <row r="178" spans="2:65" s="1" customFormat="1" ht="16.5" customHeight="1" x14ac:dyDescent="0.2">
      <c r="B178" s="127"/>
      <c r="C178" s="128" t="s">
        <v>270</v>
      </c>
      <c r="D178" s="128" t="s">
        <v>111</v>
      </c>
      <c r="E178" s="129" t="s">
        <v>271</v>
      </c>
      <c r="F178" s="130" t="s">
        <v>272</v>
      </c>
      <c r="G178" s="131" t="s">
        <v>249</v>
      </c>
      <c r="H178" s="132">
        <v>44</v>
      </c>
      <c r="I178" s="133"/>
      <c r="J178" s="133"/>
      <c r="K178" s="134"/>
      <c r="L178" s="25"/>
      <c r="M178" s="135" t="s">
        <v>1</v>
      </c>
      <c r="N178" s="136" t="s">
        <v>35</v>
      </c>
      <c r="O178" s="137">
        <v>0.35</v>
      </c>
      <c r="P178" s="137">
        <f t="shared" si="9"/>
        <v>15.399999999999999</v>
      </c>
      <c r="Q178" s="137">
        <v>0</v>
      </c>
      <c r="R178" s="137">
        <f t="shared" si="10"/>
        <v>0</v>
      </c>
      <c r="S178" s="137">
        <v>0</v>
      </c>
      <c r="T178" s="138">
        <f t="shared" si="11"/>
        <v>0</v>
      </c>
      <c r="AR178" s="139" t="s">
        <v>135</v>
      </c>
      <c r="AT178" s="139" t="s">
        <v>111</v>
      </c>
      <c r="AU178" s="139" t="s">
        <v>116</v>
      </c>
      <c r="AY178" s="13" t="s">
        <v>108</v>
      </c>
      <c r="BE178" s="140">
        <f t="shared" si="12"/>
        <v>0</v>
      </c>
      <c r="BF178" s="140">
        <f t="shared" si="13"/>
        <v>0</v>
      </c>
      <c r="BG178" s="140">
        <f t="shared" si="14"/>
        <v>0</v>
      </c>
      <c r="BH178" s="140">
        <f t="shared" si="15"/>
        <v>0</v>
      </c>
      <c r="BI178" s="140">
        <f t="shared" si="16"/>
        <v>0</v>
      </c>
      <c r="BJ178" s="13" t="s">
        <v>116</v>
      </c>
      <c r="BK178" s="140">
        <f t="shared" si="17"/>
        <v>0</v>
      </c>
      <c r="BL178" s="13" t="s">
        <v>135</v>
      </c>
      <c r="BM178" s="139" t="s">
        <v>273</v>
      </c>
    </row>
    <row r="179" spans="2:65" s="1" customFormat="1" ht="24.15" customHeight="1" x14ac:dyDescent="0.2">
      <c r="B179" s="127"/>
      <c r="C179" s="141" t="s">
        <v>274</v>
      </c>
      <c r="D179" s="141" t="s">
        <v>127</v>
      </c>
      <c r="E179" s="142" t="s">
        <v>275</v>
      </c>
      <c r="F179" s="143" t="s">
        <v>276</v>
      </c>
      <c r="G179" s="144" t="s">
        <v>277</v>
      </c>
      <c r="H179" s="145">
        <v>2.778</v>
      </c>
      <c r="I179" s="146"/>
      <c r="J179" s="146"/>
      <c r="K179" s="147"/>
      <c r="L179" s="148"/>
      <c r="M179" s="149" t="s">
        <v>1</v>
      </c>
      <c r="N179" s="150" t="s">
        <v>35</v>
      </c>
      <c r="O179" s="137">
        <v>0</v>
      </c>
      <c r="P179" s="137">
        <f t="shared" si="9"/>
        <v>0</v>
      </c>
      <c r="Q179" s="137">
        <v>1.2999999999999999E-2</v>
      </c>
      <c r="R179" s="137">
        <f t="shared" si="10"/>
        <v>3.6114E-2</v>
      </c>
      <c r="S179" s="137">
        <v>0</v>
      </c>
      <c r="T179" s="138">
        <f t="shared" si="11"/>
        <v>0</v>
      </c>
      <c r="AR179" s="139" t="s">
        <v>140</v>
      </c>
      <c r="AT179" s="139" t="s">
        <v>127</v>
      </c>
      <c r="AU179" s="139" t="s">
        <v>116</v>
      </c>
      <c r="AY179" s="13" t="s">
        <v>108</v>
      </c>
      <c r="BE179" s="140">
        <f t="shared" si="12"/>
        <v>0</v>
      </c>
      <c r="BF179" s="140">
        <f t="shared" si="13"/>
        <v>0</v>
      </c>
      <c r="BG179" s="140">
        <f t="shared" si="14"/>
        <v>0</v>
      </c>
      <c r="BH179" s="140">
        <f t="shared" si="15"/>
        <v>0</v>
      </c>
      <c r="BI179" s="140">
        <f t="shared" si="16"/>
        <v>0</v>
      </c>
      <c r="BJ179" s="13" t="s">
        <v>116</v>
      </c>
      <c r="BK179" s="140">
        <f t="shared" si="17"/>
        <v>0</v>
      </c>
      <c r="BL179" s="13" t="s">
        <v>140</v>
      </c>
      <c r="BM179" s="139" t="s">
        <v>278</v>
      </c>
    </row>
    <row r="180" spans="2:65" s="1" customFormat="1" ht="24.15" customHeight="1" x14ac:dyDescent="0.2">
      <c r="B180" s="127"/>
      <c r="C180" s="128" t="s">
        <v>279</v>
      </c>
      <c r="D180" s="128" t="s">
        <v>111</v>
      </c>
      <c r="E180" s="129" t="s">
        <v>280</v>
      </c>
      <c r="F180" s="130" t="s">
        <v>281</v>
      </c>
      <c r="G180" s="131" t="s">
        <v>114</v>
      </c>
      <c r="H180" s="132">
        <v>5</v>
      </c>
      <c r="I180" s="133"/>
      <c r="J180" s="133"/>
      <c r="K180" s="134"/>
      <c r="L180" s="25"/>
      <c r="M180" s="135" t="s">
        <v>1</v>
      </c>
      <c r="N180" s="136" t="s">
        <v>35</v>
      </c>
      <c r="O180" s="137">
        <v>0.56000000000000005</v>
      </c>
      <c r="P180" s="137">
        <f t="shared" si="9"/>
        <v>2.8000000000000003</v>
      </c>
      <c r="Q180" s="137">
        <v>0</v>
      </c>
      <c r="R180" s="137">
        <f t="shared" si="10"/>
        <v>0</v>
      </c>
      <c r="S180" s="137">
        <v>0</v>
      </c>
      <c r="T180" s="138">
        <f t="shared" si="11"/>
        <v>0</v>
      </c>
      <c r="AR180" s="139" t="s">
        <v>135</v>
      </c>
      <c r="AT180" s="139" t="s">
        <v>111</v>
      </c>
      <c r="AU180" s="139" t="s">
        <v>116</v>
      </c>
      <c r="AY180" s="13" t="s">
        <v>108</v>
      </c>
      <c r="BE180" s="140">
        <f t="shared" si="12"/>
        <v>0</v>
      </c>
      <c r="BF180" s="140">
        <f t="shared" si="13"/>
        <v>0</v>
      </c>
      <c r="BG180" s="140">
        <f t="shared" si="14"/>
        <v>0</v>
      </c>
      <c r="BH180" s="140">
        <f t="shared" si="15"/>
        <v>0</v>
      </c>
      <c r="BI180" s="140">
        <f t="shared" si="16"/>
        <v>0</v>
      </c>
      <c r="BJ180" s="13" t="s">
        <v>116</v>
      </c>
      <c r="BK180" s="140">
        <f t="shared" si="17"/>
        <v>0</v>
      </c>
      <c r="BL180" s="13" t="s">
        <v>135</v>
      </c>
      <c r="BM180" s="139" t="s">
        <v>282</v>
      </c>
    </row>
    <row r="181" spans="2:65" s="1" customFormat="1" ht="37.950000000000003" customHeight="1" x14ac:dyDescent="0.2">
      <c r="B181" s="127"/>
      <c r="C181" s="141" t="s">
        <v>283</v>
      </c>
      <c r="D181" s="141" t="s">
        <v>127</v>
      </c>
      <c r="E181" s="142" t="s">
        <v>284</v>
      </c>
      <c r="F181" s="143" t="s">
        <v>285</v>
      </c>
      <c r="G181" s="144" t="s">
        <v>114</v>
      </c>
      <c r="H181" s="145">
        <v>5</v>
      </c>
      <c r="I181" s="146"/>
      <c r="J181" s="146"/>
      <c r="K181" s="147"/>
      <c r="L181" s="148"/>
      <c r="M181" s="149" t="s">
        <v>1</v>
      </c>
      <c r="N181" s="150" t="s">
        <v>35</v>
      </c>
      <c r="O181" s="137">
        <v>0</v>
      </c>
      <c r="P181" s="137">
        <f t="shared" si="9"/>
        <v>0</v>
      </c>
      <c r="Q181" s="137">
        <v>1E-3</v>
      </c>
      <c r="R181" s="137">
        <f t="shared" si="10"/>
        <v>5.0000000000000001E-3</v>
      </c>
      <c r="S181" s="137">
        <v>0</v>
      </c>
      <c r="T181" s="138">
        <f t="shared" si="11"/>
        <v>0</v>
      </c>
      <c r="AR181" s="139" t="s">
        <v>140</v>
      </c>
      <c r="AT181" s="139" t="s">
        <v>127</v>
      </c>
      <c r="AU181" s="139" t="s">
        <v>116</v>
      </c>
      <c r="AY181" s="13" t="s">
        <v>108</v>
      </c>
      <c r="BE181" s="140">
        <f t="shared" si="12"/>
        <v>0</v>
      </c>
      <c r="BF181" s="140">
        <f t="shared" si="13"/>
        <v>0</v>
      </c>
      <c r="BG181" s="140">
        <f t="shared" si="14"/>
        <v>0</v>
      </c>
      <c r="BH181" s="140">
        <f t="shared" si="15"/>
        <v>0</v>
      </c>
      <c r="BI181" s="140">
        <f t="shared" si="16"/>
        <v>0</v>
      </c>
      <c r="BJ181" s="13" t="s">
        <v>116</v>
      </c>
      <c r="BK181" s="140">
        <f t="shared" si="17"/>
        <v>0</v>
      </c>
      <c r="BL181" s="13" t="s">
        <v>140</v>
      </c>
      <c r="BM181" s="139" t="s">
        <v>286</v>
      </c>
    </row>
    <row r="182" spans="2:65" s="1" customFormat="1" ht="33" customHeight="1" x14ac:dyDescent="0.2">
      <c r="B182" s="127"/>
      <c r="C182" s="141" t="s">
        <v>287</v>
      </c>
      <c r="D182" s="141" t="s">
        <v>127</v>
      </c>
      <c r="E182" s="142" t="s">
        <v>288</v>
      </c>
      <c r="F182" s="143" t="s">
        <v>289</v>
      </c>
      <c r="G182" s="144" t="s">
        <v>114</v>
      </c>
      <c r="H182" s="145">
        <v>5</v>
      </c>
      <c r="I182" s="146"/>
      <c r="J182" s="146"/>
      <c r="K182" s="147"/>
      <c r="L182" s="148"/>
      <c r="M182" s="149" t="s">
        <v>1</v>
      </c>
      <c r="N182" s="150" t="s">
        <v>35</v>
      </c>
      <c r="O182" s="137">
        <v>0</v>
      </c>
      <c r="P182" s="137">
        <f t="shared" si="9"/>
        <v>0</v>
      </c>
      <c r="Q182" s="137">
        <v>1E-4</v>
      </c>
      <c r="R182" s="137">
        <f t="shared" si="10"/>
        <v>5.0000000000000001E-4</v>
      </c>
      <c r="S182" s="137">
        <v>0</v>
      </c>
      <c r="T182" s="138">
        <f t="shared" si="11"/>
        <v>0</v>
      </c>
      <c r="AR182" s="139" t="s">
        <v>140</v>
      </c>
      <c r="AT182" s="139" t="s">
        <v>127</v>
      </c>
      <c r="AU182" s="139" t="s">
        <v>116</v>
      </c>
      <c r="AY182" s="13" t="s">
        <v>108</v>
      </c>
      <c r="BE182" s="140">
        <f t="shared" si="12"/>
        <v>0</v>
      </c>
      <c r="BF182" s="140">
        <f t="shared" si="13"/>
        <v>0</v>
      </c>
      <c r="BG182" s="140">
        <f t="shared" si="14"/>
        <v>0</v>
      </c>
      <c r="BH182" s="140">
        <f t="shared" si="15"/>
        <v>0</v>
      </c>
      <c r="BI182" s="140">
        <f t="shared" si="16"/>
        <v>0</v>
      </c>
      <c r="BJ182" s="13" t="s">
        <v>116</v>
      </c>
      <c r="BK182" s="140">
        <f t="shared" si="17"/>
        <v>0</v>
      </c>
      <c r="BL182" s="13" t="s">
        <v>140</v>
      </c>
      <c r="BM182" s="139" t="s">
        <v>290</v>
      </c>
    </row>
    <row r="183" spans="2:65" s="1" customFormat="1" ht="21.75" customHeight="1" x14ac:dyDescent="0.2">
      <c r="B183" s="127"/>
      <c r="C183" s="128" t="s">
        <v>291</v>
      </c>
      <c r="D183" s="128" t="s">
        <v>111</v>
      </c>
      <c r="E183" s="129" t="s">
        <v>292</v>
      </c>
      <c r="F183" s="130" t="s">
        <v>293</v>
      </c>
      <c r="G183" s="131" t="s">
        <v>125</v>
      </c>
      <c r="H183" s="132">
        <v>100</v>
      </c>
      <c r="I183" s="133"/>
      <c r="J183" s="133"/>
      <c r="K183" s="134"/>
      <c r="L183" s="25"/>
      <c r="M183" s="135" t="s">
        <v>1</v>
      </c>
      <c r="N183" s="136" t="s">
        <v>35</v>
      </c>
      <c r="O183" s="137">
        <v>4.8000000000000001E-2</v>
      </c>
      <c r="P183" s="137">
        <f t="shared" si="9"/>
        <v>4.8</v>
      </c>
      <c r="Q183" s="137">
        <v>0</v>
      </c>
      <c r="R183" s="137">
        <f t="shared" si="10"/>
        <v>0</v>
      </c>
      <c r="S183" s="137">
        <v>0</v>
      </c>
      <c r="T183" s="138">
        <f t="shared" si="11"/>
        <v>0</v>
      </c>
      <c r="AR183" s="139" t="s">
        <v>135</v>
      </c>
      <c r="AT183" s="139" t="s">
        <v>111</v>
      </c>
      <c r="AU183" s="139" t="s">
        <v>116</v>
      </c>
      <c r="AY183" s="13" t="s">
        <v>108</v>
      </c>
      <c r="BE183" s="140">
        <f t="shared" si="12"/>
        <v>0</v>
      </c>
      <c r="BF183" s="140">
        <f t="shared" si="13"/>
        <v>0</v>
      </c>
      <c r="BG183" s="140">
        <f t="shared" si="14"/>
        <v>0</v>
      </c>
      <c r="BH183" s="140">
        <f t="shared" si="15"/>
        <v>0</v>
      </c>
      <c r="BI183" s="140">
        <f t="shared" si="16"/>
        <v>0</v>
      </c>
      <c r="BJ183" s="13" t="s">
        <v>116</v>
      </c>
      <c r="BK183" s="140">
        <f t="shared" si="17"/>
        <v>0</v>
      </c>
      <c r="BL183" s="13" t="s">
        <v>135</v>
      </c>
      <c r="BM183" s="139" t="s">
        <v>294</v>
      </c>
    </row>
    <row r="184" spans="2:65" s="1" customFormat="1" ht="16.5" customHeight="1" x14ac:dyDescent="0.2">
      <c r="B184" s="127"/>
      <c r="C184" s="141" t="s">
        <v>295</v>
      </c>
      <c r="D184" s="141" t="s">
        <v>127</v>
      </c>
      <c r="E184" s="142" t="s">
        <v>296</v>
      </c>
      <c r="F184" s="143" t="s">
        <v>297</v>
      </c>
      <c r="G184" s="144" t="s">
        <v>125</v>
      </c>
      <c r="H184" s="145">
        <v>100</v>
      </c>
      <c r="I184" s="146"/>
      <c r="J184" s="146"/>
      <c r="K184" s="147"/>
      <c r="L184" s="148"/>
      <c r="M184" s="149" t="s">
        <v>1</v>
      </c>
      <c r="N184" s="150" t="s">
        <v>35</v>
      </c>
      <c r="O184" s="137">
        <v>0</v>
      </c>
      <c r="P184" s="137">
        <f t="shared" si="9"/>
        <v>0</v>
      </c>
      <c r="Q184" s="137">
        <v>1.9000000000000001E-4</v>
      </c>
      <c r="R184" s="137">
        <f t="shared" si="10"/>
        <v>1.9E-2</v>
      </c>
      <c r="S184" s="137">
        <v>0</v>
      </c>
      <c r="T184" s="138">
        <f t="shared" si="11"/>
        <v>0</v>
      </c>
      <c r="AR184" s="139" t="s">
        <v>140</v>
      </c>
      <c r="AT184" s="139" t="s">
        <v>127</v>
      </c>
      <c r="AU184" s="139" t="s">
        <v>116</v>
      </c>
      <c r="AY184" s="13" t="s">
        <v>108</v>
      </c>
      <c r="BE184" s="140">
        <f t="shared" si="12"/>
        <v>0</v>
      </c>
      <c r="BF184" s="140">
        <f t="shared" si="13"/>
        <v>0</v>
      </c>
      <c r="BG184" s="140">
        <f t="shared" si="14"/>
        <v>0</v>
      </c>
      <c r="BH184" s="140">
        <f t="shared" si="15"/>
        <v>0</v>
      </c>
      <c r="BI184" s="140">
        <f t="shared" si="16"/>
        <v>0</v>
      </c>
      <c r="BJ184" s="13" t="s">
        <v>116</v>
      </c>
      <c r="BK184" s="140">
        <f t="shared" si="17"/>
        <v>0</v>
      </c>
      <c r="BL184" s="13" t="s">
        <v>140</v>
      </c>
      <c r="BM184" s="139" t="s">
        <v>298</v>
      </c>
    </row>
    <row r="185" spans="2:65" s="1" customFormat="1" ht="21.75" customHeight="1" x14ac:dyDescent="0.2">
      <c r="B185" s="127"/>
      <c r="C185" s="128" t="s">
        <v>299</v>
      </c>
      <c r="D185" s="128" t="s">
        <v>111</v>
      </c>
      <c r="E185" s="129" t="s">
        <v>300</v>
      </c>
      <c r="F185" s="130" t="s">
        <v>301</v>
      </c>
      <c r="G185" s="131" t="s">
        <v>125</v>
      </c>
      <c r="H185" s="132">
        <v>200</v>
      </c>
      <c r="I185" s="133"/>
      <c r="J185" s="133"/>
      <c r="K185" s="134"/>
      <c r="L185" s="25"/>
      <c r="M185" s="135" t="s">
        <v>1</v>
      </c>
      <c r="N185" s="136" t="s">
        <v>35</v>
      </c>
      <c r="O185" s="137">
        <v>5.3999999999999999E-2</v>
      </c>
      <c r="P185" s="137">
        <f t="shared" si="9"/>
        <v>10.8</v>
      </c>
      <c r="Q185" s="137">
        <v>0</v>
      </c>
      <c r="R185" s="137">
        <f t="shared" si="10"/>
        <v>0</v>
      </c>
      <c r="S185" s="137">
        <v>0</v>
      </c>
      <c r="T185" s="138">
        <f t="shared" si="11"/>
        <v>0</v>
      </c>
      <c r="AR185" s="139" t="s">
        <v>135</v>
      </c>
      <c r="AT185" s="139" t="s">
        <v>111</v>
      </c>
      <c r="AU185" s="139" t="s">
        <v>116</v>
      </c>
      <c r="AY185" s="13" t="s">
        <v>108</v>
      </c>
      <c r="BE185" s="140">
        <f t="shared" si="12"/>
        <v>0</v>
      </c>
      <c r="BF185" s="140">
        <f t="shared" si="13"/>
        <v>0</v>
      </c>
      <c r="BG185" s="140">
        <f t="shared" si="14"/>
        <v>0</v>
      </c>
      <c r="BH185" s="140">
        <f t="shared" si="15"/>
        <v>0</v>
      </c>
      <c r="BI185" s="140">
        <f t="shared" si="16"/>
        <v>0</v>
      </c>
      <c r="BJ185" s="13" t="s">
        <v>116</v>
      </c>
      <c r="BK185" s="140">
        <f t="shared" si="17"/>
        <v>0</v>
      </c>
      <c r="BL185" s="13" t="s">
        <v>135</v>
      </c>
      <c r="BM185" s="139" t="s">
        <v>302</v>
      </c>
    </row>
    <row r="186" spans="2:65" s="1" customFormat="1" ht="16.5" customHeight="1" x14ac:dyDescent="0.2">
      <c r="B186" s="127"/>
      <c r="C186" s="141" t="s">
        <v>303</v>
      </c>
      <c r="D186" s="141" t="s">
        <v>127</v>
      </c>
      <c r="E186" s="142" t="s">
        <v>296</v>
      </c>
      <c r="F186" s="143" t="s">
        <v>297</v>
      </c>
      <c r="G186" s="144" t="s">
        <v>125</v>
      </c>
      <c r="H186" s="145">
        <v>200</v>
      </c>
      <c r="I186" s="146"/>
      <c r="J186" s="146"/>
      <c r="K186" s="147"/>
      <c r="L186" s="148"/>
      <c r="M186" s="149" t="s">
        <v>1</v>
      </c>
      <c r="N186" s="150" t="s">
        <v>35</v>
      </c>
      <c r="O186" s="137">
        <v>0</v>
      </c>
      <c r="P186" s="137">
        <f t="shared" si="9"/>
        <v>0</v>
      </c>
      <c r="Q186" s="137">
        <v>1.9000000000000001E-4</v>
      </c>
      <c r="R186" s="137">
        <f t="shared" si="10"/>
        <v>3.7999999999999999E-2</v>
      </c>
      <c r="S186" s="137">
        <v>0</v>
      </c>
      <c r="T186" s="138">
        <f t="shared" si="11"/>
        <v>0</v>
      </c>
      <c r="AR186" s="139" t="s">
        <v>140</v>
      </c>
      <c r="AT186" s="139" t="s">
        <v>127</v>
      </c>
      <c r="AU186" s="139" t="s">
        <v>116</v>
      </c>
      <c r="AY186" s="13" t="s">
        <v>108</v>
      </c>
      <c r="BE186" s="140">
        <f t="shared" si="12"/>
        <v>0</v>
      </c>
      <c r="BF186" s="140">
        <f t="shared" si="13"/>
        <v>0</v>
      </c>
      <c r="BG186" s="140">
        <f t="shared" si="14"/>
        <v>0</v>
      </c>
      <c r="BH186" s="140">
        <f t="shared" si="15"/>
        <v>0</v>
      </c>
      <c r="BI186" s="140">
        <f t="shared" si="16"/>
        <v>0</v>
      </c>
      <c r="BJ186" s="13" t="s">
        <v>116</v>
      </c>
      <c r="BK186" s="140">
        <f t="shared" si="17"/>
        <v>0</v>
      </c>
      <c r="BL186" s="13" t="s">
        <v>140</v>
      </c>
      <c r="BM186" s="139" t="s">
        <v>304</v>
      </c>
    </row>
    <row r="187" spans="2:65" s="1" customFormat="1" ht="21.75" customHeight="1" x14ac:dyDescent="0.2">
      <c r="B187" s="127"/>
      <c r="C187" s="128" t="s">
        <v>305</v>
      </c>
      <c r="D187" s="128" t="s">
        <v>111</v>
      </c>
      <c r="E187" s="129" t="s">
        <v>306</v>
      </c>
      <c r="F187" s="130" t="s">
        <v>307</v>
      </c>
      <c r="G187" s="131" t="s">
        <v>125</v>
      </c>
      <c r="H187" s="132">
        <v>80</v>
      </c>
      <c r="I187" s="133"/>
      <c r="J187" s="133"/>
      <c r="K187" s="134"/>
      <c r="L187" s="25"/>
      <c r="M187" s="135" t="s">
        <v>1</v>
      </c>
      <c r="N187" s="136" t="s">
        <v>35</v>
      </c>
      <c r="O187" s="137">
        <v>5.2999999999999999E-2</v>
      </c>
      <c r="P187" s="137">
        <f t="shared" si="9"/>
        <v>4.24</v>
      </c>
      <c r="Q187" s="137">
        <v>0</v>
      </c>
      <c r="R187" s="137">
        <f t="shared" si="10"/>
        <v>0</v>
      </c>
      <c r="S187" s="137">
        <v>0</v>
      </c>
      <c r="T187" s="138">
        <f t="shared" si="11"/>
        <v>0</v>
      </c>
      <c r="AR187" s="139" t="s">
        <v>135</v>
      </c>
      <c r="AT187" s="139" t="s">
        <v>111</v>
      </c>
      <c r="AU187" s="139" t="s">
        <v>116</v>
      </c>
      <c r="AY187" s="13" t="s">
        <v>108</v>
      </c>
      <c r="BE187" s="140">
        <f t="shared" si="12"/>
        <v>0</v>
      </c>
      <c r="BF187" s="140">
        <f t="shared" si="13"/>
        <v>0</v>
      </c>
      <c r="BG187" s="140">
        <f t="shared" si="14"/>
        <v>0</v>
      </c>
      <c r="BH187" s="140">
        <f t="shared" si="15"/>
        <v>0</v>
      </c>
      <c r="BI187" s="140">
        <f t="shared" si="16"/>
        <v>0</v>
      </c>
      <c r="BJ187" s="13" t="s">
        <v>116</v>
      </c>
      <c r="BK187" s="140">
        <f t="shared" si="17"/>
        <v>0</v>
      </c>
      <c r="BL187" s="13" t="s">
        <v>135</v>
      </c>
      <c r="BM187" s="139" t="s">
        <v>308</v>
      </c>
    </row>
    <row r="188" spans="2:65" s="1" customFormat="1" ht="16.5" customHeight="1" x14ac:dyDescent="0.2">
      <c r="B188" s="127"/>
      <c r="C188" s="141" t="s">
        <v>309</v>
      </c>
      <c r="D188" s="141" t="s">
        <v>127</v>
      </c>
      <c r="E188" s="142" t="s">
        <v>310</v>
      </c>
      <c r="F188" s="143" t="s">
        <v>311</v>
      </c>
      <c r="G188" s="144" t="s">
        <v>125</v>
      </c>
      <c r="H188" s="145">
        <v>80</v>
      </c>
      <c r="I188" s="146"/>
      <c r="J188" s="146"/>
      <c r="K188" s="147"/>
      <c r="L188" s="148"/>
      <c r="M188" s="149" t="s">
        <v>1</v>
      </c>
      <c r="N188" s="150" t="s">
        <v>35</v>
      </c>
      <c r="O188" s="137">
        <v>0</v>
      </c>
      <c r="P188" s="137">
        <f t="shared" si="9"/>
        <v>0</v>
      </c>
      <c r="Q188" s="137">
        <v>1.9000000000000001E-4</v>
      </c>
      <c r="R188" s="137">
        <f t="shared" si="10"/>
        <v>1.5200000000000002E-2</v>
      </c>
      <c r="S188" s="137">
        <v>0</v>
      </c>
      <c r="T188" s="138">
        <f t="shared" si="11"/>
        <v>0</v>
      </c>
      <c r="AR188" s="139" t="s">
        <v>140</v>
      </c>
      <c r="AT188" s="139" t="s">
        <v>127</v>
      </c>
      <c r="AU188" s="139" t="s">
        <v>116</v>
      </c>
      <c r="AY188" s="13" t="s">
        <v>108</v>
      </c>
      <c r="BE188" s="140">
        <f t="shared" si="12"/>
        <v>0</v>
      </c>
      <c r="BF188" s="140">
        <f t="shared" si="13"/>
        <v>0</v>
      </c>
      <c r="BG188" s="140">
        <f t="shared" si="14"/>
        <v>0</v>
      </c>
      <c r="BH188" s="140">
        <f t="shared" si="15"/>
        <v>0</v>
      </c>
      <c r="BI188" s="140">
        <f t="shared" si="16"/>
        <v>0</v>
      </c>
      <c r="BJ188" s="13" t="s">
        <v>116</v>
      </c>
      <c r="BK188" s="140">
        <f t="shared" si="17"/>
        <v>0</v>
      </c>
      <c r="BL188" s="13" t="s">
        <v>140</v>
      </c>
      <c r="BM188" s="139" t="s">
        <v>312</v>
      </c>
    </row>
    <row r="189" spans="2:65" s="1" customFormat="1" ht="21.75" customHeight="1" x14ac:dyDescent="0.2">
      <c r="B189" s="127"/>
      <c r="C189" s="128" t="s">
        <v>313</v>
      </c>
      <c r="D189" s="128" t="s">
        <v>111</v>
      </c>
      <c r="E189" s="129" t="s">
        <v>314</v>
      </c>
      <c r="F189" s="130" t="s">
        <v>315</v>
      </c>
      <c r="G189" s="131" t="s">
        <v>125</v>
      </c>
      <c r="H189" s="132">
        <v>150</v>
      </c>
      <c r="I189" s="133"/>
      <c r="J189" s="133"/>
      <c r="K189" s="134"/>
      <c r="L189" s="25"/>
      <c r="M189" s="135" t="s">
        <v>1</v>
      </c>
      <c r="N189" s="136" t="s">
        <v>35</v>
      </c>
      <c r="O189" s="137">
        <v>6.2E-2</v>
      </c>
      <c r="P189" s="137">
        <f t="shared" si="9"/>
        <v>9.3000000000000007</v>
      </c>
      <c r="Q189" s="137">
        <v>0</v>
      </c>
      <c r="R189" s="137">
        <f t="shared" si="10"/>
        <v>0</v>
      </c>
      <c r="S189" s="137">
        <v>0</v>
      </c>
      <c r="T189" s="138">
        <f t="shared" si="11"/>
        <v>0</v>
      </c>
      <c r="AR189" s="139" t="s">
        <v>135</v>
      </c>
      <c r="AT189" s="139" t="s">
        <v>111</v>
      </c>
      <c r="AU189" s="139" t="s">
        <v>116</v>
      </c>
      <c r="AY189" s="13" t="s">
        <v>108</v>
      </c>
      <c r="BE189" s="140">
        <f t="shared" si="12"/>
        <v>0</v>
      </c>
      <c r="BF189" s="140">
        <f t="shared" si="13"/>
        <v>0</v>
      </c>
      <c r="BG189" s="140">
        <f t="shared" si="14"/>
        <v>0</v>
      </c>
      <c r="BH189" s="140">
        <f t="shared" si="15"/>
        <v>0</v>
      </c>
      <c r="BI189" s="140">
        <f t="shared" si="16"/>
        <v>0</v>
      </c>
      <c r="BJ189" s="13" t="s">
        <v>116</v>
      </c>
      <c r="BK189" s="140">
        <f t="shared" si="17"/>
        <v>0</v>
      </c>
      <c r="BL189" s="13" t="s">
        <v>135</v>
      </c>
      <c r="BM189" s="139" t="s">
        <v>316</v>
      </c>
    </row>
    <row r="190" spans="2:65" s="1" customFormat="1" ht="16.5" customHeight="1" x14ac:dyDescent="0.2">
      <c r="B190" s="127"/>
      <c r="C190" s="141" t="s">
        <v>317</v>
      </c>
      <c r="D190" s="141" t="s">
        <v>127</v>
      </c>
      <c r="E190" s="142" t="s">
        <v>318</v>
      </c>
      <c r="F190" s="143" t="s">
        <v>319</v>
      </c>
      <c r="G190" s="144" t="s">
        <v>125</v>
      </c>
      <c r="H190" s="145">
        <v>150</v>
      </c>
      <c r="I190" s="146"/>
      <c r="J190" s="146"/>
      <c r="K190" s="147"/>
      <c r="L190" s="148"/>
      <c r="M190" s="149" t="s">
        <v>1</v>
      </c>
      <c r="N190" s="150" t="s">
        <v>35</v>
      </c>
      <c r="O190" s="137">
        <v>0</v>
      </c>
      <c r="P190" s="137">
        <f t="shared" si="9"/>
        <v>0</v>
      </c>
      <c r="Q190" s="137">
        <v>2.7999999999999998E-4</v>
      </c>
      <c r="R190" s="137">
        <f t="shared" si="10"/>
        <v>4.1999999999999996E-2</v>
      </c>
      <c r="S190" s="137">
        <v>0</v>
      </c>
      <c r="T190" s="138">
        <f t="shared" si="11"/>
        <v>0</v>
      </c>
      <c r="AR190" s="139" t="s">
        <v>140</v>
      </c>
      <c r="AT190" s="139" t="s">
        <v>127</v>
      </c>
      <c r="AU190" s="139" t="s">
        <v>116</v>
      </c>
      <c r="AY190" s="13" t="s">
        <v>108</v>
      </c>
      <c r="BE190" s="140">
        <f t="shared" si="12"/>
        <v>0</v>
      </c>
      <c r="BF190" s="140">
        <f t="shared" si="13"/>
        <v>0</v>
      </c>
      <c r="BG190" s="140">
        <f t="shared" si="14"/>
        <v>0</v>
      </c>
      <c r="BH190" s="140">
        <f t="shared" si="15"/>
        <v>0</v>
      </c>
      <c r="BI190" s="140">
        <f t="shared" si="16"/>
        <v>0</v>
      </c>
      <c r="BJ190" s="13" t="s">
        <v>116</v>
      </c>
      <c r="BK190" s="140">
        <f t="shared" si="17"/>
        <v>0</v>
      </c>
      <c r="BL190" s="13" t="s">
        <v>140</v>
      </c>
      <c r="BM190" s="139" t="s">
        <v>320</v>
      </c>
    </row>
    <row r="191" spans="2:65" s="1" customFormat="1" ht="21.75" customHeight="1" x14ac:dyDescent="0.2">
      <c r="B191" s="127"/>
      <c r="C191" s="128" t="s">
        <v>321</v>
      </c>
      <c r="D191" s="128" t="s">
        <v>111</v>
      </c>
      <c r="E191" s="129" t="s">
        <v>322</v>
      </c>
      <c r="F191" s="130" t="s">
        <v>323</v>
      </c>
      <c r="G191" s="131" t="s">
        <v>125</v>
      </c>
      <c r="H191" s="132">
        <v>20</v>
      </c>
      <c r="I191" s="133"/>
      <c r="J191" s="133"/>
      <c r="K191" s="134"/>
      <c r="L191" s="25"/>
      <c r="M191" s="135" t="s">
        <v>1</v>
      </c>
      <c r="N191" s="136" t="s">
        <v>35</v>
      </c>
      <c r="O191" s="137">
        <v>7.4999999999999997E-2</v>
      </c>
      <c r="P191" s="137">
        <f t="shared" si="9"/>
        <v>1.5</v>
      </c>
      <c r="Q191" s="137">
        <v>0</v>
      </c>
      <c r="R191" s="137">
        <f t="shared" si="10"/>
        <v>0</v>
      </c>
      <c r="S191" s="137">
        <v>0</v>
      </c>
      <c r="T191" s="138">
        <f t="shared" si="11"/>
        <v>0</v>
      </c>
      <c r="AR191" s="139" t="s">
        <v>135</v>
      </c>
      <c r="AT191" s="139" t="s">
        <v>111</v>
      </c>
      <c r="AU191" s="139" t="s">
        <v>116</v>
      </c>
      <c r="AY191" s="13" t="s">
        <v>108</v>
      </c>
      <c r="BE191" s="140">
        <f t="shared" si="12"/>
        <v>0</v>
      </c>
      <c r="BF191" s="140">
        <f t="shared" si="13"/>
        <v>0</v>
      </c>
      <c r="BG191" s="140">
        <f t="shared" si="14"/>
        <v>0</v>
      </c>
      <c r="BH191" s="140">
        <f t="shared" si="15"/>
        <v>0</v>
      </c>
      <c r="BI191" s="140">
        <f t="shared" si="16"/>
        <v>0</v>
      </c>
      <c r="BJ191" s="13" t="s">
        <v>116</v>
      </c>
      <c r="BK191" s="140">
        <f t="shared" si="17"/>
        <v>0</v>
      </c>
      <c r="BL191" s="13" t="s">
        <v>135</v>
      </c>
      <c r="BM191" s="139" t="s">
        <v>324</v>
      </c>
    </row>
    <row r="192" spans="2:65" s="1" customFormat="1" ht="16.5" customHeight="1" x14ac:dyDescent="0.2">
      <c r="B192" s="127"/>
      <c r="C192" s="141" t="s">
        <v>325</v>
      </c>
      <c r="D192" s="141" t="s">
        <v>127</v>
      </c>
      <c r="E192" s="142" t="s">
        <v>326</v>
      </c>
      <c r="F192" s="143" t="s">
        <v>327</v>
      </c>
      <c r="G192" s="144" t="s">
        <v>125</v>
      </c>
      <c r="H192" s="145">
        <v>20</v>
      </c>
      <c r="I192" s="146"/>
      <c r="J192" s="146"/>
      <c r="K192" s="147"/>
      <c r="L192" s="148"/>
      <c r="M192" s="149" t="s">
        <v>1</v>
      </c>
      <c r="N192" s="150" t="s">
        <v>35</v>
      </c>
      <c r="O192" s="137">
        <v>0</v>
      </c>
      <c r="P192" s="137">
        <f t="shared" si="9"/>
        <v>0</v>
      </c>
      <c r="Q192" s="137">
        <v>3.8000000000000002E-4</v>
      </c>
      <c r="R192" s="137">
        <f t="shared" si="10"/>
        <v>7.6000000000000009E-3</v>
      </c>
      <c r="S192" s="137">
        <v>0</v>
      </c>
      <c r="T192" s="138">
        <f t="shared" si="11"/>
        <v>0</v>
      </c>
      <c r="AR192" s="139" t="s">
        <v>140</v>
      </c>
      <c r="AT192" s="139" t="s">
        <v>127</v>
      </c>
      <c r="AU192" s="139" t="s">
        <v>116</v>
      </c>
      <c r="AY192" s="13" t="s">
        <v>108</v>
      </c>
      <c r="BE192" s="140">
        <f t="shared" si="12"/>
        <v>0</v>
      </c>
      <c r="BF192" s="140">
        <f t="shared" si="13"/>
        <v>0</v>
      </c>
      <c r="BG192" s="140">
        <f t="shared" si="14"/>
        <v>0</v>
      </c>
      <c r="BH192" s="140">
        <f t="shared" si="15"/>
        <v>0</v>
      </c>
      <c r="BI192" s="140">
        <f t="shared" si="16"/>
        <v>0</v>
      </c>
      <c r="BJ192" s="13" t="s">
        <v>116</v>
      </c>
      <c r="BK192" s="140">
        <f t="shared" si="17"/>
        <v>0</v>
      </c>
      <c r="BL192" s="13" t="s">
        <v>140</v>
      </c>
      <c r="BM192" s="139" t="s">
        <v>328</v>
      </c>
    </row>
    <row r="193" spans="2:65" s="1" customFormat="1" ht="24.15" customHeight="1" x14ac:dyDescent="0.2">
      <c r="B193" s="127"/>
      <c r="C193" s="128" t="s">
        <v>329</v>
      </c>
      <c r="D193" s="128" t="s">
        <v>111</v>
      </c>
      <c r="E193" s="129" t="s">
        <v>330</v>
      </c>
      <c r="F193" s="130" t="s">
        <v>331</v>
      </c>
      <c r="G193" s="131" t="s">
        <v>125</v>
      </c>
      <c r="H193" s="132">
        <v>20</v>
      </c>
      <c r="I193" s="133"/>
      <c r="J193" s="133"/>
      <c r="K193" s="134"/>
      <c r="L193" s="25"/>
      <c r="M193" s="135" t="s">
        <v>1</v>
      </c>
      <c r="N193" s="136" t="s">
        <v>35</v>
      </c>
      <c r="O193" s="137">
        <v>3.1E-2</v>
      </c>
      <c r="P193" s="137">
        <f t="shared" si="9"/>
        <v>0.62</v>
      </c>
      <c r="Q193" s="137">
        <v>0</v>
      </c>
      <c r="R193" s="137">
        <f t="shared" si="10"/>
        <v>0</v>
      </c>
      <c r="S193" s="137">
        <v>0</v>
      </c>
      <c r="T193" s="138">
        <f t="shared" si="11"/>
        <v>0</v>
      </c>
      <c r="AR193" s="139" t="s">
        <v>135</v>
      </c>
      <c r="AT193" s="139" t="s">
        <v>111</v>
      </c>
      <c r="AU193" s="139" t="s">
        <v>116</v>
      </c>
      <c r="AY193" s="13" t="s">
        <v>108</v>
      </c>
      <c r="BE193" s="140">
        <f t="shared" si="12"/>
        <v>0</v>
      </c>
      <c r="BF193" s="140">
        <f t="shared" si="13"/>
        <v>0</v>
      </c>
      <c r="BG193" s="140">
        <f t="shared" si="14"/>
        <v>0</v>
      </c>
      <c r="BH193" s="140">
        <f t="shared" si="15"/>
        <v>0</v>
      </c>
      <c r="BI193" s="140">
        <f t="shared" si="16"/>
        <v>0</v>
      </c>
      <c r="BJ193" s="13" t="s">
        <v>116</v>
      </c>
      <c r="BK193" s="140">
        <f t="shared" si="17"/>
        <v>0</v>
      </c>
      <c r="BL193" s="13" t="s">
        <v>135</v>
      </c>
      <c r="BM193" s="139" t="s">
        <v>332</v>
      </c>
    </row>
    <row r="194" spans="2:65" s="1" customFormat="1" ht="16.5" customHeight="1" x14ac:dyDescent="0.2">
      <c r="B194" s="127"/>
      <c r="C194" s="141" t="s">
        <v>333</v>
      </c>
      <c r="D194" s="141" t="s">
        <v>127</v>
      </c>
      <c r="E194" s="142" t="s">
        <v>334</v>
      </c>
      <c r="F194" s="143" t="s">
        <v>335</v>
      </c>
      <c r="G194" s="144" t="s">
        <v>125</v>
      </c>
      <c r="H194" s="145">
        <v>20</v>
      </c>
      <c r="I194" s="146"/>
      <c r="J194" s="146"/>
      <c r="K194" s="147"/>
      <c r="L194" s="148"/>
      <c r="M194" s="149" t="s">
        <v>1</v>
      </c>
      <c r="N194" s="150" t="s">
        <v>35</v>
      </c>
      <c r="O194" s="137">
        <v>0</v>
      </c>
      <c r="P194" s="137">
        <f t="shared" si="9"/>
        <v>0</v>
      </c>
      <c r="Q194" s="137">
        <v>5.0000000000000002E-5</v>
      </c>
      <c r="R194" s="137">
        <f t="shared" si="10"/>
        <v>1E-3</v>
      </c>
      <c r="S194" s="137">
        <v>0</v>
      </c>
      <c r="T194" s="138">
        <f t="shared" si="11"/>
        <v>0</v>
      </c>
      <c r="AR194" s="139" t="s">
        <v>140</v>
      </c>
      <c r="AT194" s="139" t="s">
        <v>127</v>
      </c>
      <c r="AU194" s="139" t="s">
        <v>116</v>
      </c>
      <c r="AY194" s="13" t="s">
        <v>108</v>
      </c>
      <c r="BE194" s="140">
        <f t="shared" si="12"/>
        <v>0</v>
      </c>
      <c r="BF194" s="140">
        <f t="shared" si="13"/>
        <v>0</v>
      </c>
      <c r="BG194" s="140">
        <f t="shared" si="14"/>
        <v>0</v>
      </c>
      <c r="BH194" s="140">
        <f t="shared" si="15"/>
        <v>0</v>
      </c>
      <c r="BI194" s="140">
        <f t="shared" si="16"/>
        <v>0</v>
      </c>
      <c r="BJ194" s="13" t="s">
        <v>116</v>
      </c>
      <c r="BK194" s="140">
        <f t="shared" si="17"/>
        <v>0</v>
      </c>
      <c r="BL194" s="13" t="s">
        <v>140</v>
      </c>
      <c r="BM194" s="139" t="s">
        <v>336</v>
      </c>
    </row>
    <row r="195" spans="2:65" s="1" customFormat="1" ht="24.15" customHeight="1" x14ac:dyDescent="0.2">
      <c r="B195" s="127"/>
      <c r="C195" s="128" t="s">
        <v>337</v>
      </c>
      <c r="D195" s="128" t="s">
        <v>111</v>
      </c>
      <c r="E195" s="129" t="s">
        <v>338</v>
      </c>
      <c r="F195" s="130" t="s">
        <v>339</v>
      </c>
      <c r="G195" s="131" t="s">
        <v>125</v>
      </c>
      <c r="H195" s="132">
        <v>10</v>
      </c>
      <c r="I195" s="133"/>
      <c r="J195" s="133"/>
      <c r="K195" s="134"/>
      <c r="L195" s="25"/>
      <c r="M195" s="135" t="s">
        <v>1</v>
      </c>
      <c r="N195" s="136" t="s">
        <v>35</v>
      </c>
      <c r="O195" s="137">
        <v>3.6999999999999998E-2</v>
      </c>
      <c r="P195" s="137">
        <f t="shared" si="9"/>
        <v>0.37</v>
      </c>
      <c r="Q195" s="137">
        <v>0</v>
      </c>
      <c r="R195" s="137">
        <f t="shared" si="10"/>
        <v>0</v>
      </c>
      <c r="S195" s="137">
        <v>0</v>
      </c>
      <c r="T195" s="138">
        <f t="shared" si="11"/>
        <v>0</v>
      </c>
      <c r="AR195" s="139" t="s">
        <v>135</v>
      </c>
      <c r="AT195" s="139" t="s">
        <v>111</v>
      </c>
      <c r="AU195" s="139" t="s">
        <v>116</v>
      </c>
      <c r="AY195" s="13" t="s">
        <v>108</v>
      </c>
      <c r="BE195" s="140">
        <f t="shared" si="12"/>
        <v>0</v>
      </c>
      <c r="BF195" s="140">
        <f t="shared" si="13"/>
        <v>0</v>
      </c>
      <c r="BG195" s="140">
        <f t="shared" si="14"/>
        <v>0</v>
      </c>
      <c r="BH195" s="140">
        <f t="shared" si="15"/>
        <v>0</v>
      </c>
      <c r="BI195" s="140">
        <f t="shared" si="16"/>
        <v>0</v>
      </c>
      <c r="BJ195" s="13" t="s">
        <v>116</v>
      </c>
      <c r="BK195" s="140">
        <f t="shared" si="17"/>
        <v>0</v>
      </c>
      <c r="BL195" s="13" t="s">
        <v>135</v>
      </c>
      <c r="BM195" s="139" t="s">
        <v>340</v>
      </c>
    </row>
    <row r="196" spans="2:65" s="1" customFormat="1" ht="16.5" customHeight="1" x14ac:dyDescent="0.2">
      <c r="B196" s="127"/>
      <c r="C196" s="141" t="s">
        <v>341</v>
      </c>
      <c r="D196" s="141" t="s">
        <v>127</v>
      </c>
      <c r="E196" s="142" t="s">
        <v>342</v>
      </c>
      <c r="F196" s="143" t="s">
        <v>343</v>
      </c>
      <c r="G196" s="144" t="s">
        <v>125</v>
      </c>
      <c r="H196" s="145">
        <v>10</v>
      </c>
      <c r="I196" s="146"/>
      <c r="J196" s="146"/>
      <c r="K196" s="147"/>
      <c r="L196" s="148"/>
      <c r="M196" s="149" t="s">
        <v>1</v>
      </c>
      <c r="N196" s="150" t="s">
        <v>35</v>
      </c>
      <c r="O196" s="137">
        <v>0</v>
      </c>
      <c r="P196" s="137">
        <f t="shared" si="9"/>
        <v>0</v>
      </c>
      <c r="Q196" s="137">
        <v>6.9999999999999994E-5</v>
      </c>
      <c r="R196" s="137">
        <f t="shared" si="10"/>
        <v>6.9999999999999988E-4</v>
      </c>
      <c r="S196" s="137">
        <v>0</v>
      </c>
      <c r="T196" s="138">
        <f t="shared" si="11"/>
        <v>0</v>
      </c>
      <c r="AR196" s="139" t="s">
        <v>140</v>
      </c>
      <c r="AT196" s="139" t="s">
        <v>127</v>
      </c>
      <c r="AU196" s="139" t="s">
        <v>116</v>
      </c>
      <c r="AY196" s="13" t="s">
        <v>108</v>
      </c>
      <c r="BE196" s="140">
        <f t="shared" si="12"/>
        <v>0</v>
      </c>
      <c r="BF196" s="140">
        <f t="shared" si="13"/>
        <v>0</v>
      </c>
      <c r="BG196" s="140">
        <f t="shared" si="14"/>
        <v>0</v>
      </c>
      <c r="BH196" s="140">
        <f t="shared" si="15"/>
        <v>0</v>
      </c>
      <c r="BI196" s="140">
        <f t="shared" si="16"/>
        <v>0</v>
      </c>
      <c r="BJ196" s="13" t="s">
        <v>116</v>
      </c>
      <c r="BK196" s="140">
        <f t="shared" si="17"/>
        <v>0</v>
      </c>
      <c r="BL196" s="13" t="s">
        <v>140</v>
      </c>
      <c r="BM196" s="139" t="s">
        <v>344</v>
      </c>
    </row>
    <row r="197" spans="2:65" s="1" customFormat="1" ht="24.15" customHeight="1" x14ac:dyDescent="0.2">
      <c r="B197" s="127"/>
      <c r="C197" s="128" t="s">
        <v>345</v>
      </c>
      <c r="D197" s="128" t="s">
        <v>111</v>
      </c>
      <c r="E197" s="129" t="s">
        <v>338</v>
      </c>
      <c r="F197" s="130" t="s">
        <v>339</v>
      </c>
      <c r="G197" s="131" t="s">
        <v>125</v>
      </c>
      <c r="H197" s="132">
        <v>5</v>
      </c>
      <c r="I197" s="133"/>
      <c r="J197" s="133"/>
      <c r="K197" s="134"/>
      <c r="L197" s="25"/>
      <c r="M197" s="135" t="s">
        <v>1</v>
      </c>
      <c r="N197" s="136" t="s">
        <v>35</v>
      </c>
      <c r="O197" s="137">
        <v>3.6999999999999998E-2</v>
      </c>
      <c r="P197" s="137">
        <f t="shared" si="9"/>
        <v>0.185</v>
      </c>
      <c r="Q197" s="137">
        <v>0</v>
      </c>
      <c r="R197" s="137">
        <f t="shared" si="10"/>
        <v>0</v>
      </c>
      <c r="S197" s="137">
        <v>0</v>
      </c>
      <c r="T197" s="138">
        <f t="shared" si="11"/>
        <v>0</v>
      </c>
      <c r="AR197" s="139" t="s">
        <v>135</v>
      </c>
      <c r="AT197" s="139" t="s">
        <v>111</v>
      </c>
      <c r="AU197" s="139" t="s">
        <v>116</v>
      </c>
      <c r="AY197" s="13" t="s">
        <v>108</v>
      </c>
      <c r="BE197" s="140">
        <f t="shared" si="12"/>
        <v>0</v>
      </c>
      <c r="BF197" s="140">
        <f t="shared" si="13"/>
        <v>0</v>
      </c>
      <c r="BG197" s="140">
        <f t="shared" si="14"/>
        <v>0</v>
      </c>
      <c r="BH197" s="140">
        <f t="shared" si="15"/>
        <v>0</v>
      </c>
      <c r="BI197" s="140">
        <f t="shared" si="16"/>
        <v>0</v>
      </c>
      <c r="BJ197" s="13" t="s">
        <v>116</v>
      </c>
      <c r="BK197" s="140">
        <f t="shared" si="17"/>
        <v>0</v>
      </c>
      <c r="BL197" s="13" t="s">
        <v>135</v>
      </c>
      <c r="BM197" s="139" t="s">
        <v>346</v>
      </c>
    </row>
    <row r="198" spans="2:65" s="1" customFormat="1" ht="24.15" customHeight="1" x14ac:dyDescent="0.2">
      <c r="B198" s="127"/>
      <c r="C198" s="141" t="s">
        <v>347</v>
      </c>
      <c r="D198" s="141" t="s">
        <v>127</v>
      </c>
      <c r="E198" s="142" t="s">
        <v>348</v>
      </c>
      <c r="F198" s="143" t="s">
        <v>349</v>
      </c>
      <c r="G198" s="144" t="s">
        <v>125</v>
      </c>
      <c r="H198" s="145">
        <v>5</v>
      </c>
      <c r="I198" s="146"/>
      <c r="J198" s="146"/>
      <c r="K198" s="147"/>
      <c r="L198" s="148"/>
      <c r="M198" s="149" t="s">
        <v>1</v>
      </c>
      <c r="N198" s="150" t="s">
        <v>35</v>
      </c>
      <c r="O198" s="137">
        <v>0</v>
      </c>
      <c r="P198" s="137">
        <f t="shared" si="9"/>
        <v>0</v>
      </c>
      <c r="Q198" s="137">
        <v>6.9999999999999994E-5</v>
      </c>
      <c r="R198" s="137">
        <f t="shared" si="10"/>
        <v>3.4999999999999994E-4</v>
      </c>
      <c r="S198" s="137">
        <v>0</v>
      </c>
      <c r="T198" s="138">
        <f t="shared" si="11"/>
        <v>0</v>
      </c>
      <c r="AR198" s="139" t="s">
        <v>140</v>
      </c>
      <c r="AT198" s="139" t="s">
        <v>127</v>
      </c>
      <c r="AU198" s="139" t="s">
        <v>116</v>
      </c>
      <c r="AY198" s="13" t="s">
        <v>108</v>
      </c>
      <c r="BE198" s="140">
        <f t="shared" si="12"/>
        <v>0</v>
      </c>
      <c r="BF198" s="140">
        <f t="shared" si="13"/>
        <v>0</v>
      </c>
      <c r="BG198" s="140">
        <f t="shared" si="14"/>
        <v>0</v>
      </c>
      <c r="BH198" s="140">
        <f t="shared" si="15"/>
        <v>0</v>
      </c>
      <c r="BI198" s="140">
        <f t="shared" si="16"/>
        <v>0</v>
      </c>
      <c r="BJ198" s="13" t="s">
        <v>116</v>
      </c>
      <c r="BK198" s="140">
        <f t="shared" si="17"/>
        <v>0</v>
      </c>
      <c r="BL198" s="13" t="s">
        <v>140</v>
      </c>
      <c r="BM198" s="139" t="s">
        <v>350</v>
      </c>
    </row>
    <row r="199" spans="2:65" s="1" customFormat="1" ht="16.5" customHeight="1" x14ac:dyDescent="0.2">
      <c r="B199" s="127"/>
      <c r="C199" s="128" t="s">
        <v>351</v>
      </c>
      <c r="D199" s="128" t="s">
        <v>111</v>
      </c>
      <c r="E199" s="129" t="s">
        <v>352</v>
      </c>
      <c r="F199" s="130" t="s">
        <v>353</v>
      </c>
      <c r="G199" s="131" t="s">
        <v>114</v>
      </c>
      <c r="H199" s="132">
        <v>1</v>
      </c>
      <c r="I199" s="133"/>
      <c r="J199" s="133"/>
      <c r="K199" s="134"/>
      <c r="L199" s="25"/>
      <c r="M199" s="135" t="s">
        <v>1</v>
      </c>
      <c r="N199" s="136" t="s">
        <v>35</v>
      </c>
      <c r="O199" s="137">
        <v>0</v>
      </c>
      <c r="P199" s="137">
        <f t="shared" si="9"/>
        <v>0</v>
      </c>
      <c r="Q199" s="137">
        <v>0</v>
      </c>
      <c r="R199" s="137">
        <f t="shared" si="10"/>
        <v>0</v>
      </c>
      <c r="S199" s="137">
        <v>0</v>
      </c>
      <c r="T199" s="138">
        <f t="shared" si="11"/>
        <v>0</v>
      </c>
      <c r="AR199" s="139" t="s">
        <v>135</v>
      </c>
      <c r="AT199" s="139" t="s">
        <v>111</v>
      </c>
      <c r="AU199" s="139" t="s">
        <v>116</v>
      </c>
      <c r="AY199" s="13" t="s">
        <v>108</v>
      </c>
      <c r="BE199" s="140">
        <f t="shared" si="12"/>
        <v>0</v>
      </c>
      <c r="BF199" s="140">
        <f t="shared" si="13"/>
        <v>0</v>
      </c>
      <c r="BG199" s="140">
        <f t="shared" si="14"/>
        <v>0</v>
      </c>
      <c r="BH199" s="140">
        <f t="shared" si="15"/>
        <v>0</v>
      </c>
      <c r="BI199" s="140">
        <f t="shared" si="16"/>
        <v>0</v>
      </c>
      <c r="BJ199" s="13" t="s">
        <v>116</v>
      </c>
      <c r="BK199" s="140">
        <f t="shared" si="17"/>
        <v>0</v>
      </c>
      <c r="BL199" s="13" t="s">
        <v>135</v>
      </c>
      <c r="BM199" s="139" t="s">
        <v>354</v>
      </c>
    </row>
    <row r="200" spans="2:65" s="1" customFormat="1" ht="16.5" customHeight="1" x14ac:dyDescent="0.2">
      <c r="B200" s="127"/>
      <c r="C200" s="128" t="s">
        <v>355</v>
      </c>
      <c r="D200" s="128" t="s">
        <v>111</v>
      </c>
      <c r="E200" s="129" t="s">
        <v>356</v>
      </c>
      <c r="F200" s="130" t="s">
        <v>357</v>
      </c>
      <c r="G200" s="131" t="s">
        <v>358</v>
      </c>
      <c r="H200" s="132">
        <v>47.862000000000002</v>
      </c>
      <c r="I200" s="133"/>
      <c r="J200" s="133"/>
      <c r="K200" s="134"/>
      <c r="L200" s="25"/>
      <c r="M200" s="135" t="s">
        <v>1</v>
      </c>
      <c r="N200" s="136" t="s">
        <v>35</v>
      </c>
      <c r="O200" s="137">
        <v>0</v>
      </c>
      <c r="P200" s="137">
        <f t="shared" si="9"/>
        <v>0</v>
      </c>
      <c r="Q200" s="137">
        <v>0</v>
      </c>
      <c r="R200" s="137">
        <f t="shared" si="10"/>
        <v>0</v>
      </c>
      <c r="S200" s="137">
        <v>0</v>
      </c>
      <c r="T200" s="138">
        <f t="shared" si="11"/>
        <v>0</v>
      </c>
      <c r="AR200" s="139" t="s">
        <v>135</v>
      </c>
      <c r="AT200" s="139" t="s">
        <v>111</v>
      </c>
      <c r="AU200" s="139" t="s">
        <v>116</v>
      </c>
      <c r="AY200" s="13" t="s">
        <v>108</v>
      </c>
      <c r="BE200" s="140">
        <f t="shared" si="12"/>
        <v>0</v>
      </c>
      <c r="BF200" s="140">
        <f t="shared" si="13"/>
        <v>0</v>
      </c>
      <c r="BG200" s="140">
        <f t="shared" si="14"/>
        <v>0</v>
      </c>
      <c r="BH200" s="140">
        <f t="shared" si="15"/>
        <v>0</v>
      </c>
      <c r="BI200" s="140">
        <f t="shared" si="16"/>
        <v>0</v>
      </c>
      <c r="BJ200" s="13" t="s">
        <v>116</v>
      </c>
      <c r="BK200" s="140">
        <f t="shared" si="17"/>
        <v>0</v>
      </c>
      <c r="BL200" s="13" t="s">
        <v>135</v>
      </c>
      <c r="BM200" s="139" t="s">
        <v>359</v>
      </c>
    </row>
    <row r="201" spans="2:65" s="1" customFormat="1" ht="16.5" customHeight="1" x14ac:dyDescent="0.2">
      <c r="B201" s="127"/>
      <c r="C201" s="128" t="s">
        <v>360</v>
      </c>
      <c r="D201" s="128" t="s">
        <v>111</v>
      </c>
      <c r="E201" s="129" t="s">
        <v>361</v>
      </c>
      <c r="F201" s="130" t="s">
        <v>362</v>
      </c>
      <c r="G201" s="131" t="s">
        <v>358</v>
      </c>
      <c r="H201" s="132">
        <v>15.207000000000001</v>
      </c>
      <c r="I201" s="133"/>
      <c r="J201" s="133"/>
      <c r="K201" s="134"/>
      <c r="L201" s="25"/>
      <c r="M201" s="135" t="s">
        <v>1</v>
      </c>
      <c r="N201" s="136" t="s">
        <v>35</v>
      </c>
      <c r="O201" s="137">
        <v>0</v>
      </c>
      <c r="P201" s="137">
        <f t="shared" si="9"/>
        <v>0</v>
      </c>
      <c r="Q201" s="137">
        <v>0</v>
      </c>
      <c r="R201" s="137">
        <f t="shared" si="10"/>
        <v>0</v>
      </c>
      <c r="S201" s="137">
        <v>0</v>
      </c>
      <c r="T201" s="138">
        <f t="shared" si="11"/>
        <v>0</v>
      </c>
      <c r="AR201" s="139" t="s">
        <v>135</v>
      </c>
      <c r="AT201" s="139" t="s">
        <v>111</v>
      </c>
      <c r="AU201" s="139" t="s">
        <v>116</v>
      </c>
      <c r="AY201" s="13" t="s">
        <v>108</v>
      </c>
      <c r="BE201" s="140">
        <f t="shared" si="12"/>
        <v>0</v>
      </c>
      <c r="BF201" s="140">
        <f t="shared" si="13"/>
        <v>0</v>
      </c>
      <c r="BG201" s="140">
        <f t="shared" si="14"/>
        <v>0</v>
      </c>
      <c r="BH201" s="140">
        <f t="shared" si="15"/>
        <v>0</v>
      </c>
      <c r="BI201" s="140">
        <f t="shared" si="16"/>
        <v>0</v>
      </c>
      <c r="BJ201" s="13" t="s">
        <v>116</v>
      </c>
      <c r="BK201" s="140">
        <f t="shared" si="17"/>
        <v>0</v>
      </c>
      <c r="BL201" s="13" t="s">
        <v>135</v>
      </c>
      <c r="BM201" s="139" t="s">
        <v>363</v>
      </c>
    </row>
    <row r="202" spans="2:65" s="1" customFormat="1" ht="16.5" customHeight="1" x14ac:dyDescent="0.2">
      <c r="B202" s="127"/>
      <c r="C202" s="128" t="s">
        <v>364</v>
      </c>
      <c r="D202" s="128" t="s">
        <v>111</v>
      </c>
      <c r="E202" s="129" t="s">
        <v>365</v>
      </c>
      <c r="F202" s="130" t="s">
        <v>366</v>
      </c>
      <c r="G202" s="131" t="s">
        <v>358</v>
      </c>
      <c r="H202" s="132">
        <v>26.03</v>
      </c>
      <c r="I202" s="133"/>
      <c r="J202" s="133"/>
      <c r="K202" s="134"/>
      <c r="L202" s="25"/>
      <c r="M202" s="135" t="s">
        <v>1</v>
      </c>
      <c r="N202" s="136" t="s">
        <v>35</v>
      </c>
      <c r="O202" s="137">
        <v>0</v>
      </c>
      <c r="P202" s="137">
        <f t="shared" si="9"/>
        <v>0</v>
      </c>
      <c r="Q202" s="137">
        <v>0</v>
      </c>
      <c r="R202" s="137">
        <f t="shared" si="10"/>
        <v>0</v>
      </c>
      <c r="S202" s="137">
        <v>0</v>
      </c>
      <c r="T202" s="138">
        <f t="shared" si="11"/>
        <v>0</v>
      </c>
      <c r="AR202" s="139" t="s">
        <v>140</v>
      </c>
      <c r="AT202" s="139" t="s">
        <v>111</v>
      </c>
      <c r="AU202" s="139" t="s">
        <v>116</v>
      </c>
      <c r="AY202" s="13" t="s">
        <v>108</v>
      </c>
      <c r="BE202" s="140">
        <f t="shared" si="12"/>
        <v>0</v>
      </c>
      <c r="BF202" s="140">
        <f t="shared" si="13"/>
        <v>0</v>
      </c>
      <c r="BG202" s="140">
        <f t="shared" si="14"/>
        <v>0</v>
      </c>
      <c r="BH202" s="140">
        <f t="shared" si="15"/>
        <v>0</v>
      </c>
      <c r="BI202" s="140">
        <f t="shared" si="16"/>
        <v>0</v>
      </c>
      <c r="BJ202" s="13" t="s">
        <v>116</v>
      </c>
      <c r="BK202" s="140">
        <f t="shared" si="17"/>
        <v>0</v>
      </c>
      <c r="BL202" s="13" t="s">
        <v>140</v>
      </c>
      <c r="BM202" s="139" t="s">
        <v>367</v>
      </c>
    </row>
    <row r="203" spans="2:65" s="1" customFormat="1" ht="16.5" customHeight="1" x14ac:dyDescent="0.2">
      <c r="B203" s="127"/>
      <c r="C203" s="128" t="s">
        <v>368</v>
      </c>
      <c r="D203" s="128" t="s">
        <v>111</v>
      </c>
      <c r="E203" s="129" t="s">
        <v>369</v>
      </c>
      <c r="F203" s="130" t="s">
        <v>370</v>
      </c>
      <c r="G203" s="131" t="s">
        <v>358</v>
      </c>
      <c r="H203" s="132">
        <v>63.069000000000003</v>
      </c>
      <c r="I203" s="133"/>
      <c r="J203" s="133"/>
      <c r="K203" s="134"/>
      <c r="L203" s="25"/>
      <c r="M203" s="135" t="s">
        <v>1</v>
      </c>
      <c r="N203" s="136" t="s">
        <v>35</v>
      </c>
      <c r="O203" s="137">
        <v>0</v>
      </c>
      <c r="P203" s="137">
        <f t="shared" si="9"/>
        <v>0</v>
      </c>
      <c r="Q203" s="137">
        <v>0</v>
      </c>
      <c r="R203" s="137">
        <f t="shared" si="10"/>
        <v>0</v>
      </c>
      <c r="S203" s="137">
        <v>0</v>
      </c>
      <c r="T203" s="138">
        <f t="shared" si="11"/>
        <v>0</v>
      </c>
      <c r="AR203" s="139" t="s">
        <v>135</v>
      </c>
      <c r="AT203" s="139" t="s">
        <v>111</v>
      </c>
      <c r="AU203" s="139" t="s">
        <v>116</v>
      </c>
      <c r="AY203" s="13" t="s">
        <v>108</v>
      </c>
      <c r="BE203" s="140">
        <f t="shared" si="12"/>
        <v>0</v>
      </c>
      <c r="BF203" s="140">
        <f t="shared" si="13"/>
        <v>0</v>
      </c>
      <c r="BG203" s="140">
        <f t="shared" si="14"/>
        <v>0</v>
      </c>
      <c r="BH203" s="140">
        <f t="shared" si="15"/>
        <v>0</v>
      </c>
      <c r="BI203" s="140">
        <f t="shared" si="16"/>
        <v>0</v>
      </c>
      <c r="BJ203" s="13" t="s">
        <v>116</v>
      </c>
      <c r="BK203" s="140">
        <f t="shared" si="17"/>
        <v>0</v>
      </c>
      <c r="BL203" s="13" t="s">
        <v>135</v>
      </c>
      <c r="BM203" s="139" t="s">
        <v>371</v>
      </c>
    </row>
    <row r="204" spans="2:65" s="1" customFormat="1" ht="16.5" customHeight="1" x14ac:dyDescent="0.2">
      <c r="B204" s="127"/>
      <c r="C204" s="128" t="s">
        <v>372</v>
      </c>
      <c r="D204" s="128" t="s">
        <v>111</v>
      </c>
      <c r="E204" s="129" t="s">
        <v>373</v>
      </c>
      <c r="F204" s="130" t="s">
        <v>374</v>
      </c>
      <c r="G204" s="131" t="s">
        <v>114</v>
      </c>
      <c r="H204" s="132">
        <v>8</v>
      </c>
      <c r="I204" s="133"/>
      <c r="J204" s="133"/>
      <c r="K204" s="134"/>
      <c r="L204" s="25"/>
      <c r="M204" s="135" t="s">
        <v>1</v>
      </c>
      <c r="N204" s="136" t="s">
        <v>35</v>
      </c>
      <c r="O204" s="137">
        <v>0</v>
      </c>
      <c r="P204" s="137">
        <f t="shared" si="9"/>
        <v>0</v>
      </c>
      <c r="Q204" s="137">
        <v>0</v>
      </c>
      <c r="R204" s="137">
        <f t="shared" si="10"/>
        <v>0</v>
      </c>
      <c r="S204" s="137">
        <v>0</v>
      </c>
      <c r="T204" s="138">
        <f t="shared" si="11"/>
        <v>0</v>
      </c>
      <c r="AR204" s="139" t="s">
        <v>135</v>
      </c>
      <c r="AT204" s="139" t="s">
        <v>111</v>
      </c>
      <c r="AU204" s="139" t="s">
        <v>116</v>
      </c>
      <c r="AY204" s="13" t="s">
        <v>108</v>
      </c>
      <c r="BE204" s="140">
        <f t="shared" si="12"/>
        <v>0</v>
      </c>
      <c r="BF204" s="140">
        <f t="shared" si="13"/>
        <v>0</v>
      </c>
      <c r="BG204" s="140">
        <f t="shared" si="14"/>
        <v>0</v>
      </c>
      <c r="BH204" s="140">
        <f t="shared" si="15"/>
        <v>0</v>
      </c>
      <c r="BI204" s="140">
        <f t="shared" si="16"/>
        <v>0</v>
      </c>
      <c r="BJ204" s="13" t="s">
        <v>116</v>
      </c>
      <c r="BK204" s="140">
        <f t="shared" si="17"/>
        <v>0</v>
      </c>
      <c r="BL204" s="13" t="s">
        <v>135</v>
      </c>
      <c r="BM204" s="139" t="s">
        <v>375</v>
      </c>
    </row>
    <row r="205" spans="2:65" s="1" customFormat="1" ht="16.5" customHeight="1" x14ac:dyDescent="0.2">
      <c r="B205" s="127"/>
      <c r="C205" s="128" t="s">
        <v>376</v>
      </c>
      <c r="D205" s="128" t="s">
        <v>111</v>
      </c>
      <c r="E205" s="129" t="s">
        <v>377</v>
      </c>
      <c r="F205" s="130" t="s">
        <v>378</v>
      </c>
      <c r="G205" s="131" t="s">
        <v>114</v>
      </c>
      <c r="H205" s="132">
        <v>17</v>
      </c>
      <c r="I205" s="133"/>
      <c r="J205" s="133"/>
      <c r="K205" s="134"/>
      <c r="L205" s="25"/>
      <c r="M205" s="135" t="s">
        <v>1</v>
      </c>
      <c r="N205" s="136" t="s">
        <v>35</v>
      </c>
      <c r="O205" s="137">
        <v>0</v>
      </c>
      <c r="P205" s="137">
        <f t="shared" si="9"/>
        <v>0</v>
      </c>
      <c r="Q205" s="137">
        <v>0</v>
      </c>
      <c r="R205" s="137">
        <f t="shared" si="10"/>
        <v>0</v>
      </c>
      <c r="S205" s="137">
        <v>0</v>
      </c>
      <c r="T205" s="138">
        <f t="shared" si="11"/>
        <v>0</v>
      </c>
      <c r="AR205" s="139" t="s">
        <v>135</v>
      </c>
      <c r="AT205" s="139" t="s">
        <v>111</v>
      </c>
      <c r="AU205" s="139" t="s">
        <v>116</v>
      </c>
      <c r="AY205" s="13" t="s">
        <v>108</v>
      </c>
      <c r="BE205" s="140">
        <f t="shared" si="12"/>
        <v>0</v>
      </c>
      <c r="BF205" s="140">
        <f t="shared" si="13"/>
        <v>0</v>
      </c>
      <c r="BG205" s="140">
        <f t="shared" si="14"/>
        <v>0</v>
      </c>
      <c r="BH205" s="140">
        <f t="shared" si="15"/>
        <v>0</v>
      </c>
      <c r="BI205" s="140">
        <f t="shared" si="16"/>
        <v>0</v>
      </c>
      <c r="BJ205" s="13" t="s">
        <v>116</v>
      </c>
      <c r="BK205" s="140">
        <f t="shared" si="17"/>
        <v>0</v>
      </c>
      <c r="BL205" s="13" t="s">
        <v>135</v>
      </c>
      <c r="BM205" s="139" t="s">
        <v>379</v>
      </c>
    </row>
    <row r="206" spans="2:65" s="1" customFormat="1" ht="16.5" customHeight="1" x14ac:dyDescent="0.2">
      <c r="B206" s="127"/>
      <c r="C206" s="141" t="s">
        <v>380</v>
      </c>
      <c r="D206" s="141" t="s">
        <v>127</v>
      </c>
      <c r="E206" s="142" t="s">
        <v>381</v>
      </c>
      <c r="F206" s="143" t="s">
        <v>382</v>
      </c>
      <c r="G206" s="144" t="s">
        <v>114</v>
      </c>
      <c r="H206" s="145">
        <v>10</v>
      </c>
      <c r="I206" s="146"/>
      <c r="J206" s="146"/>
      <c r="K206" s="147"/>
      <c r="L206" s="148"/>
      <c r="M206" s="149" t="s">
        <v>1</v>
      </c>
      <c r="N206" s="150" t="s">
        <v>35</v>
      </c>
      <c r="O206" s="137">
        <v>0</v>
      </c>
      <c r="P206" s="137">
        <f t="shared" ref="P206:P209" si="18">O206*H206</f>
        <v>0</v>
      </c>
      <c r="Q206" s="137">
        <v>2.0000000000000002E-5</v>
      </c>
      <c r="R206" s="137">
        <f t="shared" ref="R206:R209" si="19">Q206*H206</f>
        <v>2.0000000000000001E-4</v>
      </c>
      <c r="S206" s="137">
        <v>0</v>
      </c>
      <c r="T206" s="138">
        <f t="shared" ref="T206:T209" si="20">S206*H206</f>
        <v>0</v>
      </c>
      <c r="AR206" s="139" t="s">
        <v>152</v>
      </c>
      <c r="AT206" s="139" t="s">
        <v>127</v>
      </c>
      <c r="AU206" s="139" t="s">
        <v>116</v>
      </c>
      <c r="AY206" s="13" t="s">
        <v>108</v>
      </c>
      <c r="BE206" s="140">
        <f t="shared" si="12"/>
        <v>0</v>
      </c>
      <c r="BF206" s="140">
        <f t="shared" si="13"/>
        <v>0</v>
      </c>
      <c r="BG206" s="140">
        <f t="shared" si="14"/>
        <v>0</v>
      </c>
      <c r="BH206" s="140">
        <f t="shared" si="15"/>
        <v>0</v>
      </c>
      <c r="BI206" s="140">
        <f t="shared" si="16"/>
        <v>0</v>
      </c>
      <c r="BJ206" s="13" t="s">
        <v>116</v>
      </c>
      <c r="BK206" s="140">
        <f t="shared" si="17"/>
        <v>0</v>
      </c>
      <c r="BL206" s="13" t="s">
        <v>135</v>
      </c>
      <c r="BM206" s="139" t="s">
        <v>383</v>
      </c>
    </row>
    <row r="207" spans="2:65" s="1" customFormat="1" ht="16.5" customHeight="1" x14ac:dyDescent="0.2">
      <c r="B207" s="127"/>
      <c r="C207" s="141" t="s">
        <v>384</v>
      </c>
      <c r="D207" s="141" t="s">
        <v>127</v>
      </c>
      <c r="E207" s="142" t="s">
        <v>385</v>
      </c>
      <c r="F207" s="143" t="s">
        <v>386</v>
      </c>
      <c r="G207" s="144" t="s">
        <v>114</v>
      </c>
      <c r="H207" s="145">
        <v>6</v>
      </c>
      <c r="I207" s="146"/>
      <c r="J207" s="146"/>
      <c r="K207" s="147"/>
      <c r="L207" s="148"/>
      <c r="M207" s="149" t="s">
        <v>1</v>
      </c>
      <c r="N207" s="150" t="s">
        <v>35</v>
      </c>
      <c r="O207" s="137">
        <v>0</v>
      </c>
      <c r="P207" s="137">
        <f t="shared" si="18"/>
        <v>0</v>
      </c>
      <c r="Q207" s="137">
        <v>4.0000000000000003E-5</v>
      </c>
      <c r="R207" s="137">
        <f t="shared" si="19"/>
        <v>2.4000000000000003E-4</v>
      </c>
      <c r="S207" s="137">
        <v>0</v>
      </c>
      <c r="T207" s="138">
        <f t="shared" si="20"/>
        <v>0</v>
      </c>
      <c r="AR207" s="139" t="s">
        <v>152</v>
      </c>
      <c r="AT207" s="139" t="s">
        <v>127</v>
      </c>
      <c r="AU207" s="139" t="s">
        <v>116</v>
      </c>
      <c r="AY207" s="13" t="s">
        <v>108</v>
      </c>
      <c r="BE207" s="140">
        <f t="shared" si="12"/>
        <v>0</v>
      </c>
      <c r="BF207" s="140">
        <f t="shared" si="13"/>
        <v>0</v>
      </c>
      <c r="BG207" s="140">
        <f t="shared" si="14"/>
        <v>0</v>
      </c>
      <c r="BH207" s="140">
        <f t="shared" si="15"/>
        <v>0</v>
      </c>
      <c r="BI207" s="140">
        <f t="shared" si="16"/>
        <v>0</v>
      </c>
      <c r="BJ207" s="13" t="s">
        <v>116</v>
      </c>
      <c r="BK207" s="140">
        <f t="shared" si="17"/>
        <v>0</v>
      </c>
      <c r="BL207" s="13" t="s">
        <v>135</v>
      </c>
      <c r="BM207" s="139" t="s">
        <v>387</v>
      </c>
    </row>
    <row r="208" spans="2:65" s="1" customFormat="1" ht="16.5" customHeight="1" x14ac:dyDescent="0.2">
      <c r="B208" s="127"/>
      <c r="C208" s="141" t="s">
        <v>388</v>
      </c>
      <c r="D208" s="141" t="s">
        <v>127</v>
      </c>
      <c r="E208" s="142" t="s">
        <v>389</v>
      </c>
      <c r="F208" s="143" t="s">
        <v>390</v>
      </c>
      <c r="G208" s="144" t="s">
        <v>114</v>
      </c>
      <c r="H208" s="145">
        <v>1</v>
      </c>
      <c r="I208" s="146"/>
      <c r="J208" s="146"/>
      <c r="K208" s="147"/>
      <c r="L208" s="148"/>
      <c r="M208" s="149" t="s">
        <v>1</v>
      </c>
      <c r="N208" s="150" t="s">
        <v>35</v>
      </c>
      <c r="O208" s="137">
        <v>0</v>
      </c>
      <c r="P208" s="137">
        <f t="shared" si="18"/>
        <v>0</v>
      </c>
      <c r="Q208" s="137">
        <v>5.0000000000000002E-5</v>
      </c>
      <c r="R208" s="137">
        <f t="shared" si="19"/>
        <v>5.0000000000000002E-5</v>
      </c>
      <c r="S208" s="137">
        <v>0</v>
      </c>
      <c r="T208" s="138">
        <f t="shared" si="20"/>
        <v>0</v>
      </c>
      <c r="AR208" s="139" t="s">
        <v>152</v>
      </c>
      <c r="AT208" s="139" t="s">
        <v>127</v>
      </c>
      <c r="AU208" s="139" t="s">
        <v>116</v>
      </c>
      <c r="AY208" s="13" t="s">
        <v>108</v>
      </c>
      <c r="BE208" s="140">
        <f t="shared" si="12"/>
        <v>0</v>
      </c>
      <c r="BF208" s="140">
        <f t="shared" si="13"/>
        <v>0</v>
      </c>
      <c r="BG208" s="140">
        <f t="shared" si="14"/>
        <v>0</v>
      </c>
      <c r="BH208" s="140">
        <f t="shared" si="15"/>
        <v>0</v>
      </c>
      <c r="BI208" s="140">
        <f t="shared" si="16"/>
        <v>0</v>
      </c>
      <c r="BJ208" s="13" t="s">
        <v>116</v>
      </c>
      <c r="BK208" s="140">
        <f t="shared" si="17"/>
        <v>0</v>
      </c>
      <c r="BL208" s="13" t="s">
        <v>135</v>
      </c>
      <c r="BM208" s="139" t="s">
        <v>391</v>
      </c>
    </row>
    <row r="209" spans="2:65" s="1" customFormat="1" ht="21.75" customHeight="1" x14ac:dyDescent="0.2">
      <c r="B209" s="127"/>
      <c r="C209" s="128" t="s">
        <v>392</v>
      </c>
      <c r="D209" s="128" t="s">
        <v>111</v>
      </c>
      <c r="E209" s="129" t="s">
        <v>393</v>
      </c>
      <c r="F209" s="130" t="s">
        <v>394</v>
      </c>
      <c r="G209" s="131" t="s">
        <v>114</v>
      </c>
      <c r="H209" s="132">
        <v>3</v>
      </c>
      <c r="I209" s="133"/>
      <c r="J209" s="133"/>
      <c r="K209" s="134"/>
      <c r="L209" s="25"/>
      <c r="M209" s="135" t="s">
        <v>1</v>
      </c>
      <c r="N209" s="136" t="s">
        <v>35</v>
      </c>
      <c r="O209" s="137">
        <v>0</v>
      </c>
      <c r="P209" s="137">
        <f t="shared" si="18"/>
        <v>0</v>
      </c>
      <c r="Q209" s="137">
        <v>0</v>
      </c>
      <c r="R209" s="137">
        <f t="shared" si="19"/>
        <v>0</v>
      </c>
      <c r="S209" s="137">
        <v>0</v>
      </c>
      <c r="T209" s="138">
        <f t="shared" si="20"/>
        <v>0</v>
      </c>
      <c r="AR209" s="139" t="s">
        <v>135</v>
      </c>
      <c r="AT209" s="139" t="s">
        <v>111</v>
      </c>
      <c r="AU209" s="139" t="s">
        <v>116</v>
      </c>
      <c r="AY209" s="13" t="s">
        <v>108</v>
      </c>
      <c r="BE209" s="140">
        <f t="shared" si="12"/>
        <v>0</v>
      </c>
      <c r="BF209" s="140">
        <f t="shared" si="13"/>
        <v>0</v>
      </c>
      <c r="BG209" s="140">
        <f t="shared" si="14"/>
        <v>0</v>
      </c>
      <c r="BH209" s="140">
        <f t="shared" si="15"/>
        <v>0</v>
      </c>
      <c r="BI209" s="140">
        <f t="shared" si="16"/>
        <v>0</v>
      </c>
      <c r="BJ209" s="13" t="s">
        <v>116</v>
      </c>
      <c r="BK209" s="140">
        <f t="shared" si="17"/>
        <v>0</v>
      </c>
      <c r="BL209" s="13" t="s">
        <v>135</v>
      </c>
      <c r="BM209" s="139" t="s">
        <v>395</v>
      </c>
    </row>
    <row r="210" spans="2:65" s="11" customFormat="1" ht="22.95" customHeight="1" x14ac:dyDescent="0.25">
      <c r="B210" s="116"/>
      <c r="D210" s="117" t="s">
        <v>68</v>
      </c>
      <c r="E210" s="125" t="s">
        <v>396</v>
      </c>
      <c r="F210" s="125" t="s">
        <v>397</v>
      </c>
      <c r="J210" s="126"/>
      <c r="L210" s="116"/>
      <c r="M210" s="120"/>
      <c r="P210" s="121">
        <f>SUM(P211:P215)</f>
        <v>3.4159999999999999</v>
      </c>
      <c r="R210" s="121">
        <f>SUM(R211:R215)</f>
        <v>5.6000000000000006E-4</v>
      </c>
      <c r="T210" s="122">
        <f>SUM(T211:T215)</f>
        <v>0</v>
      </c>
      <c r="AR210" s="117" t="s">
        <v>129</v>
      </c>
      <c r="AT210" s="123" t="s">
        <v>68</v>
      </c>
      <c r="AU210" s="123" t="s">
        <v>77</v>
      </c>
      <c r="AY210" s="117" t="s">
        <v>108</v>
      </c>
      <c r="BK210" s="124">
        <f>SUM(BK211:BK215)</f>
        <v>0</v>
      </c>
    </row>
    <row r="211" spans="2:65" s="1" customFormat="1" ht="33" customHeight="1" x14ac:dyDescent="0.2">
      <c r="B211" s="127"/>
      <c r="C211" s="128" t="s">
        <v>398</v>
      </c>
      <c r="D211" s="128" t="s">
        <v>111</v>
      </c>
      <c r="E211" s="129" t="s">
        <v>399</v>
      </c>
      <c r="F211" s="130" t="s">
        <v>400</v>
      </c>
      <c r="G211" s="131" t="s">
        <v>114</v>
      </c>
      <c r="H211" s="132">
        <v>28</v>
      </c>
      <c r="I211" s="133"/>
      <c r="J211" s="133"/>
      <c r="K211" s="134"/>
      <c r="L211" s="25"/>
      <c r="M211" s="135" t="s">
        <v>1</v>
      </c>
      <c r="N211" s="136" t="s">
        <v>35</v>
      </c>
      <c r="O211" s="137">
        <v>0.122</v>
      </c>
      <c r="P211" s="137">
        <f>O211*H211</f>
        <v>3.4159999999999999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135</v>
      </c>
      <c r="AT211" s="139" t="s">
        <v>111</v>
      </c>
      <c r="AU211" s="139" t="s">
        <v>116</v>
      </c>
      <c r="AY211" s="13" t="s">
        <v>108</v>
      </c>
      <c r="BE211" s="140">
        <f>IF(N211="základná",J211,0)</f>
        <v>0</v>
      </c>
      <c r="BF211" s="140">
        <f>IF(N211="znížená",J211,0)</f>
        <v>0</v>
      </c>
      <c r="BG211" s="140">
        <f>IF(N211="zákl. prenesená",J211,0)</f>
        <v>0</v>
      </c>
      <c r="BH211" s="140">
        <f>IF(N211="zníž. prenesená",J211,0)</f>
        <v>0</v>
      </c>
      <c r="BI211" s="140">
        <f>IF(N211="nulová",J211,0)</f>
        <v>0</v>
      </c>
      <c r="BJ211" s="13" t="s">
        <v>116</v>
      </c>
      <c r="BK211" s="140">
        <f>ROUND(I211*H211,2)</f>
        <v>0</v>
      </c>
      <c r="BL211" s="13" t="s">
        <v>135</v>
      </c>
      <c r="BM211" s="139" t="s">
        <v>401</v>
      </c>
    </row>
    <row r="212" spans="2:65" s="1" customFormat="1" ht="21.75" customHeight="1" x14ac:dyDescent="0.2">
      <c r="B212" s="127"/>
      <c r="C212" s="141" t="s">
        <v>402</v>
      </c>
      <c r="D212" s="141" t="s">
        <v>127</v>
      </c>
      <c r="E212" s="142" t="s">
        <v>403</v>
      </c>
      <c r="F212" s="143" t="s">
        <v>404</v>
      </c>
      <c r="G212" s="144" t="s">
        <v>114</v>
      </c>
      <c r="H212" s="145">
        <v>28</v>
      </c>
      <c r="I212" s="146"/>
      <c r="J212" s="146"/>
      <c r="K212" s="147"/>
      <c r="L212" s="148"/>
      <c r="M212" s="149" t="s">
        <v>1</v>
      </c>
      <c r="N212" s="150" t="s">
        <v>35</v>
      </c>
      <c r="O212" s="137">
        <v>0</v>
      </c>
      <c r="P212" s="137">
        <f>O212*H212</f>
        <v>0</v>
      </c>
      <c r="Q212" s="137">
        <v>2.0000000000000002E-5</v>
      </c>
      <c r="R212" s="137">
        <f>Q212*H212</f>
        <v>5.6000000000000006E-4</v>
      </c>
      <c r="S212" s="137">
        <v>0</v>
      </c>
      <c r="T212" s="138">
        <f>S212*H212</f>
        <v>0</v>
      </c>
      <c r="AR212" s="139" t="s">
        <v>140</v>
      </c>
      <c r="AT212" s="139" t="s">
        <v>127</v>
      </c>
      <c r="AU212" s="139" t="s">
        <v>116</v>
      </c>
      <c r="AY212" s="13" t="s">
        <v>108</v>
      </c>
      <c r="BE212" s="140">
        <f>IF(N212="základná",J212,0)</f>
        <v>0</v>
      </c>
      <c r="BF212" s="140">
        <f>IF(N212="znížená",J212,0)</f>
        <v>0</v>
      </c>
      <c r="BG212" s="140">
        <f>IF(N212="zákl. prenesená",J212,0)</f>
        <v>0</v>
      </c>
      <c r="BH212" s="140">
        <f>IF(N212="zníž. prenesená",J212,0)</f>
        <v>0</v>
      </c>
      <c r="BI212" s="140">
        <f>IF(N212="nulová",J212,0)</f>
        <v>0</v>
      </c>
      <c r="BJ212" s="13" t="s">
        <v>116</v>
      </c>
      <c r="BK212" s="140">
        <f>ROUND(I212*H212,2)</f>
        <v>0</v>
      </c>
      <c r="BL212" s="13" t="s">
        <v>140</v>
      </c>
      <c r="BM212" s="139" t="s">
        <v>405</v>
      </c>
    </row>
    <row r="213" spans="2:65" s="1" customFormat="1" ht="16.5" customHeight="1" x14ac:dyDescent="0.2">
      <c r="B213" s="127"/>
      <c r="C213" s="128" t="s">
        <v>406</v>
      </c>
      <c r="D213" s="128" t="s">
        <v>111</v>
      </c>
      <c r="E213" s="129" t="s">
        <v>356</v>
      </c>
      <c r="F213" s="130" t="s">
        <v>357</v>
      </c>
      <c r="G213" s="131" t="s">
        <v>358</v>
      </c>
      <c r="H213" s="132">
        <v>0.81499999999999995</v>
      </c>
      <c r="I213" s="133"/>
      <c r="J213" s="133"/>
      <c r="K213" s="134"/>
      <c r="L213" s="25"/>
      <c r="M213" s="135" t="s">
        <v>1</v>
      </c>
      <c r="N213" s="136" t="s">
        <v>35</v>
      </c>
      <c r="O213" s="137">
        <v>0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135</v>
      </c>
      <c r="AT213" s="139" t="s">
        <v>111</v>
      </c>
      <c r="AU213" s="139" t="s">
        <v>116</v>
      </c>
      <c r="AY213" s="13" t="s">
        <v>108</v>
      </c>
      <c r="BE213" s="140">
        <f>IF(N213="základná",J213,0)</f>
        <v>0</v>
      </c>
      <c r="BF213" s="140">
        <f>IF(N213="znížená",J213,0)</f>
        <v>0</v>
      </c>
      <c r="BG213" s="140">
        <f>IF(N213="zákl. prenesená",J213,0)</f>
        <v>0</v>
      </c>
      <c r="BH213" s="140">
        <f>IF(N213="zníž. prenesená",J213,0)</f>
        <v>0</v>
      </c>
      <c r="BI213" s="140">
        <f>IF(N213="nulová",J213,0)</f>
        <v>0</v>
      </c>
      <c r="BJ213" s="13" t="s">
        <v>116</v>
      </c>
      <c r="BK213" s="140">
        <f>ROUND(I213*H213,2)</f>
        <v>0</v>
      </c>
      <c r="BL213" s="13" t="s">
        <v>135</v>
      </c>
      <c r="BM213" s="139" t="s">
        <v>407</v>
      </c>
    </row>
    <row r="214" spans="2:65" s="1" customFormat="1" ht="16.5" customHeight="1" x14ac:dyDescent="0.2">
      <c r="B214" s="127"/>
      <c r="C214" s="128" t="s">
        <v>408</v>
      </c>
      <c r="D214" s="128" t="s">
        <v>111</v>
      </c>
      <c r="E214" s="129" t="s">
        <v>365</v>
      </c>
      <c r="F214" s="130" t="s">
        <v>366</v>
      </c>
      <c r="G214" s="131" t="s">
        <v>358</v>
      </c>
      <c r="H214" s="132">
        <v>0.09</v>
      </c>
      <c r="I214" s="133"/>
      <c r="J214" s="133"/>
      <c r="K214" s="134"/>
      <c r="L214" s="25"/>
      <c r="M214" s="135" t="s">
        <v>1</v>
      </c>
      <c r="N214" s="136" t="s">
        <v>35</v>
      </c>
      <c r="O214" s="137">
        <v>0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140</v>
      </c>
      <c r="AT214" s="139" t="s">
        <v>111</v>
      </c>
      <c r="AU214" s="139" t="s">
        <v>116</v>
      </c>
      <c r="AY214" s="13" t="s">
        <v>108</v>
      </c>
      <c r="BE214" s="140">
        <f>IF(N214="základná",J214,0)</f>
        <v>0</v>
      </c>
      <c r="BF214" s="140">
        <f>IF(N214="znížená",J214,0)</f>
        <v>0</v>
      </c>
      <c r="BG214" s="140">
        <f>IF(N214="zákl. prenesená",J214,0)</f>
        <v>0</v>
      </c>
      <c r="BH214" s="140">
        <f>IF(N214="zníž. prenesená",J214,0)</f>
        <v>0</v>
      </c>
      <c r="BI214" s="140">
        <f>IF(N214="nulová",J214,0)</f>
        <v>0</v>
      </c>
      <c r="BJ214" s="13" t="s">
        <v>116</v>
      </c>
      <c r="BK214" s="140">
        <f>ROUND(I214*H214,2)</f>
        <v>0</v>
      </c>
      <c r="BL214" s="13" t="s">
        <v>140</v>
      </c>
      <c r="BM214" s="139" t="s">
        <v>409</v>
      </c>
    </row>
    <row r="215" spans="2:65" s="1" customFormat="1" ht="16.5" customHeight="1" x14ac:dyDescent="0.2">
      <c r="B215" s="127"/>
      <c r="C215" s="128" t="s">
        <v>410</v>
      </c>
      <c r="D215" s="128" t="s">
        <v>111</v>
      </c>
      <c r="E215" s="129" t="s">
        <v>369</v>
      </c>
      <c r="F215" s="130" t="s">
        <v>370</v>
      </c>
      <c r="G215" s="131" t="s">
        <v>358</v>
      </c>
      <c r="H215" s="132">
        <v>0.81499999999999995</v>
      </c>
      <c r="I215" s="133"/>
      <c r="J215" s="133"/>
      <c r="K215" s="134"/>
      <c r="L215" s="25"/>
      <c r="M215" s="135" t="s">
        <v>1</v>
      </c>
      <c r="N215" s="136" t="s">
        <v>35</v>
      </c>
      <c r="O215" s="137">
        <v>0</v>
      </c>
      <c r="P215" s="137">
        <f>O215*H215</f>
        <v>0</v>
      </c>
      <c r="Q215" s="137">
        <v>0</v>
      </c>
      <c r="R215" s="137">
        <f>Q215*H215</f>
        <v>0</v>
      </c>
      <c r="S215" s="137">
        <v>0</v>
      </c>
      <c r="T215" s="138">
        <f>S215*H215</f>
        <v>0</v>
      </c>
      <c r="AR215" s="139" t="s">
        <v>135</v>
      </c>
      <c r="AT215" s="139" t="s">
        <v>111</v>
      </c>
      <c r="AU215" s="139" t="s">
        <v>116</v>
      </c>
      <c r="AY215" s="13" t="s">
        <v>108</v>
      </c>
      <c r="BE215" s="140">
        <f>IF(N215="základná",J215,0)</f>
        <v>0</v>
      </c>
      <c r="BF215" s="140">
        <f>IF(N215="znížená",J215,0)</f>
        <v>0</v>
      </c>
      <c r="BG215" s="140">
        <f>IF(N215="zákl. prenesená",J215,0)</f>
        <v>0</v>
      </c>
      <c r="BH215" s="140">
        <f>IF(N215="zníž. prenesená",J215,0)</f>
        <v>0</v>
      </c>
      <c r="BI215" s="140">
        <f>IF(N215="nulová",J215,0)</f>
        <v>0</v>
      </c>
      <c r="BJ215" s="13" t="s">
        <v>116</v>
      </c>
      <c r="BK215" s="140">
        <f>ROUND(I215*H215,2)</f>
        <v>0</v>
      </c>
      <c r="BL215" s="13" t="s">
        <v>135</v>
      </c>
      <c r="BM215" s="139" t="s">
        <v>411</v>
      </c>
    </row>
    <row r="216" spans="2:65" s="11" customFormat="1" ht="25.95" customHeight="1" x14ac:dyDescent="0.25">
      <c r="B216" s="116"/>
      <c r="D216" s="117" t="s">
        <v>68</v>
      </c>
      <c r="E216" s="118" t="s">
        <v>412</v>
      </c>
      <c r="F216" s="118" t="s">
        <v>413</v>
      </c>
      <c r="J216" s="119"/>
      <c r="L216" s="116"/>
      <c r="M216" s="120"/>
      <c r="P216" s="121">
        <f>SUM(P217:P218)</f>
        <v>8.7200000000000006</v>
      </c>
      <c r="R216" s="121">
        <f>SUM(R217:R218)</f>
        <v>0.03</v>
      </c>
      <c r="T216" s="122">
        <f>SUM(T217:T218)</f>
        <v>0</v>
      </c>
      <c r="AR216" s="117" t="s">
        <v>115</v>
      </c>
      <c r="AT216" s="123" t="s">
        <v>68</v>
      </c>
      <c r="AU216" s="123" t="s">
        <v>69</v>
      </c>
      <c r="AY216" s="117" t="s">
        <v>108</v>
      </c>
      <c r="BK216" s="124">
        <f>SUM(BK217:BK218)</f>
        <v>0</v>
      </c>
    </row>
    <row r="217" spans="2:65" s="1" customFormat="1" ht="37.950000000000003" customHeight="1" x14ac:dyDescent="0.2">
      <c r="B217" s="127"/>
      <c r="C217" s="128" t="s">
        <v>414</v>
      </c>
      <c r="D217" s="128" t="s">
        <v>111</v>
      </c>
      <c r="E217" s="129" t="s">
        <v>415</v>
      </c>
      <c r="F217" s="130" t="s">
        <v>416</v>
      </c>
      <c r="G217" s="131" t="s">
        <v>417</v>
      </c>
      <c r="H217" s="132">
        <v>8</v>
      </c>
      <c r="I217" s="133"/>
      <c r="J217" s="133"/>
      <c r="K217" s="134"/>
      <c r="L217" s="25"/>
      <c r="M217" s="135" t="s">
        <v>1</v>
      </c>
      <c r="N217" s="136" t="s">
        <v>35</v>
      </c>
      <c r="O217" s="137">
        <v>1.0900000000000001</v>
      </c>
      <c r="P217" s="137">
        <f>O217*H217</f>
        <v>8.7200000000000006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418</v>
      </c>
      <c r="AT217" s="139" t="s">
        <v>111</v>
      </c>
      <c r="AU217" s="139" t="s">
        <v>77</v>
      </c>
      <c r="AY217" s="13" t="s">
        <v>108</v>
      </c>
      <c r="BE217" s="140">
        <f>IF(N217="základná",J217,0)</f>
        <v>0</v>
      </c>
      <c r="BF217" s="140">
        <f>IF(N217="znížená",J217,0)</f>
        <v>0</v>
      </c>
      <c r="BG217" s="140">
        <f>IF(N217="zákl. prenesená",J217,0)</f>
        <v>0</v>
      </c>
      <c r="BH217" s="140">
        <f>IF(N217="zníž. prenesená",J217,0)</f>
        <v>0</v>
      </c>
      <c r="BI217" s="140">
        <f>IF(N217="nulová",J217,0)</f>
        <v>0</v>
      </c>
      <c r="BJ217" s="13" t="s">
        <v>116</v>
      </c>
      <c r="BK217" s="140">
        <f>ROUND(I217*H217,2)</f>
        <v>0</v>
      </c>
      <c r="BL217" s="13" t="s">
        <v>418</v>
      </c>
      <c r="BM217" s="139" t="s">
        <v>419</v>
      </c>
    </row>
    <row r="218" spans="2:65" s="1" customFormat="1" ht="16.5" customHeight="1" x14ac:dyDescent="0.2">
      <c r="B218" s="127"/>
      <c r="C218" s="141" t="s">
        <v>420</v>
      </c>
      <c r="D218" s="141" t="s">
        <v>127</v>
      </c>
      <c r="E218" s="142" t="s">
        <v>421</v>
      </c>
      <c r="F218" s="143" t="s">
        <v>422</v>
      </c>
      <c r="G218" s="144" t="s">
        <v>423</v>
      </c>
      <c r="H218" s="145">
        <v>1</v>
      </c>
      <c r="I218" s="146"/>
      <c r="J218" s="146"/>
      <c r="K218" s="147"/>
      <c r="L218" s="148"/>
      <c r="M218" s="149" t="s">
        <v>1</v>
      </c>
      <c r="N218" s="150" t="s">
        <v>35</v>
      </c>
      <c r="O218" s="137">
        <v>0</v>
      </c>
      <c r="P218" s="137">
        <f>O218*H218</f>
        <v>0</v>
      </c>
      <c r="Q218" s="137">
        <v>0.03</v>
      </c>
      <c r="R218" s="137">
        <f>Q218*H218</f>
        <v>0.03</v>
      </c>
      <c r="S218" s="137">
        <v>0</v>
      </c>
      <c r="T218" s="138">
        <f>S218*H218</f>
        <v>0</v>
      </c>
      <c r="AR218" s="139" t="s">
        <v>418</v>
      </c>
      <c r="AT218" s="139" t="s">
        <v>127</v>
      </c>
      <c r="AU218" s="139" t="s">
        <v>77</v>
      </c>
      <c r="AY218" s="13" t="s">
        <v>108</v>
      </c>
      <c r="BE218" s="140">
        <f>IF(N218="základná",J218,0)</f>
        <v>0</v>
      </c>
      <c r="BF218" s="140">
        <f>IF(N218="znížená",J218,0)</f>
        <v>0</v>
      </c>
      <c r="BG218" s="140">
        <f>IF(N218="zákl. prenesená",J218,0)</f>
        <v>0</v>
      </c>
      <c r="BH218" s="140">
        <f>IF(N218="zníž. prenesená",J218,0)</f>
        <v>0</v>
      </c>
      <c r="BI218" s="140">
        <f>IF(N218="nulová",J218,0)</f>
        <v>0</v>
      </c>
      <c r="BJ218" s="13" t="s">
        <v>116</v>
      </c>
      <c r="BK218" s="140">
        <f>ROUND(I218*H218,2)</f>
        <v>0</v>
      </c>
      <c r="BL218" s="13" t="s">
        <v>418</v>
      </c>
      <c r="BM218" s="139" t="s">
        <v>424</v>
      </c>
    </row>
    <row r="219" spans="2:65" s="11" customFormat="1" ht="25.95" customHeight="1" x14ac:dyDescent="0.25">
      <c r="B219" s="116"/>
      <c r="D219" s="117" t="s">
        <v>68</v>
      </c>
      <c r="E219" s="118" t="s">
        <v>425</v>
      </c>
      <c r="F219" s="118" t="s">
        <v>426</v>
      </c>
      <c r="J219" s="119"/>
      <c r="L219" s="116"/>
      <c r="M219" s="120"/>
      <c r="P219" s="121">
        <f>SUM(P220:P225)</f>
        <v>0</v>
      </c>
      <c r="R219" s="121">
        <f>SUM(R220:R225)</f>
        <v>0</v>
      </c>
      <c r="T219" s="122">
        <f>SUM(T220:T225)</f>
        <v>0</v>
      </c>
      <c r="AR219" s="117" t="s">
        <v>207</v>
      </c>
      <c r="AT219" s="123" t="s">
        <v>68</v>
      </c>
      <c r="AU219" s="123" t="s">
        <v>69</v>
      </c>
      <c r="AY219" s="117" t="s">
        <v>108</v>
      </c>
      <c r="BK219" s="124">
        <f>SUM(BK220:BK225)</f>
        <v>0</v>
      </c>
    </row>
    <row r="220" spans="2:65" s="1" customFormat="1" ht="44.25" customHeight="1" x14ac:dyDescent="0.2">
      <c r="B220" s="127"/>
      <c r="C220" s="128" t="s">
        <v>427</v>
      </c>
      <c r="D220" s="128" t="s">
        <v>111</v>
      </c>
      <c r="E220" s="129" t="s">
        <v>428</v>
      </c>
      <c r="F220" s="130" t="s">
        <v>429</v>
      </c>
      <c r="G220" s="131" t="s">
        <v>430</v>
      </c>
      <c r="H220" s="132">
        <v>1</v>
      </c>
      <c r="I220" s="133"/>
      <c r="J220" s="133"/>
      <c r="K220" s="134"/>
      <c r="L220" s="25"/>
      <c r="M220" s="135" t="s">
        <v>1</v>
      </c>
      <c r="N220" s="136" t="s">
        <v>35</v>
      </c>
      <c r="O220" s="137">
        <v>0</v>
      </c>
      <c r="P220" s="137">
        <f t="shared" ref="P220:P225" si="21">O220*H220</f>
        <v>0</v>
      </c>
      <c r="Q220" s="137">
        <v>0</v>
      </c>
      <c r="R220" s="137">
        <f t="shared" ref="R220:R225" si="22">Q220*H220</f>
        <v>0</v>
      </c>
      <c r="S220" s="137">
        <v>0</v>
      </c>
      <c r="T220" s="138">
        <f t="shared" ref="T220:T225" si="23">S220*H220</f>
        <v>0</v>
      </c>
      <c r="AR220" s="139" t="s">
        <v>431</v>
      </c>
      <c r="AT220" s="139" t="s">
        <v>111</v>
      </c>
      <c r="AU220" s="139" t="s">
        <v>77</v>
      </c>
      <c r="AY220" s="13" t="s">
        <v>108</v>
      </c>
      <c r="BE220" s="140">
        <f t="shared" ref="BE220:BE225" si="24">IF(N220="základná",J220,0)</f>
        <v>0</v>
      </c>
      <c r="BF220" s="140">
        <f t="shared" ref="BF220:BF225" si="25">IF(N220="znížená",J220,0)</f>
        <v>0</v>
      </c>
      <c r="BG220" s="140">
        <f t="shared" ref="BG220:BG225" si="26">IF(N220="zákl. prenesená",J220,0)</f>
        <v>0</v>
      </c>
      <c r="BH220" s="140">
        <f t="shared" ref="BH220:BH225" si="27">IF(N220="zníž. prenesená",J220,0)</f>
        <v>0</v>
      </c>
      <c r="BI220" s="140">
        <f t="shared" ref="BI220:BI225" si="28">IF(N220="nulová",J220,0)</f>
        <v>0</v>
      </c>
      <c r="BJ220" s="13" t="s">
        <v>116</v>
      </c>
      <c r="BK220" s="140">
        <f t="shared" ref="BK220:BK225" si="29">ROUND(I220*H220,2)</f>
        <v>0</v>
      </c>
      <c r="BL220" s="13" t="s">
        <v>431</v>
      </c>
      <c r="BM220" s="139" t="s">
        <v>432</v>
      </c>
    </row>
    <row r="221" spans="2:65" s="1" customFormat="1" ht="16.5" customHeight="1" x14ac:dyDescent="0.2">
      <c r="B221" s="127"/>
      <c r="C221" s="128" t="s">
        <v>433</v>
      </c>
      <c r="D221" s="128" t="s">
        <v>111</v>
      </c>
      <c r="E221" s="129" t="s">
        <v>434</v>
      </c>
      <c r="F221" s="130" t="s">
        <v>435</v>
      </c>
      <c r="G221" s="131" t="s">
        <v>430</v>
      </c>
      <c r="H221" s="132">
        <v>1</v>
      </c>
      <c r="I221" s="133"/>
      <c r="J221" s="133"/>
      <c r="K221" s="134"/>
      <c r="L221" s="25"/>
      <c r="M221" s="135" t="s">
        <v>1</v>
      </c>
      <c r="N221" s="136" t="s">
        <v>35</v>
      </c>
      <c r="O221" s="137">
        <v>0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431</v>
      </c>
      <c r="AT221" s="139" t="s">
        <v>111</v>
      </c>
      <c r="AU221" s="139" t="s">
        <v>77</v>
      </c>
      <c r="AY221" s="13" t="s">
        <v>108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3" t="s">
        <v>116</v>
      </c>
      <c r="BK221" s="140">
        <f t="shared" si="29"/>
        <v>0</v>
      </c>
      <c r="BL221" s="13" t="s">
        <v>431</v>
      </c>
      <c r="BM221" s="139" t="s">
        <v>436</v>
      </c>
    </row>
    <row r="222" spans="2:65" s="1" customFormat="1" ht="24.15" customHeight="1" x14ac:dyDescent="0.2">
      <c r="B222" s="127"/>
      <c r="C222" s="128" t="s">
        <v>437</v>
      </c>
      <c r="D222" s="128" t="s">
        <v>111</v>
      </c>
      <c r="E222" s="129" t="s">
        <v>438</v>
      </c>
      <c r="F222" s="130" t="s">
        <v>439</v>
      </c>
      <c r="G222" s="131" t="s">
        <v>430</v>
      </c>
      <c r="H222" s="132">
        <v>1</v>
      </c>
      <c r="I222" s="133"/>
      <c r="J222" s="133"/>
      <c r="K222" s="134"/>
      <c r="L222" s="25"/>
      <c r="M222" s="135" t="s">
        <v>1</v>
      </c>
      <c r="N222" s="136" t="s">
        <v>35</v>
      </c>
      <c r="O222" s="137">
        <v>0</v>
      </c>
      <c r="P222" s="137">
        <f t="shared" si="21"/>
        <v>0</v>
      </c>
      <c r="Q222" s="137">
        <v>0</v>
      </c>
      <c r="R222" s="137">
        <f t="shared" si="22"/>
        <v>0</v>
      </c>
      <c r="S222" s="137">
        <v>0</v>
      </c>
      <c r="T222" s="138">
        <f t="shared" si="23"/>
        <v>0</v>
      </c>
      <c r="AR222" s="139" t="s">
        <v>431</v>
      </c>
      <c r="AT222" s="139" t="s">
        <v>111</v>
      </c>
      <c r="AU222" s="139" t="s">
        <v>77</v>
      </c>
      <c r="AY222" s="13" t="s">
        <v>108</v>
      </c>
      <c r="BE222" s="140">
        <f t="shared" si="24"/>
        <v>0</v>
      </c>
      <c r="BF222" s="140">
        <f t="shared" si="25"/>
        <v>0</v>
      </c>
      <c r="BG222" s="140">
        <f t="shared" si="26"/>
        <v>0</v>
      </c>
      <c r="BH222" s="140">
        <f t="shared" si="27"/>
        <v>0</v>
      </c>
      <c r="BI222" s="140">
        <f t="shared" si="28"/>
        <v>0</v>
      </c>
      <c r="BJ222" s="13" t="s">
        <v>116</v>
      </c>
      <c r="BK222" s="140">
        <f t="shared" si="29"/>
        <v>0</v>
      </c>
      <c r="BL222" s="13" t="s">
        <v>431</v>
      </c>
      <c r="BM222" s="139" t="s">
        <v>440</v>
      </c>
    </row>
    <row r="223" spans="2:65" s="1" customFormat="1" ht="24.15" customHeight="1" x14ac:dyDescent="0.2">
      <c r="B223" s="127"/>
      <c r="C223" s="128" t="s">
        <v>441</v>
      </c>
      <c r="D223" s="128" t="s">
        <v>111</v>
      </c>
      <c r="E223" s="129" t="s">
        <v>442</v>
      </c>
      <c r="F223" s="130" t="s">
        <v>443</v>
      </c>
      <c r="G223" s="131" t="s">
        <v>430</v>
      </c>
      <c r="H223" s="132">
        <v>1</v>
      </c>
      <c r="I223" s="133"/>
      <c r="J223" s="133"/>
      <c r="K223" s="134"/>
      <c r="L223" s="25"/>
      <c r="M223" s="135" t="s">
        <v>1</v>
      </c>
      <c r="N223" s="136" t="s">
        <v>35</v>
      </c>
      <c r="O223" s="137">
        <v>0</v>
      </c>
      <c r="P223" s="137">
        <f t="shared" si="21"/>
        <v>0</v>
      </c>
      <c r="Q223" s="137">
        <v>0</v>
      </c>
      <c r="R223" s="137">
        <f t="shared" si="22"/>
        <v>0</v>
      </c>
      <c r="S223" s="137">
        <v>0</v>
      </c>
      <c r="T223" s="138">
        <f t="shared" si="23"/>
        <v>0</v>
      </c>
      <c r="AR223" s="139" t="s">
        <v>431</v>
      </c>
      <c r="AT223" s="139" t="s">
        <v>111</v>
      </c>
      <c r="AU223" s="139" t="s">
        <v>77</v>
      </c>
      <c r="AY223" s="13" t="s">
        <v>108</v>
      </c>
      <c r="BE223" s="140">
        <f t="shared" si="24"/>
        <v>0</v>
      </c>
      <c r="BF223" s="140">
        <f t="shared" si="25"/>
        <v>0</v>
      </c>
      <c r="BG223" s="140">
        <f t="shared" si="26"/>
        <v>0</v>
      </c>
      <c r="BH223" s="140">
        <f t="shared" si="27"/>
        <v>0</v>
      </c>
      <c r="BI223" s="140">
        <f t="shared" si="28"/>
        <v>0</v>
      </c>
      <c r="BJ223" s="13" t="s">
        <v>116</v>
      </c>
      <c r="BK223" s="140">
        <f t="shared" si="29"/>
        <v>0</v>
      </c>
      <c r="BL223" s="13" t="s">
        <v>431</v>
      </c>
      <c r="BM223" s="139" t="s">
        <v>444</v>
      </c>
    </row>
    <row r="224" spans="2:65" s="1" customFormat="1" ht="24.15" customHeight="1" x14ac:dyDescent="0.2">
      <c r="B224" s="127"/>
      <c r="C224" s="128" t="s">
        <v>445</v>
      </c>
      <c r="D224" s="128" t="s">
        <v>111</v>
      </c>
      <c r="E224" s="129" t="s">
        <v>446</v>
      </c>
      <c r="F224" s="130" t="s">
        <v>447</v>
      </c>
      <c r="G224" s="131" t="s">
        <v>430</v>
      </c>
      <c r="H224" s="132">
        <v>1</v>
      </c>
      <c r="I224" s="133"/>
      <c r="J224" s="133"/>
      <c r="K224" s="134"/>
      <c r="L224" s="25"/>
      <c r="M224" s="135" t="s">
        <v>1</v>
      </c>
      <c r="N224" s="136" t="s">
        <v>35</v>
      </c>
      <c r="O224" s="137">
        <v>0</v>
      </c>
      <c r="P224" s="137">
        <f t="shared" si="21"/>
        <v>0</v>
      </c>
      <c r="Q224" s="137">
        <v>0</v>
      </c>
      <c r="R224" s="137">
        <f t="shared" si="22"/>
        <v>0</v>
      </c>
      <c r="S224" s="137">
        <v>0</v>
      </c>
      <c r="T224" s="138">
        <f t="shared" si="23"/>
        <v>0</v>
      </c>
      <c r="AR224" s="139" t="s">
        <v>431</v>
      </c>
      <c r="AT224" s="139" t="s">
        <v>111</v>
      </c>
      <c r="AU224" s="139" t="s">
        <v>77</v>
      </c>
      <c r="AY224" s="13" t="s">
        <v>108</v>
      </c>
      <c r="BE224" s="140">
        <f t="shared" si="24"/>
        <v>0</v>
      </c>
      <c r="BF224" s="140">
        <f t="shared" si="25"/>
        <v>0</v>
      </c>
      <c r="BG224" s="140">
        <f t="shared" si="26"/>
        <v>0</v>
      </c>
      <c r="BH224" s="140">
        <f t="shared" si="27"/>
        <v>0</v>
      </c>
      <c r="BI224" s="140">
        <f t="shared" si="28"/>
        <v>0</v>
      </c>
      <c r="BJ224" s="13" t="s">
        <v>116</v>
      </c>
      <c r="BK224" s="140">
        <f t="shared" si="29"/>
        <v>0</v>
      </c>
      <c r="BL224" s="13" t="s">
        <v>431</v>
      </c>
      <c r="BM224" s="139" t="s">
        <v>448</v>
      </c>
    </row>
    <row r="225" spans="2:65" s="1" customFormat="1" ht="24.15" customHeight="1" x14ac:dyDescent="0.2">
      <c r="B225" s="127"/>
      <c r="C225" s="128" t="s">
        <v>449</v>
      </c>
      <c r="D225" s="128" t="s">
        <v>111</v>
      </c>
      <c r="E225" s="129" t="s">
        <v>450</v>
      </c>
      <c r="F225" s="130" t="s">
        <v>451</v>
      </c>
      <c r="G225" s="131" t="s">
        <v>430</v>
      </c>
      <c r="H225" s="132">
        <v>1</v>
      </c>
      <c r="I225" s="133"/>
      <c r="J225" s="133"/>
      <c r="K225" s="134"/>
      <c r="L225" s="25"/>
      <c r="M225" s="151" t="s">
        <v>1</v>
      </c>
      <c r="N225" s="152" t="s">
        <v>35</v>
      </c>
      <c r="O225" s="153">
        <v>0</v>
      </c>
      <c r="P225" s="153">
        <f t="shared" si="21"/>
        <v>0</v>
      </c>
      <c r="Q225" s="153">
        <v>0</v>
      </c>
      <c r="R225" s="153">
        <f t="shared" si="22"/>
        <v>0</v>
      </c>
      <c r="S225" s="153">
        <v>0</v>
      </c>
      <c r="T225" s="154">
        <f t="shared" si="23"/>
        <v>0</v>
      </c>
      <c r="AR225" s="139" t="s">
        <v>431</v>
      </c>
      <c r="AT225" s="139" t="s">
        <v>111</v>
      </c>
      <c r="AU225" s="139" t="s">
        <v>77</v>
      </c>
      <c r="AY225" s="13" t="s">
        <v>108</v>
      </c>
      <c r="BE225" s="140">
        <f t="shared" si="24"/>
        <v>0</v>
      </c>
      <c r="BF225" s="140">
        <f t="shared" si="25"/>
        <v>0</v>
      </c>
      <c r="BG225" s="140">
        <f t="shared" si="26"/>
        <v>0</v>
      </c>
      <c r="BH225" s="140">
        <f t="shared" si="27"/>
        <v>0</v>
      </c>
      <c r="BI225" s="140">
        <f t="shared" si="28"/>
        <v>0</v>
      </c>
      <c r="BJ225" s="13" t="s">
        <v>116</v>
      </c>
      <c r="BK225" s="140">
        <f t="shared" si="29"/>
        <v>0</v>
      </c>
      <c r="BL225" s="13" t="s">
        <v>431</v>
      </c>
      <c r="BM225" s="139" t="s">
        <v>452</v>
      </c>
    </row>
    <row r="226" spans="2:65" s="1" customFormat="1" ht="6.9" customHeight="1" x14ac:dyDescent="0.2">
      <c r="B226" s="40"/>
      <c r="C226" s="41"/>
      <c r="D226" s="41"/>
      <c r="E226" s="41"/>
      <c r="F226" s="41"/>
      <c r="G226" s="41"/>
      <c r="H226" s="41"/>
      <c r="I226" s="41"/>
      <c r="J226" s="41"/>
      <c r="K226" s="41"/>
      <c r="L226" s="25"/>
    </row>
  </sheetData>
  <autoFilter ref="C122:K225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2022-45.1 - Špania dolina...</vt:lpstr>
      <vt:lpstr>'2022-45.1 - Špania dolina...'!Názvy_tlače</vt:lpstr>
      <vt:lpstr>'Rekapitulácia stavby'!Názvy_tlače</vt:lpstr>
      <vt:lpstr>'2022-45.1 - Špania dolina...'!Oblasť_tlače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Bohuš Žila</dc:creator>
  <cp:lastModifiedBy>Rojikova Darina</cp:lastModifiedBy>
  <dcterms:created xsi:type="dcterms:W3CDTF">2023-07-19T08:30:28Z</dcterms:created>
  <dcterms:modified xsi:type="dcterms:W3CDTF">2023-12-22T14:26:22Z</dcterms:modified>
</cp:coreProperties>
</file>