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5200" windowHeight="11760" firstSheet="1" activeTab="1"/>
  </bookViews>
  <sheets>
    <sheet name="Rekapitulácia stavby" sheetId="1" state="hidden" r:id="rId1"/>
    <sheet name="19-1 - Náučný chodník Dúp..." sheetId="2" r:id="rId2"/>
  </sheets>
  <definedNames>
    <definedName name="_xlnm._FilterDatabase" localSheetId="1" hidden="1">'19-1 - Náučný chodník Dúp...'!$C$116:$K$161</definedName>
    <definedName name="_xlnm.Print_Titles" localSheetId="1">'19-1 - Náučný chodník Dúp...'!$116:$116</definedName>
    <definedName name="_xlnm.Print_Titles" localSheetId="0">'Rekapitulácia stavby'!$92:$92</definedName>
    <definedName name="_xlnm.Print_Area" localSheetId="1">'19-1 - Náučný chodník Dúp...'!$C$4:$J$76,'19-1 - Náučný chodník Dúp...'!$C$82:$J$100,'19-1 - Náučný chodník Dúp...'!$C$106:$K$161</definedName>
    <definedName name="_xlnm.Print_Area" localSheetId="0">'Rekapitulácia stavby'!$D$4:$AO$76,'Rekapitulácia stavby'!$C$82:$AQ$96</definedName>
  </definedNames>
  <calcPr calcId="124519"/>
</workbook>
</file>

<file path=xl/calcChain.xml><?xml version="1.0" encoding="utf-8"?>
<calcChain xmlns="http://schemas.openxmlformats.org/spreadsheetml/2006/main">
  <c r="J35" i="2"/>
  <c r="J34"/>
  <c r="AY95" i="1"/>
  <c r="J33" i="2"/>
  <c r="AX95" i="1" s="1"/>
  <c r="BI161" i="2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J114"/>
  <c r="J113"/>
  <c r="F113"/>
  <c r="F111"/>
  <c r="E109"/>
  <c r="J90"/>
  <c r="J89"/>
  <c r="F89"/>
  <c r="F87"/>
  <c r="E85"/>
  <c r="J16"/>
  <c r="E16"/>
  <c r="F114" s="1"/>
  <c r="J15"/>
  <c r="J111"/>
  <c r="L90" i="1"/>
  <c r="AM90"/>
  <c r="AM89"/>
  <c r="L89"/>
  <c r="AM87"/>
  <c r="L87"/>
  <c r="L85"/>
  <c r="L84"/>
  <c r="BK161" i="2"/>
  <c r="J161"/>
  <c r="BK160"/>
  <c r="J160"/>
  <c r="BK159"/>
  <c r="J159"/>
  <c r="BK157"/>
  <c r="J157"/>
  <c r="BK156"/>
  <c r="J156"/>
  <c r="BK155"/>
  <c r="J155"/>
  <c r="BK154"/>
  <c r="J154"/>
  <c r="BK153"/>
  <c r="J153"/>
  <c r="BK152"/>
  <c r="J152"/>
  <c r="BK151"/>
  <c r="J151"/>
  <c r="BK150"/>
  <c r="J150"/>
  <c r="BK149"/>
  <c r="J149"/>
  <c r="BK148"/>
  <c r="J148"/>
  <c r="BK147"/>
  <c r="J147"/>
  <c r="BK146"/>
  <c r="J146"/>
  <c r="BK145"/>
  <c r="J145"/>
  <c r="BK144"/>
  <c r="J144"/>
  <c r="BK143"/>
  <c r="J143"/>
  <c r="BK141"/>
  <c r="J141"/>
  <c r="BK140"/>
  <c r="J140"/>
  <c r="BK139"/>
  <c r="J139"/>
  <c r="BK138"/>
  <c r="J138"/>
  <c r="BK137"/>
  <c r="J137"/>
  <c r="BK136"/>
  <c r="J136"/>
  <c r="BK135"/>
  <c r="J135"/>
  <c r="BK134"/>
  <c r="J134"/>
  <c r="BK133"/>
  <c r="J133"/>
  <c r="BK132"/>
  <c r="J132"/>
  <c r="BK131"/>
  <c r="J131"/>
  <c r="BK128"/>
  <c r="J128"/>
  <c r="BK127"/>
  <c r="J127"/>
  <c r="BK126"/>
  <c r="J126"/>
  <c r="BK125"/>
  <c r="J125"/>
  <c r="BK124"/>
  <c r="J124"/>
  <c r="BK123"/>
  <c r="J123"/>
  <c r="BK122"/>
  <c r="J122"/>
  <c r="BK121"/>
  <c r="J121"/>
  <c r="BK120"/>
  <c r="J120"/>
  <c r="AS94" i="1"/>
  <c r="BK158" i="2"/>
  <c r="J158"/>
  <c r="BK119" l="1"/>
  <c r="J119" s="1"/>
  <c r="J96" s="1"/>
  <c r="P119"/>
  <c r="P118" s="1"/>
  <c r="R119"/>
  <c r="R118"/>
  <c r="T119"/>
  <c r="T118" s="1"/>
  <c r="BK130"/>
  <c r="J130" s="1"/>
  <c r="J98" s="1"/>
  <c r="P130"/>
  <c r="R130"/>
  <c r="T130"/>
  <c r="BK142"/>
  <c r="J142" s="1"/>
  <c r="J99" s="1"/>
  <c r="P142"/>
  <c r="R142"/>
  <c r="T142"/>
  <c r="BF157"/>
  <c r="BF161"/>
  <c r="J87"/>
  <c r="F90"/>
  <c r="BF120"/>
  <c r="BF121"/>
  <c r="BF122"/>
  <c r="BF123"/>
  <c r="BF124"/>
  <c r="BF125"/>
  <c r="BF126"/>
  <c r="BF127"/>
  <c r="BF128"/>
  <c r="BF131"/>
  <c r="BF132"/>
  <c r="BF133"/>
  <c r="BF134"/>
  <c r="BF135"/>
  <c r="BF136"/>
  <c r="BF137"/>
  <c r="BF138"/>
  <c r="BF139"/>
  <c r="BF140"/>
  <c r="BF141"/>
  <c r="BF143"/>
  <c r="BF144"/>
  <c r="BF145"/>
  <c r="BF146"/>
  <c r="BF147"/>
  <c r="BF148"/>
  <c r="BF149"/>
  <c r="BF150"/>
  <c r="BF151"/>
  <c r="BF152"/>
  <c r="BF153"/>
  <c r="BF154"/>
  <c r="BF155"/>
  <c r="BF156"/>
  <c r="BF158"/>
  <c r="BF159"/>
  <c r="BF160"/>
  <c r="F31"/>
  <c r="AZ95" i="1" s="1"/>
  <c r="AZ94" s="1"/>
  <c r="W29" s="1"/>
  <c r="F34" i="2"/>
  <c r="BC95" i="1" s="1"/>
  <c r="BC94" s="1"/>
  <c r="W32" s="1"/>
  <c r="J31" i="2"/>
  <c r="AV95" i="1" s="1"/>
  <c r="F33" i="2"/>
  <c r="BB95" i="1" s="1"/>
  <c r="BB94" s="1"/>
  <c r="W31" s="1"/>
  <c r="F35" i="2"/>
  <c r="BD95" i="1" s="1"/>
  <c r="BD94" s="1"/>
  <c r="W33" s="1"/>
  <c r="T129" i="2" l="1"/>
  <c r="R129"/>
  <c r="R117" s="1"/>
  <c r="P129"/>
  <c r="P117" s="1"/>
  <c r="AU95" i="1" s="1"/>
  <c r="AU94" s="1"/>
  <c r="T117" i="2"/>
  <c r="BK118"/>
  <c r="J118" s="1"/>
  <c r="J95" s="1"/>
  <c r="BK129"/>
  <c r="J129" s="1"/>
  <c r="J97" s="1"/>
  <c r="AV94" i="1"/>
  <c r="AK29" s="1"/>
  <c r="AX94"/>
  <c r="AY94"/>
  <c r="F32" i="2"/>
  <c r="BA95" i="1" s="1"/>
  <c r="BA94" s="1"/>
  <c r="W30" s="1"/>
  <c r="J32" i="2"/>
  <c r="AW95" i="1" s="1"/>
  <c r="AT95" s="1"/>
  <c r="BK117" i="2" l="1"/>
  <c r="J117" s="1"/>
  <c r="J94" s="1"/>
  <c r="AW94" i="1"/>
  <c r="AK30" s="1"/>
  <c r="J28" i="2" l="1"/>
  <c r="AG95" i="1" s="1"/>
  <c r="AG94" s="1"/>
  <c r="AK26" s="1"/>
  <c r="AK35" s="1"/>
  <c r="AT94"/>
  <c r="AN94" l="1"/>
  <c r="AN95"/>
  <c r="J37" i="2"/>
</calcChain>
</file>

<file path=xl/sharedStrings.xml><?xml version="1.0" encoding="utf-8"?>
<sst xmlns="http://schemas.openxmlformats.org/spreadsheetml/2006/main" count="824" uniqueCount="267">
  <si>
    <t>Export Komplet</t>
  </si>
  <si>
    <t/>
  </si>
  <si>
    <t>2.0</t>
  </si>
  <si>
    <t>False</t>
  </si>
  <si>
    <t>{40584629-df29-4b04-bca1-1aa9fb540b0e}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</si>
  <si>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</si>
  <si>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</si>
  <si>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</si>
  <si>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</si>
  <si>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</si>
  <si>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</si>
  <si>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</si>
  <si>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19-1</t>
  </si>
  <si>
    <t>Stavba:</t>
  </si>
  <si>
    <t>Náučný chodník Dúpence v Hontianskych Tesároch</t>
  </si>
  <si>
    <t>JKSO:</t>
  </si>
  <si>
    <t>KS:</t>
  </si>
  <si>
    <t>Miesto:</t>
  </si>
  <si>
    <t>k.ú. Hontianse Tesáre, okres  Krupina</t>
  </si>
  <si>
    <t>Dátum:</t>
  </si>
  <si>
    <t>10. 10. 2022</t>
  </si>
  <si>
    <t>Objednávateľ:</t>
  </si>
  <si>
    <t>IČO:</t>
  </si>
  <si>
    <t>OOCR Dudince , Kúpeľná 109, 962 71 Dudince</t>
  </si>
  <si>
    <t>IČ DPH:</t>
  </si>
  <si>
    <t>Zhotoviteľ:</t>
  </si>
  <si>
    <t xml:space="preserve"> </t>
  </si>
  <si>
    <t>Projektant:</t>
  </si>
  <si>
    <t>Ing. Zoltán Balko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</si>
  <si>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</si>
  <si>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</si>
  <si>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</si>
  <si>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</si>
  <si>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</si>
  <si>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</si>
  <si>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</si>
  <si>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</si>
  <si>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</si>
  <si>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</si>
  <si>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</si>
  <si>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</si>
  <si>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</si>
  <si>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</si>
  <si>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</si>
  <si>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</si>
  <si>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</si>
  <si>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</si>
  <si>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</si>
  <si>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</si>
  <si>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</si>
  <si>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</si>
  <si>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</si>
  <si>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</si>
  <si>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</si>
  <si>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</si>
  <si>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</si>
  <si>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</si>
  <si>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</si>
  <si>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</si>
  <si>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</si>
  <si>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</si>
  <si>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</si>
  <si>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</si>
  <si>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</si>
  <si>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</si>
  <si>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</si>
  <si>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</si>
  <si>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</si>
  <si>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</si>
  <si>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</si>
  <si>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</si>
  <si>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</si>
  <si>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</si>
  <si>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</si>
  <si>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</si>
  <si>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</si>
  <si>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</si>
  <si>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</si>
  <si>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</si>
  <si>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</si>
  <si>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</si>
  <si>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</si>
  <si>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</si>
  <si>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</si>
  <si>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</si>
  <si>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Demontáže</t>
  </si>
  <si>
    <t xml:space="preserve">    1 - Demontáže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</si>
  <si>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</si>
  <si>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</si>
  <si>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</si>
  <si>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</si>
  <si>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</si>
  <si>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</si>
  <si>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</si>
  <si>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</si>
  <si>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</si>
  <si>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</si>
  <si>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</si>
  <si>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Demontáže</t>
  </si>
  <si>
    <t>ROZPOCET</t>
  </si>
  <si>
    <t>K</t>
  </si>
  <si>
    <t>966001122.R</t>
  </si>
  <si>
    <t>Demontáž dreveného piknikového sedenia ( stôl + 2 lavice )</t>
  </si>
  <si>
    <t>ks</t>
  </si>
  <si>
    <t>4</t>
  </si>
  <si>
    <t>2</t>
  </si>
  <si>
    <t>160227196</t>
  </si>
  <si>
    <t>966001162.R</t>
  </si>
  <si>
    <t>Demontáž smerovej šípky upevnenej na strome</t>
  </si>
  <si>
    <t>453563294</t>
  </si>
  <si>
    <t>3</t>
  </si>
  <si>
    <t>966001161.R</t>
  </si>
  <si>
    <t>Demontáž informačnej tabule na stĺpe</t>
  </si>
  <si>
    <t>-720833940</t>
  </si>
  <si>
    <t>966001184.S</t>
  </si>
  <si>
    <t>Demontáž dreveného rebríka výšky 1,5 m</t>
  </si>
  <si>
    <t>1884051503</t>
  </si>
  <si>
    <t>5</t>
  </si>
  <si>
    <t>966077111.R</t>
  </si>
  <si>
    <t>Demontáž oceľového lana upevneného do skaly dĺžky 6m</t>
  </si>
  <si>
    <t>-532655249</t>
  </si>
  <si>
    <t>6</t>
  </si>
  <si>
    <t>434351142.R</t>
  </si>
  <si>
    <t>Demontáž drevených terénnych schodov vo svahu</t>
  </si>
  <si>
    <t>m</t>
  </si>
  <si>
    <t>-280587134</t>
  </si>
  <si>
    <t>7</t>
  </si>
  <si>
    <t>976071111.R</t>
  </si>
  <si>
    <t xml:space="preserve">Demontáž reťaze upevnenej do skaly </t>
  </si>
  <si>
    <t>1593436527</t>
  </si>
  <si>
    <t>8</t>
  </si>
  <si>
    <t>112101102.R</t>
  </si>
  <si>
    <t>Rozpílenie  ( na dĺžku cca 2-3m ) a manipulácia so spadnutým stromom priemeru kmeňa do 50cm, dĺžka stromu 10m ( bez odvozu , strom zostane na mieste )</t>
  </si>
  <si>
    <t>1408628950</t>
  </si>
  <si>
    <t>9</t>
  </si>
  <si>
    <t>979081111.R</t>
  </si>
  <si>
    <t>Odvoz demontovaných prvkov na skládku do 10 km ( bez poplatku za skládku )</t>
  </si>
  <si>
    <t>t</t>
  </si>
  <si>
    <t>627610655</t>
  </si>
  <si>
    <t>Nové prvky</t>
  </si>
  <si>
    <t>Terénne schody dĺžky 38 m</t>
  </si>
  <si>
    <t>10</t>
  </si>
  <si>
    <t>121101001.R</t>
  </si>
  <si>
    <t>Odkopávka a prekopávka, úprava terénu</t>
  </si>
  <si>
    <t>m3</t>
  </si>
  <si>
    <t>16</t>
  </si>
  <si>
    <t>-649347066</t>
  </si>
  <si>
    <t>11</t>
  </si>
  <si>
    <t>183105113.S</t>
  </si>
  <si>
    <t>Hĺbenie pätiek  na svahu  objemu nad 0,02 do 0,05 m3</t>
  </si>
  <si>
    <t>153137796</t>
  </si>
  <si>
    <t>12</t>
  </si>
  <si>
    <t>174101102.S</t>
  </si>
  <si>
    <t>Zásyp zeminou zhutnený  s urovnaním povrchu zásypu</t>
  </si>
  <si>
    <t>-787262918</t>
  </si>
  <si>
    <t>13</t>
  </si>
  <si>
    <t>162201201.S</t>
  </si>
  <si>
    <t>Vodorovné premiestnenie výkopu nosením do 10 m horniny 1 až 4</t>
  </si>
  <si>
    <t>306564761</t>
  </si>
  <si>
    <t>14</t>
  </si>
  <si>
    <t>338950141.R</t>
  </si>
  <si>
    <t>Osadenie dreveného kola priemeru D-80 mm do jamy so zatlačením do drveného kameniva fr. 16/32 mm ( vrátane kameniva ) , výšky kolov nad terénom do 0.5 m</t>
  </si>
  <si>
    <t>-447933630</t>
  </si>
  <si>
    <t>15</t>
  </si>
  <si>
    <t>762731120.R</t>
  </si>
  <si>
    <t xml:space="preserve">Montáž  drevených  konštrukcií z guľatiny prierezovej plochy 120 - 224 cm2 na terén , vodorovná časť  ( priemer D-160 mm ) </t>
  </si>
  <si>
    <t>868429932</t>
  </si>
  <si>
    <t>M</t>
  </si>
  <si>
    <t>052130000100.R21</t>
  </si>
  <si>
    <t xml:space="preserve">Agátová gulatina opracovaná odkôrnená   -  priemeru  80 mm , dĺžky 0,5 m  ( špic. kôl ) </t>
  </si>
  <si>
    <t>32</t>
  </si>
  <si>
    <t>851381212</t>
  </si>
  <si>
    <t>17</t>
  </si>
  <si>
    <t>052130000100.R22</t>
  </si>
  <si>
    <t xml:space="preserve">Agátová gulatina opracovaná odkôrnená   -  priemeru  160 mm , dĺžky 0,6 m </t>
  </si>
  <si>
    <t>-1328136686</t>
  </si>
  <si>
    <t>18</t>
  </si>
  <si>
    <t>762395000.R</t>
  </si>
  <si>
    <t xml:space="preserve">Spojovacie a kotviace prostriedky </t>
  </si>
  <si>
    <t>-1607836252</t>
  </si>
  <si>
    <t>19</t>
  </si>
  <si>
    <t>631571001.R2</t>
  </si>
  <si>
    <t>Zásyp zhutnený zo zmesi z drveného  kameniva  fr. 8/16 mm a pôvodnej zeminy - uzatváracia plocha chodníka</t>
  </si>
  <si>
    <t>-321792236</t>
  </si>
  <si>
    <t>999281111</t>
  </si>
  <si>
    <t>Presun hmôt vnútrostaveniskový</t>
  </si>
  <si>
    <t>-1191736270</t>
  </si>
  <si>
    <t>Ostatné nové prvky</t>
  </si>
  <si>
    <t>21</t>
  </si>
  <si>
    <t>936104101.R</t>
  </si>
  <si>
    <t>Montáž dreveného rebríka - kotvenie do skalnej steny</t>
  </si>
  <si>
    <t>1478515928</t>
  </si>
  <si>
    <t>22</t>
  </si>
  <si>
    <t>5535600000.R1</t>
  </si>
  <si>
    <t>Drevený rebrík výšky 1,5 m , šírky 0,94 m  štvordielny  ( materiál : odkôrnená agátová guľatina priemeru D-120mm a D-80mm )</t>
  </si>
  <si>
    <t>-1523293331</t>
  </si>
  <si>
    <t>23</t>
  </si>
  <si>
    <t>953941812.R</t>
  </si>
  <si>
    <t>Uchytenie oceľového lana kotviacimi prvkami do skaly</t>
  </si>
  <si>
    <t>-1679264738</t>
  </si>
  <si>
    <t>24</t>
  </si>
  <si>
    <t>314520000700.R</t>
  </si>
  <si>
    <t>Oceľové lano r. 16 mm vrátane kotviacich prvkov</t>
  </si>
  <si>
    <t>-1775544170</t>
  </si>
  <si>
    <t>25</t>
  </si>
  <si>
    <t>936124112.R</t>
  </si>
  <si>
    <t>Piknikové sedenie stôl - ( osadenie vrátane spodnej stavby a zemných prác )</t>
  </si>
  <si>
    <t>-716343511</t>
  </si>
  <si>
    <t>26</t>
  </si>
  <si>
    <t>553560000801.R</t>
  </si>
  <si>
    <t>Piknikové sedenie stôl - materiál : agátové drevo s povrchovou úpravou , dĺžka 2,0 m   ( dodávka prvku a montáž )</t>
  </si>
  <si>
    <t>-1539132155</t>
  </si>
  <si>
    <t>27</t>
  </si>
  <si>
    <t>936124113.R</t>
  </si>
  <si>
    <t>Piknikové sedenie lavica - ( osadenie vrátane spodnej stavby a zemných prác )</t>
  </si>
  <si>
    <t>-1688461856</t>
  </si>
  <si>
    <t>28</t>
  </si>
  <si>
    <t>553560000802.R</t>
  </si>
  <si>
    <t>Piknikové sedenie lavica - materiál : agátové drevo s povrchovou úpravou , dĺžka 2,0 m   ( dodávka prvku a montáž )</t>
  </si>
  <si>
    <t>-709257759</t>
  </si>
  <si>
    <t>29</t>
  </si>
  <si>
    <t>936174311.R</t>
  </si>
  <si>
    <t>Stojan na bicykle - ( osadenie vrátane spodnej stavby a zemných prác )</t>
  </si>
  <si>
    <t>302159461</t>
  </si>
  <si>
    <t>30</t>
  </si>
  <si>
    <t>553560009200.R</t>
  </si>
  <si>
    <t>Stojan na bicykle - materiál : agátové drevo s povrchovou úpravou , dĺžka 3,24 m  ( dodávka prvku a montáž )</t>
  </si>
  <si>
    <t>715797085</t>
  </si>
  <si>
    <t>31</t>
  </si>
  <si>
    <t>936941131.R</t>
  </si>
  <si>
    <t>Informačná tabuľa - ( osadenie vrátane spodnej stavby a zemných prác )</t>
  </si>
  <si>
    <t>826804060</t>
  </si>
  <si>
    <t>553560012301.R</t>
  </si>
  <si>
    <t xml:space="preserve">Informačná tabuľa - materiál : agátové drevo s povrchovou úpravou , tabule 700x600 mm z oceľového plechu hr. 2,00 mm vrátane fólie s potlačou a grafikou  ( dodávka prvku a montáž ) </t>
  </si>
  <si>
    <t>-1738080017</t>
  </si>
  <si>
    <t>33</t>
  </si>
  <si>
    <t>936941132.R</t>
  </si>
  <si>
    <t>Smerové šípky - ( osadenie vrátane spodnej stavby a zemných prác )</t>
  </si>
  <si>
    <t>1436257649</t>
  </si>
  <si>
    <t>34</t>
  </si>
  <si>
    <t>553560012302.R</t>
  </si>
  <si>
    <t xml:space="preserve">Smerové šípky a  stĺp - materiál : agátová guľatina r. 150 mm , agátové dosky s povrchovou úpravou a grafikou    4 šípky   ( dodávka prvku a montáž ) </t>
  </si>
  <si>
    <t>1663828968</t>
  </si>
  <si>
    <t>35</t>
  </si>
  <si>
    <t>553560012303.R</t>
  </si>
  <si>
    <t xml:space="preserve">Smerové šípky a  stĺp - materiál : agátová guľatina r. 150 mm , agátové dosky s povrchovou úpravou a grafikou    1 šípka   ( dodávka prvku a montáž ) </t>
  </si>
  <si>
    <t>-1432035668</t>
  </si>
  <si>
    <t>36</t>
  </si>
  <si>
    <t>936941321.R</t>
  </si>
  <si>
    <t>Altánok - osadenie vrátane spodnej stavby ( betónové pätky cca 5 m3 a zemné práce )</t>
  </si>
  <si>
    <t>191965250</t>
  </si>
  <si>
    <t>37</t>
  </si>
  <si>
    <t>553560017501.R</t>
  </si>
  <si>
    <t>Altánok drevený ( 8 uholník - pôdorys  5,6 x5,6 m ) so sedením na 3 lavičkách , materiá : agát a smrek s povrchovou úpravou , oceľové spojovacie prvky ( dodávka a montáž ) viď výkres č.10</t>
  </si>
  <si>
    <t>-944361289</t>
  </si>
  <si>
    <t>38</t>
  </si>
  <si>
    <t>936941322.R</t>
  </si>
  <si>
    <t>Kryté sedenie - osadenie vrátane spodnej stavby ( betónové pätky cca 1,8 m3 a zemné práce )</t>
  </si>
  <si>
    <t>-1866244880</t>
  </si>
  <si>
    <t>39</t>
  </si>
  <si>
    <t>553560017502.R</t>
  </si>
  <si>
    <t>Kryté sedenie drevené ( pôdorys  2,3 x3,5 m so sedlovou strechou ) so sedením - 2 lavice a 1 stôl , materiá : agát a smrek s povrchovou úpravou , oceľové spojovacie prvky ( dodávka a montáž ) viď výkres č.11</t>
  </si>
  <si>
    <t>1123519443</t>
  </si>
  <si>
    <t>1 - Nové prvky</t>
  </si>
  <si>
    <t xml:space="preserve">    1 - Terénne schody dĺžky 38 m</t>
  </si>
  <si>
    <t xml:space="preserve">    2 - Ostatné nové prvky</t>
  </si>
  <si>
    <t>ZADANIE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</si>
</sst>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9" t="s">
        <v>12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0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28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2">
        <f>ROUND(AG94,2)</f>
        <v>0</v>
      </c>
      <c r="AL26" s="193"/>
      <c r="AM26" s="193"/>
      <c r="AN26" s="193"/>
      <c r="AO26" s="19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4" t="s">
        <v>33</v>
      </c>
      <c r="M28" s="194"/>
      <c r="N28" s="194"/>
      <c r="O28" s="194"/>
      <c r="P28" s="194"/>
      <c r="Q28" s="26"/>
      <c r="R28" s="26"/>
      <c r="S28" s="26"/>
      <c r="T28" s="26"/>
      <c r="U28" s="26"/>
      <c r="V28" s="26"/>
      <c r="W28" s="194" t="s">
        <v>34</v>
      </c>
      <c r="X28" s="194"/>
      <c r="Y28" s="194"/>
      <c r="Z28" s="194"/>
      <c r="AA28" s="194"/>
      <c r="AB28" s="194"/>
      <c r="AC28" s="194"/>
      <c r="AD28" s="194"/>
      <c r="AE28" s="194"/>
      <c r="AF28" s="26"/>
      <c r="AG28" s="26"/>
      <c r="AH28" s="26"/>
      <c r="AI28" s="26"/>
      <c r="AJ28" s="26"/>
      <c r="AK28" s="194" t="s">
        <v>35</v>
      </c>
      <c r="AL28" s="194"/>
      <c r="AM28" s="194"/>
      <c r="AN28" s="194"/>
      <c r="AO28" s="194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23" t="s">
        <v>37</v>
      </c>
      <c r="L29" s="179">
        <v>0.2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1"/>
    </row>
    <row r="30" spans="1:71" s="3" customFormat="1" ht="14.45" customHeight="1">
      <c r="B30" s="31"/>
      <c r="F30" s="23" t="s">
        <v>38</v>
      </c>
      <c r="L30" s="179">
        <v>0.2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1"/>
    </row>
    <row r="31" spans="1:71" s="3" customFormat="1" ht="14.45" hidden="1" customHeight="1">
      <c r="B31" s="31"/>
      <c r="F31" s="23" t="s">
        <v>39</v>
      </c>
      <c r="L31" s="179">
        <v>0.2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1"/>
    </row>
    <row r="32" spans="1:71" s="3" customFormat="1" ht="14.45" hidden="1" customHeight="1">
      <c r="B32" s="31"/>
      <c r="F32" s="23" t="s">
        <v>40</v>
      </c>
      <c r="L32" s="179">
        <v>0.2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1"/>
    </row>
    <row r="33" spans="1:57" s="3" customFormat="1" ht="14.45" hidden="1" customHeight="1">
      <c r="B33" s="31"/>
      <c r="F33" s="23" t="s">
        <v>41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80" t="s">
        <v>44</v>
      </c>
      <c r="Y35" s="181"/>
      <c r="Z35" s="181"/>
      <c r="AA35" s="181"/>
      <c r="AB35" s="181"/>
      <c r="AC35" s="34"/>
      <c r="AD35" s="34"/>
      <c r="AE35" s="34"/>
      <c r="AF35" s="34"/>
      <c r="AG35" s="34"/>
      <c r="AH35" s="34"/>
      <c r="AI35" s="34"/>
      <c r="AJ35" s="34"/>
      <c r="AK35" s="182">
        <f>SUM(AK26:AK33)</f>
        <v>0</v>
      </c>
      <c r="AL35" s="181"/>
      <c r="AM35" s="181"/>
      <c r="AN35" s="181"/>
      <c r="AO35" s="18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19-1</v>
      </c>
      <c r="AR84" s="45"/>
    </row>
    <row r="85" spans="1:90" s="5" customFormat="1" ht="36.950000000000003" customHeight="1">
      <c r="B85" s="46"/>
      <c r="C85" s="47" t="s">
        <v>13</v>
      </c>
      <c r="L85" s="168" t="str">
        <f>K6</f>
        <v>Náučný chodník Dúpence v Hontianskych Tesároch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k.ú. Hontianse Tesáre, okres  Krupina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0" t="str">
        <f>IF(AN8= "","",AN8)</f>
        <v>10. 10. 2022</v>
      </c>
      <c r="AN87" s="170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OOCR Dudince , Kúpeľná 109, 962 71 Dudince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71" t="str">
        <f>IF(E17="","",E17)</f>
        <v>Ing. Zoltán Balko</v>
      </c>
      <c r="AN89" s="172"/>
      <c r="AO89" s="172"/>
      <c r="AP89" s="172"/>
      <c r="AQ89" s="26"/>
      <c r="AR89" s="27"/>
      <c r="AS89" s="173" t="s">
        <v>52</v>
      </c>
      <c r="AT89" s="174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71" t="str">
        <f>IF(E20="","",E20)</f>
        <v>Ing. Zoltán Balko</v>
      </c>
      <c r="AN90" s="172"/>
      <c r="AO90" s="172"/>
      <c r="AP90" s="172"/>
      <c r="AQ90" s="26"/>
      <c r="AR90" s="27"/>
      <c r="AS90" s="175"/>
      <c r="AT90" s="176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5"/>
      <c r="AT91" s="176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3" t="s">
        <v>53</v>
      </c>
      <c r="D92" s="164"/>
      <c r="E92" s="164"/>
      <c r="F92" s="164"/>
      <c r="G92" s="164"/>
      <c r="H92" s="54"/>
      <c r="I92" s="165" t="s">
        <v>54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55</v>
      </c>
      <c r="AH92" s="164"/>
      <c r="AI92" s="164"/>
      <c r="AJ92" s="164"/>
      <c r="AK92" s="164"/>
      <c r="AL92" s="164"/>
      <c r="AM92" s="164"/>
      <c r="AN92" s="165" t="s">
        <v>56</v>
      </c>
      <c r="AO92" s="164"/>
      <c r="AP92" s="167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7">
        <f>ROUND(AG95,2)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241.27383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7" customFormat="1" ht="24.75" customHeight="1">
      <c r="A95" s="72" t="s">
        <v>75</v>
      </c>
      <c r="B95" s="73"/>
      <c r="C95" s="74"/>
      <c r="D95" s="186" t="s">
        <v>12</v>
      </c>
      <c r="E95" s="186"/>
      <c r="F95" s="186"/>
      <c r="G95" s="186"/>
      <c r="H95" s="186"/>
      <c r="I95" s="75"/>
      <c r="J95" s="186" t="s">
        <v>14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'19-1 - Náučný chodník Dúp...'!J28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6" t="s">
        <v>76</v>
      </c>
      <c r="AR95" s="73"/>
      <c r="AS95" s="77">
        <v>0</v>
      </c>
      <c r="AT95" s="78">
        <f>ROUND(SUM(AV95:AW95),2)</f>
        <v>0</v>
      </c>
      <c r="AU95" s="79">
        <f>'19-1 - Náučný chodník Dúp...'!P117</f>
        <v>241.27383100000003</v>
      </c>
      <c r="AV95" s="78">
        <f>'19-1 - Náučný chodník Dúp...'!J31</f>
        <v>0</v>
      </c>
      <c r="AW95" s="78">
        <f>'19-1 - Náučný chodník Dúp...'!J32</f>
        <v>0</v>
      </c>
      <c r="AX95" s="78">
        <f>'19-1 - Náučný chodník Dúp...'!J33</f>
        <v>0</v>
      </c>
      <c r="AY95" s="78">
        <f>'19-1 - Náučný chodník Dúp...'!J34</f>
        <v>0</v>
      </c>
      <c r="AZ95" s="78">
        <f>'19-1 - Náučný chodník Dúp...'!F31</f>
        <v>0</v>
      </c>
      <c r="BA95" s="78">
        <f>'19-1 - Náučný chodník Dúp...'!F32</f>
        <v>0</v>
      </c>
      <c r="BB95" s="78">
        <f>'19-1 - Náučný chodník Dúp...'!F33</f>
        <v>0</v>
      </c>
      <c r="BC95" s="78">
        <f>'19-1 - Náučný chodník Dúp...'!F34</f>
        <v>0</v>
      </c>
      <c r="BD95" s="80">
        <f>'19-1 - Náučný chodník Dúp...'!F35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9-1 - Náučný chodník Dú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2"/>
  <sheetViews>
    <sheetView showGridLines="0" tabSelected="1" topLeftCell="A165" workbookViewId="0">
      <selection activeCell="J11" sqref="J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79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68" t="s">
        <v>14</v>
      </c>
      <c r="F7" s="195"/>
      <c r="G7" s="195"/>
      <c r="H7" s="195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45462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23</v>
      </c>
      <c r="F13" s="26"/>
      <c r="G13" s="26"/>
      <c r="H13" s="26"/>
      <c r="I13" s="23" t="s">
        <v>24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9" t="str">
        <f>'Rekapitulácia stavby'!E14</f>
        <v/>
      </c>
      <c r="F16" s="189"/>
      <c r="G16" s="189"/>
      <c r="H16" s="189"/>
      <c r="I16" s="23" t="s">
        <v>24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27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28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30</v>
      </c>
      <c r="E21" s="26"/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28</v>
      </c>
      <c r="F22" s="26"/>
      <c r="G22" s="26"/>
      <c r="H22" s="26"/>
      <c r="I22" s="23" t="s">
        <v>24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31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1" t="s">
        <v>1</v>
      </c>
      <c r="F25" s="191"/>
      <c r="G25" s="191"/>
      <c r="H25" s="191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32</v>
      </c>
      <c r="E28" s="26"/>
      <c r="F28" s="26"/>
      <c r="G28" s="26"/>
      <c r="H28" s="26"/>
      <c r="I28" s="26"/>
      <c r="J28" s="65">
        <f>ROUND(J117,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34</v>
      </c>
      <c r="G30" s="26"/>
      <c r="H30" s="26"/>
      <c r="I30" s="30" t="s">
        <v>33</v>
      </c>
      <c r="J30" s="30" t="s">
        <v>35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36</v>
      </c>
      <c r="E31" s="23" t="s">
        <v>37</v>
      </c>
      <c r="F31" s="89">
        <f>ROUND((SUM(BE117:BE161)),  2)</f>
        <v>0</v>
      </c>
      <c r="G31" s="26"/>
      <c r="H31" s="26"/>
      <c r="I31" s="90">
        <v>0.2</v>
      </c>
      <c r="J31" s="89">
        <f>ROUND(((SUM(BE117:BE161))*I31),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38</v>
      </c>
      <c r="F32" s="89">
        <f>ROUND((SUM(BF117:BF161)),  2)</f>
        <v>0</v>
      </c>
      <c r="G32" s="26"/>
      <c r="H32" s="26"/>
      <c r="I32" s="90">
        <v>0.2</v>
      </c>
      <c r="J32" s="89">
        <f>ROUND(((SUM(BF117:BF161))*I32),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39</v>
      </c>
      <c r="F33" s="89">
        <f>ROUND((SUM(BG117:BG161)),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40</v>
      </c>
      <c r="F34" s="89">
        <f>ROUND((SUM(BH117:BH161)),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41</v>
      </c>
      <c r="F35" s="89">
        <f>ROUND((SUM(BI117:BI161)),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42</v>
      </c>
      <c r="E37" s="54"/>
      <c r="F37" s="54"/>
      <c r="G37" s="93" t="s">
        <v>43</v>
      </c>
      <c r="H37" s="94" t="s">
        <v>44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97" t="s">
        <v>48</v>
      </c>
      <c r="G61" s="39" t="s">
        <v>47</v>
      </c>
      <c r="H61" s="29"/>
      <c r="I61" s="29"/>
      <c r="J61" s="98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97" t="s">
        <v>48</v>
      </c>
      <c r="G76" s="39" t="s">
        <v>47</v>
      </c>
      <c r="H76" s="29"/>
      <c r="I76" s="29"/>
      <c r="J76" s="98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68" t="str">
        <f>E7</f>
        <v>Náučný chodník Dúpence v Hontianskych Tesároch</v>
      </c>
      <c r="F85" s="195"/>
      <c r="G85" s="195"/>
      <c r="H85" s="195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k.ú. Hontianse Tesáre, okres  Krupina</v>
      </c>
      <c r="G87" s="26"/>
      <c r="H87" s="26"/>
      <c r="I87" s="23" t="s">
        <v>19</v>
      </c>
      <c r="J87" s="49">
        <f>IF(J10="","",J10)</f>
        <v>45462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OOCR Dudince , Kúpeľná 109, 962 71 Dudince</v>
      </c>
      <c r="G89" s="26"/>
      <c r="H89" s="26"/>
      <c r="I89" s="23" t="s">
        <v>27</v>
      </c>
      <c r="J89" s="24" t="str">
        <f>E19</f>
        <v>Ing. Zoltán Balko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25</v>
      </c>
      <c r="D90" s="26"/>
      <c r="E90" s="26"/>
      <c r="F90" s="21" t="str">
        <f>IF(E16="","",E16)</f>
        <v/>
      </c>
      <c r="G90" s="26"/>
      <c r="H90" s="26"/>
      <c r="I90" s="23" t="s">
        <v>30</v>
      </c>
      <c r="J90" s="24" t="str">
        <f>E22</f>
        <v>Ing. Zoltán Balko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81</v>
      </c>
      <c r="D92" s="91"/>
      <c r="E92" s="91"/>
      <c r="F92" s="91"/>
      <c r="G92" s="91"/>
      <c r="H92" s="91"/>
      <c r="I92" s="91"/>
      <c r="J92" s="100" t="s">
        <v>82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83</v>
      </c>
      <c r="D94" s="26"/>
      <c r="E94" s="26"/>
      <c r="F94" s="26"/>
      <c r="G94" s="26"/>
      <c r="H94" s="26"/>
      <c r="I94" s="26"/>
      <c r="J94" s="65">
        <f>J117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84</v>
      </c>
    </row>
    <row r="95" spans="1:47" s="9" customFormat="1" ht="24.95" customHeight="1">
      <c r="B95" s="102"/>
      <c r="D95" s="103" t="s">
        <v>85</v>
      </c>
      <c r="E95" s="104"/>
      <c r="F95" s="104"/>
      <c r="G95" s="104"/>
      <c r="H95" s="104"/>
      <c r="I95" s="104"/>
      <c r="J95" s="105">
        <f>J118</f>
        <v>0</v>
      </c>
      <c r="L95" s="102"/>
    </row>
    <row r="96" spans="1:47" s="10" customFormat="1" ht="19.899999999999999" customHeight="1">
      <c r="B96" s="106"/>
      <c r="D96" s="107" t="s">
        <v>86</v>
      </c>
      <c r="E96" s="108"/>
      <c r="F96" s="108"/>
      <c r="G96" s="108"/>
      <c r="H96" s="108"/>
      <c r="I96" s="108"/>
      <c r="J96" s="109">
        <f>J119</f>
        <v>0</v>
      </c>
      <c r="L96" s="106"/>
    </row>
    <row r="97" spans="1:31" s="9" customFormat="1" ht="24.95" customHeight="1">
      <c r="B97" s="102"/>
      <c r="D97" s="103" t="s">
        <v>263</v>
      </c>
      <c r="E97" s="104"/>
      <c r="F97" s="104"/>
      <c r="G97" s="104"/>
      <c r="H97" s="104"/>
      <c r="I97" s="104"/>
      <c r="J97" s="105">
        <f>J129</f>
        <v>0</v>
      </c>
      <c r="L97" s="102"/>
    </row>
    <row r="98" spans="1:31" s="10" customFormat="1" ht="19.899999999999999" customHeight="1">
      <c r="B98" s="106"/>
      <c r="D98" s="107" t="s">
        <v>264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customHeight="1">
      <c r="B99" s="106"/>
      <c r="D99" s="107" t="s">
        <v>265</v>
      </c>
      <c r="E99" s="108"/>
      <c r="F99" s="108"/>
      <c r="G99" s="108"/>
      <c r="H99" s="108"/>
      <c r="I99" s="108"/>
      <c r="J99" s="109">
        <f>J142</f>
        <v>0</v>
      </c>
      <c r="L99" s="106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266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168" t="str">
        <f>E7</f>
        <v>Náučný chodník Dúpence v Hontianskych Tesároch</v>
      </c>
      <c r="F109" s="195"/>
      <c r="G109" s="195"/>
      <c r="H109" s="195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17</v>
      </c>
      <c r="D111" s="26"/>
      <c r="E111" s="26"/>
      <c r="F111" s="21" t="str">
        <f>F10</f>
        <v>k.ú. Hontianse Tesáre, okres  Krupina</v>
      </c>
      <c r="G111" s="26"/>
      <c r="H111" s="26"/>
      <c r="I111" s="23" t="s">
        <v>19</v>
      </c>
      <c r="J111" s="49">
        <f>IF(J10="","",J10)</f>
        <v>45462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>
      <c r="A113" s="26"/>
      <c r="B113" s="27"/>
      <c r="C113" s="23" t="s">
        <v>21</v>
      </c>
      <c r="D113" s="26"/>
      <c r="E113" s="26"/>
      <c r="F113" s="21" t="str">
        <f>E13</f>
        <v>OOCR Dudince , Kúpeľná 109, 962 71 Dudince</v>
      </c>
      <c r="G113" s="26"/>
      <c r="H113" s="26"/>
      <c r="I113" s="23" t="s">
        <v>27</v>
      </c>
      <c r="J113" s="24" t="str">
        <f>E19</f>
        <v>Ing. Zoltán Balko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25</v>
      </c>
      <c r="D114" s="26"/>
      <c r="E114" s="26"/>
      <c r="F114" s="21" t="str">
        <f>IF(E16="","",E16)</f>
        <v/>
      </c>
      <c r="G114" s="26"/>
      <c r="H114" s="26"/>
      <c r="I114" s="23" t="s">
        <v>30</v>
      </c>
      <c r="J114" s="24" t="str">
        <f>E22</f>
        <v>Ing. Zoltán Balko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0"/>
      <c r="B116" s="111"/>
      <c r="C116" s="112" t="s">
        <v>87</v>
      </c>
      <c r="D116" s="113" t="s">
        <v>57</v>
      </c>
      <c r="E116" s="113" t="s">
        <v>53</v>
      </c>
      <c r="F116" s="113" t="s">
        <v>54</v>
      </c>
      <c r="G116" s="113" t="s">
        <v>88</v>
      </c>
      <c r="H116" s="113" t="s">
        <v>89</v>
      </c>
      <c r="I116" s="113" t="s">
        <v>90</v>
      </c>
      <c r="J116" s="114" t="s">
        <v>82</v>
      </c>
      <c r="K116" s="115" t="s">
        <v>91</v>
      </c>
      <c r="L116" s="116"/>
      <c r="M116" s="56" t="s">
        <v>1</v>
      </c>
      <c r="N116" s="57" t="s">
        <v>36</v>
      </c>
      <c r="O116" s="57" t="s">
        <v>92</v>
      </c>
      <c r="P116" s="57" t="s">
        <v>93</v>
      </c>
      <c r="Q116" s="57" t="s">
        <v>94</v>
      </c>
      <c r="R116" s="57" t="s">
        <v>95</v>
      </c>
      <c r="S116" s="57" t="s">
        <v>96</v>
      </c>
      <c r="T116" s="58" t="s">
        <v>97</v>
      </c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</row>
    <row r="117" spans="1:65" s="2" customFormat="1" ht="22.9" customHeight="1">
      <c r="A117" s="26"/>
      <c r="B117" s="27"/>
      <c r="C117" s="63" t="s">
        <v>83</v>
      </c>
      <c r="D117" s="26"/>
      <c r="E117" s="26"/>
      <c r="F117" s="26"/>
      <c r="G117" s="26"/>
      <c r="H117" s="26"/>
      <c r="I117" s="26"/>
      <c r="J117" s="117">
        <f>BK117</f>
        <v>0</v>
      </c>
      <c r="K117" s="26"/>
      <c r="L117" s="27"/>
      <c r="M117" s="59"/>
      <c r="N117" s="50"/>
      <c r="O117" s="60"/>
      <c r="P117" s="118">
        <f>P118+P129</f>
        <v>241.27383100000003</v>
      </c>
      <c r="Q117" s="60"/>
      <c r="R117" s="118">
        <f>R118+R129</f>
        <v>8.1929999999999996</v>
      </c>
      <c r="S117" s="60"/>
      <c r="T117" s="119">
        <f>T118+T129</f>
        <v>2.5080000000000005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71</v>
      </c>
      <c r="AU117" s="14" t="s">
        <v>84</v>
      </c>
      <c r="BK117" s="120">
        <f>BK118+BK129</f>
        <v>0</v>
      </c>
    </row>
    <row r="118" spans="1:65" s="12" customFormat="1" ht="25.9" customHeight="1">
      <c r="B118" s="121"/>
      <c r="D118" s="122" t="s">
        <v>71</v>
      </c>
      <c r="E118" s="123">
        <v>1</v>
      </c>
      <c r="F118" s="123" t="s">
        <v>98</v>
      </c>
      <c r="J118" s="124">
        <f>BK118</f>
        <v>0</v>
      </c>
      <c r="L118" s="121"/>
      <c r="M118" s="125"/>
      <c r="N118" s="126"/>
      <c r="O118" s="126"/>
      <c r="P118" s="127">
        <f>P119</f>
        <v>30.525784000000002</v>
      </c>
      <c r="Q118" s="126"/>
      <c r="R118" s="127">
        <f>R119</f>
        <v>0</v>
      </c>
      <c r="S118" s="126"/>
      <c r="T118" s="128">
        <f>T119</f>
        <v>2.5080000000000005</v>
      </c>
      <c r="AR118" s="122" t="s">
        <v>77</v>
      </c>
      <c r="AT118" s="129" t="s">
        <v>71</v>
      </c>
      <c r="AU118" s="129" t="s">
        <v>72</v>
      </c>
      <c r="AY118" s="122" t="s">
        <v>99</v>
      </c>
      <c r="BK118" s="130">
        <f>BK119</f>
        <v>0</v>
      </c>
    </row>
    <row r="119" spans="1:65" s="12" customFormat="1" ht="22.9" customHeight="1">
      <c r="B119" s="121"/>
      <c r="D119" s="122" t="s">
        <v>71</v>
      </c>
      <c r="E119" s="131" t="s">
        <v>77</v>
      </c>
      <c r="F119" s="131" t="s">
        <v>98</v>
      </c>
      <c r="J119" s="132">
        <f>BK119</f>
        <v>0</v>
      </c>
      <c r="L119" s="121"/>
      <c r="M119" s="125"/>
      <c r="N119" s="126"/>
      <c r="O119" s="126"/>
      <c r="P119" s="127">
        <f>SUM(P120:P128)</f>
        <v>30.525784000000002</v>
      </c>
      <c r="Q119" s="126"/>
      <c r="R119" s="127">
        <f>SUM(R120:R128)</f>
        <v>0</v>
      </c>
      <c r="S119" s="126"/>
      <c r="T119" s="128">
        <f>SUM(T120:T128)</f>
        <v>2.5080000000000005</v>
      </c>
      <c r="AR119" s="122" t="s">
        <v>77</v>
      </c>
      <c r="AT119" s="129" t="s">
        <v>71</v>
      </c>
      <c r="AU119" s="129" t="s">
        <v>77</v>
      </c>
      <c r="AY119" s="122" t="s">
        <v>99</v>
      </c>
      <c r="BK119" s="130">
        <f>SUM(BK120:BK128)</f>
        <v>0</v>
      </c>
    </row>
    <row r="120" spans="1:65" s="2" customFormat="1" ht="42.75" customHeight="1">
      <c r="A120" s="26"/>
      <c r="B120" s="133"/>
      <c r="C120" s="134" t="s">
        <v>77</v>
      </c>
      <c r="D120" s="134" t="s">
        <v>100</v>
      </c>
      <c r="E120" s="135" t="s">
        <v>101</v>
      </c>
      <c r="F120" s="136" t="s">
        <v>102</v>
      </c>
      <c r="G120" s="137" t="s">
        <v>103</v>
      </c>
      <c r="H120" s="138">
        <v>2</v>
      </c>
      <c r="I120" s="139"/>
      <c r="J120" s="139">
        <f t="shared" ref="J120:J128" si="0">ROUND(I120*H120,2)</f>
        <v>0</v>
      </c>
      <c r="K120" s="140"/>
      <c r="L120" s="27"/>
      <c r="M120" s="141" t="s">
        <v>1</v>
      </c>
      <c r="N120" s="142" t="s">
        <v>38</v>
      </c>
      <c r="O120" s="143">
        <v>0.504</v>
      </c>
      <c r="P120" s="143">
        <f t="shared" ref="P120:P128" si="1">O120*H120</f>
        <v>1.008</v>
      </c>
      <c r="Q120" s="143">
        <v>0</v>
      </c>
      <c r="R120" s="143">
        <f t="shared" ref="R120:R128" si="2">Q120*H120</f>
        <v>0</v>
      </c>
      <c r="S120" s="143">
        <v>0.2</v>
      </c>
      <c r="T120" s="144">
        <f t="shared" ref="T120:T128" si="3">S120*H120</f>
        <v>0.4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5" t="s">
        <v>104</v>
      </c>
      <c r="AT120" s="145" t="s">
        <v>100</v>
      </c>
      <c r="AU120" s="145" t="s">
        <v>105</v>
      </c>
      <c r="AY120" s="14" t="s">
        <v>99</v>
      </c>
      <c r="BE120" s="146">
        <f t="shared" ref="BE120:BE128" si="4">IF(N120="základná",J120,0)</f>
        <v>0</v>
      </c>
      <c r="BF120" s="146">
        <f t="shared" ref="BF120:BF128" si="5">IF(N120="znížená",J120,0)</f>
        <v>0</v>
      </c>
      <c r="BG120" s="146">
        <f t="shared" ref="BG120:BG128" si="6">IF(N120="zákl. prenesená",J120,0)</f>
        <v>0</v>
      </c>
      <c r="BH120" s="146">
        <f t="shared" ref="BH120:BH128" si="7">IF(N120="zníž. prenesená",J120,0)</f>
        <v>0</v>
      </c>
      <c r="BI120" s="146">
        <f t="shared" ref="BI120:BI128" si="8">IF(N120="nulová",J120,0)</f>
        <v>0</v>
      </c>
      <c r="BJ120" s="14" t="s">
        <v>105</v>
      </c>
      <c r="BK120" s="146">
        <f t="shared" ref="BK120:BK128" si="9">ROUND(I120*H120,2)</f>
        <v>0</v>
      </c>
      <c r="BL120" s="14" t="s">
        <v>104</v>
      </c>
      <c r="BM120" s="145" t="s">
        <v>106</v>
      </c>
    </row>
    <row r="121" spans="1:65" s="2" customFormat="1" ht="16.5" customHeight="1">
      <c r="A121" s="26"/>
      <c r="B121" s="133"/>
      <c r="C121" s="134" t="s">
        <v>105</v>
      </c>
      <c r="D121" s="134" t="s">
        <v>100</v>
      </c>
      <c r="E121" s="135" t="s">
        <v>107</v>
      </c>
      <c r="F121" s="136" t="s">
        <v>108</v>
      </c>
      <c r="G121" s="137" t="s">
        <v>103</v>
      </c>
      <c r="H121" s="138">
        <v>10</v>
      </c>
      <c r="I121" s="139"/>
      <c r="J121" s="139">
        <f t="shared" si="0"/>
        <v>0</v>
      </c>
      <c r="K121" s="140"/>
      <c r="L121" s="27"/>
      <c r="M121" s="141" t="s">
        <v>1</v>
      </c>
      <c r="N121" s="142" t="s">
        <v>38</v>
      </c>
      <c r="O121" s="143">
        <v>0.66400000000000003</v>
      </c>
      <c r="P121" s="143">
        <f t="shared" si="1"/>
        <v>6.6400000000000006</v>
      </c>
      <c r="Q121" s="143">
        <v>0</v>
      </c>
      <c r="R121" s="143">
        <f t="shared" si="2"/>
        <v>0</v>
      </c>
      <c r="S121" s="143">
        <v>5.0000000000000001E-3</v>
      </c>
      <c r="T121" s="144">
        <f t="shared" si="3"/>
        <v>0.05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104</v>
      </c>
      <c r="AT121" s="145" t="s">
        <v>100</v>
      </c>
      <c r="AU121" s="145" t="s">
        <v>105</v>
      </c>
      <c r="AY121" s="14" t="s">
        <v>99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4" t="s">
        <v>105</v>
      </c>
      <c r="BK121" s="146">
        <f t="shared" si="9"/>
        <v>0</v>
      </c>
      <c r="BL121" s="14" t="s">
        <v>104</v>
      </c>
      <c r="BM121" s="145" t="s">
        <v>109</v>
      </c>
    </row>
    <row r="122" spans="1:65" s="2" customFormat="1" ht="16.5" customHeight="1">
      <c r="A122" s="26"/>
      <c r="B122" s="133"/>
      <c r="C122" s="134" t="s">
        <v>110</v>
      </c>
      <c r="D122" s="134" t="s">
        <v>100</v>
      </c>
      <c r="E122" s="135" t="s">
        <v>111</v>
      </c>
      <c r="F122" s="136" t="s">
        <v>112</v>
      </c>
      <c r="G122" s="137" t="s">
        <v>103</v>
      </c>
      <c r="H122" s="138">
        <v>3</v>
      </c>
      <c r="I122" s="139"/>
      <c r="J122" s="139">
        <f t="shared" si="0"/>
        <v>0</v>
      </c>
      <c r="K122" s="140"/>
      <c r="L122" s="27"/>
      <c r="M122" s="141" t="s">
        <v>1</v>
      </c>
      <c r="N122" s="142" t="s">
        <v>38</v>
      </c>
      <c r="O122" s="143">
        <v>0.3</v>
      </c>
      <c r="P122" s="143">
        <f t="shared" si="1"/>
        <v>0.89999999999999991</v>
      </c>
      <c r="Q122" s="143">
        <v>0</v>
      </c>
      <c r="R122" s="143">
        <f t="shared" si="2"/>
        <v>0</v>
      </c>
      <c r="S122" s="143">
        <v>0.03</v>
      </c>
      <c r="T122" s="144">
        <f t="shared" si="3"/>
        <v>0.09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104</v>
      </c>
      <c r="AT122" s="145" t="s">
        <v>100</v>
      </c>
      <c r="AU122" s="145" t="s">
        <v>105</v>
      </c>
      <c r="AY122" s="14" t="s">
        <v>99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4" t="s">
        <v>105</v>
      </c>
      <c r="BK122" s="146">
        <f t="shared" si="9"/>
        <v>0</v>
      </c>
      <c r="BL122" s="14" t="s">
        <v>104</v>
      </c>
      <c r="BM122" s="145" t="s">
        <v>113</v>
      </c>
    </row>
    <row r="123" spans="1:65" s="2" customFormat="1" ht="16.5" customHeight="1">
      <c r="A123" s="26"/>
      <c r="B123" s="133"/>
      <c r="C123" s="134" t="s">
        <v>104</v>
      </c>
      <c r="D123" s="134" t="s">
        <v>100</v>
      </c>
      <c r="E123" s="135" t="s">
        <v>114</v>
      </c>
      <c r="F123" s="136" t="s">
        <v>115</v>
      </c>
      <c r="G123" s="137" t="s">
        <v>103</v>
      </c>
      <c r="H123" s="138">
        <v>1</v>
      </c>
      <c r="I123" s="139"/>
      <c r="J123" s="139">
        <f t="shared" si="0"/>
        <v>0</v>
      </c>
      <c r="K123" s="140"/>
      <c r="L123" s="27"/>
      <c r="M123" s="141" t="s">
        <v>1</v>
      </c>
      <c r="N123" s="142" t="s">
        <v>38</v>
      </c>
      <c r="O123" s="143">
        <v>0.66400000000000003</v>
      </c>
      <c r="P123" s="143">
        <f t="shared" si="1"/>
        <v>0.66400000000000003</v>
      </c>
      <c r="Q123" s="143">
        <v>0</v>
      </c>
      <c r="R123" s="143">
        <f t="shared" si="2"/>
        <v>0</v>
      </c>
      <c r="S123" s="143">
        <v>0.06</v>
      </c>
      <c r="T123" s="144">
        <f t="shared" si="3"/>
        <v>0.06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104</v>
      </c>
      <c r="AT123" s="145" t="s">
        <v>100</v>
      </c>
      <c r="AU123" s="145" t="s">
        <v>105</v>
      </c>
      <c r="AY123" s="14" t="s">
        <v>99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4" t="s">
        <v>105</v>
      </c>
      <c r="BK123" s="146">
        <f t="shared" si="9"/>
        <v>0</v>
      </c>
      <c r="BL123" s="14" t="s">
        <v>104</v>
      </c>
      <c r="BM123" s="145" t="s">
        <v>116</v>
      </c>
    </row>
    <row r="124" spans="1:65" s="2" customFormat="1" ht="42" customHeight="1">
      <c r="A124" s="26"/>
      <c r="B124" s="133"/>
      <c r="C124" s="134" t="s">
        <v>117</v>
      </c>
      <c r="D124" s="134" t="s">
        <v>100</v>
      </c>
      <c r="E124" s="135" t="s">
        <v>118</v>
      </c>
      <c r="F124" s="136" t="s">
        <v>119</v>
      </c>
      <c r="G124" s="137" t="s">
        <v>103</v>
      </c>
      <c r="H124" s="138">
        <v>1</v>
      </c>
      <c r="I124" s="139"/>
      <c r="J124" s="139">
        <f t="shared" si="0"/>
        <v>0</v>
      </c>
      <c r="K124" s="140"/>
      <c r="L124" s="27"/>
      <c r="M124" s="141" t="s">
        <v>1</v>
      </c>
      <c r="N124" s="142" t="s">
        <v>38</v>
      </c>
      <c r="O124" s="143">
        <v>0.21</v>
      </c>
      <c r="P124" s="143">
        <f t="shared" si="1"/>
        <v>0.21</v>
      </c>
      <c r="Q124" s="143">
        <v>0</v>
      </c>
      <c r="R124" s="143">
        <f t="shared" si="2"/>
        <v>0</v>
      </c>
      <c r="S124" s="143">
        <v>0.05</v>
      </c>
      <c r="T124" s="144">
        <f t="shared" si="3"/>
        <v>0.05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104</v>
      </c>
      <c r="AT124" s="145" t="s">
        <v>100</v>
      </c>
      <c r="AU124" s="145" t="s">
        <v>105</v>
      </c>
      <c r="AY124" s="14" t="s">
        <v>99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4" t="s">
        <v>105</v>
      </c>
      <c r="BK124" s="146">
        <f t="shared" si="9"/>
        <v>0</v>
      </c>
      <c r="BL124" s="14" t="s">
        <v>104</v>
      </c>
      <c r="BM124" s="145" t="s">
        <v>120</v>
      </c>
    </row>
    <row r="125" spans="1:65" s="2" customFormat="1" ht="16.5" customHeight="1">
      <c r="A125" s="26"/>
      <c r="B125" s="133"/>
      <c r="C125" s="134" t="s">
        <v>121</v>
      </c>
      <c r="D125" s="134" t="s">
        <v>100</v>
      </c>
      <c r="E125" s="135" t="s">
        <v>122</v>
      </c>
      <c r="F125" s="136" t="s">
        <v>123</v>
      </c>
      <c r="G125" s="137" t="s">
        <v>124</v>
      </c>
      <c r="H125" s="138">
        <v>35</v>
      </c>
      <c r="I125" s="139"/>
      <c r="J125" s="139">
        <f t="shared" si="0"/>
        <v>0</v>
      </c>
      <c r="K125" s="140"/>
      <c r="L125" s="27"/>
      <c r="M125" s="141" t="s">
        <v>1</v>
      </c>
      <c r="N125" s="142" t="s">
        <v>38</v>
      </c>
      <c r="O125" s="143">
        <v>0.25900000000000001</v>
      </c>
      <c r="P125" s="143">
        <f t="shared" si="1"/>
        <v>9.0649999999999995</v>
      </c>
      <c r="Q125" s="143">
        <v>0</v>
      </c>
      <c r="R125" s="143">
        <f t="shared" si="2"/>
        <v>0</v>
      </c>
      <c r="S125" s="143">
        <v>0.05</v>
      </c>
      <c r="T125" s="144">
        <f t="shared" si="3"/>
        <v>1.75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104</v>
      </c>
      <c r="AT125" s="145" t="s">
        <v>100</v>
      </c>
      <c r="AU125" s="145" t="s">
        <v>105</v>
      </c>
      <c r="AY125" s="14" t="s">
        <v>99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4" t="s">
        <v>105</v>
      </c>
      <c r="BK125" s="146">
        <f t="shared" si="9"/>
        <v>0</v>
      </c>
      <c r="BL125" s="14" t="s">
        <v>104</v>
      </c>
      <c r="BM125" s="145" t="s">
        <v>125</v>
      </c>
    </row>
    <row r="126" spans="1:65" s="2" customFormat="1" ht="29.25" customHeight="1">
      <c r="A126" s="26"/>
      <c r="B126" s="133"/>
      <c r="C126" s="134" t="s">
        <v>126</v>
      </c>
      <c r="D126" s="134" t="s">
        <v>100</v>
      </c>
      <c r="E126" s="135" t="s">
        <v>127</v>
      </c>
      <c r="F126" s="136" t="s">
        <v>128</v>
      </c>
      <c r="G126" s="137" t="s">
        <v>124</v>
      </c>
      <c r="H126" s="138">
        <v>9</v>
      </c>
      <c r="I126" s="139"/>
      <c r="J126" s="139">
        <f t="shared" si="0"/>
        <v>0</v>
      </c>
      <c r="K126" s="140"/>
      <c r="L126" s="27"/>
      <c r="M126" s="141" t="s">
        <v>1</v>
      </c>
      <c r="N126" s="142" t="s">
        <v>38</v>
      </c>
      <c r="O126" s="143">
        <v>0.52</v>
      </c>
      <c r="P126" s="143">
        <f t="shared" si="1"/>
        <v>4.68</v>
      </c>
      <c r="Q126" s="143">
        <v>0</v>
      </c>
      <c r="R126" s="143">
        <f t="shared" si="2"/>
        <v>0</v>
      </c>
      <c r="S126" s="143">
        <v>1.2E-2</v>
      </c>
      <c r="T126" s="144">
        <f t="shared" si="3"/>
        <v>0.108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104</v>
      </c>
      <c r="AT126" s="145" t="s">
        <v>100</v>
      </c>
      <c r="AU126" s="145" t="s">
        <v>105</v>
      </c>
      <c r="AY126" s="14" t="s">
        <v>99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105</v>
      </c>
      <c r="BK126" s="146">
        <f t="shared" si="9"/>
        <v>0</v>
      </c>
      <c r="BL126" s="14" t="s">
        <v>104</v>
      </c>
      <c r="BM126" s="145" t="s">
        <v>129</v>
      </c>
    </row>
    <row r="127" spans="1:65" s="2" customFormat="1" ht="50.25" customHeight="1">
      <c r="A127" s="26"/>
      <c r="B127" s="133"/>
      <c r="C127" s="134" t="s">
        <v>130</v>
      </c>
      <c r="D127" s="134" t="s">
        <v>100</v>
      </c>
      <c r="E127" s="135" t="s">
        <v>131</v>
      </c>
      <c r="F127" s="136" t="s">
        <v>132</v>
      </c>
      <c r="G127" s="137" t="s">
        <v>103</v>
      </c>
      <c r="H127" s="138">
        <v>7</v>
      </c>
      <c r="I127" s="139"/>
      <c r="J127" s="139">
        <f t="shared" si="0"/>
        <v>0</v>
      </c>
      <c r="K127" s="140"/>
      <c r="L127" s="27"/>
      <c r="M127" s="141" t="s">
        <v>1</v>
      </c>
      <c r="N127" s="142" t="s">
        <v>38</v>
      </c>
      <c r="O127" s="143">
        <v>0.83699999999999997</v>
      </c>
      <c r="P127" s="143">
        <f t="shared" si="1"/>
        <v>5.859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104</v>
      </c>
      <c r="AT127" s="145" t="s">
        <v>100</v>
      </c>
      <c r="AU127" s="145" t="s">
        <v>105</v>
      </c>
      <c r="AY127" s="14" t="s">
        <v>99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105</v>
      </c>
      <c r="BK127" s="146">
        <f t="shared" si="9"/>
        <v>0</v>
      </c>
      <c r="BL127" s="14" t="s">
        <v>104</v>
      </c>
      <c r="BM127" s="145" t="s">
        <v>133</v>
      </c>
    </row>
    <row r="128" spans="1:65" s="2" customFormat="1" ht="36.75" customHeight="1">
      <c r="A128" s="26"/>
      <c r="B128" s="133"/>
      <c r="C128" s="134" t="s">
        <v>134</v>
      </c>
      <c r="D128" s="134" t="s">
        <v>100</v>
      </c>
      <c r="E128" s="135" t="s">
        <v>135</v>
      </c>
      <c r="F128" s="136" t="s">
        <v>136</v>
      </c>
      <c r="G128" s="137" t="s">
        <v>137</v>
      </c>
      <c r="H128" s="138">
        <v>2.508</v>
      </c>
      <c r="I128" s="139"/>
      <c r="J128" s="139">
        <f t="shared" si="0"/>
        <v>0</v>
      </c>
      <c r="K128" s="140"/>
      <c r="L128" s="27"/>
      <c r="M128" s="141" t="s">
        <v>1</v>
      </c>
      <c r="N128" s="142" t="s">
        <v>38</v>
      </c>
      <c r="O128" s="143">
        <v>0.59799999999999998</v>
      </c>
      <c r="P128" s="143">
        <f t="shared" si="1"/>
        <v>1.499784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104</v>
      </c>
      <c r="AT128" s="145" t="s">
        <v>100</v>
      </c>
      <c r="AU128" s="145" t="s">
        <v>105</v>
      </c>
      <c r="AY128" s="14" t="s">
        <v>99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105</v>
      </c>
      <c r="BK128" s="146">
        <f t="shared" si="9"/>
        <v>0</v>
      </c>
      <c r="BL128" s="14" t="s">
        <v>104</v>
      </c>
      <c r="BM128" s="145" t="s">
        <v>138</v>
      </c>
    </row>
    <row r="129" spans="1:65" s="12" customFormat="1" ht="25.9" customHeight="1">
      <c r="B129" s="121"/>
      <c r="D129" s="122" t="s">
        <v>71</v>
      </c>
      <c r="E129" s="123">
        <v>1</v>
      </c>
      <c r="F129" s="123" t="s">
        <v>139</v>
      </c>
      <c r="J129" s="124">
        <f>BK129</f>
        <v>0</v>
      </c>
      <c r="L129" s="121"/>
      <c r="M129" s="125"/>
      <c r="N129" s="126"/>
      <c r="O129" s="126"/>
      <c r="P129" s="127">
        <f>P130+P142</f>
        <v>210.74804700000001</v>
      </c>
      <c r="Q129" s="126"/>
      <c r="R129" s="127">
        <f>R130+R142</f>
        <v>8.1929999999999996</v>
      </c>
      <c r="S129" s="126"/>
      <c r="T129" s="128">
        <f>T130+T142</f>
        <v>0</v>
      </c>
      <c r="AR129" s="122" t="s">
        <v>105</v>
      </c>
      <c r="AT129" s="129" t="s">
        <v>71</v>
      </c>
      <c r="AU129" s="129" t="s">
        <v>72</v>
      </c>
      <c r="AY129" s="122" t="s">
        <v>99</v>
      </c>
      <c r="BK129" s="130">
        <f>BK130+BK142</f>
        <v>0</v>
      </c>
    </row>
    <row r="130" spans="1:65" s="12" customFormat="1" ht="22.9" customHeight="1">
      <c r="B130" s="121"/>
      <c r="D130" s="122" t="s">
        <v>71</v>
      </c>
      <c r="E130" s="131">
        <v>1</v>
      </c>
      <c r="F130" s="131" t="s">
        <v>140</v>
      </c>
      <c r="J130" s="132">
        <f>BK130</f>
        <v>0</v>
      </c>
      <c r="L130" s="121"/>
      <c r="M130" s="125"/>
      <c r="N130" s="126"/>
      <c r="O130" s="126"/>
      <c r="P130" s="127">
        <f>SUM(P131:P141)</f>
        <v>134.98604700000001</v>
      </c>
      <c r="Q130" s="126"/>
      <c r="R130" s="127">
        <f>SUM(R131:R141)</f>
        <v>8.1929999999999996</v>
      </c>
      <c r="S130" s="126"/>
      <c r="T130" s="128">
        <f>SUM(T131:T141)</f>
        <v>0</v>
      </c>
      <c r="AR130" s="122" t="s">
        <v>105</v>
      </c>
      <c r="AT130" s="129" t="s">
        <v>71</v>
      </c>
      <c r="AU130" s="129" t="s">
        <v>77</v>
      </c>
      <c r="AY130" s="122" t="s">
        <v>99</v>
      </c>
      <c r="BK130" s="130">
        <f>SUM(BK131:BK141)</f>
        <v>0</v>
      </c>
    </row>
    <row r="131" spans="1:65" s="2" customFormat="1" ht="16.5" customHeight="1">
      <c r="A131" s="26"/>
      <c r="B131" s="133"/>
      <c r="C131" s="134" t="s">
        <v>141</v>
      </c>
      <c r="D131" s="134" t="s">
        <v>100</v>
      </c>
      <c r="E131" s="135" t="s">
        <v>142</v>
      </c>
      <c r="F131" s="136" t="s">
        <v>143</v>
      </c>
      <c r="G131" s="137" t="s">
        <v>144</v>
      </c>
      <c r="H131" s="138">
        <v>8</v>
      </c>
      <c r="I131" s="139"/>
      <c r="J131" s="139">
        <f t="shared" ref="J131:J141" si="10">ROUND(I131*H131,2)</f>
        <v>0</v>
      </c>
      <c r="K131" s="140"/>
      <c r="L131" s="27"/>
      <c r="M131" s="141" t="s">
        <v>1</v>
      </c>
      <c r="N131" s="142" t="s">
        <v>38</v>
      </c>
      <c r="O131" s="143">
        <v>1.8420000000000001</v>
      </c>
      <c r="P131" s="143">
        <f t="shared" ref="P131:P141" si="11">O131*H131</f>
        <v>14.736000000000001</v>
      </c>
      <c r="Q131" s="143">
        <v>0</v>
      </c>
      <c r="R131" s="143">
        <f t="shared" ref="R131:R141" si="12">Q131*H131</f>
        <v>0</v>
      </c>
      <c r="S131" s="143">
        <v>0</v>
      </c>
      <c r="T131" s="144">
        <f t="shared" ref="T131:T141" si="1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145</v>
      </c>
      <c r="AT131" s="145" t="s">
        <v>100</v>
      </c>
      <c r="AU131" s="145" t="s">
        <v>105</v>
      </c>
      <c r="AY131" s="14" t="s">
        <v>99</v>
      </c>
      <c r="BE131" s="146">
        <f t="shared" ref="BE131:BE141" si="14">IF(N131="základná",J131,0)</f>
        <v>0</v>
      </c>
      <c r="BF131" s="146">
        <f t="shared" ref="BF131:BF141" si="15">IF(N131="znížená",J131,0)</f>
        <v>0</v>
      </c>
      <c r="BG131" s="146">
        <f t="shared" ref="BG131:BG141" si="16">IF(N131="zákl. prenesená",J131,0)</f>
        <v>0</v>
      </c>
      <c r="BH131" s="146">
        <f t="shared" ref="BH131:BH141" si="17">IF(N131="zníž. prenesená",J131,0)</f>
        <v>0</v>
      </c>
      <c r="BI131" s="146">
        <f t="shared" ref="BI131:BI141" si="18">IF(N131="nulová",J131,0)</f>
        <v>0</v>
      </c>
      <c r="BJ131" s="14" t="s">
        <v>105</v>
      </c>
      <c r="BK131" s="146">
        <f t="shared" ref="BK131:BK141" si="19">ROUND(I131*H131,2)</f>
        <v>0</v>
      </c>
      <c r="BL131" s="14" t="s">
        <v>145</v>
      </c>
      <c r="BM131" s="145" t="s">
        <v>146</v>
      </c>
    </row>
    <row r="132" spans="1:65" s="2" customFormat="1" ht="39" customHeight="1">
      <c r="A132" s="26"/>
      <c r="B132" s="133"/>
      <c r="C132" s="134" t="s">
        <v>147</v>
      </c>
      <c r="D132" s="134" t="s">
        <v>100</v>
      </c>
      <c r="E132" s="135" t="s">
        <v>148</v>
      </c>
      <c r="F132" s="136" t="s">
        <v>149</v>
      </c>
      <c r="G132" s="137" t="s">
        <v>103</v>
      </c>
      <c r="H132" s="138">
        <v>100</v>
      </c>
      <c r="I132" s="139"/>
      <c r="J132" s="139">
        <f t="shared" si="10"/>
        <v>0</v>
      </c>
      <c r="K132" s="140"/>
      <c r="L132" s="27"/>
      <c r="M132" s="141" t="s">
        <v>1</v>
      </c>
      <c r="N132" s="142" t="s">
        <v>38</v>
      </c>
      <c r="O132" s="143">
        <v>0.22700000000000001</v>
      </c>
      <c r="P132" s="143">
        <f t="shared" si="11"/>
        <v>22.7</v>
      </c>
      <c r="Q132" s="143">
        <v>0</v>
      </c>
      <c r="R132" s="143">
        <f t="shared" si="12"/>
        <v>0</v>
      </c>
      <c r="S132" s="143">
        <v>0</v>
      </c>
      <c r="T132" s="144">
        <f t="shared" si="1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104</v>
      </c>
      <c r="AT132" s="145" t="s">
        <v>100</v>
      </c>
      <c r="AU132" s="145" t="s">
        <v>105</v>
      </c>
      <c r="AY132" s="14" t="s">
        <v>99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4" t="s">
        <v>105</v>
      </c>
      <c r="BK132" s="146">
        <f t="shared" si="19"/>
        <v>0</v>
      </c>
      <c r="BL132" s="14" t="s">
        <v>104</v>
      </c>
      <c r="BM132" s="145" t="s">
        <v>150</v>
      </c>
    </row>
    <row r="133" spans="1:65" s="2" customFormat="1" ht="37.5" customHeight="1">
      <c r="A133" s="26"/>
      <c r="B133" s="133"/>
      <c r="C133" s="134" t="s">
        <v>151</v>
      </c>
      <c r="D133" s="134" t="s">
        <v>100</v>
      </c>
      <c r="E133" s="135" t="s">
        <v>152</v>
      </c>
      <c r="F133" s="136" t="s">
        <v>153</v>
      </c>
      <c r="G133" s="137" t="s">
        <v>144</v>
      </c>
      <c r="H133" s="138">
        <v>1.5680000000000001</v>
      </c>
      <c r="I133" s="139"/>
      <c r="J133" s="139">
        <f t="shared" si="10"/>
        <v>0</v>
      </c>
      <c r="K133" s="140"/>
      <c r="L133" s="27"/>
      <c r="M133" s="141" t="s">
        <v>1</v>
      </c>
      <c r="N133" s="142" t="s">
        <v>38</v>
      </c>
      <c r="O133" s="143">
        <v>1.1719999999999999</v>
      </c>
      <c r="P133" s="143">
        <f t="shared" si="11"/>
        <v>1.837696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104</v>
      </c>
      <c r="AT133" s="145" t="s">
        <v>100</v>
      </c>
      <c r="AU133" s="145" t="s">
        <v>105</v>
      </c>
      <c r="AY133" s="14" t="s">
        <v>99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4" t="s">
        <v>105</v>
      </c>
      <c r="BK133" s="146">
        <f t="shared" si="19"/>
        <v>0</v>
      </c>
      <c r="BL133" s="14" t="s">
        <v>104</v>
      </c>
      <c r="BM133" s="145" t="s">
        <v>154</v>
      </c>
    </row>
    <row r="134" spans="1:65" s="2" customFormat="1" ht="45.75" customHeight="1">
      <c r="A134" s="26"/>
      <c r="B134" s="133"/>
      <c r="C134" s="134" t="s">
        <v>155</v>
      </c>
      <c r="D134" s="134" t="s">
        <v>100</v>
      </c>
      <c r="E134" s="135" t="s">
        <v>156</v>
      </c>
      <c r="F134" s="136" t="s">
        <v>157</v>
      </c>
      <c r="G134" s="137" t="s">
        <v>144</v>
      </c>
      <c r="H134" s="138">
        <v>2.3519999999999999</v>
      </c>
      <c r="I134" s="139"/>
      <c r="J134" s="139">
        <f t="shared" si="10"/>
        <v>0</v>
      </c>
      <c r="K134" s="140"/>
      <c r="L134" s="27"/>
      <c r="M134" s="141" t="s">
        <v>1</v>
      </c>
      <c r="N134" s="142" t="s">
        <v>38</v>
      </c>
      <c r="O134" s="143">
        <v>0.82099999999999995</v>
      </c>
      <c r="P134" s="143">
        <f t="shared" si="11"/>
        <v>1.9309919999999998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104</v>
      </c>
      <c r="AT134" s="145" t="s">
        <v>100</v>
      </c>
      <c r="AU134" s="145" t="s">
        <v>105</v>
      </c>
      <c r="AY134" s="14" t="s">
        <v>99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4" t="s">
        <v>105</v>
      </c>
      <c r="BK134" s="146">
        <f t="shared" si="19"/>
        <v>0</v>
      </c>
      <c r="BL134" s="14" t="s">
        <v>104</v>
      </c>
      <c r="BM134" s="145" t="s">
        <v>158</v>
      </c>
    </row>
    <row r="135" spans="1:65" s="2" customFormat="1" ht="56.25" customHeight="1">
      <c r="A135" s="26"/>
      <c r="B135" s="133"/>
      <c r="C135" s="134" t="s">
        <v>159</v>
      </c>
      <c r="D135" s="134" t="s">
        <v>100</v>
      </c>
      <c r="E135" s="135" t="s">
        <v>160</v>
      </c>
      <c r="F135" s="136" t="s">
        <v>161</v>
      </c>
      <c r="G135" s="137" t="s">
        <v>103</v>
      </c>
      <c r="H135" s="138">
        <v>100</v>
      </c>
      <c r="I135" s="139"/>
      <c r="J135" s="139">
        <f t="shared" si="10"/>
        <v>0</v>
      </c>
      <c r="K135" s="140"/>
      <c r="L135" s="27"/>
      <c r="M135" s="141" t="s">
        <v>1</v>
      </c>
      <c r="N135" s="142" t="s">
        <v>38</v>
      </c>
      <c r="O135" s="143">
        <v>0.5</v>
      </c>
      <c r="P135" s="143">
        <f t="shared" si="11"/>
        <v>50</v>
      </c>
      <c r="Q135" s="143">
        <v>4.4999999999999998E-2</v>
      </c>
      <c r="R135" s="143">
        <f t="shared" si="12"/>
        <v>4.5</v>
      </c>
      <c r="S135" s="143">
        <v>0</v>
      </c>
      <c r="T135" s="144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104</v>
      </c>
      <c r="AT135" s="145" t="s">
        <v>100</v>
      </c>
      <c r="AU135" s="145" t="s">
        <v>105</v>
      </c>
      <c r="AY135" s="14" t="s">
        <v>99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4" t="s">
        <v>105</v>
      </c>
      <c r="BK135" s="146">
        <f t="shared" si="19"/>
        <v>0</v>
      </c>
      <c r="BL135" s="14" t="s">
        <v>104</v>
      </c>
      <c r="BM135" s="145" t="s">
        <v>162</v>
      </c>
    </row>
    <row r="136" spans="1:65" s="2" customFormat="1" ht="51" customHeight="1">
      <c r="A136" s="26"/>
      <c r="B136" s="133"/>
      <c r="C136" s="134" t="s">
        <v>163</v>
      </c>
      <c r="D136" s="134" t="s">
        <v>100</v>
      </c>
      <c r="E136" s="135" t="s">
        <v>164</v>
      </c>
      <c r="F136" s="136" t="s">
        <v>165</v>
      </c>
      <c r="G136" s="137" t="s">
        <v>124</v>
      </c>
      <c r="H136" s="138">
        <v>30</v>
      </c>
      <c r="I136" s="139"/>
      <c r="J136" s="139">
        <f t="shared" si="10"/>
        <v>0</v>
      </c>
      <c r="K136" s="140"/>
      <c r="L136" s="27"/>
      <c r="M136" s="141" t="s">
        <v>1</v>
      </c>
      <c r="N136" s="142" t="s">
        <v>38</v>
      </c>
      <c r="O136" s="143">
        <v>0.68</v>
      </c>
      <c r="P136" s="143">
        <f t="shared" si="11"/>
        <v>20.400000000000002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145</v>
      </c>
      <c r="AT136" s="145" t="s">
        <v>100</v>
      </c>
      <c r="AU136" s="145" t="s">
        <v>105</v>
      </c>
      <c r="AY136" s="14" t="s">
        <v>99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4" t="s">
        <v>105</v>
      </c>
      <c r="BK136" s="146">
        <f t="shared" si="19"/>
        <v>0</v>
      </c>
      <c r="BL136" s="14" t="s">
        <v>145</v>
      </c>
      <c r="BM136" s="145" t="s">
        <v>166</v>
      </c>
    </row>
    <row r="137" spans="1:65" s="2" customFormat="1" ht="50.25" customHeight="1">
      <c r="A137" s="26"/>
      <c r="B137" s="133"/>
      <c r="C137" s="147" t="s">
        <v>145</v>
      </c>
      <c r="D137" s="147" t="s">
        <v>167</v>
      </c>
      <c r="E137" s="148" t="s">
        <v>168</v>
      </c>
      <c r="F137" s="149" t="s">
        <v>169</v>
      </c>
      <c r="G137" s="150" t="s">
        <v>103</v>
      </c>
      <c r="H137" s="151">
        <v>100</v>
      </c>
      <c r="I137" s="152"/>
      <c r="J137" s="152">
        <f t="shared" si="10"/>
        <v>0</v>
      </c>
      <c r="K137" s="153"/>
      <c r="L137" s="154"/>
      <c r="M137" s="155" t="s">
        <v>1</v>
      </c>
      <c r="N137" s="156" t="s">
        <v>38</v>
      </c>
      <c r="O137" s="143">
        <v>0</v>
      </c>
      <c r="P137" s="143">
        <f t="shared" si="11"/>
        <v>0</v>
      </c>
      <c r="Q137" s="143">
        <v>2.5000000000000001E-3</v>
      </c>
      <c r="R137" s="143">
        <f t="shared" si="12"/>
        <v>0.25</v>
      </c>
      <c r="S137" s="143">
        <v>0</v>
      </c>
      <c r="T137" s="144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170</v>
      </c>
      <c r="AT137" s="145" t="s">
        <v>167</v>
      </c>
      <c r="AU137" s="145" t="s">
        <v>105</v>
      </c>
      <c r="AY137" s="14" t="s">
        <v>99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4" t="s">
        <v>105</v>
      </c>
      <c r="BK137" s="146">
        <f t="shared" si="19"/>
        <v>0</v>
      </c>
      <c r="BL137" s="14" t="s">
        <v>145</v>
      </c>
      <c r="BM137" s="145" t="s">
        <v>171</v>
      </c>
    </row>
    <row r="138" spans="1:65" s="2" customFormat="1" ht="48" customHeight="1">
      <c r="A138" s="26"/>
      <c r="B138" s="133"/>
      <c r="C138" s="147" t="s">
        <v>172</v>
      </c>
      <c r="D138" s="147" t="s">
        <v>167</v>
      </c>
      <c r="E138" s="148" t="s">
        <v>173</v>
      </c>
      <c r="F138" s="149" t="s">
        <v>174</v>
      </c>
      <c r="G138" s="150" t="s">
        <v>103</v>
      </c>
      <c r="H138" s="151">
        <v>50</v>
      </c>
      <c r="I138" s="152"/>
      <c r="J138" s="152">
        <f t="shared" si="10"/>
        <v>0</v>
      </c>
      <c r="K138" s="153"/>
      <c r="L138" s="154"/>
      <c r="M138" s="155" t="s">
        <v>1</v>
      </c>
      <c r="N138" s="156" t="s">
        <v>38</v>
      </c>
      <c r="O138" s="143">
        <v>0</v>
      </c>
      <c r="P138" s="143">
        <f t="shared" si="11"/>
        <v>0</v>
      </c>
      <c r="Q138" s="143">
        <v>1.2E-2</v>
      </c>
      <c r="R138" s="143">
        <f t="shared" si="12"/>
        <v>0.6</v>
      </c>
      <c r="S138" s="143">
        <v>0</v>
      </c>
      <c r="T138" s="144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170</v>
      </c>
      <c r="AT138" s="145" t="s">
        <v>167</v>
      </c>
      <c r="AU138" s="145" t="s">
        <v>105</v>
      </c>
      <c r="AY138" s="14" t="s">
        <v>99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4" t="s">
        <v>105</v>
      </c>
      <c r="BK138" s="146">
        <f t="shared" si="19"/>
        <v>0</v>
      </c>
      <c r="BL138" s="14" t="s">
        <v>145</v>
      </c>
      <c r="BM138" s="145" t="s">
        <v>175</v>
      </c>
    </row>
    <row r="139" spans="1:65" s="2" customFormat="1" ht="16.5" customHeight="1">
      <c r="A139" s="26"/>
      <c r="B139" s="133"/>
      <c r="C139" s="134" t="s">
        <v>176</v>
      </c>
      <c r="D139" s="134" t="s">
        <v>100</v>
      </c>
      <c r="E139" s="135" t="s">
        <v>177</v>
      </c>
      <c r="F139" s="136" t="s">
        <v>178</v>
      </c>
      <c r="G139" s="137" t="s">
        <v>103</v>
      </c>
      <c r="H139" s="138">
        <v>1</v>
      </c>
      <c r="I139" s="139"/>
      <c r="J139" s="139">
        <f t="shared" si="10"/>
        <v>0</v>
      </c>
      <c r="K139" s="140"/>
      <c r="L139" s="27"/>
      <c r="M139" s="141" t="s">
        <v>1</v>
      </c>
      <c r="N139" s="142" t="s">
        <v>38</v>
      </c>
      <c r="O139" s="143">
        <v>0.01</v>
      </c>
      <c r="P139" s="143">
        <f t="shared" si="11"/>
        <v>0.01</v>
      </c>
      <c r="Q139" s="143">
        <v>0.05</v>
      </c>
      <c r="R139" s="143">
        <f t="shared" si="12"/>
        <v>0.05</v>
      </c>
      <c r="S139" s="143">
        <v>0</v>
      </c>
      <c r="T139" s="144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145</v>
      </c>
      <c r="AT139" s="145" t="s">
        <v>100</v>
      </c>
      <c r="AU139" s="145" t="s">
        <v>105</v>
      </c>
      <c r="AY139" s="14" t="s">
        <v>99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4" t="s">
        <v>105</v>
      </c>
      <c r="BK139" s="146">
        <f t="shared" si="19"/>
        <v>0</v>
      </c>
      <c r="BL139" s="14" t="s">
        <v>145</v>
      </c>
      <c r="BM139" s="145" t="s">
        <v>179</v>
      </c>
    </row>
    <row r="140" spans="1:65" s="2" customFormat="1" ht="46.5" customHeight="1">
      <c r="A140" s="26"/>
      <c r="B140" s="133"/>
      <c r="C140" s="134" t="s">
        <v>180</v>
      </c>
      <c r="D140" s="134" t="s">
        <v>100</v>
      </c>
      <c r="E140" s="135" t="s">
        <v>181</v>
      </c>
      <c r="F140" s="136" t="s">
        <v>182</v>
      </c>
      <c r="G140" s="137" t="s">
        <v>144</v>
      </c>
      <c r="H140" s="138">
        <v>1.5960000000000001</v>
      </c>
      <c r="I140" s="139"/>
      <c r="J140" s="139">
        <f t="shared" si="10"/>
        <v>0</v>
      </c>
      <c r="K140" s="140"/>
      <c r="L140" s="27"/>
      <c r="M140" s="141" t="s">
        <v>1</v>
      </c>
      <c r="N140" s="142" t="s">
        <v>38</v>
      </c>
      <c r="O140" s="143">
        <v>2</v>
      </c>
      <c r="P140" s="143">
        <f t="shared" si="11"/>
        <v>3.1920000000000002</v>
      </c>
      <c r="Q140" s="143">
        <v>1.75</v>
      </c>
      <c r="R140" s="143">
        <f t="shared" si="12"/>
        <v>2.7930000000000001</v>
      </c>
      <c r="S140" s="143">
        <v>0</v>
      </c>
      <c r="T140" s="14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104</v>
      </c>
      <c r="AT140" s="145" t="s">
        <v>100</v>
      </c>
      <c r="AU140" s="145" t="s">
        <v>105</v>
      </c>
      <c r="AY140" s="14" t="s">
        <v>99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4" t="s">
        <v>105</v>
      </c>
      <c r="BK140" s="146">
        <f t="shared" si="19"/>
        <v>0</v>
      </c>
      <c r="BL140" s="14" t="s">
        <v>104</v>
      </c>
      <c r="BM140" s="145" t="s">
        <v>183</v>
      </c>
    </row>
    <row r="141" spans="1:65" s="2" customFormat="1" ht="16.5" customHeight="1">
      <c r="A141" s="26"/>
      <c r="B141" s="133"/>
      <c r="C141" s="134" t="s">
        <v>7</v>
      </c>
      <c r="D141" s="134" t="s">
        <v>100</v>
      </c>
      <c r="E141" s="135" t="s">
        <v>184</v>
      </c>
      <c r="F141" s="136" t="s">
        <v>185</v>
      </c>
      <c r="G141" s="137" t="s">
        <v>137</v>
      </c>
      <c r="H141" s="138">
        <v>8.1929999999999996</v>
      </c>
      <c r="I141" s="139"/>
      <c r="J141" s="139">
        <f t="shared" si="10"/>
        <v>0</v>
      </c>
      <c r="K141" s="140"/>
      <c r="L141" s="27"/>
      <c r="M141" s="141" t="s">
        <v>1</v>
      </c>
      <c r="N141" s="142" t="s">
        <v>38</v>
      </c>
      <c r="O141" s="143">
        <v>2.4630000000000001</v>
      </c>
      <c r="P141" s="143">
        <f t="shared" si="11"/>
        <v>20.179358999999998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145</v>
      </c>
      <c r="AT141" s="145" t="s">
        <v>100</v>
      </c>
      <c r="AU141" s="145" t="s">
        <v>105</v>
      </c>
      <c r="AY141" s="14" t="s">
        <v>99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4" t="s">
        <v>105</v>
      </c>
      <c r="BK141" s="146">
        <f t="shared" si="19"/>
        <v>0</v>
      </c>
      <c r="BL141" s="14" t="s">
        <v>145</v>
      </c>
      <c r="BM141" s="145" t="s">
        <v>186</v>
      </c>
    </row>
    <row r="142" spans="1:65" s="12" customFormat="1" ht="22.9" customHeight="1">
      <c r="B142" s="121"/>
      <c r="D142" s="122" t="s">
        <v>71</v>
      </c>
      <c r="E142" s="131">
        <v>2</v>
      </c>
      <c r="F142" s="131" t="s">
        <v>187</v>
      </c>
      <c r="J142" s="132">
        <f>BK142</f>
        <v>0</v>
      </c>
      <c r="L142" s="121"/>
      <c r="M142" s="125"/>
      <c r="N142" s="126"/>
      <c r="O142" s="126"/>
      <c r="P142" s="127">
        <f>SUM(P143:P161)</f>
        <v>75.762</v>
      </c>
      <c r="Q142" s="126"/>
      <c r="R142" s="127">
        <f>SUM(R143:R161)</f>
        <v>0</v>
      </c>
      <c r="S142" s="126"/>
      <c r="T142" s="128">
        <f>SUM(T143:T161)</f>
        <v>0</v>
      </c>
      <c r="AR142" s="122" t="s">
        <v>105</v>
      </c>
      <c r="AT142" s="129" t="s">
        <v>71</v>
      </c>
      <c r="AU142" s="129" t="s">
        <v>77</v>
      </c>
      <c r="AY142" s="122" t="s">
        <v>99</v>
      </c>
      <c r="BK142" s="130">
        <f>SUM(BK143:BK161)</f>
        <v>0</v>
      </c>
    </row>
    <row r="143" spans="1:65" s="2" customFormat="1" ht="30" customHeight="1">
      <c r="A143" s="26"/>
      <c r="B143" s="133"/>
      <c r="C143" s="134" t="s">
        <v>188</v>
      </c>
      <c r="D143" s="134" t="s">
        <v>100</v>
      </c>
      <c r="E143" s="135" t="s">
        <v>189</v>
      </c>
      <c r="F143" s="136" t="s">
        <v>190</v>
      </c>
      <c r="G143" s="137" t="s">
        <v>103</v>
      </c>
      <c r="H143" s="138">
        <v>1</v>
      </c>
      <c r="I143" s="139"/>
      <c r="J143" s="139">
        <f t="shared" ref="J143:J161" si="20">ROUND(I143*H143,2)</f>
        <v>0</v>
      </c>
      <c r="K143" s="140"/>
      <c r="L143" s="27"/>
      <c r="M143" s="141" t="s">
        <v>1</v>
      </c>
      <c r="N143" s="142" t="s">
        <v>38</v>
      </c>
      <c r="O143" s="143">
        <v>1.25</v>
      </c>
      <c r="P143" s="143">
        <f t="shared" ref="P143:P161" si="21">O143*H143</f>
        <v>1.25</v>
      </c>
      <c r="Q143" s="143">
        <v>0</v>
      </c>
      <c r="R143" s="143">
        <f t="shared" ref="R143:R161" si="22">Q143*H143</f>
        <v>0</v>
      </c>
      <c r="S143" s="143">
        <v>0</v>
      </c>
      <c r="T143" s="144">
        <f t="shared" ref="T143:T161" si="23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104</v>
      </c>
      <c r="AT143" s="145" t="s">
        <v>100</v>
      </c>
      <c r="AU143" s="145" t="s">
        <v>105</v>
      </c>
      <c r="AY143" s="14" t="s">
        <v>99</v>
      </c>
      <c r="BE143" s="146">
        <f t="shared" ref="BE143:BE161" si="24">IF(N143="základná",J143,0)</f>
        <v>0</v>
      </c>
      <c r="BF143" s="146">
        <f t="shared" ref="BF143:BF161" si="25">IF(N143="znížená",J143,0)</f>
        <v>0</v>
      </c>
      <c r="BG143" s="146">
        <f t="shared" ref="BG143:BG161" si="26">IF(N143="zákl. prenesená",J143,0)</f>
        <v>0</v>
      </c>
      <c r="BH143" s="146">
        <f t="shared" ref="BH143:BH161" si="27">IF(N143="zníž. prenesená",J143,0)</f>
        <v>0</v>
      </c>
      <c r="BI143" s="146">
        <f t="shared" ref="BI143:BI161" si="28">IF(N143="nulová",J143,0)</f>
        <v>0</v>
      </c>
      <c r="BJ143" s="14" t="s">
        <v>105</v>
      </c>
      <c r="BK143" s="146">
        <f t="shared" ref="BK143:BK161" si="29">ROUND(I143*H143,2)</f>
        <v>0</v>
      </c>
      <c r="BL143" s="14" t="s">
        <v>104</v>
      </c>
      <c r="BM143" s="145" t="s">
        <v>191</v>
      </c>
    </row>
    <row r="144" spans="1:65" s="2" customFormat="1" ht="54.75" customHeight="1">
      <c r="A144" s="26"/>
      <c r="B144" s="133"/>
      <c r="C144" s="147" t="s">
        <v>192</v>
      </c>
      <c r="D144" s="147" t="s">
        <v>167</v>
      </c>
      <c r="E144" s="148" t="s">
        <v>193</v>
      </c>
      <c r="F144" s="149" t="s">
        <v>194</v>
      </c>
      <c r="G144" s="150" t="s">
        <v>103</v>
      </c>
      <c r="H144" s="151">
        <v>1</v>
      </c>
      <c r="I144" s="152"/>
      <c r="J144" s="152">
        <f t="shared" si="20"/>
        <v>0</v>
      </c>
      <c r="K144" s="153"/>
      <c r="L144" s="154"/>
      <c r="M144" s="155" t="s">
        <v>1</v>
      </c>
      <c r="N144" s="156" t="s">
        <v>38</v>
      </c>
      <c r="O144" s="143">
        <v>0</v>
      </c>
      <c r="P144" s="143">
        <f t="shared" si="21"/>
        <v>0</v>
      </c>
      <c r="Q144" s="143">
        <v>0</v>
      </c>
      <c r="R144" s="143">
        <f t="shared" si="22"/>
        <v>0</v>
      </c>
      <c r="S144" s="143">
        <v>0</v>
      </c>
      <c r="T144" s="144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130</v>
      </c>
      <c r="AT144" s="145" t="s">
        <v>167</v>
      </c>
      <c r="AU144" s="145" t="s">
        <v>105</v>
      </c>
      <c r="AY144" s="14" t="s">
        <v>99</v>
      </c>
      <c r="BE144" s="146">
        <f t="shared" si="24"/>
        <v>0</v>
      </c>
      <c r="BF144" s="146">
        <f t="shared" si="25"/>
        <v>0</v>
      </c>
      <c r="BG144" s="146">
        <f t="shared" si="26"/>
        <v>0</v>
      </c>
      <c r="BH144" s="146">
        <f t="shared" si="27"/>
        <v>0</v>
      </c>
      <c r="BI144" s="146">
        <f t="shared" si="28"/>
        <v>0</v>
      </c>
      <c r="BJ144" s="14" t="s">
        <v>105</v>
      </c>
      <c r="BK144" s="146">
        <f t="shared" si="29"/>
        <v>0</v>
      </c>
      <c r="BL144" s="14" t="s">
        <v>104</v>
      </c>
      <c r="BM144" s="145" t="s">
        <v>195</v>
      </c>
    </row>
    <row r="145" spans="1:65" s="2" customFormat="1" ht="30.75" customHeight="1">
      <c r="A145" s="26"/>
      <c r="B145" s="133"/>
      <c r="C145" s="134" t="s">
        <v>196</v>
      </c>
      <c r="D145" s="134" t="s">
        <v>100</v>
      </c>
      <c r="E145" s="135" t="s">
        <v>197</v>
      </c>
      <c r="F145" s="136" t="s">
        <v>198</v>
      </c>
      <c r="G145" s="137" t="s">
        <v>124</v>
      </c>
      <c r="H145" s="138">
        <v>15</v>
      </c>
      <c r="I145" s="139"/>
      <c r="J145" s="139">
        <f t="shared" si="20"/>
        <v>0</v>
      </c>
      <c r="K145" s="140"/>
      <c r="L145" s="27"/>
      <c r="M145" s="141" t="s">
        <v>1</v>
      </c>
      <c r="N145" s="142" t="s">
        <v>38</v>
      </c>
      <c r="O145" s="143">
        <v>0.47399999999999998</v>
      </c>
      <c r="P145" s="143">
        <f t="shared" si="21"/>
        <v>7.1099999999999994</v>
      </c>
      <c r="Q145" s="143">
        <v>0</v>
      </c>
      <c r="R145" s="143">
        <f t="shared" si="22"/>
        <v>0</v>
      </c>
      <c r="S145" s="143">
        <v>0</v>
      </c>
      <c r="T145" s="144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104</v>
      </c>
      <c r="AT145" s="145" t="s">
        <v>100</v>
      </c>
      <c r="AU145" s="145" t="s">
        <v>105</v>
      </c>
      <c r="AY145" s="14" t="s">
        <v>99</v>
      </c>
      <c r="BE145" s="146">
        <f t="shared" si="24"/>
        <v>0</v>
      </c>
      <c r="BF145" s="146">
        <f t="shared" si="25"/>
        <v>0</v>
      </c>
      <c r="BG145" s="146">
        <f t="shared" si="26"/>
        <v>0</v>
      </c>
      <c r="BH145" s="146">
        <f t="shared" si="27"/>
        <v>0</v>
      </c>
      <c r="BI145" s="146">
        <f t="shared" si="28"/>
        <v>0</v>
      </c>
      <c r="BJ145" s="14" t="s">
        <v>105</v>
      </c>
      <c r="BK145" s="146">
        <f t="shared" si="29"/>
        <v>0</v>
      </c>
      <c r="BL145" s="14" t="s">
        <v>104</v>
      </c>
      <c r="BM145" s="145" t="s">
        <v>199</v>
      </c>
    </row>
    <row r="146" spans="1:65" s="2" customFormat="1" ht="38.25" customHeight="1">
      <c r="A146" s="26"/>
      <c r="B146" s="133"/>
      <c r="C146" s="147" t="s">
        <v>200</v>
      </c>
      <c r="D146" s="147" t="s">
        <v>167</v>
      </c>
      <c r="E146" s="148" t="s">
        <v>201</v>
      </c>
      <c r="F146" s="149" t="s">
        <v>202</v>
      </c>
      <c r="G146" s="150" t="s">
        <v>124</v>
      </c>
      <c r="H146" s="151">
        <v>15</v>
      </c>
      <c r="I146" s="152"/>
      <c r="J146" s="152">
        <f t="shared" si="20"/>
        <v>0</v>
      </c>
      <c r="K146" s="153"/>
      <c r="L146" s="154"/>
      <c r="M146" s="155" t="s">
        <v>1</v>
      </c>
      <c r="N146" s="156" t="s">
        <v>38</v>
      </c>
      <c r="O146" s="143">
        <v>0</v>
      </c>
      <c r="P146" s="143">
        <f t="shared" si="21"/>
        <v>0</v>
      </c>
      <c r="Q146" s="143">
        <v>0</v>
      </c>
      <c r="R146" s="143">
        <f t="shared" si="22"/>
        <v>0</v>
      </c>
      <c r="S146" s="143">
        <v>0</v>
      </c>
      <c r="T146" s="144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130</v>
      </c>
      <c r="AT146" s="145" t="s">
        <v>167</v>
      </c>
      <c r="AU146" s="145" t="s">
        <v>105</v>
      </c>
      <c r="AY146" s="14" t="s">
        <v>99</v>
      </c>
      <c r="BE146" s="146">
        <f t="shared" si="24"/>
        <v>0</v>
      </c>
      <c r="BF146" s="146">
        <f t="shared" si="25"/>
        <v>0</v>
      </c>
      <c r="BG146" s="146">
        <f t="shared" si="26"/>
        <v>0</v>
      </c>
      <c r="BH146" s="146">
        <f t="shared" si="27"/>
        <v>0</v>
      </c>
      <c r="BI146" s="146">
        <f t="shared" si="28"/>
        <v>0</v>
      </c>
      <c r="BJ146" s="14" t="s">
        <v>105</v>
      </c>
      <c r="BK146" s="146">
        <f t="shared" si="29"/>
        <v>0</v>
      </c>
      <c r="BL146" s="14" t="s">
        <v>104</v>
      </c>
      <c r="BM146" s="145" t="s">
        <v>203</v>
      </c>
    </row>
    <row r="147" spans="1:65" s="2" customFormat="1" ht="48.75" customHeight="1">
      <c r="A147" s="26"/>
      <c r="B147" s="133"/>
      <c r="C147" s="134" t="s">
        <v>204</v>
      </c>
      <c r="D147" s="134" t="s">
        <v>100</v>
      </c>
      <c r="E147" s="135" t="s">
        <v>205</v>
      </c>
      <c r="F147" s="136" t="s">
        <v>206</v>
      </c>
      <c r="G147" s="137" t="s">
        <v>103</v>
      </c>
      <c r="H147" s="138">
        <v>3</v>
      </c>
      <c r="I147" s="139"/>
      <c r="J147" s="139">
        <f t="shared" si="20"/>
        <v>0</v>
      </c>
      <c r="K147" s="140"/>
      <c r="L147" s="27"/>
      <c r="M147" s="141" t="s">
        <v>1</v>
      </c>
      <c r="N147" s="142" t="s">
        <v>38</v>
      </c>
      <c r="O147" s="143">
        <v>2.6869999999999998</v>
      </c>
      <c r="P147" s="143">
        <f t="shared" si="21"/>
        <v>8.0609999999999999</v>
      </c>
      <c r="Q147" s="143">
        <v>0</v>
      </c>
      <c r="R147" s="143">
        <f t="shared" si="22"/>
        <v>0</v>
      </c>
      <c r="S147" s="143">
        <v>0</v>
      </c>
      <c r="T147" s="144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104</v>
      </c>
      <c r="AT147" s="145" t="s">
        <v>100</v>
      </c>
      <c r="AU147" s="145" t="s">
        <v>105</v>
      </c>
      <c r="AY147" s="14" t="s">
        <v>99</v>
      </c>
      <c r="BE147" s="146">
        <f t="shared" si="24"/>
        <v>0</v>
      </c>
      <c r="BF147" s="146">
        <f t="shared" si="25"/>
        <v>0</v>
      </c>
      <c r="BG147" s="146">
        <f t="shared" si="26"/>
        <v>0</v>
      </c>
      <c r="BH147" s="146">
        <f t="shared" si="27"/>
        <v>0</v>
      </c>
      <c r="BI147" s="146">
        <f t="shared" si="28"/>
        <v>0</v>
      </c>
      <c r="BJ147" s="14" t="s">
        <v>105</v>
      </c>
      <c r="BK147" s="146">
        <f t="shared" si="29"/>
        <v>0</v>
      </c>
      <c r="BL147" s="14" t="s">
        <v>104</v>
      </c>
      <c r="BM147" s="145" t="s">
        <v>207</v>
      </c>
    </row>
    <row r="148" spans="1:65" s="2" customFormat="1" ht="54.75" customHeight="1">
      <c r="A148" s="26"/>
      <c r="B148" s="133"/>
      <c r="C148" s="147" t="s">
        <v>208</v>
      </c>
      <c r="D148" s="147" t="s">
        <v>167</v>
      </c>
      <c r="E148" s="148" t="s">
        <v>209</v>
      </c>
      <c r="F148" s="149" t="s">
        <v>210</v>
      </c>
      <c r="G148" s="150" t="s">
        <v>103</v>
      </c>
      <c r="H148" s="151">
        <v>3</v>
      </c>
      <c r="I148" s="152"/>
      <c r="J148" s="152">
        <f t="shared" si="20"/>
        <v>0</v>
      </c>
      <c r="K148" s="153"/>
      <c r="L148" s="154"/>
      <c r="M148" s="155" t="s">
        <v>1</v>
      </c>
      <c r="N148" s="156" t="s">
        <v>38</v>
      </c>
      <c r="O148" s="143">
        <v>0</v>
      </c>
      <c r="P148" s="143">
        <f t="shared" si="21"/>
        <v>0</v>
      </c>
      <c r="Q148" s="143">
        <v>0</v>
      </c>
      <c r="R148" s="143">
        <f t="shared" si="22"/>
        <v>0</v>
      </c>
      <c r="S148" s="143">
        <v>0</v>
      </c>
      <c r="T148" s="144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130</v>
      </c>
      <c r="AT148" s="145" t="s">
        <v>167</v>
      </c>
      <c r="AU148" s="145" t="s">
        <v>105</v>
      </c>
      <c r="AY148" s="14" t="s">
        <v>99</v>
      </c>
      <c r="BE148" s="146">
        <f t="shared" si="24"/>
        <v>0</v>
      </c>
      <c r="BF148" s="146">
        <f t="shared" si="25"/>
        <v>0</v>
      </c>
      <c r="BG148" s="146">
        <f t="shared" si="26"/>
        <v>0</v>
      </c>
      <c r="BH148" s="146">
        <f t="shared" si="27"/>
        <v>0</v>
      </c>
      <c r="BI148" s="146">
        <f t="shared" si="28"/>
        <v>0</v>
      </c>
      <c r="BJ148" s="14" t="s">
        <v>105</v>
      </c>
      <c r="BK148" s="146">
        <f t="shared" si="29"/>
        <v>0</v>
      </c>
      <c r="BL148" s="14" t="s">
        <v>104</v>
      </c>
      <c r="BM148" s="145" t="s">
        <v>211</v>
      </c>
    </row>
    <row r="149" spans="1:65" s="2" customFormat="1" ht="45" customHeight="1">
      <c r="A149" s="26"/>
      <c r="B149" s="133"/>
      <c r="C149" s="134" t="s">
        <v>212</v>
      </c>
      <c r="D149" s="134" t="s">
        <v>100</v>
      </c>
      <c r="E149" s="135" t="s">
        <v>213</v>
      </c>
      <c r="F149" s="136" t="s">
        <v>214</v>
      </c>
      <c r="G149" s="137" t="s">
        <v>103</v>
      </c>
      <c r="H149" s="138">
        <v>7</v>
      </c>
      <c r="I149" s="139"/>
      <c r="J149" s="139">
        <f t="shared" si="20"/>
        <v>0</v>
      </c>
      <c r="K149" s="140"/>
      <c r="L149" s="27"/>
      <c r="M149" s="141" t="s">
        <v>1</v>
      </c>
      <c r="N149" s="142" t="s">
        <v>38</v>
      </c>
      <c r="O149" s="143">
        <v>2.6869999999999998</v>
      </c>
      <c r="P149" s="143">
        <f t="shared" si="21"/>
        <v>18.808999999999997</v>
      </c>
      <c r="Q149" s="143">
        <v>0</v>
      </c>
      <c r="R149" s="143">
        <f t="shared" si="22"/>
        <v>0</v>
      </c>
      <c r="S149" s="143">
        <v>0</v>
      </c>
      <c r="T149" s="144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104</v>
      </c>
      <c r="AT149" s="145" t="s">
        <v>100</v>
      </c>
      <c r="AU149" s="145" t="s">
        <v>105</v>
      </c>
      <c r="AY149" s="14" t="s">
        <v>99</v>
      </c>
      <c r="BE149" s="146">
        <f t="shared" si="24"/>
        <v>0</v>
      </c>
      <c r="BF149" s="146">
        <f t="shared" si="25"/>
        <v>0</v>
      </c>
      <c r="BG149" s="146">
        <f t="shared" si="26"/>
        <v>0</v>
      </c>
      <c r="BH149" s="146">
        <f t="shared" si="27"/>
        <v>0</v>
      </c>
      <c r="BI149" s="146">
        <f t="shared" si="28"/>
        <v>0</v>
      </c>
      <c r="BJ149" s="14" t="s">
        <v>105</v>
      </c>
      <c r="BK149" s="146">
        <f t="shared" si="29"/>
        <v>0</v>
      </c>
      <c r="BL149" s="14" t="s">
        <v>104</v>
      </c>
      <c r="BM149" s="145" t="s">
        <v>215</v>
      </c>
    </row>
    <row r="150" spans="1:65" s="2" customFormat="1" ht="66.75" customHeight="1">
      <c r="A150" s="26"/>
      <c r="B150" s="133"/>
      <c r="C150" s="147" t="s">
        <v>216</v>
      </c>
      <c r="D150" s="147" t="s">
        <v>167</v>
      </c>
      <c r="E150" s="148" t="s">
        <v>217</v>
      </c>
      <c r="F150" s="149" t="s">
        <v>218</v>
      </c>
      <c r="G150" s="150" t="s">
        <v>103</v>
      </c>
      <c r="H150" s="151">
        <v>7</v>
      </c>
      <c r="I150" s="152"/>
      <c r="J150" s="152">
        <f t="shared" si="20"/>
        <v>0</v>
      </c>
      <c r="K150" s="153"/>
      <c r="L150" s="154"/>
      <c r="M150" s="155" t="s">
        <v>1</v>
      </c>
      <c r="N150" s="156" t="s">
        <v>38</v>
      </c>
      <c r="O150" s="143">
        <v>0</v>
      </c>
      <c r="P150" s="143">
        <f t="shared" si="21"/>
        <v>0</v>
      </c>
      <c r="Q150" s="143">
        <v>0</v>
      </c>
      <c r="R150" s="143">
        <f t="shared" si="22"/>
        <v>0</v>
      </c>
      <c r="S150" s="143">
        <v>0</v>
      </c>
      <c r="T150" s="144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130</v>
      </c>
      <c r="AT150" s="145" t="s">
        <v>167</v>
      </c>
      <c r="AU150" s="145" t="s">
        <v>105</v>
      </c>
      <c r="AY150" s="14" t="s">
        <v>99</v>
      </c>
      <c r="BE150" s="146">
        <f t="shared" si="24"/>
        <v>0</v>
      </c>
      <c r="BF150" s="146">
        <f t="shared" si="25"/>
        <v>0</v>
      </c>
      <c r="BG150" s="146">
        <f t="shared" si="26"/>
        <v>0</v>
      </c>
      <c r="BH150" s="146">
        <f t="shared" si="27"/>
        <v>0</v>
      </c>
      <c r="BI150" s="146">
        <f t="shared" si="28"/>
        <v>0</v>
      </c>
      <c r="BJ150" s="14" t="s">
        <v>105</v>
      </c>
      <c r="BK150" s="146">
        <f t="shared" si="29"/>
        <v>0</v>
      </c>
      <c r="BL150" s="14" t="s">
        <v>104</v>
      </c>
      <c r="BM150" s="145" t="s">
        <v>219</v>
      </c>
    </row>
    <row r="151" spans="1:65" s="2" customFormat="1" ht="47.25" customHeight="1">
      <c r="A151" s="26"/>
      <c r="B151" s="133"/>
      <c r="C151" s="134" t="s">
        <v>220</v>
      </c>
      <c r="D151" s="134" t="s">
        <v>100</v>
      </c>
      <c r="E151" s="135" t="s">
        <v>221</v>
      </c>
      <c r="F151" s="136" t="s">
        <v>222</v>
      </c>
      <c r="G151" s="137" t="s">
        <v>103</v>
      </c>
      <c r="H151" s="138">
        <v>4</v>
      </c>
      <c r="I151" s="139"/>
      <c r="J151" s="139">
        <f t="shared" si="20"/>
        <v>0</v>
      </c>
      <c r="K151" s="140"/>
      <c r="L151" s="27"/>
      <c r="M151" s="141" t="s">
        <v>1</v>
      </c>
      <c r="N151" s="142" t="s">
        <v>38</v>
      </c>
      <c r="O151" s="143">
        <v>0.41599999999999998</v>
      </c>
      <c r="P151" s="143">
        <f t="shared" si="21"/>
        <v>1.6639999999999999</v>
      </c>
      <c r="Q151" s="143">
        <v>0</v>
      </c>
      <c r="R151" s="143">
        <f t="shared" si="22"/>
        <v>0</v>
      </c>
      <c r="S151" s="143">
        <v>0</v>
      </c>
      <c r="T151" s="144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104</v>
      </c>
      <c r="AT151" s="145" t="s">
        <v>100</v>
      </c>
      <c r="AU151" s="145" t="s">
        <v>105</v>
      </c>
      <c r="AY151" s="14" t="s">
        <v>99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4" t="s">
        <v>105</v>
      </c>
      <c r="BK151" s="146">
        <f t="shared" si="29"/>
        <v>0</v>
      </c>
      <c r="BL151" s="14" t="s">
        <v>104</v>
      </c>
      <c r="BM151" s="145" t="s">
        <v>223</v>
      </c>
    </row>
    <row r="152" spans="1:65" s="2" customFormat="1" ht="63" customHeight="1">
      <c r="A152" s="26"/>
      <c r="B152" s="133"/>
      <c r="C152" s="147" t="s">
        <v>224</v>
      </c>
      <c r="D152" s="147" t="s">
        <v>167</v>
      </c>
      <c r="E152" s="148" t="s">
        <v>225</v>
      </c>
      <c r="F152" s="149" t="s">
        <v>226</v>
      </c>
      <c r="G152" s="150" t="s">
        <v>103</v>
      </c>
      <c r="H152" s="151">
        <v>4</v>
      </c>
      <c r="I152" s="152"/>
      <c r="J152" s="152">
        <f t="shared" si="20"/>
        <v>0</v>
      </c>
      <c r="K152" s="153"/>
      <c r="L152" s="154"/>
      <c r="M152" s="155" t="s">
        <v>1</v>
      </c>
      <c r="N152" s="156" t="s">
        <v>38</v>
      </c>
      <c r="O152" s="143">
        <v>0</v>
      </c>
      <c r="P152" s="143">
        <f t="shared" si="21"/>
        <v>0</v>
      </c>
      <c r="Q152" s="143">
        <v>0</v>
      </c>
      <c r="R152" s="143">
        <f t="shared" si="22"/>
        <v>0</v>
      </c>
      <c r="S152" s="143">
        <v>0</v>
      </c>
      <c r="T152" s="144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130</v>
      </c>
      <c r="AT152" s="145" t="s">
        <v>167</v>
      </c>
      <c r="AU152" s="145" t="s">
        <v>105</v>
      </c>
      <c r="AY152" s="14" t="s">
        <v>99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4" t="s">
        <v>105</v>
      </c>
      <c r="BK152" s="146">
        <f t="shared" si="29"/>
        <v>0</v>
      </c>
      <c r="BL152" s="14" t="s">
        <v>104</v>
      </c>
      <c r="BM152" s="145" t="s">
        <v>227</v>
      </c>
    </row>
    <row r="153" spans="1:65" s="2" customFormat="1" ht="41.25" customHeight="1">
      <c r="A153" s="26"/>
      <c r="B153" s="133"/>
      <c r="C153" s="134" t="s">
        <v>228</v>
      </c>
      <c r="D153" s="134" t="s">
        <v>100</v>
      </c>
      <c r="E153" s="135" t="s">
        <v>229</v>
      </c>
      <c r="F153" s="136" t="s">
        <v>230</v>
      </c>
      <c r="G153" s="137" t="s">
        <v>103</v>
      </c>
      <c r="H153" s="138">
        <v>5</v>
      </c>
      <c r="I153" s="139"/>
      <c r="J153" s="139">
        <f t="shared" si="20"/>
        <v>0</v>
      </c>
      <c r="K153" s="140"/>
      <c r="L153" s="27"/>
      <c r="M153" s="141" t="s">
        <v>1</v>
      </c>
      <c r="N153" s="142" t="s">
        <v>38</v>
      </c>
      <c r="O153" s="143">
        <v>1.625</v>
      </c>
      <c r="P153" s="143">
        <f t="shared" si="21"/>
        <v>8.125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104</v>
      </c>
      <c r="AT153" s="145" t="s">
        <v>100</v>
      </c>
      <c r="AU153" s="145" t="s">
        <v>105</v>
      </c>
      <c r="AY153" s="14" t="s">
        <v>99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4" t="s">
        <v>105</v>
      </c>
      <c r="BK153" s="146">
        <f t="shared" si="29"/>
        <v>0</v>
      </c>
      <c r="BL153" s="14" t="s">
        <v>104</v>
      </c>
      <c r="BM153" s="145" t="s">
        <v>231</v>
      </c>
    </row>
    <row r="154" spans="1:65" s="2" customFormat="1" ht="71.25" customHeight="1">
      <c r="A154" s="26"/>
      <c r="B154" s="133"/>
      <c r="C154" s="147" t="s">
        <v>170</v>
      </c>
      <c r="D154" s="147" t="s">
        <v>167</v>
      </c>
      <c r="E154" s="148" t="s">
        <v>232</v>
      </c>
      <c r="F154" s="149" t="s">
        <v>233</v>
      </c>
      <c r="G154" s="150" t="s">
        <v>103</v>
      </c>
      <c r="H154" s="151">
        <v>5</v>
      </c>
      <c r="I154" s="152"/>
      <c r="J154" s="152">
        <f t="shared" si="20"/>
        <v>0</v>
      </c>
      <c r="K154" s="153"/>
      <c r="L154" s="154"/>
      <c r="M154" s="155" t="s">
        <v>1</v>
      </c>
      <c r="N154" s="156" t="s">
        <v>38</v>
      </c>
      <c r="O154" s="143">
        <v>0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130</v>
      </c>
      <c r="AT154" s="145" t="s">
        <v>167</v>
      </c>
      <c r="AU154" s="145" t="s">
        <v>105</v>
      </c>
      <c r="AY154" s="14" t="s">
        <v>99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4" t="s">
        <v>105</v>
      </c>
      <c r="BK154" s="146">
        <f t="shared" si="29"/>
        <v>0</v>
      </c>
      <c r="BL154" s="14" t="s">
        <v>104</v>
      </c>
      <c r="BM154" s="145" t="s">
        <v>234</v>
      </c>
    </row>
    <row r="155" spans="1:65" s="2" customFormat="1" ht="55.5" customHeight="1">
      <c r="A155" s="26"/>
      <c r="B155" s="133"/>
      <c r="C155" s="134" t="s">
        <v>235</v>
      </c>
      <c r="D155" s="134" t="s">
        <v>100</v>
      </c>
      <c r="E155" s="135" t="s">
        <v>236</v>
      </c>
      <c r="F155" s="136" t="s">
        <v>237</v>
      </c>
      <c r="G155" s="137" t="s">
        <v>103</v>
      </c>
      <c r="H155" s="138">
        <v>7</v>
      </c>
      <c r="I155" s="139"/>
      <c r="J155" s="139">
        <f t="shared" si="20"/>
        <v>0</v>
      </c>
      <c r="K155" s="140"/>
      <c r="L155" s="27"/>
      <c r="M155" s="141" t="s">
        <v>1</v>
      </c>
      <c r="N155" s="142" t="s">
        <v>38</v>
      </c>
      <c r="O155" s="143">
        <v>1.625</v>
      </c>
      <c r="P155" s="143">
        <f t="shared" si="21"/>
        <v>11.375</v>
      </c>
      <c r="Q155" s="143">
        <v>0</v>
      </c>
      <c r="R155" s="143">
        <f t="shared" si="22"/>
        <v>0</v>
      </c>
      <c r="S155" s="143">
        <v>0</v>
      </c>
      <c r="T155" s="144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104</v>
      </c>
      <c r="AT155" s="145" t="s">
        <v>100</v>
      </c>
      <c r="AU155" s="145" t="s">
        <v>105</v>
      </c>
      <c r="AY155" s="14" t="s">
        <v>99</v>
      </c>
      <c r="BE155" s="146">
        <f t="shared" si="24"/>
        <v>0</v>
      </c>
      <c r="BF155" s="146">
        <f t="shared" si="25"/>
        <v>0</v>
      </c>
      <c r="BG155" s="146">
        <f t="shared" si="26"/>
        <v>0</v>
      </c>
      <c r="BH155" s="146">
        <f t="shared" si="27"/>
        <v>0</v>
      </c>
      <c r="BI155" s="146">
        <f t="shared" si="28"/>
        <v>0</v>
      </c>
      <c r="BJ155" s="14" t="s">
        <v>105</v>
      </c>
      <c r="BK155" s="146">
        <f t="shared" si="29"/>
        <v>0</v>
      </c>
      <c r="BL155" s="14" t="s">
        <v>104</v>
      </c>
      <c r="BM155" s="145" t="s">
        <v>238</v>
      </c>
    </row>
    <row r="156" spans="1:65" s="2" customFormat="1" ht="64.5" customHeight="1">
      <c r="A156" s="26"/>
      <c r="B156" s="133"/>
      <c r="C156" s="147" t="s">
        <v>239</v>
      </c>
      <c r="D156" s="147" t="s">
        <v>167</v>
      </c>
      <c r="E156" s="148" t="s">
        <v>240</v>
      </c>
      <c r="F156" s="149" t="s">
        <v>241</v>
      </c>
      <c r="G156" s="150" t="s">
        <v>103</v>
      </c>
      <c r="H156" s="151">
        <v>2</v>
      </c>
      <c r="I156" s="152"/>
      <c r="J156" s="152">
        <f t="shared" si="20"/>
        <v>0</v>
      </c>
      <c r="K156" s="153"/>
      <c r="L156" s="154"/>
      <c r="M156" s="155" t="s">
        <v>1</v>
      </c>
      <c r="N156" s="156" t="s">
        <v>38</v>
      </c>
      <c r="O156" s="143">
        <v>0</v>
      </c>
      <c r="P156" s="143">
        <f t="shared" si="21"/>
        <v>0</v>
      </c>
      <c r="Q156" s="143">
        <v>0</v>
      </c>
      <c r="R156" s="143">
        <f t="shared" si="22"/>
        <v>0</v>
      </c>
      <c r="S156" s="143">
        <v>0</v>
      </c>
      <c r="T156" s="144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130</v>
      </c>
      <c r="AT156" s="145" t="s">
        <v>167</v>
      </c>
      <c r="AU156" s="145" t="s">
        <v>105</v>
      </c>
      <c r="AY156" s="14" t="s">
        <v>99</v>
      </c>
      <c r="BE156" s="146">
        <f t="shared" si="24"/>
        <v>0</v>
      </c>
      <c r="BF156" s="146">
        <f t="shared" si="25"/>
        <v>0</v>
      </c>
      <c r="BG156" s="146">
        <f t="shared" si="26"/>
        <v>0</v>
      </c>
      <c r="BH156" s="146">
        <f t="shared" si="27"/>
        <v>0</v>
      </c>
      <c r="BI156" s="146">
        <f t="shared" si="28"/>
        <v>0</v>
      </c>
      <c r="BJ156" s="14" t="s">
        <v>105</v>
      </c>
      <c r="BK156" s="146">
        <f t="shared" si="29"/>
        <v>0</v>
      </c>
      <c r="BL156" s="14" t="s">
        <v>104</v>
      </c>
      <c r="BM156" s="145" t="s">
        <v>242</v>
      </c>
    </row>
    <row r="157" spans="1:65" s="2" customFormat="1" ht="60.75" customHeight="1">
      <c r="A157" s="26"/>
      <c r="B157" s="133"/>
      <c r="C157" s="147" t="s">
        <v>243</v>
      </c>
      <c r="D157" s="147" t="s">
        <v>167</v>
      </c>
      <c r="E157" s="148" t="s">
        <v>244</v>
      </c>
      <c r="F157" s="149" t="s">
        <v>245</v>
      </c>
      <c r="G157" s="150" t="s">
        <v>103</v>
      </c>
      <c r="H157" s="151">
        <v>5</v>
      </c>
      <c r="I157" s="152"/>
      <c r="J157" s="152">
        <f t="shared" si="20"/>
        <v>0</v>
      </c>
      <c r="K157" s="153"/>
      <c r="L157" s="154"/>
      <c r="M157" s="155" t="s">
        <v>1</v>
      </c>
      <c r="N157" s="156" t="s">
        <v>38</v>
      </c>
      <c r="O157" s="143">
        <v>0</v>
      </c>
      <c r="P157" s="143">
        <f t="shared" si="21"/>
        <v>0</v>
      </c>
      <c r="Q157" s="143">
        <v>0</v>
      </c>
      <c r="R157" s="143">
        <f t="shared" si="22"/>
        <v>0</v>
      </c>
      <c r="S157" s="143">
        <v>0</v>
      </c>
      <c r="T157" s="144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130</v>
      </c>
      <c r="AT157" s="145" t="s">
        <v>167</v>
      </c>
      <c r="AU157" s="145" t="s">
        <v>105</v>
      </c>
      <c r="AY157" s="14" t="s">
        <v>99</v>
      </c>
      <c r="BE157" s="146">
        <f t="shared" si="24"/>
        <v>0</v>
      </c>
      <c r="BF157" s="146">
        <f t="shared" si="25"/>
        <v>0</v>
      </c>
      <c r="BG157" s="146">
        <f t="shared" si="26"/>
        <v>0</v>
      </c>
      <c r="BH157" s="146">
        <f t="shared" si="27"/>
        <v>0</v>
      </c>
      <c r="BI157" s="146">
        <f t="shared" si="28"/>
        <v>0</v>
      </c>
      <c r="BJ157" s="14" t="s">
        <v>105</v>
      </c>
      <c r="BK157" s="146">
        <f t="shared" si="29"/>
        <v>0</v>
      </c>
      <c r="BL157" s="14" t="s">
        <v>104</v>
      </c>
      <c r="BM157" s="145" t="s">
        <v>246</v>
      </c>
    </row>
    <row r="158" spans="1:65" s="2" customFormat="1" ht="42" customHeight="1">
      <c r="A158" s="26"/>
      <c r="B158" s="133"/>
      <c r="C158" s="134" t="s">
        <v>247</v>
      </c>
      <c r="D158" s="134" t="s">
        <v>100</v>
      </c>
      <c r="E158" s="135" t="s">
        <v>248</v>
      </c>
      <c r="F158" s="136" t="s">
        <v>249</v>
      </c>
      <c r="G158" s="137" t="s">
        <v>103</v>
      </c>
      <c r="H158" s="138">
        <v>1</v>
      </c>
      <c r="I158" s="139"/>
      <c r="J158" s="139">
        <f t="shared" si="20"/>
        <v>0</v>
      </c>
      <c r="K158" s="140"/>
      <c r="L158" s="27"/>
      <c r="M158" s="141" t="s">
        <v>1</v>
      </c>
      <c r="N158" s="142" t="s">
        <v>38</v>
      </c>
      <c r="O158" s="143">
        <v>6.4560000000000004</v>
      </c>
      <c r="P158" s="143">
        <f t="shared" si="21"/>
        <v>6.4560000000000004</v>
      </c>
      <c r="Q158" s="143">
        <v>0</v>
      </c>
      <c r="R158" s="143">
        <f t="shared" si="22"/>
        <v>0</v>
      </c>
      <c r="S158" s="143">
        <v>0</v>
      </c>
      <c r="T158" s="144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104</v>
      </c>
      <c r="AT158" s="145" t="s">
        <v>100</v>
      </c>
      <c r="AU158" s="145" t="s">
        <v>105</v>
      </c>
      <c r="AY158" s="14" t="s">
        <v>99</v>
      </c>
      <c r="BE158" s="146">
        <f t="shared" si="24"/>
        <v>0</v>
      </c>
      <c r="BF158" s="146">
        <f t="shared" si="25"/>
        <v>0</v>
      </c>
      <c r="BG158" s="146">
        <f t="shared" si="26"/>
        <v>0</v>
      </c>
      <c r="BH158" s="146">
        <f t="shared" si="27"/>
        <v>0</v>
      </c>
      <c r="BI158" s="146">
        <f t="shared" si="28"/>
        <v>0</v>
      </c>
      <c r="BJ158" s="14" t="s">
        <v>105</v>
      </c>
      <c r="BK158" s="146">
        <f t="shared" si="29"/>
        <v>0</v>
      </c>
      <c r="BL158" s="14" t="s">
        <v>104</v>
      </c>
      <c r="BM158" s="145" t="s">
        <v>250</v>
      </c>
    </row>
    <row r="159" spans="1:65" s="2" customFormat="1" ht="78.75" customHeight="1">
      <c r="A159" s="26"/>
      <c r="B159" s="133"/>
      <c r="C159" s="147" t="s">
        <v>251</v>
      </c>
      <c r="D159" s="147" t="s">
        <v>167</v>
      </c>
      <c r="E159" s="148" t="s">
        <v>252</v>
      </c>
      <c r="F159" s="149" t="s">
        <v>253</v>
      </c>
      <c r="G159" s="150" t="s">
        <v>103</v>
      </c>
      <c r="H159" s="151">
        <v>1</v>
      </c>
      <c r="I159" s="152"/>
      <c r="J159" s="152">
        <f t="shared" si="20"/>
        <v>0</v>
      </c>
      <c r="K159" s="153"/>
      <c r="L159" s="154"/>
      <c r="M159" s="155" t="s">
        <v>1</v>
      </c>
      <c r="N159" s="156" t="s">
        <v>38</v>
      </c>
      <c r="O159" s="143">
        <v>0</v>
      </c>
      <c r="P159" s="143">
        <f t="shared" si="21"/>
        <v>0</v>
      </c>
      <c r="Q159" s="143">
        <v>0</v>
      </c>
      <c r="R159" s="143">
        <f t="shared" si="22"/>
        <v>0</v>
      </c>
      <c r="S159" s="143">
        <v>0</v>
      </c>
      <c r="T159" s="144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130</v>
      </c>
      <c r="AT159" s="145" t="s">
        <v>167</v>
      </c>
      <c r="AU159" s="145" t="s">
        <v>105</v>
      </c>
      <c r="AY159" s="14" t="s">
        <v>99</v>
      </c>
      <c r="BE159" s="146">
        <f t="shared" si="24"/>
        <v>0</v>
      </c>
      <c r="BF159" s="146">
        <f t="shared" si="25"/>
        <v>0</v>
      </c>
      <c r="BG159" s="146">
        <f t="shared" si="26"/>
        <v>0</v>
      </c>
      <c r="BH159" s="146">
        <f t="shared" si="27"/>
        <v>0</v>
      </c>
      <c r="BI159" s="146">
        <f t="shared" si="28"/>
        <v>0</v>
      </c>
      <c r="BJ159" s="14" t="s">
        <v>105</v>
      </c>
      <c r="BK159" s="146">
        <f t="shared" si="29"/>
        <v>0</v>
      </c>
      <c r="BL159" s="14" t="s">
        <v>104</v>
      </c>
      <c r="BM159" s="145" t="s">
        <v>254</v>
      </c>
    </row>
    <row r="160" spans="1:65" s="2" customFormat="1" ht="54.75" customHeight="1">
      <c r="A160" s="26"/>
      <c r="B160" s="133"/>
      <c r="C160" s="134" t="s">
        <v>255</v>
      </c>
      <c r="D160" s="134" t="s">
        <v>100</v>
      </c>
      <c r="E160" s="135" t="s">
        <v>256</v>
      </c>
      <c r="F160" s="136" t="s">
        <v>257</v>
      </c>
      <c r="G160" s="137" t="s">
        <v>103</v>
      </c>
      <c r="H160" s="138">
        <v>2</v>
      </c>
      <c r="I160" s="139"/>
      <c r="J160" s="139">
        <f t="shared" si="20"/>
        <v>0</v>
      </c>
      <c r="K160" s="140"/>
      <c r="L160" s="27"/>
      <c r="M160" s="141" t="s">
        <v>1</v>
      </c>
      <c r="N160" s="142" t="s">
        <v>38</v>
      </c>
      <c r="O160" s="143">
        <v>6.4560000000000004</v>
      </c>
      <c r="P160" s="143">
        <f t="shared" si="21"/>
        <v>12.912000000000001</v>
      </c>
      <c r="Q160" s="143">
        <v>0</v>
      </c>
      <c r="R160" s="143">
        <f t="shared" si="22"/>
        <v>0</v>
      </c>
      <c r="S160" s="143">
        <v>0</v>
      </c>
      <c r="T160" s="14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104</v>
      </c>
      <c r="AT160" s="145" t="s">
        <v>100</v>
      </c>
      <c r="AU160" s="145" t="s">
        <v>105</v>
      </c>
      <c r="AY160" s="14" t="s">
        <v>99</v>
      </c>
      <c r="BE160" s="146">
        <f t="shared" si="24"/>
        <v>0</v>
      </c>
      <c r="BF160" s="146">
        <f t="shared" si="25"/>
        <v>0</v>
      </c>
      <c r="BG160" s="146">
        <f t="shared" si="26"/>
        <v>0</v>
      </c>
      <c r="BH160" s="146">
        <f t="shared" si="27"/>
        <v>0</v>
      </c>
      <c r="BI160" s="146">
        <f t="shared" si="28"/>
        <v>0</v>
      </c>
      <c r="BJ160" s="14" t="s">
        <v>105</v>
      </c>
      <c r="BK160" s="146">
        <f t="shared" si="29"/>
        <v>0</v>
      </c>
      <c r="BL160" s="14" t="s">
        <v>104</v>
      </c>
      <c r="BM160" s="145" t="s">
        <v>258</v>
      </c>
    </row>
    <row r="161" spans="1:65" s="2" customFormat="1" ht="99.75" customHeight="1">
      <c r="A161" s="26"/>
      <c r="B161" s="133"/>
      <c r="C161" s="147" t="s">
        <v>259</v>
      </c>
      <c r="D161" s="147" t="s">
        <v>167</v>
      </c>
      <c r="E161" s="148" t="s">
        <v>260</v>
      </c>
      <c r="F161" s="149" t="s">
        <v>261</v>
      </c>
      <c r="G161" s="150" t="s">
        <v>103</v>
      </c>
      <c r="H161" s="151">
        <v>2</v>
      </c>
      <c r="I161" s="152"/>
      <c r="J161" s="152">
        <f t="shared" si="20"/>
        <v>0</v>
      </c>
      <c r="K161" s="153"/>
      <c r="L161" s="154"/>
      <c r="M161" s="157" t="s">
        <v>1</v>
      </c>
      <c r="N161" s="158" t="s">
        <v>38</v>
      </c>
      <c r="O161" s="159">
        <v>0</v>
      </c>
      <c r="P161" s="159">
        <f t="shared" si="21"/>
        <v>0</v>
      </c>
      <c r="Q161" s="159">
        <v>0</v>
      </c>
      <c r="R161" s="159">
        <f t="shared" si="22"/>
        <v>0</v>
      </c>
      <c r="S161" s="159">
        <v>0</v>
      </c>
      <c r="T161" s="160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130</v>
      </c>
      <c r="AT161" s="145" t="s">
        <v>167</v>
      </c>
      <c r="AU161" s="145" t="s">
        <v>105</v>
      </c>
      <c r="AY161" s="14" t="s">
        <v>99</v>
      </c>
      <c r="BE161" s="146">
        <f t="shared" si="24"/>
        <v>0</v>
      </c>
      <c r="BF161" s="146">
        <f t="shared" si="25"/>
        <v>0</v>
      </c>
      <c r="BG161" s="146">
        <f t="shared" si="26"/>
        <v>0</v>
      </c>
      <c r="BH161" s="146">
        <f t="shared" si="27"/>
        <v>0</v>
      </c>
      <c r="BI161" s="146">
        <f t="shared" si="28"/>
        <v>0</v>
      </c>
      <c r="BJ161" s="14" t="s">
        <v>105</v>
      </c>
      <c r="BK161" s="146">
        <f t="shared" si="29"/>
        <v>0</v>
      </c>
      <c r="BL161" s="14" t="s">
        <v>104</v>
      </c>
      <c r="BM161" s="145" t="s">
        <v>262</v>
      </c>
    </row>
    <row r="162" spans="1:65" s="2" customFormat="1" ht="6.95" customHeight="1">
      <c r="A162" s="26"/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27"/>
      <c r="M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</sheetData>
  <autoFilter ref="C116:K161"/>
  <mergeCells count="6">
    <mergeCell ref="E109:H10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19-1 - Náučný chodník Dúp...</vt:lpstr>
      <vt:lpstr>'19-1 - Náučný chodník Dúp...'!Názvy_tlače</vt:lpstr>
      <vt:lpstr>'Rekapitulácia stavby'!Názvy_tlače</vt:lpstr>
      <vt:lpstr>'19-1 - Náučný chodník Dúp...'!Oblasť_tlače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VladoCivan-PC\Vlado Civan</dc:creator>
  <cp:lastModifiedBy>Martin T</cp:lastModifiedBy>
  <cp:lastPrinted>2022-12-06T13:36:35Z</cp:lastPrinted>
  <dcterms:created xsi:type="dcterms:W3CDTF">2022-12-02T08:32:22Z</dcterms:created>
  <dcterms:modified xsi:type="dcterms:W3CDTF">2024-06-19T11:25:32Z</dcterms:modified>
</cp:coreProperties>
</file>