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ttap\Downloads\"/>
    </mc:Choice>
  </mc:AlternateContent>
  <xr:revisionPtr revIDLastSave="0" documentId="13_ncr:1_{FD7A7EB9-71BC-4473-AB11-28795E274319}" xr6:coauthVersionLast="47" xr6:coauthVersionMax="47" xr10:uidLastSave="{00000000-0000-0000-0000-000000000000}"/>
  <bookViews>
    <workbookView xWindow="-103" yWindow="-103" windowWidth="33120" windowHeight="18120" xr2:uid="{F003AC52-BE22-49EA-97EF-163C7D5B94B5}"/>
  </bookViews>
  <sheets>
    <sheet name="Rekapitulácia" sheetId="1" r:id="rId1"/>
    <sheet name="Krycí list stavby" sheetId="2" r:id="rId2"/>
    <sheet name="SO 5103" sheetId="3" r:id="rId3"/>
    <sheet name="SO 5104" sheetId="4" r:id="rId4"/>
  </sheets>
  <definedNames>
    <definedName name="_xlnm.Print_Area" localSheetId="2">'SO 5103'!$B$2:$V$144</definedName>
    <definedName name="_xlnm.Print_Area" localSheetId="3">'SO 5104'!$B$2:$V$115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17" i="2"/>
  <c r="I16" i="2"/>
  <c r="I14" i="2"/>
  <c r="E18" i="2"/>
  <c r="E19" i="2"/>
  <c r="D19" i="2"/>
  <c r="C19" i="2"/>
  <c r="D18" i="2"/>
  <c r="C18" i="2"/>
  <c r="E17" i="2"/>
  <c r="D17" i="2"/>
  <c r="C17" i="2"/>
  <c r="D16" i="2"/>
  <c r="F9" i="1"/>
  <c r="E8" i="1"/>
  <c r="D8" i="1"/>
  <c r="E7" i="1"/>
  <c r="E9" i="1" s="1"/>
  <c r="D7" i="1"/>
  <c r="K8" i="1"/>
  <c r="B8" i="1"/>
  <c r="H29" i="4"/>
  <c r="P29" i="4" s="1"/>
  <c r="P17" i="4"/>
  <c r="P16" i="4"/>
  <c r="P20" i="4" s="1"/>
  <c r="Y115" i="4"/>
  <c r="Z115" i="4"/>
  <c r="V114" i="4"/>
  <c r="V115" i="4" s="1"/>
  <c r="I64" i="4" s="1"/>
  <c r="I61" i="4"/>
  <c r="G61" i="4"/>
  <c r="F61" i="4"/>
  <c r="V112" i="4"/>
  <c r="M112" i="4"/>
  <c r="K111" i="4"/>
  <c r="J111" i="4"/>
  <c r="S111" i="4"/>
  <c r="S112" i="4" s="1"/>
  <c r="H61" i="4" s="1"/>
  <c r="L111" i="4"/>
  <c r="L112" i="4" s="1"/>
  <c r="E61" i="4" s="1"/>
  <c r="V108" i="4"/>
  <c r="I60" i="4" s="1"/>
  <c r="K107" i="4"/>
  <c r="J107" i="4"/>
  <c r="S107" i="4"/>
  <c r="M107" i="4"/>
  <c r="K106" i="4"/>
  <c r="J106" i="4"/>
  <c r="S106" i="4"/>
  <c r="M106" i="4"/>
  <c r="M108" i="4" s="1"/>
  <c r="F60" i="4" s="1"/>
  <c r="K105" i="4"/>
  <c r="J105" i="4"/>
  <c r="S105" i="4"/>
  <c r="L105" i="4"/>
  <c r="K104" i="4"/>
  <c r="J104" i="4"/>
  <c r="S104" i="4"/>
  <c r="L104" i="4"/>
  <c r="K103" i="4"/>
  <c r="J103" i="4"/>
  <c r="S103" i="4"/>
  <c r="L103" i="4"/>
  <c r="G60" i="4"/>
  <c r="K102" i="4"/>
  <c r="J102" i="4"/>
  <c r="S102" i="4"/>
  <c r="S108" i="4" s="1"/>
  <c r="H60" i="4" s="1"/>
  <c r="L102" i="4"/>
  <c r="G59" i="4"/>
  <c r="F59" i="4"/>
  <c r="V99" i="4"/>
  <c r="I59" i="4" s="1"/>
  <c r="M99" i="4"/>
  <c r="K98" i="4"/>
  <c r="J98" i="4"/>
  <c r="S98" i="4"/>
  <c r="S99" i="4" s="1"/>
  <c r="H59" i="4" s="1"/>
  <c r="L98" i="4"/>
  <c r="L99" i="4" s="1"/>
  <c r="E59" i="4" s="1"/>
  <c r="F58" i="4"/>
  <c r="S95" i="4"/>
  <c r="H58" i="4" s="1"/>
  <c r="V95" i="4"/>
  <c r="I58" i="4" s="1"/>
  <c r="M95" i="4"/>
  <c r="K94" i="4"/>
  <c r="J94" i="4"/>
  <c r="S94" i="4"/>
  <c r="L94" i="4"/>
  <c r="K93" i="4"/>
  <c r="J93" i="4"/>
  <c r="S93" i="4"/>
  <c r="L93" i="4"/>
  <c r="K92" i="4"/>
  <c r="J92" i="4"/>
  <c r="S92" i="4"/>
  <c r="L92" i="4"/>
  <c r="L95" i="4" s="1"/>
  <c r="E58" i="4" s="1"/>
  <c r="G58" i="4"/>
  <c r="G57" i="4"/>
  <c r="F57" i="4"/>
  <c r="V89" i="4"/>
  <c r="I57" i="4" s="1"/>
  <c r="M89" i="4"/>
  <c r="K88" i="4"/>
  <c r="J88" i="4"/>
  <c r="S88" i="4"/>
  <c r="S89" i="4" s="1"/>
  <c r="H57" i="4" s="1"/>
  <c r="L88" i="4"/>
  <c r="L89" i="4" s="1"/>
  <c r="E57" i="4" s="1"/>
  <c r="S85" i="4"/>
  <c r="H56" i="4" s="1"/>
  <c r="V85" i="4"/>
  <c r="I56" i="4" s="1"/>
  <c r="K84" i="4"/>
  <c r="J84" i="4"/>
  <c r="S84" i="4"/>
  <c r="S115" i="4" s="1"/>
  <c r="H64" i="4" s="1"/>
  <c r="M84" i="4"/>
  <c r="K83" i="4"/>
  <c r="J83" i="4"/>
  <c r="S83" i="4"/>
  <c r="L83" i="4"/>
  <c r="K82" i="4"/>
  <c r="K115" i="4" s="1"/>
  <c r="J82" i="4"/>
  <c r="S82" i="4"/>
  <c r="L82" i="4"/>
  <c r="K81" i="4"/>
  <c r="J81" i="4"/>
  <c r="S81" i="4"/>
  <c r="S114" i="4" s="1"/>
  <c r="H62" i="4" s="1"/>
  <c r="L81" i="4"/>
  <c r="K7" i="1"/>
  <c r="H29" i="3"/>
  <c r="P29" i="3" s="1"/>
  <c r="P17" i="3"/>
  <c r="P16" i="3"/>
  <c r="Y144" i="3"/>
  <c r="Z144" i="3"/>
  <c r="V143" i="3"/>
  <c r="I64" i="3" s="1"/>
  <c r="I63" i="3"/>
  <c r="F63" i="3"/>
  <c r="V141" i="3"/>
  <c r="M141" i="3"/>
  <c r="M143" i="3" s="1"/>
  <c r="F64" i="3" s="1"/>
  <c r="K140" i="3"/>
  <c r="J140" i="3"/>
  <c r="S140" i="3"/>
  <c r="L140" i="3"/>
  <c r="K139" i="3"/>
  <c r="J139" i="3"/>
  <c r="S139" i="3"/>
  <c r="L139" i="3"/>
  <c r="K138" i="3"/>
  <c r="J138" i="3"/>
  <c r="S138" i="3"/>
  <c r="L138" i="3"/>
  <c r="K137" i="3"/>
  <c r="J137" i="3"/>
  <c r="S137" i="3"/>
  <c r="L137" i="3"/>
  <c r="K136" i="3"/>
  <c r="J136" i="3"/>
  <c r="S136" i="3"/>
  <c r="L136" i="3"/>
  <c r="K135" i="3"/>
  <c r="J135" i="3"/>
  <c r="S135" i="3"/>
  <c r="S141" i="3" s="1"/>
  <c r="H63" i="3" s="1"/>
  <c r="L135" i="3"/>
  <c r="H59" i="3"/>
  <c r="S129" i="3"/>
  <c r="V129" i="3"/>
  <c r="I59" i="3" s="1"/>
  <c r="M129" i="3"/>
  <c r="F59" i="3" s="1"/>
  <c r="L129" i="3"/>
  <c r="E59" i="3" s="1"/>
  <c r="G59" i="3"/>
  <c r="K128" i="3"/>
  <c r="J128" i="3"/>
  <c r="S128" i="3"/>
  <c r="L128" i="3"/>
  <c r="I58" i="3"/>
  <c r="V125" i="3"/>
  <c r="K124" i="3"/>
  <c r="J124" i="3"/>
  <c r="S124" i="3"/>
  <c r="M124" i="3"/>
  <c r="K123" i="3"/>
  <c r="J123" i="3"/>
  <c r="S123" i="3"/>
  <c r="M123" i="3"/>
  <c r="K122" i="3"/>
  <c r="J122" i="3"/>
  <c r="S122" i="3"/>
  <c r="M122" i="3"/>
  <c r="K121" i="3"/>
  <c r="J121" i="3"/>
  <c r="S121" i="3"/>
  <c r="M121" i="3"/>
  <c r="K120" i="3"/>
  <c r="J120" i="3"/>
  <c r="S120" i="3"/>
  <c r="M120" i="3"/>
  <c r="K119" i="3"/>
  <c r="J119" i="3"/>
  <c r="S119" i="3"/>
  <c r="M119" i="3"/>
  <c r="K118" i="3"/>
  <c r="J118" i="3"/>
  <c r="S118" i="3"/>
  <c r="M118" i="3"/>
  <c r="K117" i="3"/>
  <c r="J117" i="3"/>
  <c r="S117" i="3"/>
  <c r="M117" i="3"/>
  <c r="K116" i="3"/>
  <c r="J116" i="3"/>
  <c r="S116" i="3"/>
  <c r="M116" i="3"/>
  <c r="K115" i="3"/>
  <c r="J115" i="3"/>
  <c r="S115" i="3"/>
  <c r="M115" i="3"/>
  <c r="K114" i="3"/>
  <c r="J114" i="3"/>
  <c r="S114" i="3"/>
  <c r="M114" i="3"/>
  <c r="K113" i="3"/>
  <c r="J113" i="3"/>
  <c r="S113" i="3"/>
  <c r="M113" i="3"/>
  <c r="K112" i="3"/>
  <c r="J112" i="3"/>
  <c r="S112" i="3"/>
  <c r="M112" i="3"/>
  <c r="K111" i="3"/>
  <c r="J111" i="3"/>
  <c r="S111" i="3"/>
  <c r="M111" i="3"/>
  <c r="K110" i="3"/>
  <c r="J110" i="3"/>
  <c r="S110" i="3"/>
  <c r="M110" i="3"/>
  <c r="M125" i="3" s="1"/>
  <c r="F58" i="3" s="1"/>
  <c r="K109" i="3"/>
  <c r="J109" i="3"/>
  <c r="S109" i="3"/>
  <c r="L109" i="3"/>
  <c r="K108" i="3"/>
  <c r="J108" i="3"/>
  <c r="S108" i="3"/>
  <c r="L108" i="3"/>
  <c r="K107" i="3"/>
  <c r="J107" i="3"/>
  <c r="S107" i="3"/>
  <c r="L107" i="3"/>
  <c r="K106" i="3"/>
  <c r="J106" i="3"/>
  <c r="S106" i="3"/>
  <c r="L106" i="3"/>
  <c r="G58" i="3"/>
  <c r="K105" i="3"/>
  <c r="J105" i="3"/>
  <c r="S105" i="3"/>
  <c r="S125" i="3" s="1"/>
  <c r="H58" i="3" s="1"/>
  <c r="L105" i="3"/>
  <c r="I57" i="3"/>
  <c r="F57" i="3"/>
  <c r="V102" i="3"/>
  <c r="M102" i="3"/>
  <c r="K101" i="3"/>
  <c r="J101" i="3"/>
  <c r="S101" i="3"/>
  <c r="L101" i="3"/>
  <c r="K100" i="3"/>
  <c r="J100" i="3"/>
  <c r="S100" i="3"/>
  <c r="L100" i="3"/>
  <c r="K99" i="3"/>
  <c r="J99" i="3"/>
  <c r="S99" i="3"/>
  <c r="L99" i="3"/>
  <c r="K98" i="3"/>
  <c r="J98" i="3"/>
  <c r="S98" i="3"/>
  <c r="L98" i="3"/>
  <c r="K97" i="3"/>
  <c r="J97" i="3"/>
  <c r="S97" i="3"/>
  <c r="L97" i="3"/>
  <c r="K96" i="3"/>
  <c r="J96" i="3"/>
  <c r="S96" i="3"/>
  <c r="S102" i="3" s="1"/>
  <c r="H57" i="3" s="1"/>
  <c r="L96" i="3"/>
  <c r="K95" i="3"/>
  <c r="J95" i="3"/>
  <c r="S95" i="3"/>
  <c r="L95" i="3"/>
  <c r="K94" i="3"/>
  <c r="J94" i="3"/>
  <c r="S94" i="3"/>
  <c r="L94" i="3"/>
  <c r="L102" i="3" s="1"/>
  <c r="E57" i="3" s="1"/>
  <c r="G57" i="3"/>
  <c r="I56" i="3"/>
  <c r="F56" i="3"/>
  <c r="V91" i="3"/>
  <c r="M91" i="3"/>
  <c r="K90" i="3"/>
  <c r="J90" i="3"/>
  <c r="S90" i="3"/>
  <c r="L90" i="3"/>
  <c r="K89" i="3"/>
  <c r="J89" i="3"/>
  <c r="S89" i="3"/>
  <c r="L89" i="3"/>
  <c r="K88" i="3"/>
  <c r="J88" i="3"/>
  <c r="S88" i="3"/>
  <c r="L88" i="3"/>
  <c r="K87" i="3"/>
  <c r="J87" i="3"/>
  <c r="S87" i="3"/>
  <c r="L87" i="3"/>
  <c r="K86" i="3"/>
  <c r="J86" i="3"/>
  <c r="S86" i="3"/>
  <c r="L86" i="3"/>
  <c r="K85" i="3"/>
  <c r="J85" i="3"/>
  <c r="S85" i="3"/>
  <c r="L85" i="3"/>
  <c r="K84" i="3"/>
  <c r="K144" i="3" s="1"/>
  <c r="J84" i="3"/>
  <c r="S84" i="3"/>
  <c r="L84" i="3"/>
  <c r="K83" i="3"/>
  <c r="J83" i="3"/>
  <c r="S83" i="3"/>
  <c r="L83" i="3"/>
  <c r="P20" i="3"/>
  <c r="L108" i="4" l="1"/>
  <c r="E60" i="4" s="1"/>
  <c r="L125" i="3"/>
  <c r="E58" i="3" s="1"/>
  <c r="L141" i="3"/>
  <c r="E63" i="3" s="1"/>
  <c r="L143" i="3"/>
  <c r="E64" i="3" s="1"/>
  <c r="C16" i="3" s="1"/>
  <c r="C16" i="2" s="1"/>
  <c r="G63" i="3"/>
  <c r="D9" i="1"/>
  <c r="L85" i="4"/>
  <c r="E56" i="4" s="1"/>
  <c r="I62" i="4"/>
  <c r="M85" i="4"/>
  <c r="F56" i="4" s="1"/>
  <c r="G56" i="4"/>
  <c r="G64" i="3"/>
  <c r="E16" i="3" s="1"/>
  <c r="E16" i="2" s="1"/>
  <c r="G60" i="3"/>
  <c r="E15" i="3" s="1"/>
  <c r="S143" i="3"/>
  <c r="H64" i="3" s="1"/>
  <c r="G56" i="3"/>
  <c r="M131" i="3"/>
  <c r="F60" i="3" s="1"/>
  <c r="S91" i="3"/>
  <c r="H56" i="3" s="1"/>
  <c r="V131" i="3"/>
  <c r="I60" i="3" s="1"/>
  <c r="L91" i="3"/>
  <c r="E56" i="3" s="1"/>
  <c r="D16" i="3"/>
  <c r="M114" i="4" l="1"/>
  <c r="F62" i="4" s="1"/>
  <c r="D15" i="4" s="1"/>
  <c r="E22" i="3"/>
  <c r="L114" i="4"/>
  <c r="E62" i="4" s="1"/>
  <c r="C15" i="4" s="1"/>
  <c r="M115" i="4"/>
  <c r="F64" i="4" s="1"/>
  <c r="G62" i="4"/>
  <c r="E15" i="4" s="1"/>
  <c r="E15" i="2" s="1"/>
  <c r="E20" i="2" s="1"/>
  <c r="L115" i="4"/>
  <c r="E64" i="4" s="1"/>
  <c r="E23" i="3"/>
  <c r="S144" i="3"/>
  <c r="H66" i="3" s="1"/>
  <c r="P22" i="3"/>
  <c r="P23" i="3"/>
  <c r="E20" i="3"/>
  <c r="P21" i="3"/>
  <c r="E21" i="3"/>
  <c r="S131" i="3"/>
  <c r="H60" i="3" s="1"/>
  <c r="M144" i="3"/>
  <c r="F66" i="3" s="1"/>
  <c r="V144" i="3"/>
  <c r="I66" i="3" s="1"/>
  <c r="L131" i="3"/>
  <c r="E60" i="3" s="1"/>
  <c r="C15" i="3" s="1"/>
  <c r="D15" i="3"/>
  <c r="D15" i="2" l="1"/>
  <c r="C15" i="2"/>
  <c r="G66" i="3"/>
  <c r="B7" i="1"/>
  <c r="P25" i="3"/>
  <c r="E20" i="4"/>
  <c r="P21" i="4"/>
  <c r="I22" i="2" s="1"/>
  <c r="P22" i="4"/>
  <c r="I23" i="2" s="1"/>
  <c r="I25" i="2" s="1"/>
  <c r="I27" i="2" s="1"/>
  <c r="P23" i="4"/>
  <c r="I24" i="2" s="1"/>
  <c r="E23" i="4"/>
  <c r="E24" i="2" s="1"/>
  <c r="E21" i="4"/>
  <c r="E22" i="2" s="1"/>
  <c r="E22" i="4"/>
  <c r="E23" i="2" s="1"/>
  <c r="G64" i="4"/>
  <c r="L144" i="3"/>
  <c r="E66" i="3" s="1"/>
  <c r="P27" i="3" l="1"/>
  <c r="C7" i="1"/>
  <c r="B9" i="1"/>
  <c r="P25" i="4"/>
  <c r="P27" i="4" l="1"/>
  <c r="C8" i="1"/>
  <c r="G8" i="1" s="1"/>
  <c r="G7" i="1"/>
  <c r="H28" i="3"/>
  <c r="P28" i="3" s="1"/>
  <c r="P30" i="3" s="1"/>
  <c r="H28" i="4" l="1"/>
  <c r="P28" i="4" s="1"/>
  <c r="P30" i="4" s="1"/>
  <c r="G9" i="1"/>
  <c r="C9" i="1"/>
  <c r="B10" i="1"/>
  <c r="B11" i="1" s="1"/>
  <c r="G11" i="1" l="1"/>
  <c r="H29" i="2"/>
  <c r="I29" i="2" s="1"/>
  <c r="G10" i="1"/>
  <c r="H28" i="2"/>
  <c r="I28" i="2" s="1"/>
  <c r="I30" i="2" l="1"/>
  <c r="G12" i="1"/>
</calcChain>
</file>

<file path=xl/sharedStrings.xml><?xml version="1.0" encoding="utf-8"?>
<sst xmlns="http://schemas.openxmlformats.org/spreadsheetml/2006/main" count="461" uniqueCount="232">
  <si>
    <t>Rekapitulácia rozpočtu</t>
  </si>
  <si>
    <t>Stavba Rekonštrukcia lesnej cesty Horná Magura, Oravice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</si>
  <si>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</si>
  <si>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</si>
  <si>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</si>
  <si>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</si>
  <si>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</si>
  <si>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</si>
  <si>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</si>
  <si>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</si>
  <si>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</si>
  <si>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</si>
  <si>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Rekonštrukcia lesnej cesty  Horná Magura, Oravice</t>
  </si>
  <si>
    <t>SO 02 Priepusty</t>
  </si>
  <si>
    <t>Krycí list rozpočtu</t>
  </si>
  <si>
    <t>Objekt SO 01 Rekonštrukcia lesnej cesty  Horná Magura, Oravice</t>
  </si>
  <si>
    <t xml:space="preserve">Miesto:  </t>
  </si>
  <si>
    <t xml:space="preserve">Ks: </t>
  </si>
  <si>
    <t xml:space="preserve">Zákazka: </t>
  </si>
  <si>
    <t xml:space="preserve">Spracoval: </t>
  </si>
  <si>
    <t xml:space="preserve">Dňa </t>
  </si>
  <si>
    <t>Odberateľ: Urbári s.r.o., Trojičné námestie 185, Tvrdošín</t>
  </si>
  <si>
    <t xml:space="preserve">Projektant: </t>
  </si>
  <si>
    <t>Dodávateľ: ...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</si>
  <si>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</si>
  <si>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</si>
  <si>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</si>
  <si>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</si>
  <si>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</si>
  <si>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</si>
  <si>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</si>
  <si>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</si>
  <si>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</si>
  <si>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</si>
  <si>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</si>
  <si>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</si>
  <si>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</si>
  <si>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</si>
  <si>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</si>
  <si>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</si>
  <si>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</si>
  <si>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</si>
  <si>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</si>
  <si>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</si>
  <si>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</si>
  <si>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</si>
  <si>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</si>
  <si>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</si>
  <si>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</si>
  <si>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</si>
  <si>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</si>
  <si>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</si>
  <si>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</si>
  <si>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</si>
  <si>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</si>
  <si>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</si>
  <si>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</si>
  <si>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 xml:space="preserve">   ZEMNÉ PRÁCE</t>
  </si>
  <si>
    <t xml:space="preserve">   SPEVNENÉ PLOCHY</t>
  </si>
  <si>
    <t xml:space="preserve">   OSTATNÉ KONŠTRUKCIE A PRÁCE</t>
  </si>
  <si>
    <t xml:space="preserve">   PRESUNY HMÔT</t>
  </si>
  <si>
    <t>Práce PSV</t>
  </si>
  <si>
    <t xml:space="preserve">   OSTATNÉ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</si>
  <si>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</si>
  <si>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</si>
  <si>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</si>
  <si>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</si>
  <si>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</si>
  <si>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</si>
  <si>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</si>
  <si>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</si>
  <si>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</si>
  <si>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</si>
  <si>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</si>
  <si>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</si>
  <si>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Dátum: </t>
  </si>
  <si>
    <t>Zákazka Rekonštrukcia lesnej cesty Horná Magura, Oravice</t>
  </si>
  <si>
    <t>ZEMNÉ PRÁCE</t>
  </si>
  <si>
    <t>131201102.S</t>
  </si>
  <si>
    <t xml:space="preserve">Výkop nezapaženej jamy v hornine 3, nad 100 do 1000 m3   </t>
  </si>
  <si>
    <t>m3</t>
  </si>
  <si>
    <t>131201109.S</t>
  </si>
  <si>
    <t xml:space="preserve">Hĺbenie nezapažených jám a zárezov. Príplatok za lepivosť horniny 3   </t>
  </si>
  <si>
    <t>162701105</t>
  </si>
  <si>
    <t>Vodorovné premiestnenie výkopku tr.1-4 do 10000 m</t>
  </si>
  <si>
    <t>M3</t>
  </si>
  <si>
    <t>171201201</t>
  </si>
  <si>
    <t>Uloženie sypaniny na skládky do 100 m3</t>
  </si>
  <si>
    <t>181201102.S</t>
  </si>
  <si>
    <t xml:space="preserve">Úprava pláne v násypoch v hornine 1-4 so zhutnením   </t>
  </si>
  <si>
    <t>m2</t>
  </si>
  <si>
    <t>182101101.S</t>
  </si>
  <si>
    <t xml:space="preserve">Svahovanie trvalých svahov v zárezoch v hornine triedy 1-4   </t>
  </si>
  <si>
    <t>181102302.S</t>
  </si>
  <si>
    <t xml:space="preserve">Úprava pláne na stavbách diaľnic v zárezoch mimo skalných so zhutnením   </t>
  </si>
  <si>
    <t>113308441.S</t>
  </si>
  <si>
    <t xml:space="preserve">Rozrytie vrstvy  podkladu z kameniva, bez zhutnenia, bez asfaltového spojiva   </t>
  </si>
  <si>
    <t>SPEVNENÉ PLOCHY</t>
  </si>
  <si>
    <t>564782111.S</t>
  </si>
  <si>
    <t xml:space="preserve">Podklad alebo kryt z kameniva hrubého drveného veľ. 32-63 mm (vibr.štrk) po zhut.hr. 300 mm   </t>
  </si>
  <si>
    <t>564831111.S</t>
  </si>
  <si>
    <t xml:space="preserve">Podklad zo štrkodrviny s rozprestretím a zhutnením, po zhutnení hr. 100 mm   </t>
  </si>
  <si>
    <t>564851111.S</t>
  </si>
  <si>
    <t xml:space="preserve">Podklad zo štrkodrviny s rozprestretím a zhutnením, po zhutnení hr. 150 mm   </t>
  </si>
  <si>
    <t>569251111.S</t>
  </si>
  <si>
    <t xml:space="preserve">Spevnenie krajníc alebo komun. pre peších s rozpr. a zhutnením, štrkopieskom alebo kamen. ťaženým hr. 150 mm   </t>
  </si>
  <si>
    <t>573231111.S</t>
  </si>
  <si>
    <t xml:space="preserve">Postrek asfaltový spojovací bez posypu kamenivom z cestnej emulzie v množstve od 0,5 do 0,80 kg/m2   </t>
  </si>
  <si>
    <t>577144231.S</t>
  </si>
  <si>
    <t xml:space="preserve">Asfaltový betón vrstva obrusná AC 11 O v pruhu š. do 3 m z nemodifik. asfaltu tr. II, po zhutnení hr. 50 mm   </t>
  </si>
  <si>
    <t>577154331.S</t>
  </si>
  <si>
    <t xml:space="preserve">Asfaltový betón vrstva obrusná alebo ložná AC 16 v pruhu š. do 3 m z nemodifik. asfaltu tr. II, po zhutnení hr. 60 mm   </t>
  </si>
  <si>
    <t>577164331.S</t>
  </si>
  <si>
    <t xml:space="preserve">Asfaltový betón vrstva obrusná alebo ložná AC 16 v pruhu š. do 3 m z nemodifik. asfaltu tr. II, po zhutnení hr. 80 mm   </t>
  </si>
  <si>
    <t>OSTATNÉ KONŠTRUKCIE A PRÁCE</t>
  </si>
  <si>
    <t>979054441.S</t>
  </si>
  <si>
    <t xml:space="preserve">Očistenie vrstvy krytu z kameniva a zhutnenie   </t>
  </si>
  <si>
    <t>183405211.S</t>
  </si>
  <si>
    <t xml:space="preserve">Výsev trávniku hydroosevom na ornicu   </t>
  </si>
  <si>
    <t>9140011111</t>
  </si>
  <si>
    <t>Osadenie a montáž cestnej zvislej dopravnej značky na stľpik, stľp,konzolu alebo objekt  - dočasné</t>
  </si>
  <si>
    <t>ks</t>
  </si>
  <si>
    <t>914812211</t>
  </si>
  <si>
    <t>Montáž dočasnej dopravnej značky kompletnej základnej - výstražné  svetlá</t>
  </si>
  <si>
    <t>938909502.S</t>
  </si>
  <si>
    <t xml:space="preserve">Čistenie rigolov komunikácií od nánosu ručne hrúbky nad 50 do 100 mm, -0,08800 t   </t>
  </si>
  <si>
    <t>404410006600</t>
  </si>
  <si>
    <t>Z4 - smerová doska</t>
  </si>
  <si>
    <t>404410006900</t>
  </si>
  <si>
    <t>B29a - Zákaz predchádzania</t>
  </si>
  <si>
    <t>404410017900</t>
  </si>
  <si>
    <t xml:space="preserve">A19  Práca </t>
  </si>
  <si>
    <t>404410053500</t>
  </si>
  <si>
    <t>B 31a - najvyššia dovolená rýchlosť</t>
  </si>
  <si>
    <t>404410054400</t>
  </si>
  <si>
    <t>B 39 - Koniec viacerých zákazov</t>
  </si>
  <si>
    <t>4044630001</t>
  </si>
  <si>
    <t xml:space="preserve">VS1 - Výstražné svetlá (trieda L8H) </t>
  </si>
  <si>
    <t>005720001500.S</t>
  </si>
  <si>
    <t xml:space="preserve">Osivá tráv - výber trávových semien   </t>
  </si>
  <si>
    <t>kg</t>
  </si>
  <si>
    <t>404456080</t>
  </si>
  <si>
    <t>Výjazd zo stavby IP 30</t>
  </si>
  <si>
    <t>KUS</t>
  </si>
  <si>
    <t>4044551000</t>
  </si>
  <si>
    <t>C 6a,b - Prikázaný smer obchádzania</t>
  </si>
  <si>
    <t>4044560300</t>
  </si>
  <si>
    <t>Značka dopravná informačná  - Vzdialenosť</t>
  </si>
  <si>
    <t>4044560400</t>
  </si>
  <si>
    <t>gumený podstavec pod DDZ  a smerová doska</t>
  </si>
  <si>
    <t>A 4a,b - Zúžená vozovka</t>
  </si>
  <si>
    <t>4044560500</t>
  </si>
  <si>
    <t>P11 - prednosť pred protiidúcimi vozidlami</t>
  </si>
  <si>
    <t>4044575100</t>
  </si>
  <si>
    <t xml:space="preserve">P10 - Prednosť protiidúcich vozidiel </t>
  </si>
  <si>
    <t>kus</t>
  </si>
  <si>
    <t>4044777002</t>
  </si>
  <si>
    <t>Stĺpik Al s priemerom 60 mm hr. steny 3 mm-dočasné</t>
  </si>
  <si>
    <t>PRESUNY HMÔT</t>
  </si>
  <si>
    <t>998225111</t>
  </si>
  <si>
    <t>Presun hmôt pre pozemnú komunikáciu a letisko s krytom asfaltovým akejkoľvek dĺžky objektu</t>
  </si>
  <si>
    <t>t</t>
  </si>
  <si>
    <t>OSTATNÉ</t>
  </si>
  <si>
    <t>000300016</t>
  </si>
  <si>
    <t xml:space="preserve">Geodetické práce - vykonávané pred výstavbou určenie vytyčovacej siete, vytýčenie staveniska, staveb. objektu   </t>
  </si>
  <si>
    <t>kpl</t>
  </si>
  <si>
    <t>00030002R</t>
  </si>
  <si>
    <t xml:space="preserve">Geodetické práce - vykonávané v priebehu výstavby výškové merania   </t>
  </si>
  <si>
    <t>000300031.S</t>
  </si>
  <si>
    <t xml:space="preserve">Geodetické práce - vykonávané po výstavbe zameranie skutočného vyhotovenia stavby   </t>
  </si>
  <si>
    <t>000400022.S</t>
  </si>
  <si>
    <t xml:space="preserve">Projektové práce - stavebná časť (stavebné objekty vrátane ich technického vybavenia). náklady na dokumentáciu skutočného zhotovenia stavby   </t>
  </si>
  <si>
    <t>000600024.S</t>
  </si>
  <si>
    <t xml:space="preserve">Zariadenie staveniska - prevádzkové dopravné značenie po stavenisku   </t>
  </si>
  <si>
    <t>000900023</t>
  </si>
  <si>
    <t xml:space="preserve">Vplyv územia - územie so sťaženými výrobnými podmienkami čistenie komunikácií   </t>
  </si>
  <si>
    <t>Objekt SO 02 Priepusty</t>
  </si>
  <si>
    <t xml:space="preserve">   ZVISLÉ KONŠTRUKCIE</t>
  </si>
  <si>
    <t xml:space="preserve">   VODOROVNÉ KONŠTRUKCIE</t>
  </si>
  <si>
    <t>131201102</t>
  </si>
  <si>
    <t>Výkop nezapaženej jamy v hornine 3, nad 100 do 1000 m3</t>
  </si>
  <si>
    <t>131201109</t>
  </si>
  <si>
    <t>Hĺbenie nezapažených jám a zárezov. Príplatok za lepivosť horniny 3</t>
  </si>
  <si>
    <t>174101001.S</t>
  </si>
  <si>
    <t>Obsyp ŽB rúry priepustu</t>
  </si>
  <si>
    <t>583310003800.S</t>
  </si>
  <si>
    <t xml:space="preserve">Štrkopiesok frakcia 63-125 mm   </t>
  </si>
  <si>
    <t>ZVISLÉ KONŠTRUKCIE</t>
  </si>
  <si>
    <t>313212124</t>
  </si>
  <si>
    <t>Murivo obkladové z lomového kameňa  - kalová jama a výtokové a vtokové krídlo</t>
  </si>
  <si>
    <t>VODOROVNÉ KONŠTRUKCIE</t>
  </si>
  <si>
    <t>451541111.S</t>
  </si>
  <si>
    <t xml:space="preserve">Lôžko pod potrubie, stoky a drobné objekty, v otvorenom výkope zo štrkodrvy32-63 mm   </t>
  </si>
  <si>
    <t>421362312.S</t>
  </si>
  <si>
    <t xml:space="preserve">Výstuž  zo zváraných sietí nad 4 kg/m2   </t>
  </si>
  <si>
    <t>451315136.S</t>
  </si>
  <si>
    <t xml:space="preserve">Podkladová vrstva zo železobetónu tr. C 25/30 hr.  150 mm   </t>
  </si>
  <si>
    <t>564251111</t>
  </si>
  <si>
    <t>Podklad alebo podsyp zo štrkopiesku s rozprestretím, vlhčením a zhutnením po zhutnení hr.150 mm - rigol</t>
  </si>
  <si>
    <t>911333112.S</t>
  </si>
  <si>
    <t xml:space="preserve">Osadenie ochranného zariadenia  zvod. zábradlie oceľové jednoduché   </t>
  </si>
  <si>
    <t>m</t>
  </si>
  <si>
    <t>919523112.S</t>
  </si>
  <si>
    <t xml:space="preserve">Zhotovenie priepustu z rúr železobetónových DN 1000   </t>
  </si>
  <si>
    <t>919535559.S</t>
  </si>
  <si>
    <t xml:space="preserve">Podklad pod  rúrový priepust  betónom železovým tr. C 25/30   </t>
  </si>
  <si>
    <t>465513256.S</t>
  </si>
  <si>
    <t xml:space="preserve">Pohľadový kameň, ukladanie ručné hr. od 200 mm s vyškárovaním do lôžka C 25/30   </t>
  </si>
  <si>
    <t>631260001025.S</t>
  </si>
  <si>
    <t xml:space="preserve">Zábradlie oceľové vr. povrchovej úpravy   </t>
  </si>
  <si>
    <t>592220000560.S</t>
  </si>
  <si>
    <t xml:space="preserve">Rúra železobetónová  DN 1000, dĺžky 2000 mm   </t>
  </si>
  <si>
    <t>998223011</t>
  </si>
  <si>
    <t>Presun hmôt pre pozemné komunikácie s krytom dláždeným (822 2.3, 822 5.3) akejkoľvek dĺžky objektu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</si>
  <si>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</si>
  <si>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</si>
  <si>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</si>
  <si>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</si>
  <si>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</si>
  <si>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</si>
  <si>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</si>
  <si>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</si>
  <si>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</si>
  <si>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</si>
  <si>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</si>
  <si>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</si>
  <si>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t>Stavba: Rekonštrukcia lesnej cesty, staničenie  0,000 – 1,066 Horná Magura, Oravice</t>
  </si>
  <si>
    <t>Projektant: MARETTA projekt sro, Jána Ťatliaka 1, Dolný Kubín č.t.043/5864 169</t>
  </si>
  <si>
    <t>Stavba  Rekonštrukcia lesnej cesty, staničenie  0,000 – 1,066 Horná Magura, Oravice</t>
  </si>
  <si>
    <t>Stavba:  Rekonštrukcia lesnej cesty, staničenie  0,000 – 1,066 Horná Magura, Oravice</t>
  </si>
  <si>
    <t>Stavba  : Rekonštrukcia lesnej cesty, staničenie  0,000 – 1,066 Horná Magura, Oravice</t>
  </si>
  <si>
    <t>Dátum: 22. 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</si>
</sst>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9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6" fillId="0" borderId="59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11" fillId="0" borderId="21" xfId="0" applyFont="1" applyBorder="1"/>
    <xf numFmtId="164" fontId="0" fillId="0" borderId="21" xfId="0" applyNumberFormat="1" applyBorder="1"/>
    <xf numFmtId="164" fontId="11" fillId="0" borderId="21" xfId="0" applyNumberFormat="1" applyFont="1" applyBorder="1"/>
    <xf numFmtId="164" fontId="12" fillId="0" borderId="21" xfId="0" applyNumberFormat="1" applyFont="1" applyBorder="1"/>
    <xf numFmtId="0" fontId="0" fillId="0" borderId="21" xfId="0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5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77" xfId="0" applyFont="1" applyBorder="1"/>
    <xf numFmtId="164" fontId="1" fillId="0" borderId="78" xfId="0" applyNumberFormat="1" applyFont="1" applyBorder="1"/>
    <xf numFmtId="0" fontId="1" fillId="0" borderId="18" xfId="0" applyFont="1" applyBorder="1"/>
    <xf numFmtId="0" fontId="1" fillId="0" borderId="79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0" fontId="6" fillId="0" borderId="87" xfId="0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1" fillId="0" borderId="93" xfId="0" applyFont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164" fontId="5" fillId="0" borderId="2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107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36" xfId="0" applyFont="1" applyBorder="1" applyAlignment="1">
      <alignment wrapText="1"/>
    </xf>
    <xf numFmtId="0" fontId="1" fillId="0" borderId="30" xfId="0" applyFont="1" applyBorder="1"/>
    <xf numFmtId="0" fontId="6" fillId="0" borderId="38" xfId="0" applyFont="1" applyBorder="1"/>
    <xf numFmtId="0" fontId="1" fillId="0" borderId="36" xfId="0" applyFont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2" xfId="0" applyFont="1" applyBorder="1"/>
    <xf numFmtId="0" fontId="1" fillId="0" borderId="83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0" fontId="1" fillId="0" borderId="58" xfId="0" applyFont="1" applyBorder="1"/>
    <xf numFmtId="0" fontId="1" fillId="0" borderId="40" xfId="0" applyFont="1" applyBorder="1"/>
    <xf numFmtId="0" fontId="1" fillId="0" borderId="49" xfId="0" applyFont="1" applyBorder="1"/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87" xfId="0" applyFont="1" applyBorder="1"/>
    <xf numFmtId="0" fontId="5" fillId="0" borderId="0" xfId="0" applyFont="1" applyAlignment="1">
      <alignment horizontal="left"/>
    </xf>
    <xf numFmtId="0" fontId="5" fillId="0" borderId="44" xfId="0" applyFont="1" applyBorder="1"/>
    <xf numFmtId="0" fontId="5" fillId="0" borderId="0" xfId="0" applyFont="1"/>
    <xf numFmtId="0" fontId="6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59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7" fillId="0" borderId="0" xfId="0" applyFont="1" applyAlignment="1">
      <alignment wrapText="1"/>
    </xf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8" fillId="0" borderId="0" xfId="0" applyFont="1" applyAlignment="1">
      <alignment wrapText="1"/>
    </xf>
    <xf numFmtId="0" fontId="14" fillId="0" borderId="109" xfId="0" applyFont="1" applyBorder="1"/>
    <xf numFmtId="14" fontId="6" fillId="0" borderId="55" xfId="0" applyNumberFormat="1" applyFont="1" applyBorder="1"/>
    <xf numFmtId="14" fontId="6" fillId="0" borderId="11" xfId="0" applyNumberFormat="1" applyFont="1" applyBorder="1"/>
    <xf numFmtId="14" fontId="5" fillId="0" borderId="1" xfId="0" applyNumberFormat="1" applyFont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86DC-8534-459A-9539-C71440C16125}">
  <dimension ref="A1:Z12"/>
  <sheetViews>
    <sheetView tabSelected="1" workbookViewId="0">
      <selection activeCell="A14" sqref="A14"/>
    </sheetView>
  </sheetViews>
  <sheetFormatPr defaultColWidth="0" defaultRowHeight="14.6" x14ac:dyDescent="0.4"/>
  <cols>
    <col min="1" max="1" width="40.4609375" customWidth="1"/>
    <col min="2" max="2" width="10.61328125" customWidth="1"/>
    <col min="3" max="5" width="8.61328125" customWidth="1"/>
    <col min="6" max="6" width="16.61328125" customWidth="1"/>
    <col min="7" max="7" width="10.61328125" customWidth="1"/>
    <col min="8" max="8" width="8.69140625" customWidth="1"/>
    <col min="9" max="26" width="0" hidden="1" customWidth="1"/>
    <col min="27" max="16384" width="8.69140625" hidden="1"/>
  </cols>
  <sheetData>
    <row r="1" spans="1:26" x14ac:dyDescent="0.4">
      <c r="A1" s="3"/>
      <c r="B1" s="3"/>
      <c r="C1" s="3"/>
      <c r="D1" s="3"/>
      <c r="E1" s="3"/>
      <c r="F1" s="3"/>
      <c r="G1" s="3"/>
    </row>
    <row r="2" spans="1:26" ht="35.049999999999997" customHeight="1" x14ac:dyDescent="0.4">
      <c r="A2" s="252" t="s">
        <v>0</v>
      </c>
      <c r="B2" s="253"/>
      <c r="C2" s="253"/>
      <c r="D2" s="253"/>
      <c r="E2" s="253"/>
      <c r="F2" s="5" t="s">
        <v>2</v>
      </c>
      <c r="G2" s="5"/>
    </row>
    <row r="3" spans="1:26" x14ac:dyDescent="0.4">
      <c r="A3" s="254" t="s">
        <v>228</v>
      </c>
      <c r="B3" s="254"/>
      <c r="C3" s="254"/>
      <c r="D3" s="254"/>
      <c r="E3" s="254"/>
      <c r="F3" s="6" t="s">
        <v>3</v>
      </c>
      <c r="G3" s="6" t="s">
        <v>4</v>
      </c>
    </row>
    <row r="4" spans="1:26" x14ac:dyDescent="0.4">
      <c r="A4" s="254"/>
      <c r="B4" s="254"/>
      <c r="C4" s="254"/>
      <c r="D4" s="254"/>
      <c r="E4" s="254"/>
      <c r="F4" s="7">
        <v>0.2</v>
      </c>
      <c r="G4" s="7">
        <v>0</v>
      </c>
    </row>
    <row r="5" spans="1:26" x14ac:dyDescent="0.4">
      <c r="A5" s="8"/>
      <c r="B5" s="8"/>
      <c r="C5" s="8"/>
      <c r="D5" s="8"/>
      <c r="E5" s="8"/>
      <c r="F5" s="8"/>
      <c r="G5" s="8"/>
    </row>
    <row r="6" spans="1:26" x14ac:dyDescent="0.4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4">
      <c r="A7" s="2" t="s">
        <v>12</v>
      </c>
      <c r="B7" s="221">
        <f>'SO 5103'!I144-Rekapitulácia!D7</f>
        <v>0</v>
      </c>
      <c r="C7" s="221">
        <f>'SO 5103'!P25</f>
        <v>0</v>
      </c>
      <c r="D7" s="221">
        <f>'SO 5103'!P17</f>
        <v>0</v>
      </c>
      <c r="E7" s="221">
        <f>'SO 5103'!P16</f>
        <v>0</v>
      </c>
      <c r="F7" s="221">
        <v>0</v>
      </c>
      <c r="G7" s="221">
        <f>B7+C7+D7+E7+F7</f>
        <v>0</v>
      </c>
      <c r="K7">
        <f>'SO 5103'!K144</f>
        <v>0</v>
      </c>
      <c r="Q7">
        <v>30.126000000000001</v>
      </c>
    </row>
    <row r="8" spans="1:26" x14ac:dyDescent="0.4">
      <c r="A8" s="2" t="s">
        <v>13</v>
      </c>
      <c r="B8" s="223">
        <f>'SO 5104'!I115-Rekapitulácia!D8</f>
        <v>0</v>
      </c>
      <c r="C8" s="223">
        <f>'SO 5104'!P25</f>
        <v>0</v>
      </c>
      <c r="D8" s="223">
        <f>'SO 5104'!P17</f>
        <v>0</v>
      </c>
      <c r="E8" s="223">
        <f>'SO 5104'!P16</f>
        <v>0</v>
      </c>
      <c r="F8" s="223">
        <v>0</v>
      </c>
      <c r="G8" s="223">
        <f>B8+C8+D8+E8+F8</f>
        <v>0</v>
      </c>
      <c r="K8">
        <f>'SO 5104'!K115</f>
        <v>0</v>
      </c>
      <c r="Q8">
        <v>30.126000000000001</v>
      </c>
    </row>
    <row r="9" spans="1:26" x14ac:dyDescent="0.4">
      <c r="A9" s="226" t="s">
        <v>214</v>
      </c>
      <c r="B9" s="227">
        <f>SUM(B7:B8)</f>
        <v>0</v>
      </c>
      <c r="C9" s="227">
        <f>SUM(C7:C8)</f>
        <v>0</v>
      </c>
      <c r="D9" s="227">
        <f>SUM(D7:D8)</f>
        <v>0</v>
      </c>
      <c r="E9" s="227">
        <f>SUM(E7:E8)</f>
        <v>0</v>
      </c>
      <c r="F9" s="227">
        <f>SUM(F7:F8)</f>
        <v>0</v>
      </c>
      <c r="G9" s="227">
        <f>SUM(G7:G8)-SUM(Z7:Z8)</f>
        <v>0</v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</row>
    <row r="10" spans="1:26" x14ac:dyDescent="0.4">
      <c r="A10" s="224" t="s">
        <v>215</v>
      </c>
      <c r="B10" s="225">
        <f>G9-SUM(Rekapitulácia!K7:'Rekapitulácia'!K8)*1</f>
        <v>0</v>
      </c>
      <c r="C10" s="225"/>
      <c r="D10" s="225"/>
      <c r="E10" s="225"/>
      <c r="F10" s="225"/>
      <c r="G10" s="225">
        <f>ROUND(((ROUND(B10,2)*20)/100),2)*1</f>
        <v>0</v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x14ac:dyDescent="0.4">
      <c r="A11" s="4" t="s">
        <v>216</v>
      </c>
      <c r="B11" s="222">
        <f>(G9-B10)</f>
        <v>0</v>
      </c>
      <c r="C11" s="222"/>
      <c r="D11" s="222"/>
      <c r="E11" s="222"/>
      <c r="F11" s="222"/>
      <c r="G11" s="222">
        <f>ROUND(((ROUND(B11,2)*0)/100),2)</f>
        <v>0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x14ac:dyDescent="0.4">
      <c r="A12" s="228" t="s">
        <v>217</v>
      </c>
      <c r="B12" s="229"/>
      <c r="C12" s="229"/>
      <c r="D12" s="229"/>
      <c r="E12" s="229"/>
      <c r="F12" s="229"/>
      <c r="G12" s="229">
        <f>SUM(G9:G11)</f>
        <v>0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</sheetData>
  <mergeCells count="2">
    <mergeCell ref="A2:E2"/>
    <mergeCell ref="A3:E4"/>
  </mergeCells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E9F1-8CEA-4DBA-833E-13C75853CE3F}">
  <dimension ref="A1:AA42"/>
  <sheetViews>
    <sheetView workbookViewId="0">
      <pane ySplit="1" topLeftCell="A2" activePane="bottomLeft" state="frozen"/>
      <selection pane="bottomLeft" activeCell="B9" sqref="B9:H9"/>
    </sheetView>
  </sheetViews>
  <sheetFormatPr defaultColWidth="0" defaultRowHeight="14.6" x14ac:dyDescent="0.4"/>
  <cols>
    <col min="1" max="1" width="1.61328125" customWidth="1"/>
    <col min="2" max="2" width="8.61328125" customWidth="1"/>
    <col min="3" max="4" width="10.61328125" customWidth="1"/>
    <col min="5" max="5" width="12.61328125" customWidth="1"/>
    <col min="6" max="9" width="10.61328125" customWidth="1"/>
    <col min="10" max="10" width="4.61328125" customWidth="1"/>
    <col min="11" max="26" width="0" hidden="1" customWidth="1"/>
    <col min="27" max="27" width="8.69140625" customWidth="1"/>
    <col min="28" max="16384" width="8.69140625" hidden="1"/>
  </cols>
  <sheetData>
    <row r="1" spans="1:23" ht="3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5.049999999999997" customHeight="1" x14ac:dyDescent="0.4">
      <c r="A2" s="1"/>
      <c r="B2" s="257" t="s">
        <v>218</v>
      </c>
      <c r="C2" s="258"/>
      <c r="D2" s="258"/>
      <c r="E2" s="258"/>
      <c r="F2" s="258"/>
      <c r="G2" s="258"/>
      <c r="H2" s="258"/>
      <c r="I2" s="258"/>
      <c r="J2" s="259"/>
      <c r="P2" s="157"/>
    </row>
    <row r="3" spans="1:23" ht="18" customHeight="1" x14ac:dyDescent="0.4">
      <c r="A3" s="1"/>
      <c r="B3" s="260" t="s">
        <v>226</v>
      </c>
      <c r="C3" s="261"/>
      <c r="D3" s="261"/>
      <c r="E3" s="261"/>
      <c r="F3" s="261"/>
      <c r="G3" s="262"/>
      <c r="H3" s="262"/>
      <c r="I3" s="262"/>
      <c r="J3" s="263"/>
      <c r="P3" s="157"/>
    </row>
    <row r="4" spans="1:23" ht="18" customHeight="1" x14ac:dyDescent="0.4">
      <c r="A4" s="1"/>
      <c r="B4" s="235"/>
      <c r="C4" s="230"/>
      <c r="D4" s="230"/>
      <c r="E4" s="230"/>
      <c r="F4" s="236" t="s">
        <v>16</v>
      </c>
      <c r="G4" s="230"/>
      <c r="H4" s="230"/>
      <c r="I4" s="230"/>
      <c r="J4" s="248"/>
      <c r="P4" s="157"/>
    </row>
    <row r="5" spans="1:23" ht="18" customHeight="1" x14ac:dyDescent="0.4">
      <c r="A5" s="1"/>
      <c r="B5" s="234"/>
      <c r="C5" s="230"/>
      <c r="D5" s="230"/>
      <c r="E5" s="230"/>
      <c r="F5" s="236" t="s">
        <v>17</v>
      </c>
      <c r="G5" s="230"/>
      <c r="H5" s="230"/>
      <c r="I5" s="230"/>
      <c r="J5" s="248"/>
      <c r="P5" s="157"/>
    </row>
    <row r="6" spans="1:23" ht="18" customHeight="1" x14ac:dyDescent="0.4">
      <c r="A6" s="1"/>
      <c r="B6" s="58" t="s">
        <v>18</v>
      </c>
      <c r="C6" s="230"/>
      <c r="D6" s="236" t="s">
        <v>19</v>
      </c>
      <c r="E6" s="230"/>
      <c r="F6" s="236" t="s">
        <v>20</v>
      </c>
      <c r="G6" s="348">
        <v>45465</v>
      </c>
      <c r="H6" s="230"/>
      <c r="I6" s="230"/>
      <c r="J6" s="248"/>
      <c r="P6" s="157"/>
    </row>
    <row r="7" spans="1:23" ht="20.05" customHeight="1" x14ac:dyDescent="0.4">
      <c r="A7" s="1"/>
      <c r="B7" s="264" t="s">
        <v>21</v>
      </c>
      <c r="C7" s="265"/>
      <c r="D7" s="265"/>
      <c r="E7" s="265"/>
      <c r="F7" s="265"/>
      <c r="G7" s="265"/>
      <c r="H7" s="265"/>
      <c r="I7" s="237"/>
      <c r="J7" s="249"/>
      <c r="P7" s="157"/>
    </row>
    <row r="8" spans="1:23" ht="18" customHeight="1" x14ac:dyDescent="0.4">
      <c r="A8" s="1"/>
      <c r="B8" s="58" t="s">
        <v>24</v>
      </c>
      <c r="C8" s="230"/>
      <c r="D8" s="230"/>
      <c r="E8" s="230"/>
      <c r="F8" s="236" t="s">
        <v>25</v>
      </c>
      <c r="G8" s="230"/>
      <c r="H8" s="230"/>
      <c r="I8" s="230"/>
      <c r="J8" s="248"/>
      <c r="P8" s="157"/>
    </row>
    <row r="9" spans="1:23" ht="20.05" customHeight="1" x14ac:dyDescent="0.4">
      <c r="A9" s="1"/>
      <c r="B9" s="264" t="s">
        <v>227</v>
      </c>
      <c r="C9" s="265"/>
      <c r="D9" s="265"/>
      <c r="E9" s="265"/>
      <c r="F9" s="265"/>
      <c r="G9" s="265"/>
      <c r="H9" s="265"/>
      <c r="I9" s="237"/>
      <c r="J9" s="249"/>
      <c r="P9" s="157"/>
    </row>
    <row r="10" spans="1:23" ht="18" customHeight="1" x14ac:dyDescent="0.4">
      <c r="A10" s="1"/>
      <c r="B10" s="58" t="s">
        <v>24</v>
      </c>
      <c r="C10" s="230"/>
      <c r="D10" s="230"/>
      <c r="E10" s="230"/>
      <c r="F10" s="236" t="s">
        <v>25</v>
      </c>
      <c r="G10" s="230"/>
      <c r="H10" s="230"/>
      <c r="I10" s="230"/>
      <c r="J10" s="248"/>
      <c r="P10" s="157"/>
    </row>
    <row r="11" spans="1:23" ht="20.05" customHeight="1" x14ac:dyDescent="0.4">
      <c r="A11" s="1"/>
      <c r="B11" s="264" t="s">
        <v>23</v>
      </c>
      <c r="C11" s="265"/>
      <c r="D11" s="265"/>
      <c r="E11" s="265"/>
      <c r="F11" s="265"/>
      <c r="G11" s="265"/>
      <c r="H11" s="265"/>
      <c r="I11" s="237"/>
      <c r="J11" s="249"/>
      <c r="P11" s="157"/>
    </row>
    <row r="12" spans="1:23" ht="18" customHeight="1" x14ac:dyDescent="0.4">
      <c r="A12" s="1"/>
      <c r="B12" s="58" t="s">
        <v>24</v>
      </c>
      <c r="C12" s="230"/>
      <c r="D12" s="230"/>
      <c r="E12" s="230"/>
      <c r="F12" s="236" t="s">
        <v>25</v>
      </c>
      <c r="G12" s="230"/>
      <c r="H12" s="230"/>
      <c r="I12" s="230"/>
      <c r="J12" s="248"/>
      <c r="P12" s="157"/>
    </row>
    <row r="13" spans="1:23" ht="18" customHeight="1" x14ac:dyDescent="0.4">
      <c r="A13" s="1"/>
      <c r="B13" s="233"/>
      <c r="C13" s="133"/>
      <c r="D13" s="133"/>
      <c r="E13" s="133"/>
      <c r="F13" s="133"/>
      <c r="G13" s="133"/>
      <c r="H13" s="133"/>
      <c r="I13" s="133"/>
      <c r="J13" s="250"/>
      <c r="P13" s="157"/>
    </row>
    <row r="14" spans="1:23" ht="18" customHeight="1" x14ac:dyDescent="0.4">
      <c r="A14" s="1"/>
      <c r="B14" s="56" t="s">
        <v>6</v>
      </c>
      <c r="C14" s="64" t="s">
        <v>46</v>
      </c>
      <c r="D14" s="63" t="s">
        <v>47</v>
      </c>
      <c r="E14" s="68" t="s">
        <v>48</v>
      </c>
      <c r="F14" s="255" t="s">
        <v>10</v>
      </c>
      <c r="G14" s="256"/>
      <c r="H14" s="44"/>
      <c r="I14" s="56">
        <f>'SO 5103'!P14+'SO 5104'!P14</f>
        <v>0</v>
      </c>
      <c r="J14" s="119"/>
      <c r="P14" s="157"/>
    </row>
    <row r="15" spans="1:23" ht="18" customHeight="1" x14ac:dyDescent="0.4">
      <c r="A15" s="1"/>
      <c r="B15" s="57" t="s">
        <v>26</v>
      </c>
      <c r="C15" s="65">
        <f>'SO 5103'!C15+'SO 5104'!C15</f>
        <v>0</v>
      </c>
      <c r="D15" s="60">
        <f>'SO 5103'!D15+'SO 5104'!D15</f>
        <v>0</v>
      </c>
      <c r="E15" s="69">
        <f>'SO 5103'!E15+'SO 5104'!E15</f>
        <v>0</v>
      </c>
      <c r="F15" s="268"/>
      <c r="G15" s="269"/>
      <c r="H15" s="1"/>
      <c r="I15" s="239"/>
      <c r="J15" s="202"/>
      <c r="P15" s="157"/>
    </row>
    <row r="16" spans="1:23" ht="18" customHeight="1" x14ac:dyDescent="0.4">
      <c r="A16" s="1"/>
      <c r="B16" s="56" t="s">
        <v>27</v>
      </c>
      <c r="C16" s="94">
        <f>'SO 5103'!C16+'SO 5104'!C16</f>
        <v>0</v>
      </c>
      <c r="D16" s="95">
        <f>'SO 5103'!D16+'SO 5104'!D16</f>
        <v>0</v>
      </c>
      <c r="E16" s="96">
        <f>'SO 5103'!E16+'SO 5104'!E16</f>
        <v>0</v>
      </c>
      <c r="F16" s="270" t="s">
        <v>33</v>
      </c>
      <c r="G16" s="256"/>
      <c r="H16" s="232"/>
      <c r="I16" s="244">
        <f>Rekapitulácia!E9</f>
        <v>0</v>
      </c>
      <c r="J16" s="119"/>
      <c r="P16" s="157"/>
    </row>
    <row r="17" spans="1:23" ht="18" customHeight="1" x14ac:dyDescent="0.4">
      <c r="A17" s="1"/>
      <c r="B17" s="57" t="s">
        <v>28</v>
      </c>
      <c r="C17" s="65">
        <f>'SO 5103'!C17+'SO 5104'!C17</f>
        <v>0</v>
      </c>
      <c r="D17" s="60">
        <f>'SO 5103'!D17+'SO 5104'!D17</f>
        <v>0</v>
      </c>
      <c r="E17" s="69">
        <f>'SO 5103'!E17+'SO 5104'!E17</f>
        <v>0</v>
      </c>
      <c r="F17" s="271" t="s">
        <v>34</v>
      </c>
      <c r="G17" s="272"/>
      <c r="H17" s="139"/>
      <c r="I17" s="239">
        <f>Rekapitulácia!D9</f>
        <v>0</v>
      </c>
      <c r="J17" s="202"/>
      <c r="P17" s="157"/>
    </row>
    <row r="18" spans="1:23" ht="18" customHeight="1" x14ac:dyDescent="0.4">
      <c r="A18" s="1"/>
      <c r="B18" s="58" t="s">
        <v>29</v>
      </c>
      <c r="C18" s="66">
        <f>'SO 5103'!C18+'SO 5104'!C18</f>
        <v>0</v>
      </c>
      <c r="D18" s="61">
        <f>'SO 5103'!D18+'SO 5104'!D18</f>
        <v>0</v>
      </c>
      <c r="E18" s="70">
        <f>'SO 5103'!E18+'SO 5104'!E18</f>
        <v>0</v>
      </c>
      <c r="F18" s="273"/>
      <c r="G18" s="274"/>
      <c r="H18" s="231"/>
      <c r="I18" s="240"/>
      <c r="J18" s="248"/>
      <c r="P18" s="157"/>
    </row>
    <row r="19" spans="1:23" ht="18" customHeight="1" x14ac:dyDescent="0.4">
      <c r="A19" s="1"/>
      <c r="B19" s="58" t="s">
        <v>30</v>
      </c>
      <c r="C19" s="67">
        <f>'SO 5103'!C19+'SO 5104'!C19</f>
        <v>0</v>
      </c>
      <c r="D19" s="62">
        <f>'SO 5103'!D19+'SO 5104'!D19</f>
        <v>0</v>
      </c>
      <c r="E19" s="70">
        <f>'SO 5103'!E19+'SO 5104'!E19</f>
        <v>0</v>
      </c>
      <c r="F19" s="275"/>
      <c r="G19" s="276"/>
      <c r="H19" s="231"/>
      <c r="I19" s="240"/>
      <c r="J19" s="248"/>
      <c r="P19" s="157"/>
    </row>
    <row r="20" spans="1:23" ht="18" customHeight="1" x14ac:dyDescent="0.4">
      <c r="A20" s="1"/>
      <c r="B20" s="56" t="s">
        <v>31</v>
      </c>
      <c r="C20" s="238"/>
      <c r="D20" s="238"/>
      <c r="E20" s="245">
        <f>SUM(E15:E19)</f>
        <v>0</v>
      </c>
      <c r="F20" s="266" t="s">
        <v>31</v>
      </c>
      <c r="G20" s="256"/>
      <c r="H20" s="232"/>
      <c r="I20" s="241">
        <f>SUM(I14:I18)</f>
        <v>0</v>
      </c>
      <c r="J20" s="119"/>
      <c r="P20" s="157"/>
    </row>
    <row r="21" spans="1:23" ht="18" customHeight="1" x14ac:dyDescent="0.4">
      <c r="A21" s="1"/>
      <c r="B21" s="57" t="s">
        <v>219</v>
      </c>
      <c r="C21" s="139"/>
      <c r="D21" s="139"/>
      <c r="E21" s="139"/>
      <c r="F21" s="277" t="s">
        <v>219</v>
      </c>
      <c r="G21" s="274"/>
      <c r="H21" s="139"/>
      <c r="I21" s="242"/>
      <c r="J21" s="202"/>
      <c r="P21" s="157"/>
    </row>
    <row r="22" spans="1:23" ht="18" customHeight="1" x14ac:dyDescent="0.4">
      <c r="A22" s="1"/>
      <c r="B22" s="58" t="s">
        <v>220</v>
      </c>
      <c r="C22" s="231"/>
      <c r="D22" s="231"/>
      <c r="E22" s="70">
        <f>'SO 5103'!E21+'SO 5104'!E21</f>
        <v>0</v>
      </c>
      <c r="F22" s="277" t="s">
        <v>223</v>
      </c>
      <c r="G22" s="274"/>
      <c r="H22" s="231"/>
      <c r="I22" s="240">
        <f>'SO 5103'!P21+'SO 5104'!P21</f>
        <v>0</v>
      </c>
      <c r="J22" s="248"/>
      <c r="P22" s="157"/>
      <c r="V22" s="55"/>
      <c r="W22" s="55"/>
    </row>
    <row r="23" spans="1:23" ht="18" customHeight="1" x14ac:dyDescent="0.4">
      <c r="A23" s="1"/>
      <c r="B23" s="58" t="s">
        <v>221</v>
      </c>
      <c r="C23" s="231"/>
      <c r="D23" s="231"/>
      <c r="E23" s="70">
        <f>'SO 5103'!E22+'SO 5104'!E22</f>
        <v>0</v>
      </c>
      <c r="F23" s="277" t="s">
        <v>224</v>
      </c>
      <c r="G23" s="274"/>
      <c r="H23" s="231"/>
      <c r="I23" s="240">
        <f>'SO 5103'!P22+'SO 5104'!P22</f>
        <v>0</v>
      </c>
      <c r="J23" s="248"/>
      <c r="P23" s="157"/>
      <c r="V23" s="55"/>
      <c r="W23" s="55"/>
    </row>
    <row r="24" spans="1:23" ht="18" customHeight="1" x14ac:dyDescent="0.4">
      <c r="A24" s="1"/>
      <c r="B24" s="58" t="s">
        <v>222</v>
      </c>
      <c r="C24" s="231"/>
      <c r="D24" s="231"/>
      <c r="E24" s="70">
        <f>'SO 5103'!E23+'SO 5104'!E23</f>
        <v>0</v>
      </c>
      <c r="F24" s="277" t="s">
        <v>225</v>
      </c>
      <c r="G24" s="274"/>
      <c r="H24" s="231"/>
      <c r="I24" s="58">
        <f>'SO 5103'!P23+'SO 5104'!P23</f>
        <v>0</v>
      </c>
      <c r="J24" s="248"/>
      <c r="P24" s="157"/>
      <c r="V24" s="55"/>
      <c r="W24" s="55"/>
    </row>
    <row r="25" spans="1:23" ht="18" customHeight="1" x14ac:dyDescent="0.4">
      <c r="A25" s="1"/>
      <c r="B25" s="58"/>
      <c r="C25" s="231"/>
      <c r="D25" s="231"/>
      <c r="E25" s="231"/>
      <c r="F25" s="278" t="s">
        <v>31</v>
      </c>
      <c r="G25" s="279"/>
      <c r="H25" s="231"/>
      <c r="I25" s="243">
        <f>SUM(E21:E24)+SUM(I21:I24)</f>
        <v>0</v>
      </c>
      <c r="J25" s="248"/>
      <c r="P25" s="157"/>
    </row>
    <row r="26" spans="1:23" ht="18" customHeight="1" x14ac:dyDescent="0.4">
      <c r="A26" s="1"/>
      <c r="B26" s="75" t="s">
        <v>51</v>
      </c>
      <c r="C26" s="138"/>
      <c r="D26" s="138"/>
      <c r="E26" s="104"/>
      <c r="F26" s="266" t="s">
        <v>35</v>
      </c>
      <c r="G26" s="267"/>
      <c r="H26" s="138"/>
      <c r="I26" s="233"/>
      <c r="J26" s="250"/>
      <c r="P26" s="157"/>
    </row>
    <row r="27" spans="1:23" ht="18" customHeight="1" x14ac:dyDescent="0.4">
      <c r="A27" s="1"/>
      <c r="B27" s="210"/>
      <c r="C27" s="1"/>
      <c r="D27" s="1"/>
      <c r="E27" s="106"/>
      <c r="F27" s="280" t="s">
        <v>36</v>
      </c>
      <c r="G27" s="281"/>
      <c r="H27" s="139"/>
      <c r="I27" s="239">
        <f>E20+I20+I25</f>
        <v>0</v>
      </c>
      <c r="J27" s="202"/>
      <c r="P27" s="157"/>
    </row>
    <row r="28" spans="1:23" ht="18" customHeight="1" x14ac:dyDescent="0.4">
      <c r="A28" s="1"/>
      <c r="B28" s="210"/>
      <c r="C28" s="1"/>
      <c r="D28" s="1"/>
      <c r="E28" s="106"/>
      <c r="F28" s="282" t="s">
        <v>37</v>
      </c>
      <c r="G28" s="283"/>
      <c r="H28" s="96">
        <f>Rekapitulácia!B10</f>
        <v>0</v>
      </c>
      <c r="I28" s="56">
        <f>ROUND(((ROUND(H28,2)*20)/100),2)*1</f>
        <v>0</v>
      </c>
      <c r="J28" s="119"/>
      <c r="P28" s="156"/>
    </row>
    <row r="29" spans="1:23" ht="18" customHeight="1" x14ac:dyDescent="0.4">
      <c r="A29" s="1"/>
      <c r="B29" s="210"/>
      <c r="C29" s="1"/>
      <c r="D29" s="1"/>
      <c r="E29" s="106"/>
      <c r="F29" s="284" t="s">
        <v>38</v>
      </c>
      <c r="G29" s="285"/>
      <c r="H29" s="69">
        <f>Rekapitulácia!B11</f>
        <v>0</v>
      </c>
      <c r="I29" s="57">
        <f>ROUND(((ROUND(H29,2)*0)/100),2)</f>
        <v>0</v>
      </c>
      <c r="J29" s="202"/>
      <c r="P29" s="156"/>
    </row>
    <row r="30" spans="1:23" ht="18" customHeight="1" x14ac:dyDescent="0.4">
      <c r="A30" s="1"/>
      <c r="B30" s="210"/>
      <c r="C30" s="1"/>
      <c r="D30" s="1"/>
      <c r="E30" s="106"/>
      <c r="F30" s="282" t="s">
        <v>39</v>
      </c>
      <c r="G30" s="283"/>
      <c r="H30" s="232"/>
      <c r="I30" s="241">
        <f>SUM(I27:I29)</f>
        <v>0</v>
      </c>
      <c r="J30" s="119"/>
      <c r="P30" s="157"/>
    </row>
    <row r="31" spans="1:23" ht="18" customHeight="1" x14ac:dyDescent="0.4">
      <c r="A31" s="1"/>
      <c r="B31" s="210"/>
      <c r="C31" s="1"/>
      <c r="D31" s="1"/>
      <c r="E31" s="103"/>
      <c r="F31" s="281"/>
      <c r="G31" s="269"/>
      <c r="H31" s="139"/>
      <c r="I31" s="210"/>
      <c r="J31" s="202"/>
      <c r="P31" s="157"/>
    </row>
    <row r="32" spans="1:23" ht="18" customHeight="1" x14ac:dyDescent="0.4">
      <c r="A32" s="1"/>
      <c r="B32" s="75" t="s">
        <v>49</v>
      </c>
      <c r="C32" s="133"/>
      <c r="D32" s="133"/>
      <c r="E32" s="10" t="s">
        <v>50</v>
      </c>
      <c r="F32" s="1"/>
      <c r="G32" s="133"/>
      <c r="H32" s="138"/>
      <c r="I32" s="133"/>
      <c r="J32" s="250"/>
      <c r="P32" s="157"/>
    </row>
    <row r="33" spans="1:23" ht="18" customHeight="1" x14ac:dyDescent="0.4">
      <c r="A33" s="1"/>
      <c r="B33" s="210"/>
      <c r="C33" s="1"/>
      <c r="D33" s="1"/>
      <c r="E33" s="1"/>
      <c r="F33" s="1"/>
      <c r="G33" s="1"/>
      <c r="H33" s="1"/>
      <c r="I33" s="1"/>
      <c r="J33" s="202"/>
      <c r="P33" s="157"/>
    </row>
    <row r="34" spans="1:23" ht="18" customHeight="1" x14ac:dyDescent="0.4">
      <c r="A34" s="1"/>
      <c r="B34" s="210"/>
      <c r="C34" s="1"/>
      <c r="D34" s="1"/>
      <c r="E34" s="1"/>
      <c r="F34" s="1"/>
      <c r="G34" s="1"/>
      <c r="H34" s="1"/>
      <c r="I34" s="1"/>
      <c r="J34" s="202"/>
      <c r="P34" s="157"/>
    </row>
    <row r="35" spans="1:23" ht="18" customHeight="1" x14ac:dyDescent="0.4">
      <c r="A35" s="1"/>
      <c r="B35" s="210"/>
      <c r="C35" s="1"/>
      <c r="D35" s="1"/>
      <c r="E35" s="1"/>
      <c r="F35" s="1"/>
      <c r="G35" s="1"/>
      <c r="H35" s="1"/>
      <c r="I35" s="1"/>
      <c r="J35" s="202"/>
      <c r="P35" s="157"/>
    </row>
    <row r="36" spans="1:23" ht="18" customHeight="1" x14ac:dyDescent="0.4">
      <c r="A36" s="1"/>
      <c r="B36" s="210"/>
      <c r="C36" s="1"/>
      <c r="D36" s="1"/>
      <c r="E36" s="1"/>
      <c r="F36" s="1"/>
      <c r="G36" s="1"/>
      <c r="H36" s="1"/>
      <c r="I36" s="1"/>
      <c r="J36" s="202"/>
      <c r="P36" s="157"/>
    </row>
    <row r="37" spans="1:23" ht="18" customHeight="1" x14ac:dyDescent="0.4">
      <c r="A37" s="1"/>
      <c r="B37" s="210"/>
      <c r="C37" s="1"/>
      <c r="D37" s="1"/>
      <c r="E37" s="1"/>
      <c r="F37" s="1"/>
      <c r="G37" s="1"/>
      <c r="H37" s="1"/>
      <c r="I37" s="1"/>
      <c r="J37" s="202"/>
      <c r="P37" s="157"/>
    </row>
    <row r="38" spans="1:23" ht="18" customHeight="1" x14ac:dyDescent="0.4">
      <c r="A38" s="1"/>
      <c r="B38" s="246"/>
      <c r="C38" s="247"/>
      <c r="D38" s="247"/>
      <c r="E38" s="247"/>
      <c r="F38" s="247"/>
      <c r="G38" s="247"/>
      <c r="H38" s="247"/>
      <c r="I38" s="247"/>
      <c r="J38" s="251"/>
      <c r="P38" s="157"/>
    </row>
    <row r="39" spans="1:23" ht="18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321E-2BCA-4857-B810-3AE9AE4B1CEE}">
  <dimension ref="A1:AA144"/>
  <sheetViews>
    <sheetView workbookViewId="0">
      <pane ySplit="1" topLeftCell="A42" activePane="bottomLeft" state="frozen"/>
      <selection pane="bottomLeft" activeCell="B48" sqref="B48:E48"/>
    </sheetView>
  </sheetViews>
  <sheetFormatPr defaultColWidth="0" defaultRowHeight="14.6" x14ac:dyDescent="0.4"/>
  <cols>
    <col min="1" max="1" width="1.61328125" customWidth="1"/>
    <col min="2" max="2" width="4.61328125" customWidth="1"/>
    <col min="3" max="3" width="12.61328125" customWidth="1"/>
    <col min="4" max="5" width="22.61328125" customWidth="1"/>
    <col min="6" max="7" width="9.61328125" customWidth="1"/>
    <col min="8" max="9" width="12.61328125" customWidth="1"/>
    <col min="10" max="10" width="10.61328125" hidden="1" customWidth="1"/>
    <col min="11" max="15" width="0" hidden="1" customWidth="1"/>
    <col min="16" max="16" width="9.61328125" customWidth="1"/>
    <col min="17" max="18" width="0" hidden="1" customWidth="1"/>
    <col min="19" max="19" width="7.61328125" customWidth="1"/>
    <col min="20" max="21" width="0" hidden="1" customWidth="1"/>
    <col min="22" max="22" width="7.61328125" customWidth="1"/>
    <col min="23" max="23" width="2.61328125" customWidth="1"/>
    <col min="24" max="26" width="0" hidden="1" customWidth="1"/>
    <col min="27" max="27" width="8.69140625" hidden="1" customWidth="1"/>
  </cols>
  <sheetData>
    <row r="1" spans="1:23" ht="35.049999999999997" customHeight="1" x14ac:dyDescent="0.4">
      <c r="A1" s="12"/>
      <c r="B1" s="290" t="s">
        <v>14</v>
      </c>
      <c r="C1" s="291"/>
      <c r="D1" s="12"/>
      <c r="E1" s="292" t="s">
        <v>0</v>
      </c>
      <c r="F1" s="293"/>
      <c r="G1" s="13"/>
      <c r="H1" s="331" t="s">
        <v>64</v>
      </c>
      <c r="I1" s="291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049999999999997" customHeight="1" x14ac:dyDescent="0.4">
      <c r="A2" s="15"/>
      <c r="B2" s="294" t="s">
        <v>14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6"/>
      <c r="R2" s="296"/>
      <c r="S2" s="296"/>
      <c r="T2" s="296"/>
      <c r="U2" s="296"/>
      <c r="V2" s="297"/>
      <c r="W2" s="55"/>
    </row>
    <row r="3" spans="1:23" ht="18" customHeight="1" x14ac:dyDescent="0.4">
      <c r="A3" s="15"/>
      <c r="B3" s="260" t="s">
        <v>229</v>
      </c>
      <c r="C3" s="261"/>
      <c r="D3" s="261"/>
      <c r="E3" s="261"/>
      <c r="F3" s="261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3"/>
      <c r="W3" s="55"/>
    </row>
    <row r="4" spans="1:23" ht="18" customHeight="1" x14ac:dyDescent="0.4">
      <c r="A4" s="15"/>
      <c r="B4" s="45" t="s">
        <v>15</v>
      </c>
      <c r="C4" s="32"/>
      <c r="D4" s="25"/>
      <c r="E4" s="25"/>
      <c r="F4" s="46" t="s">
        <v>16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4">
      <c r="A5" s="15"/>
      <c r="B5" s="40"/>
      <c r="C5" s="32"/>
      <c r="D5" s="25"/>
      <c r="E5" s="25"/>
      <c r="F5" s="46" t="s">
        <v>17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4">
      <c r="A6" s="15"/>
      <c r="B6" s="47" t="s">
        <v>18</v>
      </c>
      <c r="C6" s="32"/>
      <c r="D6" s="46" t="s">
        <v>19</v>
      </c>
      <c r="E6" s="25"/>
      <c r="F6" s="46" t="s">
        <v>20</v>
      </c>
      <c r="G6" s="349">
        <v>45465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05" customHeight="1" x14ac:dyDescent="0.4">
      <c r="A7" s="15"/>
      <c r="B7" s="298" t="s">
        <v>21</v>
      </c>
      <c r="C7" s="299"/>
      <c r="D7" s="299"/>
      <c r="E7" s="299"/>
      <c r="F7" s="299"/>
      <c r="G7" s="299"/>
      <c r="H7" s="300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4">
      <c r="A8" s="15"/>
      <c r="B8" s="51" t="s">
        <v>24</v>
      </c>
      <c r="C8" s="48"/>
      <c r="D8" s="28"/>
      <c r="E8" s="28"/>
      <c r="F8" s="52" t="s">
        <v>25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05" customHeight="1" x14ac:dyDescent="0.4">
      <c r="A9" s="15"/>
      <c r="B9" s="264" t="s">
        <v>22</v>
      </c>
      <c r="C9" s="265"/>
      <c r="D9" s="265"/>
      <c r="E9" s="265"/>
      <c r="F9" s="265"/>
      <c r="G9" s="265"/>
      <c r="H9" s="286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4">
      <c r="A10" s="15"/>
      <c r="B10" s="47" t="s">
        <v>24</v>
      </c>
      <c r="C10" s="32"/>
      <c r="D10" s="25"/>
      <c r="E10" s="25"/>
      <c r="F10" s="46" t="s">
        <v>25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05" customHeight="1" x14ac:dyDescent="0.4">
      <c r="A11" s="15"/>
      <c r="B11" s="264" t="s">
        <v>23</v>
      </c>
      <c r="C11" s="265"/>
      <c r="D11" s="265"/>
      <c r="E11" s="265"/>
      <c r="F11" s="265"/>
      <c r="G11" s="265"/>
      <c r="H11" s="286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4">
      <c r="A12" s="15"/>
      <c r="B12" s="47" t="s">
        <v>24</v>
      </c>
      <c r="C12" s="32"/>
      <c r="D12" s="25"/>
      <c r="E12" s="25"/>
      <c r="F12" s="46" t="s">
        <v>25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4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4">
      <c r="A14" s="15"/>
      <c r="B14" s="56" t="s">
        <v>6</v>
      </c>
      <c r="C14" s="64" t="s">
        <v>46</v>
      </c>
      <c r="D14" s="63" t="s">
        <v>47</v>
      </c>
      <c r="E14" s="68" t="s">
        <v>48</v>
      </c>
      <c r="F14" s="255" t="s">
        <v>32</v>
      </c>
      <c r="G14" s="256"/>
      <c r="H14" s="287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4">
      <c r="A15" s="15"/>
      <c r="B15" s="57" t="s">
        <v>26</v>
      </c>
      <c r="C15" s="65">
        <f>'SO 5103'!E60</f>
        <v>0</v>
      </c>
      <c r="D15" s="60">
        <f>'SO 5103'!F60</f>
        <v>0</v>
      </c>
      <c r="E15" s="69">
        <f>'SO 5103'!G60</f>
        <v>0</v>
      </c>
      <c r="F15" s="288"/>
      <c r="G15" s="274"/>
      <c r="H15" s="289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4">
      <c r="A16" s="15"/>
      <c r="B16" s="56" t="s">
        <v>27</v>
      </c>
      <c r="C16" s="94">
        <f>'SO 5103'!E64</f>
        <v>0</v>
      </c>
      <c r="D16" s="95">
        <f>'SO 5103'!F64</f>
        <v>0</v>
      </c>
      <c r="E16" s="96">
        <f>'SO 5103'!G64</f>
        <v>0</v>
      </c>
      <c r="F16" s="270" t="s">
        <v>33</v>
      </c>
      <c r="G16" s="274"/>
      <c r="H16" s="289"/>
      <c r="I16" s="25"/>
      <c r="J16" s="25"/>
      <c r="K16" s="26"/>
      <c r="L16" s="26"/>
      <c r="M16" s="26"/>
      <c r="N16" s="26"/>
      <c r="O16" s="76"/>
      <c r="P16" s="86">
        <f>(SUM(Z81:Z143))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4">
      <c r="A17" s="15"/>
      <c r="B17" s="57" t="s">
        <v>28</v>
      </c>
      <c r="C17" s="65"/>
      <c r="D17" s="60"/>
      <c r="E17" s="69"/>
      <c r="F17" s="271" t="s">
        <v>34</v>
      </c>
      <c r="G17" s="274"/>
      <c r="H17" s="289"/>
      <c r="I17" s="25"/>
      <c r="J17" s="25"/>
      <c r="K17" s="26"/>
      <c r="L17" s="26"/>
      <c r="M17" s="26"/>
      <c r="N17" s="26"/>
      <c r="O17" s="76"/>
      <c r="P17" s="86">
        <f>(SUM(Y81:Y143))</f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4">
      <c r="A18" s="15"/>
      <c r="B18" s="58" t="s">
        <v>29</v>
      </c>
      <c r="C18" s="66"/>
      <c r="D18" s="61"/>
      <c r="E18" s="70"/>
      <c r="F18" s="273"/>
      <c r="G18" s="279"/>
      <c r="H18" s="289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4">
      <c r="A19" s="15"/>
      <c r="B19" s="58" t="s">
        <v>30</v>
      </c>
      <c r="C19" s="67"/>
      <c r="D19" s="62"/>
      <c r="E19" s="70"/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4">
      <c r="A20" s="15"/>
      <c r="B20" s="54" t="s">
        <v>31</v>
      </c>
      <c r="C20" s="59"/>
      <c r="D20" s="97"/>
      <c r="E20" s="98">
        <f>SUM(E15:E19)</f>
        <v>0</v>
      </c>
      <c r="F20" s="266" t="s">
        <v>31</v>
      </c>
      <c r="G20" s="272"/>
      <c r="H20" s="287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4">
      <c r="A21" s="15"/>
      <c r="B21" s="51" t="s">
        <v>40</v>
      </c>
      <c r="C21" s="53"/>
      <c r="D21" s="93"/>
      <c r="E21" s="71">
        <f>((E15*U22*0)+(E16*V22*0)+(E17*W22*0))/100</f>
        <v>0</v>
      </c>
      <c r="F21" s="277" t="s">
        <v>43</v>
      </c>
      <c r="G21" s="274"/>
      <c r="H21" s="289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4">
      <c r="A22" s="15"/>
      <c r="B22" s="47" t="s">
        <v>41</v>
      </c>
      <c r="C22" s="34"/>
      <c r="D22" s="73"/>
      <c r="E22" s="72">
        <f>((E15*U23*0)+(E16*V23*0)+(E17*W23*0))/100</f>
        <v>0</v>
      </c>
      <c r="F22" s="277" t="s">
        <v>44</v>
      </c>
      <c r="G22" s="274"/>
      <c r="H22" s="289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4">
      <c r="A23" s="15"/>
      <c r="B23" s="47" t="s">
        <v>42</v>
      </c>
      <c r="C23" s="34"/>
      <c r="D23" s="73"/>
      <c r="E23" s="72">
        <f>((E15*U24*0)+(E16*V24*0)+(E17*W24*0))/100</f>
        <v>0</v>
      </c>
      <c r="F23" s="277" t="s">
        <v>45</v>
      </c>
      <c r="G23" s="274"/>
      <c r="H23" s="289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4">
      <c r="A24" s="15"/>
      <c r="B24" s="40"/>
      <c r="C24" s="34"/>
      <c r="D24" s="73"/>
      <c r="E24" s="73"/>
      <c r="F24" s="318"/>
      <c r="G24" s="279"/>
      <c r="H24" s="289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4">
      <c r="A25" s="15"/>
      <c r="B25" s="47"/>
      <c r="C25" s="34"/>
      <c r="D25" s="73"/>
      <c r="E25" s="73"/>
      <c r="F25" s="304" t="s">
        <v>31</v>
      </c>
      <c r="G25" s="305"/>
      <c r="H25" s="289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4">
      <c r="A26" s="15"/>
      <c r="B26" s="116" t="s">
        <v>51</v>
      </c>
      <c r="C26" s="100"/>
      <c r="D26" s="102"/>
      <c r="E26" s="112"/>
      <c r="F26" s="266" t="s">
        <v>35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4">
      <c r="A27" s="15"/>
      <c r="B27" s="41"/>
      <c r="C27" s="36"/>
      <c r="D27" s="74"/>
      <c r="E27" s="113"/>
      <c r="F27" s="308" t="s">
        <v>36</v>
      </c>
      <c r="G27" s="281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4">
      <c r="A28" s="15"/>
      <c r="B28" s="42"/>
      <c r="C28" s="37"/>
      <c r="D28" s="15"/>
      <c r="E28" s="114"/>
      <c r="F28" s="310" t="s">
        <v>37</v>
      </c>
      <c r="G28" s="311"/>
      <c r="H28" s="218">
        <f>P27-SUM('SO 5103'!K81:'SO 5103'!K143)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4">
      <c r="A29" s="15"/>
      <c r="B29" s="42"/>
      <c r="C29" s="37"/>
      <c r="D29" s="15"/>
      <c r="E29" s="114"/>
      <c r="F29" s="312" t="s">
        <v>38</v>
      </c>
      <c r="G29" s="313"/>
      <c r="H29" s="33">
        <f>SUM('SO 5103'!K81:'SO 5103'!K143)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4">
      <c r="A30" s="15"/>
      <c r="B30" s="42"/>
      <c r="C30" s="37"/>
      <c r="D30" s="15"/>
      <c r="E30" s="114"/>
      <c r="F30" s="314" t="s">
        <v>39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4">
      <c r="A31" s="15"/>
      <c r="B31" s="38"/>
      <c r="C31" s="30"/>
      <c r="D31" s="105"/>
      <c r="E31" s="115"/>
      <c r="F31" s="281"/>
      <c r="G31" s="269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4">
      <c r="A32" s="15"/>
      <c r="B32" s="116" t="s">
        <v>49</v>
      </c>
      <c r="C32" s="107"/>
      <c r="D32" s="19"/>
      <c r="E32" s="117" t="s">
        <v>50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4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4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4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4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4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4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4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4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4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4">
      <c r="A42" s="137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4">
      <c r="A43" s="137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049999999999997" customHeight="1" x14ac:dyDescent="0.4">
      <c r="A44" s="137"/>
      <c r="B44" s="335" t="s">
        <v>0</v>
      </c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7"/>
      <c r="W44" s="55"/>
    </row>
    <row r="45" spans="1:23" x14ac:dyDescent="0.4">
      <c r="A45" s="137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05" customHeight="1" x14ac:dyDescent="0.4">
      <c r="A46" s="205"/>
      <c r="B46" s="338" t="s">
        <v>21</v>
      </c>
      <c r="C46" s="339"/>
      <c r="D46" s="339"/>
      <c r="E46" s="340"/>
      <c r="F46" s="341" t="s">
        <v>19</v>
      </c>
      <c r="G46" s="339"/>
      <c r="H46" s="340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05" customHeight="1" x14ac:dyDescent="0.4">
      <c r="A47" s="205"/>
      <c r="B47" s="338" t="s">
        <v>227</v>
      </c>
      <c r="C47" s="339"/>
      <c r="D47" s="339"/>
      <c r="E47" s="340"/>
      <c r="F47" s="341" t="s">
        <v>17</v>
      </c>
      <c r="G47" s="339"/>
      <c r="H47" s="340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05" customHeight="1" x14ac:dyDescent="0.4">
      <c r="A48" s="205"/>
      <c r="B48" s="338" t="s">
        <v>23</v>
      </c>
      <c r="C48" s="339"/>
      <c r="D48" s="339"/>
      <c r="E48" s="340"/>
      <c r="F48" s="341" t="s">
        <v>231</v>
      </c>
      <c r="G48" s="339"/>
      <c r="H48" s="340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4">
      <c r="A49" s="205"/>
      <c r="B49" s="301" t="s">
        <v>1</v>
      </c>
      <c r="C49" s="302"/>
      <c r="D49" s="302"/>
      <c r="E49" s="302"/>
      <c r="F49" s="302"/>
      <c r="G49" s="302"/>
      <c r="H49" s="302"/>
      <c r="I49" s="30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4">
      <c r="A50" s="15"/>
      <c r="B50" s="209" t="s">
        <v>15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4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4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4">
      <c r="A53" s="15"/>
      <c r="B53" s="209" t="s">
        <v>55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4">
      <c r="A54" s="2"/>
      <c r="B54" s="333" t="s">
        <v>52</v>
      </c>
      <c r="C54" s="334"/>
      <c r="D54" s="135"/>
      <c r="E54" s="135" t="s">
        <v>46</v>
      </c>
      <c r="F54" s="135" t="s">
        <v>47</v>
      </c>
      <c r="G54" s="135" t="s">
        <v>31</v>
      </c>
      <c r="H54" s="135" t="s">
        <v>53</v>
      </c>
      <c r="I54" s="135" t="s">
        <v>54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4">
      <c r="A55" s="10"/>
      <c r="B55" s="332" t="s">
        <v>56</v>
      </c>
      <c r="C55" s="322"/>
      <c r="D55" s="322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17"/>
      <c r="X55" s="144"/>
      <c r="Y55" s="144"/>
      <c r="Z55" s="144"/>
    </row>
    <row r="56" spans="1:26" x14ac:dyDescent="0.4">
      <c r="A56" s="10"/>
      <c r="B56" s="326" t="s">
        <v>57</v>
      </c>
      <c r="C56" s="266"/>
      <c r="D56" s="266"/>
      <c r="E56" s="69">
        <f>'SO 5103'!L91</f>
        <v>0</v>
      </c>
      <c r="F56" s="69">
        <f>'SO 5103'!M91</f>
        <v>0</v>
      </c>
      <c r="G56" s="69">
        <f>'SO 5103'!I91</f>
        <v>0</v>
      </c>
      <c r="H56" s="145">
        <f>'SO 5103'!S91</f>
        <v>0</v>
      </c>
      <c r="I56" s="145">
        <f>'SO 5103'!V91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17"/>
      <c r="X56" s="144"/>
      <c r="Y56" s="144"/>
      <c r="Z56" s="144"/>
    </row>
    <row r="57" spans="1:26" x14ac:dyDescent="0.4">
      <c r="A57" s="10"/>
      <c r="B57" s="326" t="s">
        <v>58</v>
      </c>
      <c r="C57" s="266"/>
      <c r="D57" s="266"/>
      <c r="E57" s="69">
        <f>'SO 5103'!L102</f>
        <v>0</v>
      </c>
      <c r="F57" s="69">
        <f>'SO 5103'!M102</f>
        <v>0</v>
      </c>
      <c r="G57" s="69">
        <f>'SO 5103'!I102</f>
        <v>0</v>
      </c>
      <c r="H57" s="145">
        <f>'SO 5103'!S102</f>
        <v>1459.49</v>
      </c>
      <c r="I57" s="145">
        <f>'SO 5103'!V102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17"/>
      <c r="X57" s="144"/>
      <c r="Y57" s="144"/>
      <c r="Z57" s="144"/>
    </row>
    <row r="58" spans="1:26" x14ac:dyDescent="0.4">
      <c r="A58" s="10"/>
      <c r="B58" s="326" t="s">
        <v>59</v>
      </c>
      <c r="C58" s="266"/>
      <c r="D58" s="266"/>
      <c r="E58" s="69">
        <f>'SO 5103'!L125</f>
        <v>0</v>
      </c>
      <c r="F58" s="69">
        <f>'SO 5103'!M125</f>
        <v>0</v>
      </c>
      <c r="G58" s="69">
        <f>'SO 5103'!I125</f>
        <v>0</v>
      </c>
      <c r="H58" s="145">
        <f>'SO 5103'!S125</f>
        <v>2.27</v>
      </c>
      <c r="I58" s="145">
        <f>'SO 5103'!V125</f>
        <v>0</v>
      </c>
      <c r="J58" s="145"/>
      <c r="K58" s="145"/>
      <c r="L58" s="145"/>
      <c r="M58" s="145"/>
      <c r="N58" s="145"/>
      <c r="O58" s="145"/>
      <c r="P58" s="145"/>
      <c r="Q58" s="144"/>
      <c r="R58" s="144"/>
      <c r="S58" s="144"/>
      <c r="T58" s="144"/>
      <c r="U58" s="144"/>
      <c r="V58" s="156"/>
      <c r="W58" s="217"/>
      <c r="X58" s="144"/>
      <c r="Y58" s="144"/>
      <c r="Z58" s="144"/>
    </row>
    <row r="59" spans="1:26" x14ac:dyDescent="0.4">
      <c r="A59" s="10"/>
      <c r="B59" s="326" t="s">
        <v>60</v>
      </c>
      <c r="C59" s="266"/>
      <c r="D59" s="266"/>
      <c r="E59" s="69">
        <f>'SO 5103'!L129</f>
        <v>0</v>
      </c>
      <c r="F59" s="69">
        <f>'SO 5103'!M129</f>
        <v>0</v>
      </c>
      <c r="G59" s="69">
        <f>'SO 5103'!I129</f>
        <v>0</v>
      </c>
      <c r="H59" s="145">
        <f>'SO 5103'!S129</f>
        <v>0</v>
      </c>
      <c r="I59" s="145">
        <f>'SO 5103'!V129</f>
        <v>0</v>
      </c>
      <c r="J59" s="145"/>
      <c r="K59" s="145"/>
      <c r="L59" s="145"/>
      <c r="M59" s="145"/>
      <c r="N59" s="145"/>
      <c r="O59" s="145"/>
      <c r="P59" s="145"/>
      <c r="Q59" s="144"/>
      <c r="R59" s="144"/>
      <c r="S59" s="144"/>
      <c r="T59" s="144"/>
      <c r="U59" s="144"/>
      <c r="V59" s="156"/>
      <c r="W59" s="217"/>
      <c r="X59" s="144"/>
      <c r="Y59" s="144"/>
      <c r="Z59" s="144"/>
    </row>
    <row r="60" spans="1:26" x14ac:dyDescent="0.4">
      <c r="A60" s="10"/>
      <c r="B60" s="324" t="s">
        <v>56</v>
      </c>
      <c r="C60" s="325"/>
      <c r="D60" s="325"/>
      <c r="E60" s="146">
        <f>'SO 5103'!L131</f>
        <v>0</v>
      </c>
      <c r="F60" s="146">
        <f>'SO 5103'!M131</f>
        <v>0</v>
      </c>
      <c r="G60" s="146">
        <f>'SO 5103'!I131</f>
        <v>0</v>
      </c>
      <c r="H60" s="147">
        <f>'SO 5103'!S131</f>
        <v>1461.76</v>
      </c>
      <c r="I60" s="147">
        <f>'SO 5103'!V131</f>
        <v>0</v>
      </c>
      <c r="J60" s="147"/>
      <c r="K60" s="147"/>
      <c r="L60" s="147"/>
      <c r="M60" s="147"/>
      <c r="N60" s="147"/>
      <c r="O60" s="147"/>
      <c r="P60" s="147"/>
      <c r="Q60" s="144"/>
      <c r="R60" s="144"/>
      <c r="S60" s="144"/>
      <c r="T60" s="144"/>
      <c r="U60" s="144"/>
      <c r="V60" s="156"/>
      <c r="W60" s="217"/>
      <c r="X60" s="144"/>
      <c r="Y60" s="144"/>
      <c r="Z60" s="144"/>
    </row>
    <row r="61" spans="1:26" x14ac:dyDescent="0.4">
      <c r="A61" s="1"/>
      <c r="B61" s="210"/>
      <c r="C61" s="1"/>
      <c r="D61" s="1"/>
      <c r="E61" s="139"/>
      <c r="F61" s="139"/>
      <c r="G61" s="139"/>
      <c r="H61" s="140"/>
      <c r="I61" s="140"/>
      <c r="J61" s="140"/>
      <c r="K61" s="140"/>
      <c r="L61" s="140"/>
      <c r="M61" s="140"/>
      <c r="N61" s="140"/>
      <c r="O61" s="140"/>
      <c r="P61" s="140"/>
      <c r="V61" s="157"/>
      <c r="W61" s="55"/>
    </row>
    <row r="62" spans="1:26" x14ac:dyDescent="0.4">
      <c r="A62" s="10"/>
      <c r="B62" s="324" t="s">
        <v>61</v>
      </c>
      <c r="C62" s="325"/>
      <c r="D62" s="325"/>
      <c r="E62" s="69"/>
      <c r="F62" s="69"/>
      <c r="G62" s="69"/>
      <c r="H62" s="145"/>
      <c r="I62" s="145"/>
      <c r="J62" s="145"/>
      <c r="K62" s="145"/>
      <c r="L62" s="145"/>
      <c r="M62" s="145"/>
      <c r="N62" s="145"/>
      <c r="O62" s="145"/>
      <c r="P62" s="145"/>
      <c r="Q62" s="144"/>
      <c r="R62" s="144"/>
      <c r="S62" s="144"/>
      <c r="T62" s="144"/>
      <c r="U62" s="144"/>
      <c r="V62" s="156"/>
      <c r="W62" s="217"/>
      <c r="X62" s="144"/>
      <c r="Y62" s="144"/>
      <c r="Z62" s="144"/>
    </row>
    <row r="63" spans="1:26" x14ac:dyDescent="0.4">
      <c r="A63" s="10"/>
      <c r="B63" s="326" t="s">
        <v>62</v>
      </c>
      <c r="C63" s="266"/>
      <c r="D63" s="266"/>
      <c r="E63" s="69">
        <f>'SO 5103'!L141</f>
        <v>0</v>
      </c>
      <c r="F63" s="69">
        <f>'SO 5103'!M141</f>
        <v>0</v>
      </c>
      <c r="G63" s="69">
        <f>'SO 5103'!I141</f>
        <v>0</v>
      </c>
      <c r="H63" s="145">
        <f>'SO 5103'!S141</f>
        <v>0</v>
      </c>
      <c r="I63" s="145">
        <f>'SO 5103'!V141</f>
        <v>0</v>
      </c>
      <c r="J63" s="145"/>
      <c r="K63" s="145"/>
      <c r="L63" s="145"/>
      <c r="M63" s="145"/>
      <c r="N63" s="145"/>
      <c r="O63" s="145"/>
      <c r="P63" s="145"/>
      <c r="Q63" s="144"/>
      <c r="R63" s="144"/>
      <c r="S63" s="144"/>
      <c r="T63" s="144"/>
      <c r="U63" s="144"/>
      <c r="V63" s="156"/>
      <c r="W63" s="217"/>
      <c r="X63" s="144"/>
      <c r="Y63" s="144"/>
      <c r="Z63" s="144"/>
    </row>
    <row r="64" spans="1:26" x14ac:dyDescent="0.4">
      <c r="A64" s="10"/>
      <c r="B64" s="324" t="s">
        <v>61</v>
      </c>
      <c r="C64" s="325"/>
      <c r="D64" s="325"/>
      <c r="E64" s="146">
        <f>'SO 5103'!L143</f>
        <v>0</v>
      </c>
      <c r="F64" s="146">
        <f>'SO 5103'!M143</f>
        <v>0</v>
      </c>
      <c r="G64" s="146">
        <f>'SO 5103'!I143</f>
        <v>0</v>
      </c>
      <c r="H64" s="147">
        <f>'SO 5103'!S143</f>
        <v>0</v>
      </c>
      <c r="I64" s="147">
        <f>'SO 5103'!V143</f>
        <v>0</v>
      </c>
      <c r="J64" s="147"/>
      <c r="K64" s="147"/>
      <c r="L64" s="147"/>
      <c r="M64" s="147"/>
      <c r="N64" s="147"/>
      <c r="O64" s="147"/>
      <c r="P64" s="147"/>
      <c r="Q64" s="144"/>
      <c r="R64" s="144"/>
      <c r="S64" s="144"/>
      <c r="T64" s="144"/>
      <c r="U64" s="144"/>
      <c r="V64" s="156"/>
      <c r="W64" s="217"/>
      <c r="X64" s="144"/>
      <c r="Y64" s="144"/>
      <c r="Z64" s="144"/>
    </row>
    <row r="65" spans="1:26" x14ac:dyDescent="0.4">
      <c r="A65" s="1"/>
      <c r="B65" s="210"/>
      <c r="C65" s="1"/>
      <c r="D65" s="1"/>
      <c r="E65" s="139"/>
      <c r="F65" s="139"/>
      <c r="G65" s="139"/>
      <c r="H65" s="140"/>
      <c r="I65" s="140"/>
      <c r="J65" s="140"/>
      <c r="K65" s="140"/>
      <c r="L65" s="140"/>
      <c r="M65" s="140"/>
      <c r="N65" s="140"/>
      <c r="O65" s="140"/>
      <c r="P65" s="140"/>
      <c r="V65" s="157"/>
      <c r="W65" s="55"/>
    </row>
    <row r="66" spans="1:26" x14ac:dyDescent="0.4">
      <c r="A66" s="148"/>
      <c r="B66" s="327" t="s">
        <v>63</v>
      </c>
      <c r="C66" s="328"/>
      <c r="D66" s="328"/>
      <c r="E66" s="150">
        <f>'SO 5103'!L144</f>
        <v>0</v>
      </c>
      <c r="F66" s="150">
        <f>'SO 5103'!M144</f>
        <v>0</v>
      </c>
      <c r="G66" s="150">
        <f>'SO 5103'!I144</f>
        <v>0</v>
      </c>
      <c r="H66" s="151">
        <f>'SO 5103'!S144</f>
        <v>1461.76</v>
      </c>
      <c r="I66" s="151">
        <f>'SO 5103'!V144</f>
        <v>0</v>
      </c>
      <c r="J66" s="152"/>
      <c r="K66" s="152"/>
      <c r="L66" s="152"/>
      <c r="M66" s="152"/>
      <c r="N66" s="152"/>
      <c r="O66" s="152"/>
      <c r="P66" s="152"/>
      <c r="Q66" s="153"/>
      <c r="R66" s="153"/>
      <c r="S66" s="153"/>
      <c r="T66" s="153"/>
      <c r="U66" s="153"/>
      <c r="V66" s="158"/>
      <c r="W66" s="217"/>
      <c r="X66" s="149"/>
      <c r="Y66" s="149"/>
      <c r="Z66" s="149"/>
    </row>
    <row r="67" spans="1:26" x14ac:dyDescent="0.4">
      <c r="A67" s="15"/>
      <c r="B67" s="42"/>
      <c r="C67" s="3"/>
      <c r="D67" s="3"/>
      <c r="E67" s="14"/>
      <c r="F67" s="14"/>
      <c r="G67" s="14"/>
      <c r="H67" s="159"/>
      <c r="I67" s="159"/>
      <c r="J67" s="159"/>
      <c r="K67" s="159"/>
      <c r="L67" s="159"/>
      <c r="M67" s="159"/>
      <c r="N67" s="159"/>
      <c r="O67" s="159"/>
      <c r="P67" s="159"/>
      <c r="Q67" s="11"/>
      <c r="R67" s="11"/>
      <c r="S67" s="11"/>
      <c r="T67" s="11"/>
      <c r="U67" s="11"/>
      <c r="V67" s="11"/>
      <c r="W67" s="55"/>
    </row>
    <row r="68" spans="1:26" x14ac:dyDescent="0.4">
      <c r="A68" s="15"/>
      <c r="B68" s="42"/>
      <c r="C68" s="3"/>
      <c r="D68" s="3"/>
      <c r="E68" s="14"/>
      <c r="F68" s="14"/>
      <c r="G68" s="14"/>
      <c r="H68" s="159"/>
      <c r="I68" s="159"/>
      <c r="J68" s="159"/>
      <c r="K68" s="159"/>
      <c r="L68" s="159"/>
      <c r="M68" s="159"/>
      <c r="N68" s="159"/>
      <c r="O68" s="159"/>
      <c r="P68" s="159"/>
      <c r="Q68" s="11"/>
      <c r="R68" s="11"/>
      <c r="S68" s="11"/>
      <c r="T68" s="11"/>
      <c r="U68" s="11"/>
      <c r="V68" s="11"/>
      <c r="W68" s="55"/>
    </row>
    <row r="69" spans="1:26" x14ac:dyDescent="0.4">
      <c r="A69" s="15"/>
      <c r="B69" s="38"/>
      <c r="C69" s="8"/>
      <c r="D69" s="8"/>
      <c r="E69" s="27"/>
      <c r="F69" s="27"/>
      <c r="G69" s="27"/>
      <c r="H69" s="160"/>
      <c r="I69" s="160"/>
      <c r="J69" s="160"/>
      <c r="K69" s="160"/>
      <c r="L69" s="160"/>
      <c r="M69" s="160"/>
      <c r="N69" s="160"/>
      <c r="O69" s="160"/>
      <c r="P69" s="160"/>
      <c r="Q69" s="16"/>
      <c r="R69" s="16"/>
      <c r="S69" s="16"/>
      <c r="T69" s="16"/>
      <c r="U69" s="16"/>
      <c r="V69" s="16"/>
      <c r="W69" s="55"/>
    </row>
    <row r="70" spans="1:26" ht="35.049999999999997" customHeight="1" x14ac:dyDescent="0.4">
      <c r="A70" s="1"/>
      <c r="B70" s="329" t="s">
        <v>64</v>
      </c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55"/>
    </row>
    <row r="71" spans="1:26" x14ac:dyDescent="0.4">
      <c r="A71" s="15"/>
      <c r="B71" s="99"/>
      <c r="C71" s="19"/>
      <c r="D71" s="19"/>
      <c r="E71" s="101"/>
      <c r="F71" s="101"/>
      <c r="G71" s="101"/>
      <c r="H71" s="174"/>
      <c r="I71" s="174"/>
      <c r="J71" s="174"/>
      <c r="K71" s="174"/>
      <c r="L71" s="174"/>
      <c r="M71" s="174"/>
      <c r="N71" s="174"/>
      <c r="O71" s="174"/>
      <c r="P71" s="174"/>
      <c r="Q71" s="20"/>
      <c r="R71" s="20"/>
      <c r="S71" s="20"/>
      <c r="T71" s="20"/>
      <c r="U71" s="20"/>
      <c r="V71" s="20"/>
      <c r="W71" s="55"/>
    </row>
    <row r="72" spans="1:26" ht="20.05" customHeight="1" x14ac:dyDescent="0.4">
      <c r="A72" s="205"/>
      <c r="B72" s="343" t="s">
        <v>21</v>
      </c>
      <c r="C72" s="344"/>
      <c r="D72" s="344"/>
      <c r="E72" s="345"/>
      <c r="F72" s="172"/>
      <c r="G72" s="172"/>
      <c r="H72" s="173" t="s">
        <v>19</v>
      </c>
      <c r="I72" s="319"/>
      <c r="J72" s="320"/>
      <c r="K72" s="320"/>
      <c r="L72" s="320"/>
      <c r="M72" s="320"/>
      <c r="N72" s="320"/>
      <c r="O72" s="320"/>
      <c r="P72" s="321"/>
      <c r="Q72" s="18"/>
      <c r="R72" s="18"/>
      <c r="S72" s="18"/>
      <c r="T72" s="18"/>
      <c r="U72" s="18"/>
      <c r="V72" s="18"/>
      <c r="W72" s="55"/>
    </row>
    <row r="73" spans="1:26" ht="20.05" customHeight="1" x14ac:dyDescent="0.4">
      <c r="A73" s="205"/>
      <c r="B73" s="338" t="s">
        <v>22</v>
      </c>
      <c r="C73" s="339"/>
      <c r="D73" s="339"/>
      <c r="E73" s="340"/>
      <c r="F73" s="168"/>
      <c r="G73" s="168"/>
      <c r="H73" s="169" t="s">
        <v>17</v>
      </c>
      <c r="I73" s="169"/>
      <c r="J73" s="159"/>
      <c r="K73" s="159"/>
      <c r="L73" s="159"/>
      <c r="M73" s="159"/>
      <c r="N73" s="159"/>
      <c r="O73" s="159"/>
      <c r="P73" s="159"/>
      <c r="Q73" s="11"/>
      <c r="R73" s="11"/>
      <c r="S73" s="11"/>
      <c r="T73" s="11"/>
      <c r="U73" s="11"/>
      <c r="V73" s="11"/>
      <c r="W73" s="55"/>
    </row>
    <row r="74" spans="1:26" ht="20.05" customHeight="1" x14ac:dyDescent="0.4">
      <c r="A74" s="205"/>
      <c r="B74" s="338" t="s">
        <v>23</v>
      </c>
      <c r="C74" s="339"/>
      <c r="D74" s="339"/>
      <c r="E74" s="340"/>
      <c r="F74" s="168"/>
      <c r="G74" s="168"/>
      <c r="H74" s="169" t="s">
        <v>75</v>
      </c>
      <c r="I74" s="350">
        <v>45465</v>
      </c>
      <c r="J74" s="159"/>
      <c r="K74" s="159"/>
      <c r="L74" s="159"/>
      <c r="M74" s="159"/>
      <c r="N74" s="159"/>
      <c r="O74" s="159"/>
      <c r="P74" s="159"/>
      <c r="Q74" s="11"/>
      <c r="R74" s="11"/>
      <c r="S74" s="11"/>
      <c r="T74" s="11"/>
      <c r="U74" s="11"/>
      <c r="V74" s="11"/>
      <c r="W74" s="55"/>
    </row>
    <row r="75" spans="1:26" ht="20.05" customHeight="1" x14ac:dyDescent="0.4">
      <c r="A75" s="15"/>
      <c r="B75" s="209" t="s">
        <v>76</v>
      </c>
      <c r="C75" s="3"/>
      <c r="D75" s="3"/>
      <c r="E75" s="14"/>
      <c r="F75" s="14"/>
      <c r="G75" s="14"/>
      <c r="H75" s="159"/>
      <c r="I75" s="159"/>
      <c r="J75" s="159"/>
      <c r="K75" s="159"/>
      <c r="L75" s="159"/>
      <c r="M75" s="159"/>
      <c r="N75" s="159"/>
      <c r="O75" s="159"/>
      <c r="P75" s="159"/>
      <c r="Q75" s="11"/>
      <c r="R75" s="11"/>
      <c r="S75" s="11"/>
      <c r="T75" s="11"/>
      <c r="U75" s="11"/>
      <c r="V75" s="11"/>
      <c r="W75" s="55"/>
    </row>
    <row r="76" spans="1:26" ht="20.05" customHeight="1" x14ac:dyDescent="0.4">
      <c r="A76" s="15"/>
      <c r="B76" s="209" t="s">
        <v>15</v>
      </c>
      <c r="C76" s="3"/>
      <c r="D76" s="3"/>
      <c r="E76" s="14"/>
      <c r="F76" s="14"/>
      <c r="G76" s="14"/>
      <c r="H76" s="159"/>
      <c r="I76" s="159"/>
      <c r="J76" s="159"/>
      <c r="K76" s="159"/>
      <c r="L76" s="159"/>
      <c r="M76" s="159"/>
      <c r="N76" s="159"/>
      <c r="O76" s="159"/>
      <c r="P76" s="159"/>
      <c r="Q76" s="11"/>
      <c r="R76" s="11"/>
      <c r="S76" s="11"/>
      <c r="T76" s="11"/>
      <c r="U76" s="11"/>
      <c r="V76" s="11"/>
      <c r="W76" s="55"/>
    </row>
    <row r="77" spans="1:26" ht="20.05" customHeight="1" x14ac:dyDescent="0.4">
      <c r="A77" s="15"/>
      <c r="B77" s="42"/>
      <c r="C77" s="3"/>
      <c r="D77" s="3"/>
      <c r="E77" s="14"/>
      <c r="F77" s="14"/>
      <c r="G77" s="14"/>
      <c r="H77" s="159"/>
      <c r="I77" s="159"/>
      <c r="J77" s="159"/>
      <c r="K77" s="159"/>
      <c r="L77" s="159"/>
      <c r="M77" s="159"/>
      <c r="N77" s="159"/>
      <c r="O77" s="159"/>
      <c r="P77" s="159"/>
      <c r="Q77" s="11"/>
      <c r="R77" s="11"/>
      <c r="S77" s="11"/>
      <c r="T77" s="11"/>
      <c r="U77" s="11"/>
      <c r="V77" s="11"/>
      <c r="W77" s="55"/>
    </row>
    <row r="78" spans="1:26" ht="20.05" customHeight="1" x14ac:dyDescent="0.4">
      <c r="A78" s="15"/>
      <c r="B78" s="42"/>
      <c r="C78" s="3"/>
      <c r="D78" s="3"/>
      <c r="E78" s="14"/>
      <c r="F78" s="14"/>
      <c r="G78" s="14"/>
      <c r="H78" s="159"/>
      <c r="I78" s="159"/>
      <c r="J78" s="159"/>
      <c r="K78" s="159"/>
      <c r="L78" s="159"/>
      <c r="M78" s="159"/>
      <c r="N78" s="159"/>
      <c r="O78" s="159"/>
      <c r="P78" s="159"/>
      <c r="Q78" s="11"/>
      <c r="R78" s="11"/>
      <c r="S78" s="11"/>
      <c r="T78" s="11"/>
      <c r="U78" s="11"/>
      <c r="V78" s="11"/>
      <c r="W78" s="55"/>
    </row>
    <row r="79" spans="1:26" ht="20.05" customHeight="1" x14ac:dyDescent="0.4">
      <c r="A79" s="15"/>
      <c r="B79" s="211" t="s">
        <v>55</v>
      </c>
      <c r="C79" s="170"/>
      <c r="D79" s="170"/>
      <c r="E79" s="14"/>
      <c r="F79" s="14"/>
      <c r="G79" s="14"/>
      <c r="H79" s="159"/>
      <c r="I79" s="159"/>
      <c r="J79" s="159"/>
      <c r="K79" s="159"/>
      <c r="L79" s="159"/>
      <c r="M79" s="159"/>
      <c r="N79" s="159"/>
      <c r="O79" s="159"/>
      <c r="P79" s="159"/>
      <c r="Q79" s="11"/>
      <c r="R79" s="11"/>
      <c r="S79" s="11"/>
      <c r="T79" s="11"/>
      <c r="U79" s="11"/>
      <c r="V79" s="11"/>
      <c r="W79" s="55"/>
    </row>
    <row r="80" spans="1:26" x14ac:dyDescent="0.4">
      <c r="A80" s="2"/>
      <c r="B80" s="212" t="s">
        <v>65</v>
      </c>
      <c r="C80" s="135" t="s">
        <v>66</v>
      </c>
      <c r="D80" s="135" t="s">
        <v>67</v>
      </c>
      <c r="E80" s="161"/>
      <c r="F80" s="161" t="s">
        <v>68</v>
      </c>
      <c r="G80" s="161" t="s">
        <v>69</v>
      </c>
      <c r="H80" s="162" t="s">
        <v>70</v>
      </c>
      <c r="I80" s="162" t="s">
        <v>71</v>
      </c>
      <c r="J80" s="162"/>
      <c r="K80" s="162"/>
      <c r="L80" s="162"/>
      <c r="M80" s="162"/>
      <c r="N80" s="162"/>
      <c r="O80" s="162"/>
      <c r="P80" s="162" t="s">
        <v>72</v>
      </c>
      <c r="Q80" s="163"/>
      <c r="R80" s="163"/>
      <c r="S80" s="135" t="s">
        <v>73</v>
      </c>
      <c r="T80" s="164"/>
      <c r="U80" s="164"/>
      <c r="V80" s="135" t="s">
        <v>74</v>
      </c>
      <c r="W80" s="55"/>
    </row>
    <row r="81" spans="1:26" x14ac:dyDescent="0.4">
      <c r="A81" s="10"/>
      <c r="B81" s="75"/>
      <c r="C81" s="175"/>
      <c r="D81" s="322" t="s">
        <v>56</v>
      </c>
      <c r="E81" s="322"/>
      <c r="F81" s="141"/>
      <c r="G81" s="176"/>
      <c r="H81" s="141"/>
      <c r="I81" s="141"/>
      <c r="J81" s="142"/>
      <c r="K81" s="142"/>
      <c r="L81" s="142"/>
      <c r="M81" s="142"/>
      <c r="N81" s="142"/>
      <c r="O81" s="142"/>
      <c r="P81" s="142"/>
      <c r="Q81" s="111"/>
      <c r="R81" s="111"/>
      <c r="S81" s="111"/>
      <c r="T81" s="111"/>
      <c r="U81" s="111"/>
      <c r="V81" s="198"/>
      <c r="W81" s="217"/>
      <c r="X81" s="144"/>
      <c r="Y81" s="144"/>
      <c r="Z81" s="144"/>
    </row>
    <row r="82" spans="1:26" x14ac:dyDescent="0.4">
      <c r="A82" s="10"/>
      <c r="B82" s="57"/>
      <c r="C82" s="178">
        <v>1</v>
      </c>
      <c r="D82" s="323" t="s">
        <v>77</v>
      </c>
      <c r="E82" s="323"/>
      <c r="F82" s="69"/>
      <c r="G82" s="177"/>
      <c r="H82" s="69"/>
      <c r="I82" s="69"/>
      <c r="J82" s="145"/>
      <c r="K82" s="145"/>
      <c r="L82" s="145"/>
      <c r="M82" s="145"/>
      <c r="N82" s="145"/>
      <c r="O82" s="145"/>
      <c r="P82" s="145"/>
      <c r="Q82" s="10"/>
      <c r="R82" s="10"/>
      <c r="S82" s="10"/>
      <c r="T82" s="10"/>
      <c r="U82" s="10"/>
      <c r="V82" s="199"/>
      <c r="W82" s="217"/>
      <c r="X82" s="144"/>
      <c r="Y82" s="144"/>
      <c r="Z82" s="144"/>
    </row>
    <row r="83" spans="1:26" ht="25" customHeight="1" x14ac:dyDescent="0.4">
      <c r="A83" s="185"/>
      <c r="B83" s="213"/>
      <c r="C83" s="186" t="s">
        <v>78</v>
      </c>
      <c r="D83" s="342" t="s">
        <v>79</v>
      </c>
      <c r="E83" s="342"/>
      <c r="F83" s="180" t="s">
        <v>80</v>
      </c>
      <c r="G83" s="181">
        <v>720.68</v>
      </c>
      <c r="H83" s="180"/>
      <c r="I83" s="180"/>
      <c r="J83" s="182">
        <f t="shared" ref="J83:J90" si="0">ROUND(G83*(N83),2)</f>
        <v>5527.62</v>
      </c>
      <c r="K83" s="183">
        <f t="shared" ref="K83:K90" si="1">ROUND(G83*(O83),2)</f>
        <v>0</v>
      </c>
      <c r="L83" s="183">
        <f t="shared" ref="L83:L90" si="2">ROUND(G83*(H83),2)</f>
        <v>0</v>
      </c>
      <c r="M83" s="183"/>
      <c r="N83" s="183">
        <v>7.67</v>
      </c>
      <c r="O83" s="183"/>
      <c r="P83" s="187"/>
      <c r="Q83" s="187"/>
      <c r="R83" s="187"/>
      <c r="S83" s="184">
        <f t="shared" ref="S83:S90" si="3">ROUND(G83*(P83),3)</f>
        <v>0</v>
      </c>
      <c r="T83" s="184"/>
      <c r="U83" s="184"/>
      <c r="V83" s="200"/>
      <c r="W83" s="55"/>
      <c r="Z83">
        <v>0</v>
      </c>
    </row>
    <row r="84" spans="1:26" ht="25" customHeight="1" x14ac:dyDescent="0.4">
      <c r="A84" s="185"/>
      <c r="B84" s="213"/>
      <c r="C84" s="186" t="s">
        <v>81</v>
      </c>
      <c r="D84" s="342" t="s">
        <v>82</v>
      </c>
      <c r="E84" s="342"/>
      <c r="F84" s="180" t="s">
        <v>80</v>
      </c>
      <c r="G84" s="181">
        <v>216.20400000000001</v>
      </c>
      <c r="H84" s="180"/>
      <c r="I84" s="180"/>
      <c r="J84" s="182">
        <f t="shared" si="0"/>
        <v>237.82</v>
      </c>
      <c r="K84" s="183">
        <f t="shared" si="1"/>
        <v>0</v>
      </c>
      <c r="L84" s="183">
        <f t="shared" si="2"/>
        <v>0</v>
      </c>
      <c r="M84" s="183"/>
      <c r="N84" s="183">
        <v>1.1000000000000001</v>
      </c>
      <c r="O84" s="183"/>
      <c r="P84" s="187"/>
      <c r="Q84" s="187"/>
      <c r="R84" s="187"/>
      <c r="S84" s="184">
        <f t="shared" si="3"/>
        <v>0</v>
      </c>
      <c r="T84" s="184"/>
      <c r="U84" s="184"/>
      <c r="V84" s="200"/>
      <c r="W84" s="55"/>
      <c r="Z84">
        <v>0</v>
      </c>
    </row>
    <row r="85" spans="1:26" ht="25" customHeight="1" x14ac:dyDescent="0.4">
      <c r="A85" s="185"/>
      <c r="B85" s="213"/>
      <c r="C85" s="186" t="s">
        <v>83</v>
      </c>
      <c r="D85" s="342" t="s">
        <v>84</v>
      </c>
      <c r="E85" s="342"/>
      <c r="F85" s="180" t="s">
        <v>85</v>
      </c>
      <c r="G85" s="181">
        <v>6.24</v>
      </c>
      <c r="H85" s="180"/>
      <c r="I85" s="180"/>
      <c r="J85" s="182">
        <f t="shared" si="0"/>
        <v>61.09</v>
      </c>
      <c r="K85" s="183">
        <f t="shared" si="1"/>
        <v>0</v>
      </c>
      <c r="L85" s="183">
        <f t="shared" si="2"/>
        <v>0</v>
      </c>
      <c r="M85" s="183"/>
      <c r="N85" s="183">
        <v>9.7899999999999991</v>
      </c>
      <c r="O85" s="183"/>
      <c r="P85" s="187"/>
      <c r="Q85" s="187"/>
      <c r="R85" s="187"/>
      <c r="S85" s="184">
        <f t="shared" si="3"/>
        <v>0</v>
      </c>
      <c r="T85" s="184"/>
      <c r="U85" s="184"/>
      <c r="V85" s="200"/>
      <c r="W85" s="55"/>
      <c r="Z85">
        <v>0</v>
      </c>
    </row>
    <row r="86" spans="1:26" ht="25" customHeight="1" x14ac:dyDescent="0.4">
      <c r="A86" s="185"/>
      <c r="B86" s="213"/>
      <c r="C86" s="186" t="s">
        <v>86</v>
      </c>
      <c r="D86" s="342" t="s">
        <v>87</v>
      </c>
      <c r="E86" s="342"/>
      <c r="F86" s="180" t="s">
        <v>80</v>
      </c>
      <c r="G86" s="181">
        <v>6.24</v>
      </c>
      <c r="H86" s="180"/>
      <c r="I86" s="180"/>
      <c r="J86" s="182">
        <f t="shared" si="0"/>
        <v>6.24</v>
      </c>
      <c r="K86" s="183">
        <f t="shared" si="1"/>
        <v>0</v>
      </c>
      <c r="L86" s="183">
        <f t="shared" si="2"/>
        <v>0</v>
      </c>
      <c r="M86" s="183"/>
      <c r="N86" s="183">
        <v>1</v>
      </c>
      <c r="O86" s="183"/>
      <c r="P86" s="187"/>
      <c r="Q86" s="187"/>
      <c r="R86" s="187"/>
      <c r="S86" s="184">
        <f t="shared" si="3"/>
        <v>0</v>
      </c>
      <c r="T86" s="184"/>
      <c r="U86" s="184"/>
      <c r="V86" s="200"/>
      <c r="W86" s="55"/>
      <c r="Z86">
        <v>0</v>
      </c>
    </row>
    <row r="87" spans="1:26" ht="25" customHeight="1" x14ac:dyDescent="0.4">
      <c r="A87" s="185"/>
      <c r="B87" s="213"/>
      <c r="C87" s="186" t="s">
        <v>88</v>
      </c>
      <c r="D87" s="342" t="s">
        <v>89</v>
      </c>
      <c r="E87" s="342"/>
      <c r="F87" s="180" t="s">
        <v>90</v>
      </c>
      <c r="G87" s="181">
        <v>3198</v>
      </c>
      <c r="H87" s="180"/>
      <c r="I87" s="180"/>
      <c r="J87" s="182">
        <f t="shared" si="0"/>
        <v>1662.96</v>
      </c>
      <c r="K87" s="183">
        <f t="shared" si="1"/>
        <v>0</v>
      </c>
      <c r="L87" s="183">
        <f t="shared" si="2"/>
        <v>0</v>
      </c>
      <c r="M87" s="183"/>
      <c r="N87" s="183">
        <v>0.52</v>
      </c>
      <c r="O87" s="183"/>
      <c r="P87" s="187"/>
      <c r="Q87" s="187"/>
      <c r="R87" s="187"/>
      <c r="S87" s="184">
        <f t="shared" si="3"/>
        <v>0</v>
      </c>
      <c r="T87" s="184"/>
      <c r="U87" s="184"/>
      <c r="V87" s="200"/>
      <c r="W87" s="55"/>
      <c r="Z87">
        <v>0</v>
      </c>
    </row>
    <row r="88" spans="1:26" ht="25" customHeight="1" x14ac:dyDescent="0.4">
      <c r="A88" s="185"/>
      <c r="B88" s="213"/>
      <c r="C88" s="186" t="s">
        <v>91</v>
      </c>
      <c r="D88" s="342" t="s">
        <v>92</v>
      </c>
      <c r="E88" s="342"/>
      <c r="F88" s="180" t="s">
        <v>90</v>
      </c>
      <c r="G88" s="181">
        <v>3198</v>
      </c>
      <c r="H88" s="180"/>
      <c r="I88" s="180"/>
      <c r="J88" s="182">
        <f t="shared" si="0"/>
        <v>6523.92</v>
      </c>
      <c r="K88" s="183">
        <f t="shared" si="1"/>
        <v>0</v>
      </c>
      <c r="L88" s="183">
        <f t="shared" si="2"/>
        <v>0</v>
      </c>
      <c r="M88" s="183"/>
      <c r="N88" s="183">
        <v>2.04</v>
      </c>
      <c r="O88" s="183"/>
      <c r="P88" s="187"/>
      <c r="Q88" s="187"/>
      <c r="R88" s="187"/>
      <c r="S88" s="184">
        <f t="shared" si="3"/>
        <v>0</v>
      </c>
      <c r="T88" s="184"/>
      <c r="U88" s="184"/>
      <c r="V88" s="200"/>
      <c r="W88" s="55"/>
      <c r="Z88">
        <v>0</v>
      </c>
    </row>
    <row r="89" spans="1:26" ht="25" customHeight="1" x14ac:dyDescent="0.4">
      <c r="A89" s="185"/>
      <c r="B89" s="213"/>
      <c r="C89" s="186" t="s">
        <v>93</v>
      </c>
      <c r="D89" s="342" t="s">
        <v>94</v>
      </c>
      <c r="E89" s="342"/>
      <c r="F89" s="180" t="s">
        <v>90</v>
      </c>
      <c r="G89" s="181">
        <v>959.5</v>
      </c>
      <c r="H89" s="180"/>
      <c r="I89" s="180"/>
      <c r="J89" s="182">
        <f t="shared" si="0"/>
        <v>863.55</v>
      </c>
      <c r="K89" s="183">
        <f t="shared" si="1"/>
        <v>0</v>
      </c>
      <c r="L89" s="183">
        <f t="shared" si="2"/>
        <v>0</v>
      </c>
      <c r="M89" s="183"/>
      <c r="N89" s="183">
        <v>0.9</v>
      </c>
      <c r="O89" s="183"/>
      <c r="P89" s="187"/>
      <c r="Q89" s="187"/>
      <c r="R89" s="187"/>
      <c r="S89" s="184">
        <f t="shared" si="3"/>
        <v>0</v>
      </c>
      <c r="T89" s="184"/>
      <c r="U89" s="184"/>
      <c r="V89" s="200"/>
      <c r="W89" s="55"/>
      <c r="Z89">
        <v>0</v>
      </c>
    </row>
    <row r="90" spans="1:26" ht="25" customHeight="1" x14ac:dyDescent="0.4">
      <c r="A90" s="185"/>
      <c r="B90" s="213"/>
      <c r="C90" s="186" t="s">
        <v>95</v>
      </c>
      <c r="D90" s="342" t="s">
        <v>96</v>
      </c>
      <c r="E90" s="342"/>
      <c r="F90" s="180" t="s">
        <v>90</v>
      </c>
      <c r="G90" s="181">
        <v>931.5</v>
      </c>
      <c r="H90" s="180"/>
      <c r="I90" s="180"/>
      <c r="J90" s="182">
        <f t="shared" si="0"/>
        <v>726.57</v>
      </c>
      <c r="K90" s="183">
        <f t="shared" si="1"/>
        <v>0</v>
      </c>
      <c r="L90" s="183">
        <f t="shared" si="2"/>
        <v>0</v>
      </c>
      <c r="M90" s="183"/>
      <c r="N90" s="183">
        <v>0.78</v>
      </c>
      <c r="O90" s="183"/>
      <c r="P90" s="187"/>
      <c r="Q90" s="187"/>
      <c r="R90" s="187"/>
      <c r="S90" s="184">
        <f t="shared" si="3"/>
        <v>0</v>
      </c>
      <c r="T90" s="184"/>
      <c r="U90" s="184"/>
      <c r="V90" s="200"/>
      <c r="W90" s="55"/>
      <c r="Z90">
        <v>0</v>
      </c>
    </row>
    <row r="91" spans="1:26" x14ac:dyDescent="0.4">
      <c r="A91" s="10"/>
      <c r="B91" s="57"/>
      <c r="C91" s="178">
        <v>1</v>
      </c>
      <c r="D91" s="323" t="s">
        <v>77</v>
      </c>
      <c r="E91" s="323"/>
      <c r="F91" s="69"/>
      <c r="G91" s="177"/>
      <c r="H91" s="69"/>
      <c r="I91" s="146"/>
      <c r="J91" s="145"/>
      <c r="K91" s="145"/>
      <c r="L91" s="145">
        <f>ROUND((SUM(L82:L90))/1,2)</f>
        <v>0</v>
      </c>
      <c r="M91" s="145">
        <f>ROUND((SUM(M82:M90))/1,2)</f>
        <v>0</v>
      </c>
      <c r="N91" s="145"/>
      <c r="O91" s="145"/>
      <c r="P91" s="145"/>
      <c r="Q91" s="10"/>
      <c r="R91" s="10"/>
      <c r="S91" s="10">
        <f>ROUND((SUM(S82:S90))/1,2)</f>
        <v>0</v>
      </c>
      <c r="T91" s="10"/>
      <c r="U91" s="10"/>
      <c r="V91" s="201">
        <f>ROUND((SUM(V82:V90))/1,2)</f>
        <v>0</v>
      </c>
      <c r="W91" s="217"/>
      <c r="X91" s="144"/>
      <c r="Y91" s="144"/>
      <c r="Z91" s="144"/>
    </row>
    <row r="92" spans="1:26" x14ac:dyDescent="0.4">
      <c r="A92" s="1"/>
      <c r="B92" s="210"/>
      <c r="C92" s="1"/>
      <c r="D92" s="1"/>
      <c r="E92" s="139"/>
      <c r="F92" s="139"/>
      <c r="G92" s="171"/>
      <c r="H92" s="139"/>
      <c r="I92" s="139"/>
      <c r="J92" s="140"/>
      <c r="K92" s="140"/>
      <c r="L92" s="140"/>
      <c r="M92" s="140"/>
      <c r="N92" s="140"/>
      <c r="O92" s="140"/>
      <c r="P92" s="140"/>
      <c r="Q92" s="1"/>
      <c r="R92" s="1"/>
      <c r="S92" s="1"/>
      <c r="T92" s="1"/>
      <c r="U92" s="1"/>
      <c r="V92" s="202"/>
      <c r="W92" s="55"/>
    </row>
    <row r="93" spans="1:26" x14ac:dyDescent="0.4">
      <c r="A93" s="10"/>
      <c r="B93" s="57"/>
      <c r="C93" s="178">
        <v>5</v>
      </c>
      <c r="D93" s="323" t="s">
        <v>97</v>
      </c>
      <c r="E93" s="323"/>
      <c r="F93" s="69"/>
      <c r="G93" s="177"/>
      <c r="H93" s="69"/>
      <c r="I93" s="69"/>
      <c r="J93" s="145"/>
      <c r="K93" s="145"/>
      <c r="L93" s="145"/>
      <c r="M93" s="145"/>
      <c r="N93" s="145"/>
      <c r="O93" s="145"/>
      <c r="P93" s="145"/>
      <c r="Q93" s="10"/>
      <c r="R93" s="10"/>
      <c r="S93" s="10"/>
      <c r="T93" s="10"/>
      <c r="U93" s="10"/>
      <c r="V93" s="199"/>
      <c r="W93" s="217"/>
      <c r="X93" s="144"/>
      <c r="Y93" s="144"/>
      <c r="Z93" s="144"/>
    </row>
    <row r="94" spans="1:26" ht="25" customHeight="1" x14ac:dyDescent="0.4">
      <c r="A94" s="185"/>
      <c r="B94" s="213"/>
      <c r="C94" s="186" t="s">
        <v>98</v>
      </c>
      <c r="D94" s="342" t="s">
        <v>99</v>
      </c>
      <c r="E94" s="342"/>
      <c r="F94" s="180" t="s">
        <v>90</v>
      </c>
      <c r="G94" s="181">
        <v>959.5</v>
      </c>
      <c r="H94" s="180"/>
      <c r="I94" s="180"/>
      <c r="J94" s="182">
        <f t="shared" ref="J94:J101" si="4">ROUND(G94*(N94),2)</f>
        <v>18124.96</v>
      </c>
      <c r="K94" s="183">
        <f t="shared" ref="K94:K101" si="5">ROUND(G94*(O94),2)</f>
        <v>0</v>
      </c>
      <c r="L94" s="183">
        <f t="shared" ref="L94:L101" si="6">ROUND(G94*(H94),2)</f>
        <v>0</v>
      </c>
      <c r="M94" s="183"/>
      <c r="N94" s="183">
        <v>18.89</v>
      </c>
      <c r="O94" s="183"/>
      <c r="P94" s="187">
        <v>0.71643999999999997</v>
      </c>
      <c r="Q94" s="187"/>
      <c r="R94" s="187">
        <v>0.71643999999999997</v>
      </c>
      <c r="S94" s="184">
        <f t="shared" ref="S94:S101" si="7">ROUND(G94*(P94),3)</f>
        <v>687.42399999999998</v>
      </c>
      <c r="T94" s="184"/>
      <c r="U94" s="184"/>
      <c r="V94" s="200"/>
      <c r="W94" s="55"/>
      <c r="Z94">
        <v>0</v>
      </c>
    </row>
    <row r="95" spans="1:26" ht="25" customHeight="1" x14ac:dyDescent="0.4">
      <c r="A95" s="185"/>
      <c r="B95" s="213"/>
      <c r="C95" s="186" t="s">
        <v>100</v>
      </c>
      <c r="D95" s="342" t="s">
        <v>101</v>
      </c>
      <c r="E95" s="342"/>
      <c r="F95" s="180" t="s">
        <v>90</v>
      </c>
      <c r="G95" s="181">
        <v>931.5</v>
      </c>
      <c r="H95" s="180"/>
      <c r="I95" s="180"/>
      <c r="J95" s="182">
        <f t="shared" si="4"/>
        <v>4145.18</v>
      </c>
      <c r="K95" s="183">
        <f t="shared" si="5"/>
        <v>0</v>
      </c>
      <c r="L95" s="183">
        <f t="shared" si="6"/>
        <v>0</v>
      </c>
      <c r="M95" s="183"/>
      <c r="N95" s="183">
        <v>4.45</v>
      </c>
      <c r="O95" s="183"/>
      <c r="P95" s="187">
        <v>0.18906999999999999</v>
      </c>
      <c r="Q95" s="187"/>
      <c r="R95" s="187">
        <v>0.18906999999999999</v>
      </c>
      <c r="S95" s="184">
        <f t="shared" si="7"/>
        <v>176.119</v>
      </c>
      <c r="T95" s="184"/>
      <c r="U95" s="184"/>
      <c r="V95" s="200"/>
      <c r="W95" s="55"/>
      <c r="Z95">
        <v>0</v>
      </c>
    </row>
    <row r="96" spans="1:26" ht="25" customHeight="1" x14ac:dyDescent="0.4">
      <c r="A96" s="185"/>
      <c r="B96" s="213"/>
      <c r="C96" s="186" t="s">
        <v>102</v>
      </c>
      <c r="D96" s="342" t="s">
        <v>103</v>
      </c>
      <c r="E96" s="342"/>
      <c r="F96" s="180" t="s">
        <v>90</v>
      </c>
      <c r="G96" s="181">
        <v>959.5</v>
      </c>
      <c r="H96" s="180"/>
      <c r="I96" s="180"/>
      <c r="J96" s="182">
        <f t="shared" si="4"/>
        <v>6035.26</v>
      </c>
      <c r="K96" s="183">
        <f t="shared" si="5"/>
        <v>0</v>
      </c>
      <c r="L96" s="183">
        <f t="shared" si="6"/>
        <v>0</v>
      </c>
      <c r="M96" s="183"/>
      <c r="N96" s="183">
        <v>6.29</v>
      </c>
      <c r="O96" s="183"/>
      <c r="P96" s="187">
        <v>0.27994000000000002</v>
      </c>
      <c r="Q96" s="187"/>
      <c r="R96" s="187">
        <v>0.27994000000000002</v>
      </c>
      <c r="S96" s="184">
        <f t="shared" si="7"/>
        <v>268.60199999999998</v>
      </c>
      <c r="T96" s="184"/>
      <c r="U96" s="184"/>
      <c r="V96" s="200"/>
      <c r="W96" s="55"/>
      <c r="Z96">
        <v>0</v>
      </c>
    </row>
    <row r="97" spans="1:26" ht="35.049999999999997" customHeight="1" x14ac:dyDescent="0.4">
      <c r="A97" s="185"/>
      <c r="B97" s="213"/>
      <c r="C97" s="186" t="s">
        <v>104</v>
      </c>
      <c r="D97" s="342" t="s">
        <v>105</v>
      </c>
      <c r="E97" s="342"/>
      <c r="F97" s="179" t="s">
        <v>90</v>
      </c>
      <c r="G97" s="181">
        <v>1066</v>
      </c>
      <c r="H97" s="180"/>
      <c r="I97" s="180"/>
      <c r="J97" s="179">
        <f t="shared" si="4"/>
        <v>6001.58</v>
      </c>
      <c r="K97" s="184">
        <f t="shared" si="5"/>
        <v>0</v>
      </c>
      <c r="L97" s="184">
        <f t="shared" si="6"/>
        <v>0</v>
      </c>
      <c r="M97" s="184"/>
      <c r="N97" s="184">
        <v>5.63</v>
      </c>
      <c r="O97" s="184"/>
      <c r="P97" s="187">
        <v>0.30360999999999999</v>
      </c>
      <c r="Q97" s="187"/>
      <c r="R97" s="187">
        <v>0.30360999999999999</v>
      </c>
      <c r="S97" s="184">
        <f t="shared" si="7"/>
        <v>323.64800000000002</v>
      </c>
      <c r="T97" s="184"/>
      <c r="U97" s="184"/>
      <c r="V97" s="200"/>
      <c r="W97" s="55"/>
      <c r="Z97">
        <v>0</v>
      </c>
    </row>
    <row r="98" spans="1:26" ht="25" customHeight="1" x14ac:dyDescent="0.4">
      <c r="A98" s="185"/>
      <c r="B98" s="213"/>
      <c r="C98" s="186" t="s">
        <v>106</v>
      </c>
      <c r="D98" s="342" t="s">
        <v>107</v>
      </c>
      <c r="E98" s="342"/>
      <c r="F98" s="179" t="s">
        <v>90</v>
      </c>
      <c r="G98" s="181">
        <v>5206.38</v>
      </c>
      <c r="H98" s="180"/>
      <c r="I98" s="180"/>
      <c r="J98" s="179">
        <f t="shared" si="4"/>
        <v>2967.64</v>
      </c>
      <c r="K98" s="184">
        <f t="shared" si="5"/>
        <v>0</v>
      </c>
      <c r="L98" s="184">
        <f t="shared" si="6"/>
        <v>0</v>
      </c>
      <c r="M98" s="184"/>
      <c r="N98" s="184">
        <v>0.56999999999999995</v>
      </c>
      <c r="O98" s="184"/>
      <c r="P98" s="187">
        <v>7.1000000000000002E-4</v>
      </c>
      <c r="Q98" s="187"/>
      <c r="R98" s="187">
        <v>7.1000000000000002E-4</v>
      </c>
      <c r="S98" s="184">
        <f t="shared" si="7"/>
        <v>3.6970000000000001</v>
      </c>
      <c r="T98" s="184"/>
      <c r="U98" s="184"/>
      <c r="V98" s="200"/>
      <c r="W98" s="55"/>
      <c r="Z98">
        <v>0</v>
      </c>
    </row>
    <row r="99" spans="1:26" x14ac:dyDescent="0.4">
      <c r="A99" s="185"/>
      <c r="B99" s="213"/>
      <c r="C99" s="186" t="s">
        <v>108</v>
      </c>
      <c r="D99" s="342" t="s">
        <v>109</v>
      </c>
      <c r="E99" s="342"/>
      <c r="F99" s="179" t="s">
        <v>90</v>
      </c>
      <c r="G99" s="181">
        <v>4493.8999999999996</v>
      </c>
      <c r="H99" s="180"/>
      <c r="I99" s="180"/>
      <c r="J99" s="179">
        <f t="shared" si="4"/>
        <v>68846.55</v>
      </c>
      <c r="K99" s="184">
        <f t="shared" si="5"/>
        <v>0</v>
      </c>
      <c r="L99" s="184">
        <f t="shared" si="6"/>
        <v>0</v>
      </c>
      <c r="M99" s="184"/>
      <c r="N99" s="184">
        <v>15.32</v>
      </c>
      <c r="O99" s="184"/>
      <c r="P99" s="187"/>
      <c r="Q99" s="187"/>
      <c r="R99" s="187"/>
      <c r="S99" s="184">
        <f t="shared" si="7"/>
        <v>0</v>
      </c>
      <c r="T99" s="184"/>
      <c r="U99" s="184"/>
      <c r="V99" s="200"/>
      <c r="W99" s="55"/>
      <c r="Z99">
        <v>0</v>
      </c>
    </row>
    <row r="100" spans="1:26" ht="35.049999999999997" customHeight="1" x14ac:dyDescent="0.4">
      <c r="A100" s="185"/>
      <c r="B100" s="213"/>
      <c r="C100" s="186" t="s">
        <v>110</v>
      </c>
      <c r="D100" s="342" t="s">
        <v>111</v>
      </c>
      <c r="E100" s="342"/>
      <c r="F100" s="179" t="s">
        <v>90</v>
      </c>
      <c r="G100" s="181">
        <v>712.48</v>
      </c>
      <c r="H100" s="180"/>
      <c r="I100" s="180"/>
      <c r="J100" s="179">
        <f t="shared" si="4"/>
        <v>12390.03</v>
      </c>
      <c r="K100" s="184">
        <f t="shared" si="5"/>
        <v>0</v>
      </c>
      <c r="L100" s="184">
        <f t="shared" si="6"/>
        <v>0</v>
      </c>
      <c r="M100" s="184"/>
      <c r="N100" s="184">
        <v>17.39</v>
      </c>
      <c r="O100" s="184"/>
      <c r="P100" s="187"/>
      <c r="Q100" s="187"/>
      <c r="R100" s="187"/>
      <c r="S100" s="184">
        <f t="shared" si="7"/>
        <v>0</v>
      </c>
      <c r="T100" s="184"/>
      <c r="U100" s="184"/>
      <c r="V100" s="200"/>
      <c r="W100" s="55"/>
      <c r="Z100">
        <v>0</v>
      </c>
    </row>
    <row r="101" spans="1:26" ht="35.049999999999997" customHeight="1" x14ac:dyDescent="0.4">
      <c r="A101" s="185"/>
      <c r="B101" s="213"/>
      <c r="C101" s="186" t="s">
        <v>112</v>
      </c>
      <c r="D101" s="342" t="s">
        <v>113</v>
      </c>
      <c r="E101" s="342"/>
      <c r="F101" s="179" t="s">
        <v>90</v>
      </c>
      <c r="G101" s="181">
        <v>931.5</v>
      </c>
      <c r="H101" s="180"/>
      <c r="I101" s="180"/>
      <c r="J101" s="179">
        <f t="shared" si="4"/>
        <v>20595.47</v>
      </c>
      <c r="K101" s="184">
        <f t="shared" si="5"/>
        <v>0</v>
      </c>
      <c r="L101" s="184">
        <f t="shared" si="6"/>
        <v>0</v>
      </c>
      <c r="M101" s="184"/>
      <c r="N101" s="184">
        <v>22.11</v>
      </c>
      <c r="O101" s="184"/>
      <c r="P101" s="187"/>
      <c r="Q101" s="187"/>
      <c r="R101" s="187"/>
      <c r="S101" s="184">
        <f t="shared" si="7"/>
        <v>0</v>
      </c>
      <c r="T101" s="184"/>
      <c r="U101" s="184"/>
      <c r="V101" s="200"/>
      <c r="W101" s="55"/>
      <c r="Z101">
        <v>0</v>
      </c>
    </row>
    <row r="102" spans="1:26" x14ac:dyDescent="0.4">
      <c r="A102" s="10"/>
      <c r="B102" s="57"/>
      <c r="C102" s="178">
        <v>5</v>
      </c>
      <c r="D102" s="323" t="s">
        <v>97</v>
      </c>
      <c r="E102" s="323"/>
      <c r="F102" s="10"/>
      <c r="G102" s="177"/>
      <c r="H102" s="69"/>
      <c r="I102" s="146"/>
      <c r="J102" s="10"/>
      <c r="K102" s="10"/>
      <c r="L102" s="10">
        <f>ROUND((SUM(L93:L101))/1,2)</f>
        <v>0</v>
      </c>
      <c r="M102" s="10">
        <f>ROUND((SUM(M93:M101))/1,2)</f>
        <v>0</v>
      </c>
      <c r="N102" s="10"/>
      <c r="O102" s="10"/>
      <c r="P102" s="10"/>
      <c r="Q102" s="10"/>
      <c r="R102" s="10"/>
      <c r="S102" s="10">
        <f>ROUND((SUM(S93:S101))/1,2)</f>
        <v>1459.49</v>
      </c>
      <c r="T102" s="10"/>
      <c r="U102" s="10"/>
      <c r="V102" s="201">
        <f>ROUND((SUM(V93:V101))/1,2)</f>
        <v>0</v>
      </c>
      <c r="W102" s="217"/>
      <c r="X102" s="144"/>
      <c r="Y102" s="144"/>
      <c r="Z102" s="144"/>
    </row>
    <row r="103" spans="1:26" x14ac:dyDescent="0.4">
      <c r="A103" s="1"/>
      <c r="B103" s="210"/>
      <c r="C103" s="1"/>
      <c r="D103" s="1"/>
      <c r="E103" s="1"/>
      <c r="F103" s="1"/>
      <c r="G103" s="171"/>
      <c r="H103" s="139"/>
      <c r="I103" s="13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02"/>
      <c r="W103" s="55"/>
    </row>
    <row r="104" spans="1:26" x14ac:dyDescent="0.4">
      <c r="A104" s="10"/>
      <c r="B104" s="57"/>
      <c r="C104" s="178">
        <v>9</v>
      </c>
      <c r="D104" s="323" t="s">
        <v>114</v>
      </c>
      <c r="E104" s="323"/>
      <c r="F104" s="10"/>
      <c r="G104" s="177"/>
      <c r="H104" s="69"/>
      <c r="I104" s="69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99"/>
      <c r="W104" s="217"/>
      <c r="X104" s="144"/>
      <c r="Y104" s="144"/>
      <c r="Z104" s="144"/>
    </row>
    <row r="105" spans="1:26" ht="25" customHeight="1" x14ac:dyDescent="0.4">
      <c r="A105" s="185"/>
      <c r="B105" s="213"/>
      <c r="C105" s="186" t="s">
        <v>115</v>
      </c>
      <c r="D105" s="342" t="s">
        <v>116</v>
      </c>
      <c r="E105" s="342"/>
      <c r="F105" s="179" t="s">
        <v>90</v>
      </c>
      <c r="G105" s="181">
        <v>931.5</v>
      </c>
      <c r="H105" s="180"/>
      <c r="I105" s="180"/>
      <c r="J105" s="179">
        <f t="shared" ref="J105:J124" si="8">ROUND(G105*(N105),2)</f>
        <v>2654.78</v>
      </c>
      <c r="K105" s="184">
        <f t="shared" ref="K105:K124" si="9">ROUND(G105*(O105),2)</f>
        <v>0</v>
      </c>
      <c r="L105" s="184">
        <f>ROUND(G105*(H105),2)</f>
        <v>0</v>
      </c>
      <c r="M105" s="184"/>
      <c r="N105" s="184">
        <v>2.85</v>
      </c>
      <c r="O105" s="184"/>
      <c r="P105" s="187"/>
      <c r="Q105" s="187"/>
      <c r="R105" s="187"/>
      <c r="S105" s="184">
        <f t="shared" ref="S105:S124" si="10">ROUND(G105*(P105),3)</f>
        <v>0</v>
      </c>
      <c r="T105" s="184"/>
      <c r="U105" s="184"/>
      <c r="V105" s="200"/>
      <c r="W105" s="55"/>
      <c r="Z105">
        <v>0</v>
      </c>
    </row>
    <row r="106" spans="1:26" ht="25" customHeight="1" x14ac:dyDescent="0.4">
      <c r="A106" s="185"/>
      <c r="B106" s="213"/>
      <c r="C106" s="186" t="s">
        <v>117</v>
      </c>
      <c r="D106" s="342" t="s">
        <v>118</v>
      </c>
      <c r="E106" s="342"/>
      <c r="F106" s="179" t="s">
        <v>90</v>
      </c>
      <c r="G106" s="181">
        <v>3198</v>
      </c>
      <c r="H106" s="180"/>
      <c r="I106" s="180"/>
      <c r="J106" s="179">
        <f t="shared" si="8"/>
        <v>3070.08</v>
      </c>
      <c r="K106" s="184">
        <f t="shared" si="9"/>
        <v>0</v>
      </c>
      <c r="L106" s="184">
        <f>ROUND(G106*(H106),2)</f>
        <v>0</v>
      </c>
      <c r="M106" s="184"/>
      <c r="N106" s="184">
        <v>0.96</v>
      </c>
      <c r="O106" s="184"/>
      <c r="P106" s="187">
        <v>6.4000000000000005E-4</v>
      </c>
      <c r="Q106" s="187"/>
      <c r="R106" s="187">
        <v>6.4000000000000005E-4</v>
      </c>
      <c r="S106" s="184">
        <f t="shared" si="10"/>
        <v>2.0470000000000002</v>
      </c>
      <c r="T106" s="184"/>
      <c r="U106" s="184"/>
      <c r="V106" s="200"/>
      <c r="W106" s="55"/>
      <c r="Z106">
        <v>0</v>
      </c>
    </row>
    <row r="107" spans="1:26" ht="25" customHeight="1" x14ac:dyDescent="0.4">
      <c r="A107" s="185"/>
      <c r="B107" s="213"/>
      <c r="C107" s="186" t="s">
        <v>119</v>
      </c>
      <c r="D107" s="342" t="s">
        <v>120</v>
      </c>
      <c r="E107" s="342"/>
      <c r="F107" s="179" t="s">
        <v>121</v>
      </c>
      <c r="G107" s="181">
        <v>18</v>
      </c>
      <c r="H107" s="180"/>
      <c r="I107" s="180"/>
      <c r="J107" s="179">
        <f t="shared" si="8"/>
        <v>225.9</v>
      </c>
      <c r="K107" s="184">
        <f t="shared" si="9"/>
        <v>0</v>
      </c>
      <c r="L107" s="184">
        <f>ROUND(G107*(H107),2)</f>
        <v>0</v>
      </c>
      <c r="M107" s="184"/>
      <c r="N107" s="184">
        <v>12.55</v>
      </c>
      <c r="O107" s="184"/>
      <c r="P107" s="187"/>
      <c r="Q107" s="187"/>
      <c r="R107" s="187"/>
      <c r="S107" s="184">
        <f t="shared" si="10"/>
        <v>0</v>
      </c>
      <c r="T107" s="184"/>
      <c r="U107" s="184"/>
      <c r="V107" s="200"/>
      <c r="W107" s="55"/>
      <c r="Z107">
        <v>0</v>
      </c>
    </row>
    <row r="108" spans="1:26" ht="25" customHeight="1" x14ac:dyDescent="0.4">
      <c r="A108" s="185"/>
      <c r="B108" s="213"/>
      <c r="C108" s="186" t="s">
        <v>122</v>
      </c>
      <c r="D108" s="342" t="s">
        <v>123</v>
      </c>
      <c r="E108" s="342"/>
      <c r="F108" s="179" t="s">
        <v>121</v>
      </c>
      <c r="G108" s="181">
        <v>13</v>
      </c>
      <c r="H108" s="180"/>
      <c r="I108" s="180"/>
      <c r="J108" s="179">
        <f t="shared" si="8"/>
        <v>93.6</v>
      </c>
      <c r="K108" s="184">
        <f t="shared" si="9"/>
        <v>0</v>
      </c>
      <c r="L108" s="184">
        <f>ROUND(G108*(H108),2)</f>
        <v>0</v>
      </c>
      <c r="M108" s="184"/>
      <c r="N108" s="184">
        <v>7.2</v>
      </c>
      <c r="O108" s="184"/>
      <c r="P108" s="187"/>
      <c r="Q108" s="187"/>
      <c r="R108" s="187"/>
      <c r="S108" s="184">
        <f t="shared" si="10"/>
        <v>0</v>
      </c>
      <c r="T108" s="184"/>
      <c r="U108" s="184"/>
      <c r="V108" s="200"/>
      <c r="W108" s="55"/>
      <c r="Z108">
        <v>0</v>
      </c>
    </row>
    <row r="109" spans="1:26" ht="25" customHeight="1" x14ac:dyDescent="0.4">
      <c r="A109" s="185"/>
      <c r="B109" s="213"/>
      <c r="C109" s="186" t="s">
        <v>124</v>
      </c>
      <c r="D109" s="342" t="s">
        <v>125</v>
      </c>
      <c r="E109" s="342"/>
      <c r="F109" s="179" t="s">
        <v>90</v>
      </c>
      <c r="G109" s="181">
        <v>62.4</v>
      </c>
      <c r="H109" s="180"/>
      <c r="I109" s="180"/>
      <c r="J109" s="179">
        <f t="shared" si="8"/>
        <v>190.32</v>
      </c>
      <c r="K109" s="184">
        <f t="shared" si="9"/>
        <v>0</v>
      </c>
      <c r="L109" s="184">
        <f>ROUND(G109*(H109),2)</f>
        <v>0</v>
      </c>
      <c r="M109" s="184"/>
      <c r="N109" s="184">
        <v>3.05</v>
      </c>
      <c r="O109" s="184"/>
      <c r="P109" s="187"/>
      <c r="Q109" s="187"/>
      <c r="R109" s="187"/>
      <c r="S109" s="184">
        <f t="shared" si="10"/>
        <v>0</v>
      </c>
      <c r="T109" s="184"/>
      <c r="U109" s="184"/>
      <c r="V109" s="200"/>
      <c r="W109" s="55"/>
      <c r="Z109">
        <v>0</v>
      </c>
    </row>
    <row r="110" spans="1:26" ht="25" customHeight="1" x14ac:dyDescent="0.4">
      <c r="A110" s="185"/>
      <c r="B110" s="214"/>
      <c r="C110" s="192" t="s">
        <v>126</v>
      </c>
      <c r="D110" s="346" t="s">
        <v>127</v>
      </c>
      <c r="E110" s="346"/>
      <c r="F110" s="188" t="s">
        <v>121</v>
      </c>
      <c r="G110" s="189">
        <v>12</v>
      </c>
      <c r="H110" s="190"/>
      <c r="I110" s="190"/>
      <c r="J110" s="188">
        <f t="shared" si="8"/>
        <v>240</v>
      </c>
      <c r="K110" s="191">
        <f t="shared" si="9"/>
        <v>0</v>
      </c>
      <c r="L110" s="191"/>
      <c r="M110" s="191">
        <f t="shared" ref="M110:M124" si="11">ROUND(G110*(H110),2)</f>
        <v>0</v>
      </c>
      <c r="N110" s="191">
        <v>20</v>
      </c>
      <c r="O110" s="191"/>
      <c r="P110" s="193"/>
      <c r="Q110" s="193"/>
      <c r="R110" s="193"/>
      <c r="S110" s="191">
        <f t="shared" si="10"/>
        <v>0</v>
      </c>
      <c r="T110" s="191"/>
      <c r="U110" s="191"/>
      <c r="V110" s="203"/>
      <c r="W110" s="55"/>
      <c r="Z110">
        <v>0</v>
      </c>
    </row>
    <row r="111" spans="1:26" ht="25" customHeight="1" x14ac:dyDescent="0.4">
      <c r="A111" s="185"/>
      <c r="B111" s="214"/>
      <c r="C111" s="192" t="s">
        <v>128</v>
      </c>
      <c r="D111" s="346" t="s">
        <v>129</v>
      </c>
      <c r="E111" s="346"/>
      <c r="F111" s="188" t="s">
        <v>121</v>
      </c>
      <c r="G111" s="189">
        <v>2</v>
      </c>
      <c r="H111" s="190"/>
      <c r="I111" s="190"/>
      <c r="J111" s="188">
        <f t="shared" si="8"/>
        <v>40</v>
      </c>
      <c r="K111" s="191">
        <f t="shared" si="9"/>
        <v>0</v>
      </c>
      <c r="L111" s="191"/>
      <c r="M111" s="191">
        <f t="shared" si="11"/>
        <v>0</v>
      </c>
      <c r="N111" s="191">
        <v>20</v>
      </c>
      <c r="O111" s="191"/>
      <c r="P111" s="193"/>
      <c r="Q111" s="193"/>
      <c r="R111" s="193"/>
      <c r="S111" s="191">
        <f t="shared" si="10"/>
        <v>0</v>
      </c>
      <c r="T111" s="191"/>
      <c r="U111" s="191"/>
      <c r="V111" s="203"/>
      <c r="W111" s="55"/>
      <c r="Z111">
        <v>0</v>
      </c>
    </row>
    <row r="112" spans="1:26" ht="25" customHeight="1" x14ac:dyDescent="0.4">
      <c r="A112" s="185"/>
      <c r="B112" s="214"/>
      <c r="C112" s="192" t="s">
        <v>130</v>
      </c>
      <c r="D112" s="346" t="s">
        <v>131</v>
      </c>
      <c r="E112" s="346"/>
      <c r="F112" s="188" t="s">
        <v>121</v>
      </c>
      <c r="G112" s="189">
        <v>2</v>
      </c>
      <c r="H112" s="190"/>
      <c r="I112" s="190"/>
      <c r="J112" s="188">
        <f t="shared" si="8"/>
        <v>40</v>
      </c>
      <c r="K112" s="191">
        <f t="shared" si="9"/>
        <v>0</v>
      </c>
      <c r="L112" s="191"/>
      <c r="M112" s="191">
        <f t="shared" si="11"/>
        <v>0</v>
      </c>
      <c r="N112" s="191">
        <v>20</v>
      </c>
      <c r="O112" s="191"/>
      <c r="P112" s="193"/>
      <c r="Q112" s="193"/>
      <c r="R112" s="193"/>
      <c r="S112" s="191">
        <f t="shared" si="10"/>
        <v>0</v>
      </c>
      <c r="T112" s="191"/>
      <c r="U112" s="191"/>
      <c r="V112" s="203"/>
      <c r="W112" s="55"/>
      <c r="Z112">
        <v>0</v>
      </c>
    </row>
    <row r="113" spans="1:26" ht="25" customHeight="1" x14ac:dyDescent="0.4">
      <c r="A113" s="185"/>
      <c r="B113" s="214"/>
      <c r="C113" s="192" t="s">
        <v>132</v>
      </c>
      <c r="D113" s="346" t="s">
        <v>133</v>
      </c>
      <c r="E113" s="346"/>
      <c r="F113" s="188" t="s">
        <v>121</v>
      </c>
      <c r="G113" s="189">
        <v>2</v>
      </c>
      <c r="H113" s="190"/>
      <c r="I113" s="190"/>
      <c r="J113" s="188">
        <f t="shared" si="8"/>
        <v>40</v>
      </c>
      <c r="K113" s="191">
        <f t="shared" si="9"/>
        <v>0</v>
      </c>
      <c r="L113" s="191"/>
      <c r="M113" s="191">
        <f t="shared" si="11"/>
        <v>0</v>
      </c>
      <c r="N113" s="191">
        <v>20</v>
      </c>
      <c r="O113" s="191"/>
      <c r="P113" s="193"/>
      <c r="Q113" s="193"/>
      <c r="R113" s="193"/>
      <c r="S113" s="191">
        <f t="shared" si="10"/>
        <v>0</v>
      </c>
      <c r="T113" s="191"/>
      <c r="U113" s="191"/>
      <c r="V113" s="203"/>
      <c r="W113" s="55"/>
      <c r="Z113">
        <v>0</v>
      </c>
    </row>
    <row r="114" spans="1:26" ht="25" customHeight="1" x14ac:dyDescent="0.4">
      <c r="A114" s="185"/>
      <c r="B114" s="214"/>
      <c r="C114" s="192" t="s">
        <v>134</v>
      </c>
      <c r="D114" s="346" t="s">
        <v>135</v>
      </c>
      <c r="E114" s="346"/>
      <c r="F114" s="188" t="s">
        <v>121</v>
      </c>
      <c r="G114" s="189">
        <v>2</v>
      </c>
      <c r="H114" s="190"/>
      <c r="I114" s="190"/>
      <c r="J114" s="188">
        <f t="shared" si="8"/>
        <v>40</v>
      </c>
      <c r="K114" s="191">
        <f t="shared" si="9"/>
        <v>0</v>
      </c>
      <c r="L114" s="191"/>
      <c r="M114" s="191">
        <f t="shared" si="11"/>
        <v>0</v>
      </c>
      <c r="N114" s="191">
        <v>20</v>
      </c>
      <c r="O114" s="191"/>
      <c r="P114" s="193"/>
      <c r="Q114" s="193"/>
      <c r="R114" s="193"/>
      <c r="S114" s="191">
        <f t="shared" si="10"/>
        <v>0</v>
      </c>
      <c r="T114" s="191"/>
      <c r="U114" s="191"/>
      <c r="V114" s="203"/>
      <c r="W114" s="55"/>
      <c r="Z114">
        <v>0</v>
      </c>
    </row>
    <row r="115" spans="1:26" ht="25" customHeight="1" x14ac:dyDescent="0.4">
      <c r="A115" s="185"/>
      <c r="B115" s="214"/>
      <c r="C115" s="192" t="s">
        <v>136</v>
      </c>
      <c r="D115" s="346" t="s">
        <v>137</v>
      </c>
      <c r="E115" s="346"/>
      <c r="F115" s="188" t="s">
        <v>121</v>
      </c>
      <c r="G115" s="189">
        <v>13</v>
      </c>
      <c r="H115" s="190"/>
      <c r="I115" s="190"/>
      <c r="J115" s="188">
        <f t="shared" si="8"/>
        <v>221</v>
      </c>
      <c r="K115" s="191">
        <f t="shared" si="9"/>
        <v>0</v>
      </c>
      <c r="L115" s="191"/>
      <c r="M115" s="191">
        <f t="shared" si="11"/>
        <v>0</v>
      </c>
      <c r="N115" s="191">
        <v>17</v>
      </c>
      <c r="O115" s="191"/>
      <c r="P115" s="193"/>
      <c r="Q115" s="193"/>
      <c r="R115" s="193"/>
      <c r="S115" s="191">
        <f t="shared" si="10"/>
        <v>0</v>
      </c>
      <c r="T115" s="191"/>
      <c r="U115" s="191"/>
      <c r="V115" s="203"/>
      <c r="W115" s="55"/>
      <c r="Z115">
        <v>0</v>
      </c>
    </row>
    <row r="116" spans="1:26" ht="25" customHeight="1" x14ac:dyDescent="0.4">
      <c r="A116" s="185"/>
      <c r="B116" s="214"/>
      <c r="C116" s="192" t="s">
        <v>138</v>
      </c>
      <c r="D116" s="346" t="s">
        <v>139</v>
      </c>
      <c r="E116" s="346"/>
      <c r="F116" s="188" t="s">
        <v>140</v>
      </c>
      <c r="G116" s="189">
        <v>98.817999999999998</v>
      </c>
      <c r="H116" s="190"/>
      <c r="I116" s="190"/>
      <c r="J116" s="188">
        <f t="shared" si="8"/>
        <v>903.2</v>
      </c>
      <c r="K116" s="191">
        <f t="shared" si="9"/>
        <v>0</v>
      </c>
      <c r="L116" s="191"/>
      <c r="M116" s="191">
        <f t="shared" si="11"/>
        <v>0</v>
      </c>
      <c r="N116" s="191">
        <v>9.14</v>
      </c>
      <c r="O116" s="191"/>
      <c r="P116" s="193"/>
      <c r="Q116" s="193"/>
      <c r="R116" s="193"/>
      <c r="S116" s="191">
        <f t="shared" si="10"/>
        <v>0</v>
      </c>
      <c r="T116" s="191"/>
      <c r="U116" s="191"/>
      <c r="V116" s="203"/>
      <c r="W116" s="55"/>
      <c r="Z116">
        <v>0</v>
      </c>
    </row>
    <row r="117" spans="1:26" ht="25" customHeight="1" x14ac:dyDescent="0.4">
      <c r="A117" s="185"/>
      <c r="B117" s="214"/>
      <c r="C117" s="192" t="s">
        <v>141</v>
      </c>
      <c r="D117" s="346" t="s">
        <v>142</v>
      </c>
      <c r="E117" s="346"/>
      <c r="F117" s="188" t="s">
        <v>143</v>
      </c>
      <c r="G117" s="189">
        <v>2</v>
      </c>
      <c r="H117" s="190"/>
      <c r="I117" s="190"/>
      <c r="J117" s="188">
        <f t="shared" si="8"/>
        <v>40</v>
      </c>
      <c r="K117" s="191">
        <f t="shared" si="9"/>
        <v>0</v>
      </c>
      <c r="L117" s="191"/>
      <c r="M117" s="191">
        <f t="shared" si="11"/>
        <v>0</v>
      </c>
      <c r="N117" s="191">
        <v>20</v>
      </c>
      <c r="O117" s="191"/>
      <c r="P117" s="193"/>
      <c r="Q117" s="193"/>
      <c r="R117" s="193"/>
      <c r="S117" s="191">
        <f t="shared" si="10"/>
        <v>0</v>
      </c>
      <c r="T117" s="191"/>
      <c r="U117" s="191"/>
      <c r="V117" s="203"/>
      <c r="W117" s="55"/>
      <c r="Z117">
        <v>0</v>
      </c>
    </row>
    <row r="118" spans="1:26" ht="25" customHeight="1" x14ac:dyDescent="0.4">
      <c r="A118" s="185"/>
      <c r="B118" s="214"/>
      <c r="C118" s="192" t="s">
        <v>144</v>
      </c>
      <c r="D118" s="346" t="s">
        <v>145</v>
      </c>
      <c r="E118" s="346"/>
      <c r="F118" s="188" t="s">
        <v>143</v>
      </c>
      <c r="G118" s="189">
        <v>2</v>
      </c>
      <c r="H118" s="190"/>
      <c r="I118" s="190"/>
      <c r="J118" s="188">
        <f t="shared" si="8"/>
        <v>40</v>
      </c>
      <c r="K118" s="191">
        <f t="shared" si="9"/>
        <v>0</v>
      </c>
      <c r="L118" s="191"/>
      <c r="M118" s="191">
        <f t="shared" si="11"/>
        <v>0</v>
      </c>
      <c r="N118" s="191">
        <v>20</v>
      </c>
      <c r="O118" s="191"/>
      <c r="P118" s="193">
        <v>7.0000000000000001E-3</v>
      </c>
      <c r="Q118" s="193"/>
      <c r="R118" s="193">
        <v>7.0000000000000001E-3</v>
      </c>
      <c r="S118" s="191">
        <f t="shared" si="10"/>
        <v>1.4E-2</v>
      </c>
      <c r="T118" s="191"/>
      <c r="U118" s="191"/>
      <c r="V118" s="203"/>
      <c r="W118" s="55"/>
      <c r="Z118">
        <v>0</v>
      </c>
    </row>
    <row r="119" spans="1:26" ht="25" customHeight="1" x14ac:dyDescent="0.4">
      <c r="A119" s="185"/>
      <c r="B119" s="214"/>
      <c r="C119" s="192" t="s">
        <v>146</v>
      </c>
      <c r="D119" s="346" t="s">
        <v>147</v>
      </c>
      <c r="E119" s="346"/>
      <c r="F119" s="188" t="s">
        <v>143</v>
      </c>
      <c r="G119" s="189">
        <v>2</v>
      </c>
      <c r="H119" s="190"/>
      <c r="I119" s="190"/>
      <c r="J119" s="188">
        <f t="shared" si="8"/>
        <v>40</v>
      </c>
      <c r="K119" s="191">
        <f t="shared" si="9"/>
        <v>0</v>
      </c>
      <c r="L119" s="191"/>
      <c r="M119" s="191">
        <f t="shared" si="11"/>
        <v>0</v>
      </c>
      <c r="N119" s="191">
        <v>20</v>
      </c>
      <c r="O119" s="191"/>
      <c r="P119" s="193">
        <v>5.0000000000000001E-3</v>
      </c>
      <c r="Q119" s="193"/>
      <c r="R119" s="193">
        <v>5.0000000000000001E-3</v>
      </c>
      <c r="S119" s="191">
        <f t="shared" si="10"/>
        <v>0.01</v>
      </c>
      <c r="T119" s="191"/>
      <c r="U119" s="191"/>
      <c r="V119" s="203"/>
      <c r="W119" s="55"/>
      <c r="Z119">
        <v>0</v>
      </c>
    </row>
    <row r="120" spans="1:26" ht="25" customHeight="1" x14ac:dyDescent="0.4">
      <c r="A120" s="185"/>
      <c r="B120" s="214"/>
      <c r="C120" s="192" t="s">
        <v>148</v>
      </c>
      <c r="D120" s="346" t="s">
        <v>149</v>
      </c>
      <c r="E120" s="346"/>
      <c r="F120" s="188" t="s">
        <v>143</v>
      </c>
      <c r="G120" s="189">
        <v>30</v>
      </c>
      <c r="H120" s="190"/>
      <c r="I120" s="190"/>
      <c r="J120" s="188">
        <f t="shared" si="8"/>
        <v>420</v>
      </c>
      <c r="K120" s="191">
        <f t="shared" si="9"/>
        <v>0</v>
      </c>
      <c r="L120" s="191"/>
      <c r="M120" s="191">
        <f t="shared" si="11"/>
        <v>0</v>
      </c>
      <c r="N120" s="191">
        <v>14</v>
      </c>
      <c r="O120" s="191"/>
      <c r="P120" s="193">
        <v>5.0000000000000001E-3</v>
      </c>
      <c r="Q120" s="193"/>
      <c r="R120" s="193">
        <v>5.0000000000000001E-3</v>
      </c>
      <c r="S120" s="191">
        <f t="shared" si="10"/>
        <v>0.15</v>
      </c>
      <c r="T120" s="191"/>
      <c r="U120" s="191"/>
      <c r="V120" s="203"/>
      <c r="W120" s="55"/>
      <c r="Z120">
        <v>0</v>
      </c>
    </row>
    <row r="121" spans="1:26" ht="25" customHeight="1" x14ac:dyDescent="0.4">
      <c r="A121" s="185"/>
      <c r="B121" s="214"/>
      <c r="C121" s="192" t="s">
        <v>148</v>
      </c>
      <c r="D121" s="346" t="s">
        <v>150</v>
      </c>
      <c r="E121" s="346"/>
      <c r="F121" s="188" t="s">
        <v>143</v>
      </c>
      <c r="G121" s="189">
        <v>2</v>
      </c>
      <c r="H121" s="190"/>
      <c r="I121" s="190"/>
      <c r="J121" s="188">
        <f t="shared" si="8"/>
        <v>40</v>
      </c>
      <c r="K121" s="191">
        <f t="shared" si="9"/>
        <v>0</v>
      </c>
      <c r="L121" s="191"/>
      <c r="M121" s="191">
        <f t="shared" si="11"/>
        <v>0</v>
      </c>
      <c r="N121" s="191">
        <v>20</v>
      </c>
      <c r="O121" s="191"/>
      <c r="P121" s="193">
        <v>5.0000000000000001E-3</v>
      </c>
      <c r="Q121" s="193"/>
      <c r="R121" s="193">
        <v>5.0000000000000001E-3</v>
      </c>
      <c r="S121" s="191">
        <f t="shared" si="10"/>
        <v>0.01</v>
      </c>
      <c r="T121" s="191"/>
      <c r="U121" s="191"/>
      <c r="V121" s="203"/>
      <c r="W121" s="55"/>
      <c r="Z121">
        <v>0</v>
      </c>
    </row>
    <row r="122" spans="1:26" ht="25" customHeight="1" x14ac:dyDescent="0.4">
      <c r="A122" s="185"/>
      <c r="B122" s="214"/>
      <c r="C122" s="192" t="s">
        <v>151</v>
      </c>
      <c r="D122" s="346" t="s">
        <v>152</v>
      </c>
      <c r="E122" s="346"/>
      <c r="F122" s="188" t="s">
        <v>143</v>
      </c>
      <c r="G122" s="189">
        <v>1</v>
      </c>
      <c r="H122" s="190"/>
      <c r="I122" s="190"/>
      <c r="J122" s="188">
        <f t="shared" si="8"/>
        <v>20</v>
      </c>
      <c r="K122" s="191">
        <f t="shared" si="9"/>
        <v>0</v>
      </c>
      <c r="L122" s="191"/>
      <c r="M122" s="191">
        <f t="shared" si="11"/>
        <v>0</v>
      </c>
      <c r="N122" s="191">
        <v>20</v>
      </c>
      <c r="O122" s="191"/>
      <c r="P122" s="193">
        <v>5.0000000000000001E-3</v>
      </c>
      <c r="Q122" s="193"/>
      <c r="R122" s="193">
        <v>5.0000000000000001E-3</v>
      </c>
      <c r="S122" s="191">
        <f t="shared" si="10"/>
        <v>5.0000000000000001E-3</v>
      </c>
      <c r="T122" s="191"/>
      <c r="U122" s="191"/>
      <c r="V122" s="203"/>
      <c r="W122" s="55"/>
      <c r="Z122">
        <v>0</v>
      </c>
    </row>
    <row r="123" spans="1:26" ht="25" customHeight="1" x14ac:dyDescent="0.4">
      <c r="A123" s="185"/>
      <c r="B123" s="214"/>
      <c r="C123" s="192" t="s">
        <v>153</v>
      </c>
      <c r="D123" s="346" t="s">
        <v>154</v>
      </c>
      <c r="E123" s="346"/>
      <c r="F123" s="188" t="s">
        <v>155</v>
      </c>
      <c r="G123" s="189">
        <v>1</v>
      </c>
      <c r="H123" s="190"/>
      <c r="I123" s="190"/>
      <c r="J123" s="188">
        <f t="shared" si="8"/>
        <v>20</v>
      </c>
      <c r="K123" s="191">
        <f t="shared" si="9"/>
        <v>0</v>
      </c>
      <c r="L123" s="191"/>
      <c r="M123" s="191">
        <f t="shared" si="11"/>
        <v>0</v>
      </c>
      <c r="N123" s="191">
        <v>20</v>
      </c>
      <c r="O123" s="191"/>
      <c r="P123" s="193">
        <v>5.0000000000000001E-3</v>
      </c>
      <c r="Q123" s="193"/>
      <c r="R123" s="193">
        <v>5.0000000000000001E-3</v>
      </c>
      <c r="S123" s="191">
        <f t="shared" si="10"/>
        <v>5.0000000000000001E-3</v>
      </c>
      <c r="T123" s="191"/>
      <c r="U123" s="191"/>
      <c r="V123" s="203"/>
      <c r="W123" s="55"/>
      <c r="Z123">
        <v>0</v>
      </c>
    </row>
    <row r="124" spans="1:26" ht="25" customHeight="1" x14ac:dyDescent="0.4">
      <c r="A124" s="185"/>
      <c r="B124" s="214"/>
      <c r="C124" s="192" t="s">
        <v>156</v>
      </c>
      <c r="D124" s="346" t="s">
        <v>157</v>
      </c>
      <c r="E124" s="346"/>
      <c r="F124" s="188" t="s">
        <v>121</v>
      </c>
      <c r="G124" s="189">
        <v>18</v>
      </c>
      <c r="H124" s="190"/>
      <c r="I124" s="190"/>
      <c r="J124" s="188">
        <f t="shared" si="8"/>
        <v>224.1</v>
      </c>
      <c r="K124" s="191">
        <f t="shared" si="9"/>
        <v>0</v>
      </c>
      <c r="L124" s="191"/>
      <c r="M124" s="191">
        <f t="shared" si="11"/>
        <v>0</v>
      </c>
      <c r="N124" s="191">
        <v>12.45</v>
      </c>
      <c r="O124" s="191"/>
      <c r="P124" s="193">
        <v>1.4E-3</v>
      </c>
      <c r="Q124" s="193"/>
      <c r="R124" s="193">
        <v>1.4E-3</v>
      </c>
      <c r="S124" s="191">
        <f t="shared" si="10"/>
        <v>2.5000000000000001E-2</v>
      </c>
      <c r="T124" s="191"/>
      <c r="U124" s="191"/>
      <c r="V124" s="203"/>
      <c r="W124" s="55"/>
      <c r="Z124">
        <v>0</v>
      </c>
    </row>
    <row r="125" spans="1:26" x14ac:dyDescent="0.4">
      <c r="A125" s="10"/>
      <c r="B125" s="57"/>
      <c r="C125" s="178">
        <v>9</v>
      </c>
      <c r="D125" s="323" t="s">
        <v>114</v>
      </c>
      <c r="E125" s="323"/>
      <c r="F125" s="10"/>
      <c r="G125" s="177"/>
      <c r="H125" s="69"/>
      <c r="I125" s="146"/>
      <c r="J125" s="10"/>
      <c r="K125" s="10"/>
      <c r="L125" s="10">
        <f>ROUND((SUM(L104:L124))/1,2)</f>
        <v>0</v>
      </c>
      <c r="M125" s="10">
        <f>ROUND((SUM(M104:M124))/1,2)</f>
        <v>0</v>
      </c>
      <c r="N125" s="10"/>
      <c r="O125" s="10"/>
      <c r="P125" s="10"/>
      <c r="Q125" s="10"/>
      <c r="R125" s="10"/>
      <c r="S125" s="10">
        <f>ROUND((SUM(S104:S124))/1,2)</f>
        <v>2.27</v>
      </c>
      <c r="T125" s="10"/>
      <c r="U125" s="10"/>
      <c r="V125" s="201">
        <f>ROUND((SUM(V104:V124))/1,2)</f>
        <v>0</v>
      </c>
      <c r="W125" s="217"/>
      <c r="X125" s="144"/>
      <c r="Y125" s="144"/>
      <c r="Z125" s="144"/>
    </row>
    <row r="126" spans="1:26" x14ac:dyDescent="0.4">
      <c r="A126" s="1"/>
      <c r="B126" s="210"/>
      <c r="C126" s="1"/>
      <c r="D126" s="1"/>
      <c r="E126" s="1"/>
      <c r="F126" s="1"/>
      <c r="G126" s="171"/>
      <c r="H126" s="139"/>
      <c r="I126" s="13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02"/>
      <c r="W126" s="55"/>
    </row>
    <row r="127" spans="1:26" x14ac:dyDescent="0.4">
      <c r="A127" s="10"/>
      <c r="B127" s="57"/>
      <c r="C127" s="178">
        <v>99</v>
      </c>
      <c r="D127" s="323" t="s">
        <v>158</v>
      </c>
      <c r="E127" s="323"/>
      <c r="F127" s="10"/>
      <c r="G127" s="177"/>
      <c r="H127" s="69"/>
      <c r="I127" s="69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99"/>
      <c r="W127" s="217"/>
      <c r="X127" s="144"/>
      <c r="Y127" s="144"/>
      <c r="Z127" s="144"/>
    </row>
    <row r="128" spans="1:26" ht="25" customHeight="1" x14ac:dyDescent="0.4">
      <c r="A128" s="185"/>
      <c r="B128" s="213"/>
      <c r="C128" s="186" t="s">
        <v>159</v>
      </c>
      <c r="D128" s="342" t="s">
        <v>160</v>
      </c>
      <c r="E128" s="342"/>
      <c r="F128" s="179" t="s">
        <v>161</v>
      </c>
      <c r="G128" s="181">
        <v>1463.3902648000001</v>
      </c>
      <c r="H128" s="180"/>
      <c r="I128" s="180"/>
      <c r="J128" s="179">
        <f>ROUND(G128*(N128),2)</f>
        <v>3848.72</v>
      </c>
      <c r="K128" s="184">
        <f>ROUND(G128*(O128),2)</f>
        <v>0</v>
      </c>
      <c r="L128" s="184">
        <f>ROUND(G128*(H128),2)</f>
        <v>0</v>
      </c>
      <c r="M128" s="184"/>
      <c r="N128" s="184">
        <v>2.63</v>
      </c>
      <c r="O128" s="184"/>
      <c r="P128" s="187"/>
      <c r="Q128" s="187"/>
      <c r="R128" s="187"/>
      <c r="S128" s="184">
        <f>ROUND(G128*(P128),3)</f>
        <v>0</v>
      </c>
      <c r="T128" s="184"/>
      <c r="U128" s="184"/>
      <c r="V128" s="200"/>
      <c r="W128" s="55"/>
      <c r="Z128">
        <v>0</v>
      </c>
    </row>
    <row r="129" spans="1:26" x14ac:dyDescent="0.4">
      <c r="A129" s="10"/>
      <c r="B129" s="57"/>
      <c r="C129" s="178">
        <v>99</v>
      </c>
      <c r="D129" s="323" t="s">
        <v>158</v>
      </c>
      <c r="E129" s="323"/>
      <c r="F129" s="10"/>
      <c r="G129" s="177"/>
      <c r="H129" s="69"/>
      <c r="I129" s="146"/>
      <c r="J129" s="10"/>
      <c r="K129" s="10"/>
      <c r="L129" s="10">
        <f>ROUND((SUM(L127:L128))/1,2)</f>
        <v>0</v>
      </c>
      <c r="M129" s="10">
        <f>ROUND((SUM(M127:M128))/1,2)</f>
        <v>0</v>
      </c>
      <c r="N129" s="10"/>
      <c r="O129" s="10"/>
      <c r="P129" s="10"/>
      <c r="Q129" s="10"/>
      <c r="R129" s="10"/>
      <c r="S129" s="10">
        <f>ROUND((SUM(S127:S128))/1,2)</f>
        <v>0</v>
      </c>
      <c r="T129" s="10"/>
      <c r="U129" s="10"/>
      <c r="V129" s="201">
        <f>ROUND((SUM(V127:V128))/1,2)</f>
        <v>0</v>
      </c>
      <c r="W129" s="217"/>
      <c r="X129" s="144"/>
      <c r="Y129" s="144"/>
      <c r="Z129" s="144"/>
    </row>
    <row r="130" spans="1:26" x14ac:dyDescent="0.4">
      <c r="A130" s="1"/>
      <c r="B130" s="210"/>
      <c r="C130" s="1"/>
      <c r="D130" s="1"/>
      <c r="E130" s="1"/>
      <c r="F130" s="1"/>
      <c r="G130" s="171"/>
      <c r="H130" s="139"/>
      <c r="I130" s="13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02"/>
      <c r="W130" s="55"/>
    </row>
    <row r="131" spans="1:26" x14ac:dyDescent="0.4">
      <c r="A131" s="10"/>
      <c r="B131" s="57"/>
      <c r="C131" s="10"/>
      <c r="D131" s="325" t="s">
        <v>56</v>
      </c>
      <c r="E131" s="325"/>
      <c r="F131" s="10"/>
      <c r="G131" s="177"/>
      <c r="H131" s="69"/>
      <c r="I131" s="146"/>
      <c r="J131" s="10"/>
      <c r="K131" s="10"/>
      <c r="L131" s="69">
        <f>ROUND((SUM(L81:L130))/2,2)</f>
        <v>0</v>
      </c>
      <c r="M131" s="69">
        <f>ROUND((SUM(M81:M130))/2,2)</f>
        <v>0</v>
      </c>
      <c r="N131" s="10"/>
      <c r="O131" s="10"/>
      <c r="P131" s="194"/>
      <c r="Q131" s="10"/>
      <c r="R131" s="10"/>
      <c r="S131" s="194">
        <f>ROUND((SUM(S81:S130))/2,2)</f>
        <v>1461.76</v>
      </c>
      <c r="T131" s="10"/>
      <c r="U131" s="10"/>
      <c r="V131" s="201">
        <f>ROUND((SUM(V81:V130))/2,2)</f>
        <v>0</v>
      </c>
      <c r="W131" s="55"/>
    </row>
    <row r="132" spans="1:26" x14ac:dyDescent="0.4">
      <c r="A132" s="1"/>
      <c r="B132" s="210"/>
      <c r="C132" s="1"/>
      <c r="D132" s="1"/>
      <c r="E132" s="1"/>
      <c r="F132" s="1"/>
      <c r="G132" s="171"/>
      <c r="H132" s="139"/>
      <c r="I132" s="13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02"/>
      <c r="W132" s="55"/>
    </row>
    <row r="133" spans="1:26" x14ac:dyDescent="0.4">
      <c r="A133" s="10"/>
      <c r="B133" s="57"/>
      <c r="C133" s="10"/>
      <c r="D133" s="325" t="s">
        <v>61</v>
      </c>
      <c r="E133" s="325"/>
      <c r="F133" s="10"/>
      <c r="G133" s="177"/>
      <c r="H133" s="69"/>
      <c r="I133" s="69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99"/>
      <c r="W133" s="217"/>
      <c r="X133" s="144"/>
      <c r="Y133" s="144"/>
      <c r="Z133" s="144"/>
    </row>
    <row r="134" spans="1:26" x14ac:dyDescent="0.4">
      <c r="A134" s="10"/>
      <c r="B134" s="57"/>
      <c r="C134" s="178">
        <v>799</v>
      </c>
      <c r="D134" s="323" t="s">
        <v>162</v>
      </c>
      <c r="E134" s="323"/>
      <c r="F134" s="10"/>
      <c r="G134" s="177"/>
      <c r="H134" s="69"/>
      <c r="I134" s="69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99"/>
      <c r="W134" s="217"/>
      <c r="X134" s="144"/>
      <c r="Y134" s="144"/>
      <c r="Z134" s="144"/>
    </row>
    <row r="135" spans="1:26" ht="35.049999999999997" customHeight="1" x14ac:dyDescent="0.4">
      <c r="A135" s="185"/>
      <c r="B135" s="213"/>
      <c r="C135" s="186" t="s">
        <v>163</v>
      </c>
      <c r="D135" s="342" t="s">
        <v>164</v>
      </c>
      <c r="E135" s="342"/>
      <c r="F135" s="179" t="s">
        <v>165</v>
      </c>
      <c r="G135" s="181">
        <v>1</v>
      </c>
      <c r="H135" s="180"/>
      <c r="I135" s="180"/>
      <c r="J135" s="179">
        <f t="shared" ref="J135:J140" si="12">ROUND(G135*(N135),2)</f>
        <v>665</v>
      </c>
      <c r="K135" s="184">
        <f t="shared" ref="K135:K140" si="13">ROUND(G135*(O135),2)</f>
        <v>0</v>
      </c>
      <c r="L135" s="184">
        <f t="shared" ref="L135:L140" si="14">ROUND(G135*(H135),2)</f>
        <v>0</v>
      </c>
      <c r="M135" s="184"/>
      <c r="N135" s="184">
        <v>665</v>
      </c>
      <c r="O135" s="184"/>
      <c r="P135" s="187"/>
      <c r="Q135" s="187"/>
      <c r="R135" s="187"/>
      <c r="S135" s="184">
        <f t="shared" ref="S135:S140" si="15">ROUND(G135*(P135),3)</f>
        <v>0</v>
      </c>
      <c r="T135" s="184"/>
      <c r="U135" s="184"/>
      <c r="V135" s="200"/>
      <c r="W135" s="55"/>
      <c r="Z135">
        <v>0</v>
      </c>
    </row>
    <row r="136" spans="1:26" ht="25" customHeight="1" x14ac:dyDescent="0.4">
      <c r="A136" s="185"/>
      <c r="B136" s="213"/>
      <c r="C136" s="186" t="s">
        <v>166</v>
      </c>
      <c r="D136" s="342" t="s">
        <v>167</v>
      </c>
      <c r="E136" s="342"/>
      <c r="F136" s="179" t="s">
        <v>165</v>
      </c>
      <c r="G136" s="181">
        <v>1</v>
      </c>
      <c r="H136" s="180"/>
      <c r="I136" s="180"/>
      <c r="J136" s="179">
        <f t="shared" si="12"/>
        <v>630</v>
      </c>
      <c r="K136" s="184">
        <f t="shared" si="13"/>
        <v>0</v>
      </c>
      <c r="L136" s="184">
        <f t="shared" si="14"/>
        <v>0</v>
      </c>
      <c r="M136" s="184"/>
      <c r="N136" s="184">
        <v>630</v>
      </c>
      <c r="O136" s="184"/>
      <c r="P136" s="187"/>
      <c r="Q136" s="187"/>
      <c r="R136" s="187"/>
      <c r="S136" s="184">
        <f t="shared" si="15"/>
        <v>0</v>
      </c>
      <c r="T136" s="184"/>
      <c r="U136" s="184"/>
      <c r="V136" s="200"/>
      <c r="W136" s="55"/>
      <c r="Z136">
        <v>0</v>
      </c>
    </row>
    <row r="137" spans="1:26" ht="25" customHeight="1" x14ac:dyDescent="0.4">
      <c r="A137" s="185"/>
      <c r="B137" s="213"/>
      <c r="C137" s="186" t="s">
        <v>168</v>
      </c>
      <c r="D137" s="342" t="s">
        <v>169</v>
      </c>
      <c r="E137" s="342"/>
      <c r="F137" s="179" t="s">
        <v>165</v>
      </c>
      <c r="G137" s="181">
        <v>1</v>
      </c>
      <c r="H137" s="180"/>
      <c r="I137" s="180"/>
      <c r="J137" s="179">
        <f t="shared" si="12"/>
        <v>755</v>
      </c>
      <c r="K137" s="184">
        <f t="shared" si="13"/>
        <v>0</v>
      </c>
      <c r="L137" s="184">
        <f t="shared" si="14"/>
        <v>0</v>
      </c>
      <c r="M137" s="184"/>
      <c r="N137" s="184">
        <v>755</v>
      </c>
      <c r="O137" s="184"/>
      <c r="P137" s="187"/>
      <c r="Q137" s="187"/>
      <c r="R137" s="187"/>
      <c r="S137" s="184">
        <f t="shared" si="15"/>
        <v>0</v>
      </c>
      <c r="T137" s="184"/>
      <c r="U137" s="184"/>
      <c r="V137" s="200"/>
      <c r="W137" s="55"/>
      <c r="Z137">
        <v>0</v>
      </c>
    </row>
    <row r="138" spans="1:26" ht="35.049999999999997" customHeight="1" x14ac:dyDescent="0.4">
      <c r="A138" s="185"/>
      <c r="B138" s="213"/>
      <c r="C138" s="186" t="s">
        <v>170</v>
      </c>
      <c r="D138" s="342" t="s">
        <v>171</v>
      </c>
      <c r="E138" s="342"/>
      <c r="F138" s="179" t="s">
        <v>165</v>
      </c>
      <c r="G138" s="181">
        <v>1</v>
      </c>
      <c r="H138" s="180"/>
      <c r="I138" s="180"/>
      <c r="J138" s="179">
        <f t="shared" si="12"/>
        <v>1520</v>
      </c>
      <c r="K138" s="184">
        <f t="shared" si="13"/>
        <v>0</v>
      </c>
      <c r="L138" s="184">
        <f t="shared" si="14"/>
        <v>0</v>
      </c>
      <c r="M138" s="184"/>
      <c r="N138" s="184">
        <v>1520</v>
      </c>
      <c r="O138" s="184"/>
      <c r="P138" s="187"/>
      <c r="Q138" s="187"/>
      <c r="R138" s="187"/>
      <c r="S138" s="184">
        <f t="shared" si="15"/>
        <v>0</v>
      </c>
      <c r="T138" s="184"/>
      <c r="U138" s="184"/>
      <c r="V138" s="200"/>
      <c r="W138" s="55"/>
      <c r="Z138">
        <v>0</v>
      </c>
    </row>
    <row r="139" spans="1:26" ht="25" customHeight="1" x14ac:dyDescent="0.4">
      <c r="A139" s="185"/>
      <c r="B139" s="213"/>
      <c r="C139" s="186" t="s">
        <v>172</v>
      </c>
      <c r="D139" s="342" t="s">
        <v>173</v>
      </c>
      <c r="E139" s="342"/>
      <c r="F139" s="179" t="s">
        <v>165</v>
      </c>
      <c r="G139" s="181">
        <v>1</v>
      </c>
      <c r="H139" s="180"/>
      <c r="I139" s="180"/>
      <c r="J139" s="179">
        <f t="shared" si="12"/>
        <v>7560</v>
      </c>
      <c r="K139" s="184">
        <f t="shared" si="13"/>
        <v>0</v>
      </c>
      <c r="L139" s="184">
        <f t="shared" si="14"/>
        <v>0</v>
      </c>
      <c r="M139" s="184"/>
      <c r="N139" s="184">
        <v>7560</v>
      </c>
      <c r="O139" s="184"/>
      <c r="P139" s="187"/>
      <c r="Q139" s="187"/>
      <c r="R139" s="187"/>
      <c r="S139" s="184">
        <f t="shared" si="15"/>
        <v>0</v>
      </c>
      <c r="T139" s="184"/>
      <c r="U139" s="184"/>
      <c r="V139" s="200"/>
      <c r="W139" s="55"/>
      <c r="Z139">
        <v>0</v>
      </c>
    </row>
    <row r="140" spans="1:26" ht="25" customHeight="1" x14ac:dyDescent="0.4">
      <c r="A140" s="185"/>
      <c r="B140" s="213"/>
      <c r="C140" s="186" t="s">
        <v>174</v>
      </c>
      <c r="D140" s="342" t="s">
        <v>175</v>
      </c>
      <c r="E140" s="342"/>
      <c r="F140" s="179" t="s">
        <v>165</v>
      </c>
      <c r="G140" s="181">
        <v>1</v>
      </c>
      <c r="H140" s="180"/>
      <c r="I140" s="180"/>
      <c r="J140" s="179">
        <f t="shared" si="12"/>
        <v>1010</v>
      </c>
      <c r="K140" s="184">
        <f t="shared" si="13"/>
        <v>0</v>
      </c>
      <c r="L140" s="184">
        <f t="shared" si="14"/>
        <v>0</v>
      </c>
      <c r="M140" s="184"/>
      <c r="N140" s="184">
        <v>1010</v>
      </c>
      <c r="O140" s="184"/>
      <c r="P140" s="187"/>
      <c r="Q140" s="187"/>
      <c r="R140" s="187"/>
      <c r="S140" s="184">
        <f t="shared" si="15"/>
        <v>0</v>
      </c>
      <c r="T140" s="184"/>
      <c r="U140" s="184"/>
      <c r="V140" s="200"/>
      <c r="W140" s="55"/>
      <c r="Z140">
        <v>0</v>
      </c>
    </row>
    <row r="141" spans="1:26" x14ac:dyDescent="0.4">
      <c r="A141" s="10"/>
      <c r="B141" s="57"/>
      <c r="C141" s="178">
        <v>799</v>
      </c>
      <c r="D141" s="323" t="s">
        <v>162</v>
      </c>
      <c r="E141" s="323"/>
      <c r="F141" s="10"/>
      <c r="G141" s="177"/>
      <c r="H141" s="69"/>
      <c r="I141" s="146"/>
      <c r="J141" s="10"/>
      <c r="K141" s="10"/>
      <c r="L141" s="10">
        <f>ROUND((SUM(L134:L140))/1,2)</f>
        <v>0</v>
      </c>
      <c r="M141" s="10">
        <f>ROUND((SUM(M134:M140))/1,2)</f>
        <v>0</v>
      </c>
      <c r="N141" s="10"/>
      <c r="O141" s="10"/>
      <c r="P141" s="194"/>
      <c r="Q141" s="1"/>
      <c r="R141" s="1"/>
      <c r="S141" s="194">
        <f>ROUND((SUM(S134:S140))/1,2)</f>
        <v>0</v>
      </c>
      <c r="T141" s="2"/>
      <c r="U141" s="2"/>
      <c r="V141" s="201">
        <f>ROUND((SUM(V134:V140))/1,2)</f>
        <v>0</v>
      </c>
      <c r="W141" s="55"/>
    </row>
    <row r="142" spans="1:26" x14ac:dyDescent="0.4">
      <c r="A142" s="1"/>
      <c r="B142" s="210"/>
      <c r="C142" s="1"/>
      <c r="D142" s="1"/>
      <c r="E142" s="1"/>
      <c r="F142" s="1"/>
      <c r="G142" s="171"/>
      <c r="H142" s="139"/>
      <c r="I142" s="13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02"/>
      <c r="W142" s="55"/>
    </row>
    <row r="143" spans="1:26" x14ac:dyDescent="0.4">
      <c r="A143" s="10"/>
      <c r="B143" s="57"/>
      <c r="C143" s="10"/>
      <c r="D143" s="325" t="s">
        <v>61</v>
      </c>
      <c r="E143" s="325"/>
      <c r="F143" s="10"/>
      <c r="G143" s="177"/>
      <c r="H143" s="69"/>
      <c r="I143" s="146"/>
      <c r="J143" s="10"/>
      <c r="K143" s="10"/>
      <c r="L143" s="10">
        <f>ROUND((SUM(L133:L142))/2,2)</f>
        <v>0</v>
      </c>
      <c r="M143" s="10">
        <f>ROUND((SUM(M133:M142))/2,2)</f>
        <v>0</v>
      </c>
      <c r="N143" s="10"/>
      <c r="O143" s="10"/>
      <c r="P143" s="194"/>
      <c r="Q143" s="1"/>
      <c r="R143" s="1"/>
      <c r="S143" s="194">
        <f>ROUND((SUM(S133:S142))/2,2)</f>
        <v>0</v>
      </c>
      <c r="T143" s="1"/>
      <c r="U143" s="1"/>
      <c r="V143" s="201">
        <f>ROUND((SUM(V133:V142))/2,2)</f>
        <v>0</v>
      </c>
      <c r="W143" s="55"/>
    </row>
    <row r="144" spans="1:26" x14ac:dyDescent="0.4">
      <c r="A144" s="1"/>
      <c r="B144" s="215"/>
      <c r="C144" s="195"/>
      <c r="D144" s="347" t="s">
        <v>63</v>
      </c>
      <c r="E144" s="347"/>
      <c r="F144" s="195"/>
      <c r="G144" s="196"/>
      <c r="H144" s="197"/>
      <c r="I144" s="197"/>
      <c r="J144" s="195"/>
      <c r="K144" s="195">
        <f>ROUND((SUM(K81:K143))/3,2)</f>
        <v>0</v>
      </c>
      <c r="L144" s="195">
        <f>ROUND((SUM(L81:L143))/3,2)</f>
        <v>0</v>
      </c>
      <c r="M144" s="195">
        <f>ROUND((SUM(M81:M143))/3,2)</f>
        <v>0</v>
      </c>
      <c r="N144" s="195"/>
      <c r="O144" s="195"/>
      <c r="P144" s="196"/>
      <c r="Q144" s="195"/>
      <c r="R144" s="195"/>
      <c r="S144" s="196">
        <f>ROUND((SUM(S81:S143))/3,2)</f>
        <v>1461.76</v>
      </c>
      <c r="T144" s="195"/>
      <c r="U144" s="195"/>
      <c r="V144" s="204">
        <f>ROUND((SUM(V81:V143))/3,2)</f>
        <v>0</v>
      </c>
      <c r="W144" s="55"/>
      <c r="Y144">
        <f>(SUM(Y81:Y143))</f>
        <v>0</v>
      </c>
      <c r="Z144">
        <f>(SUM(Z81:Z143))</f>
        <v>0</v>
      </c>
    </row>
  </sheetData>
  <mergeCells count="108">
    <mergeCell ref="D143:E143"/>
    <mergeCell ref="D144:E144"/>
    <mergeCell ref="D136:E136"/>
    <mergeCell ref="D137:E137"/>
    <mergeCell ref="D138:E138"/>
    <mergeCell ref="D139:E139"/>
    <mergeCell ref="D140:E140"/>
    <mergeCell ref="D141:E141"/>
    <mergeCell ref="D128:E128"/>
    <mergeCell ref="D129:E129"/>
    <mergeCell ref="D131:E131"/>
    <mergeCell ref="D133:E133"/>
    <mergeCell ref="D134:E134"/>
    <mergeCell ref="D135:E135"/>
    <mergeCell ref="D121:E121"/>
    <mergeCell ref="D122:E122"/>
    <mergeCell ref="D123:E123"/>
    <mergeCell ref="D124:E124"/>
    <mergeCell ref="D125:E125"/>
    <mergeCell ref="D127:E127"/>
    <mergeCell ref="D115:E115"/>
    <mergeCell ref="D116:E116"/>
    <mergeCell ref="D117:E117"/>
    <mergeCell ref="D118:E118"/>
    <mergeCell ref="D119:E119"/>
    <mergeCell ref="D120:E120"/>
    <mergeCell ref="D109:E109"/>
    <mergeCell ref="D110:E110"/>
    <mergeCell ref="D111:E111"/>
    <mergeCell ref="D112:E112"/>
    <mergeCell ref="D113:E113"/>
    <mergeCell ref="D114:E114"/>
    <mergeCell ref="D102:E102"/>
    <mergeCell ref="D104:E104"/>
    <mergeCell ref="D105:E105"/>
    <mergeCell ref="D106:E106"/>
    <mergeCell ref="D107:E107"/>
    <mergeCell ref="D108:E108"/>
    <mergeCell ref="D96:E96"/>
    <mergeCell ref="D97:E97"/>
    <mergeCell ref="D98:E98"/>
    <mergeCell ref="D99:E99"/>
    <mergeCell ref="D100:E100"/>
    <mergeCell ref="D101:E101"/>
    <mergeCell ref="D89:E89"/>
    <mergeCell ref="D90:E90"/>
    <mergeCell ref="D91:E91"/>
    <mergeCell ref="D93:E93"/>
    <mergeCell ref="D94:E94"/>
    <mergeCell ref="D95:E95"/>
    <mergeCell ref="D83:E83"/>
    <mergeCell ref="D84:E84"/>
    <mergeCell ref="D85:E85"/>
    <mergeCell ref="D86:E86"/>
    <mergeCell ref="D87:E87"/>
    <mergeCell ref="D88:E88"/>
    <mergeCell ref="B72:E72"/>
    <mergeCell ref="B73:E73"/>
    <mergeCell ref="B74:E74"/>
    <mergeCell ref="I72:P72"/>
    <mergeCell ref="D81:E81"/>
    <mergeCell ref="D82:E82"/>
    <mergeCell ref="B62:D62"/>
    <mergeCell ref="B63:D63"/>
    <mergeCell ref="B64:D64"/>
    <mergeCell ref="B66:D66"/>
    <mergeCell ref="B70:V70"/>
    <mergeCell ref="H1:I1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B99BD894-6CD4-4A99-8FC8-9B6D52BAA0DF}"/>
    <hyperlink ref="E1:F1" location="A54:A54" tooltip="Klikni na prechod ku rekapitulácii..." display="Rekapitulácia rozpočtu" xr:uid="{ECD25DA4-A1B1-433E-8AB9-B9B3A87F0811}"/>
    <hyperlink ref="H1:I1" location="B80:B80" tooltip="Klikni na prechod ku Rozpočet..." display="Rozpočet" xr:uid="{6D3B08DD-C277-42C8-82CE-FF4DDEB7FC2D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Rekonštrukcia lesnej cesty Horná Magura, Oravice / SO 01 Rekonštrukcia lesnej cesty  Horná Magura, Oravice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FE96-924B-4D3A-8205-D58359DA1096}">
  <dimension ref="A1:AA115"/>
  <sheetViews>
    <sheetView workbookViewId="0">
      <pane ySplit="1" topLeftCell="A2" activePane="bottomLeft" state="frozen"/>
      <selection pane="bottomLeft" activeCell="D10" sqref="D10"/>
    </sheetView>
  </sheetViews>
  <sheetFormatPr defaultColWidth="0" defaultRowHeight="14.6" x14ac:dyDescent="0.4"/>
  <cols>
    <col min="1" max="1" width="1.61328125" customWidth="1"/>
    <col min="2" max="2" width="4.61328125" customWidth="1"/>
    <col min="3" max="3" width="12.61328125" customWidth="1"/>
    <col min="4" max="5" width="22.61328125" customWidth="1"/>
    <col min="6" max="7" width="9.61328125" customWidth="1"/>
    <col min="8" max="9" width="12.61328125" customWidth="1"/>
    <col min="10" max="10" width="10.61328125" hidden="1" customWidth="1"/>
    <col min="11" max="15" width="0" hidden="1" customWidth="1"/>
    <col min="16" max="16" width="9.61328125" customWidth="1"/>
    <col min="17" max="18" width="0" hidden="1" customWidth="1"/>
    <col min="19" max="19" width="7.61328125" customWidth="1"/>
    <col min="20" max="21" width="0" hidden="1" customWidth="1"/>
    <col min="22" max="22" width="7.61328125" customWidth="1"/>
    <col min="23" max="23" width="2.61328125" customWidth="1"/>
    <col min="24" max="26" width="0" hidden="1" customWidth="1"/>
    <col min="27" max="27" width="8.69140625" hidden="1" customWidth="1"/>
  </cols>
  <sheetData>
    <row r="1" spans="1:23" ht="35.049999999999997" customHeight="1" x14ac:dyDescent="0.4">
      <c r="A1" s="12"/>
      <c r="B1" s="290" t="s">
        <v>14</v>
      </c>
      <c r="C1" s="291"/>
      <c r="D1" s="12"/>
      <c r="E1" s="292" t="s">
        <v>0</v>
      </c>
      <c r="F1" s="293"/>
      <c r="G1" s="13"/>
      <c r="H1" s="331" t="s">
        <v>64</v>
      </c>
      <c r="I1" s="291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049999999999997" customHeight="1" x14ac:dyDescent="0.4">
      <c r="A2" s="15"/>
      <c r="B2" s="294" t="s">
        <v>14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6"/>
      <c r="R2" s="296"/>
      <c r="S2" s="296"/>
      <c r="T2" s="296"/>
      <c r="U2" s="296"/>
      <c r="V2" s="297"/>
      <c r="W2" s="55"/>
    </row>
    <row r="3" spans="1:23" ht="18" customHeight="1" x14ac:dyDescent="0.4">
      <c r="A3" s="15"/>
      <c r="B3" s="260" t="s">
        <v>230</v>
      </c>
      <c r="C3" s="261"/>
      <c r="D3" s="261"/>
      <c r="E3" s="261"/>
      <c r="F3" s="261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3"/>
      <c r="W3" s="55"/>
    </row>
    <row r="4" spans="1:23" ht="18" customHeight="1" x14ac:dyDescent="0.4">
      <c r="A4" s="15"/>
      <c r="B4" s="45" t="s">
        <v>176</v>
      </c>
      <c r="C4" s="32"/>
      <c r="D4" s="25"/>
      <c r="E4" s="25"/>
      <c r="F4" s="46" t="s">
        <v>16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4">
      <c r="A5" s="15"/>
      <c r="B5" s="40"/>
      <c r="C5" s="32"/>
      <c r="D5" s="25"/>
      <c r="E5" s="25"/>
      <c r="F5" s="46" t="s">
        <v>17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4">
      <c r="A6" s="15"/>
      <c r="B6" s="47" t="s">
        <v>18</v>
      </c>
      <c r="C6" s="32"/>
      <c r="D6" s="46" t="s">
        <v>19</v>
      </c>
      <c r="E6" s="25"/>
      <c r="F6" s="46" t="s">
        <v>20</v>
      </c>
      <c r="G6" s="349">
        <v>45465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05" customHeight="1" x14ac:dyDescent="0.4">
      <c r="A7" s="15"/>
      <c r="B7" s="298" t="s">
        <v>21</v>
      </c>
      <c r="C7" s="299"/>
      <c r="D7" s="299"/>
      <c r="E7" s="299"/>
      <c r="F7" s="299"/>
      <c r="G7" s="299"/>
      <c r="H7" s="300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4">
      <c r="A8" s="15"/>
      <c r="B8" s="51" t="s">
        <v>24</v>
      </c>
      <c r="C8" s="48"/>
      <c r="D8" s="28"/>
      <c r="E8" s="28"/>
      <c r="F8" s="52" t="s">
        <v>25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05" customHeight="1" x14ac:dyDescent="0.4">
      <c r="A9" s="15"/>
      <c r="B9" s="264" t="s">
        <v>227</v>
      </c>
      <c r="C9" s="265"/>
      <c r="D9" s="265"/>
      <c r="E9" s="265"/>
      <c r="F9" s="265"/>
      <c r="G9" s="265"/>
      <c r="H9" s="286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4">
      <c r="A10" s="15"/>
      <c r="B10" s="47" t="s">
        <v>24</v>
      </c>
      <c r="C10" s="32"/>
      <c r="D10" s="25"/>
      <c r="E10" s="25"/>
      <c r="F10" s="46" t="s">
        <v>25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05" customHeight="1" x14ac:dyDescent="0.4">
      <c r="A11" s="15"/>
      <c r="B11" s="264" t="s">
        <v>23</v>
      </c>
      <c r="C11" s="265"/>
      <c r="D11" s="265"/>
      <c r="E11" s="265"/>
      <c r="F11" s="265"/>
      <c r="G11" s="265"/>
      <c r="H11" s="286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4">
      <c r="A12" s="15"/>
      <c r="B12" s="47" t="s">
        <v>24</v>
      </c>
      <c r="C12" s="32"/>
      <c r="D12" s="25"/>
      <c r="E12" s="25"/>
      <c r="F12" s="46" t="s">
        <v>25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4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4">
      <c r="A14" s="15"/>
      <c r="B14" s="56" t="s">
        <v>6</v>
      </c>
      <c r="C14" s="64" t="s">
        <v>46</v>
      </c>
      <c r="D14" s="63" t="s">
        <v>47</v>
      </c>
      <c r="E14" s="68" t="s">
        <v>48</v>
      </c>
      <c r="F14" s="255" t="s">
        <v>32</v>
      </c>
      <c r="G14" s="256"/>
      <c r="H14" s="287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4">
      <c r="A15" s="15"/>
      <c r="B15" s="57" t="s">
        <v>26</v>
      </c>
      <c r="C15" s="65">
        <f>'SO 5104'!E62</f>
        <v>0</v>
      </c>
      <c r="D15" s="60">
        <f>'SO 5104'!F62</f>
        <v>0</v>
      </c>
      <c r="E15" s="69">
        <f>'SO 5104'!G62</f>
        <v>0</v>
      </c>
      <c r="F15" s="288"/>
      <c r="G15" s="274"/>
      <c r="H15" s="289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4">
      <c r="A16" s="15"/>
      <c r="B16" s="56" t="s">
        <v>27</v>
      </c>
      <c r="C16" s="94"/>
      <c r="D16" s="95"/>
      <c r="E16" s="96"/>
      <c r="F16" s="270" t="s">
        <v>33</v>
      </c>
      <c r="G16" s="274"/>
      <c r="H16" s="289"/>
      <c r="I16" s="25"/>
      <c r="J16" s="25"/>
      <c r="K16" s="26"/>
      <c r="L16" s="26"/>
      <c r="M16" s="26"/>
      <c r="N16" s="26"/>
      <c r="O16" s="76"/>
      <c r="P16" s="86">
        <f>(SUM(Z79:Z114))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4">
      <c r="A17" s="15"/>
      <c r="B17" s="57" t="s">
        <v>28</v>
      </c>
      <c r="C17" s="65"/>
      <c r="D17" s="60"/>
      <c r="E17" s="69"/>
      <c r="F17" s="271" t="s">
        <v>34</v>
      </c>
      <c r="G17" s="274"/>
      <c r="H17" s="289"/>
      <c r="I17" s="25"/>
      <c r="J17" s="25"/>
      <c r="K17" s="26"/>
      <c r="L17" s="26"/>
      <c r="M17" s="26"/>
      <c r="N17" s="26"/>
      <c r="O17" s="76"/>
      <c r="P17" s="86">
        <f>(SUM(Y79:Y114))</f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4">
      <c r="A18" s="15"/>
      <c r="B18" s="58" t="s">
        <v>29</v>
      </c>
      <c r="C18" s="66"/>
      <c r="D18" s="61"/>
      <c r="E18" s="70"/>
      <c r="F18" s="273"/>
      <c r="G18" s="279"/>
      <c r="H18" s="289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4">
      <c r="A19" s="15"/>
      <c r="B19" s="58" t="s">
        <v>30</v>
      </c>
      <c r="C19" s="67"/>
      <c r="D19" s="62"/>
      <c r="E19" s="70"/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4">
      <c r="A20" s="15"/>
      <c r="B20" s="54" t="s">
        <v>31</v>
      </c>
      <c r="C20" s="59"/>
      <c r="D20" s="97"/>
      <c r="E20" s="98">
        <f>SUM(E15:E19)</f>
        <v>0</v>
      </c>
      <c r="F20" s="266" t="s">
        <v>31</v>
      </c>
      <c r="G20" s="272"/>
      <c r="H20" s="287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4">
      <c r="A21" s="15"/>
      <c r="B21" s="51" t="s">
        <v>40</v>
      </c>
      <c r="C21" s="53"/>
      <c r="D21" s="93"/>
      <c r="E21" s="71">
        <f>((E15*U22*0)+(E16*V22*0)+(E17*W22*0))/100</f>
        <v>0</v>
      </c>
      <c r="F21" s="277" t="s">
        <v>43</v>
      </c>
      <c r="G21" s="274"/>
      <c r="H21" s="289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4">
      <c r="A22" s="15"/>
      <c r="B22" s="47" t="s">
        <v>41</v>
      </c>
      <c r="C22" s="34"/>
      <c r="D22" s="73"/>
      <c r="E22" s="72">
        <f>((E15*U23*0)+(E16*V23*0)+(E17*W23*0))/100</f>
        <v>0</v>
      </c>
      <c r="F22" s="277" t="s">
        <v>44</v>
      </c>
      <c r="G22" s="274"/>
      <c r="H22" s="289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4">
      <c r="A23" s="15"/>
      <c r="B23" s="47" t="s">
        <v>42</v>
      </c>
      <c r="C23" s="34"/>
      <c r="D23" s="73"/>
      <c r="E23" s="72">
        <f>((E15*U24*0)+(E16*V24*0)+(E17*W24*0))/100</f>
        <v>0</v>
      </c>
      <c r="F23" s="277" t="s">
        <v>45</v>
      </c>
      <c r="G23" s="274"/>
      <c r="H23" s="289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4">
      <c r="A24" s="15"/>
      <c r="B24" s="40"/>
      <c r="C24" s="34"/>
      <c r="D24" s="73"/>
      <c r="E24" s="73"/>
      <c r="F24" s="318"/>
      <c r="G24" s="279"/>
      <c r="H24" s="289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4">
      <c r="A25" s="15"/>
      <c r="B25" s="47"/>
      <c r="C25" s="34"/>
      <c r="D25" s="73"/>
      <c r="E25" s="73"/>
      <c r="F25" s="304" t="s">
        <v>31</v>
      </c>
      <c r="G25" s="305"/>
      <c r="H25" s="289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4">
      <c r="A26" s="15"/>
      <c r="B26" s="116" t="s">
        <v>51</v>
      </c>
      <c r="C26" s="100"/>
      <c r="D26" s="102"/>
      <c r="E26" s="112"/>
      <c r="F26" s="266" t="s">
        <v>35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4">
      <c r="A27" s="15"/>
      <c r="B27" s="41"/>
      <c r="C27" s="36"/>
      <c r="D27" s="74"/>
      <c r="E27" s="113"/>
      <c r="F27" s="308" t="s">
        <v>36</v>
      </c>
      <c r="G27" s="281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4">
      <c r="A28" s="15"/>
      <c r="B28" s="42"/>
      <c r="C28" s="37"/>
      <c r="D28" s="15"/>
      <c r="E28" s="114"/>
      <c r="F28" s="310" t="s">
        <v>37</v>
      </c>
      <c r="G28" s="311"/>
      <c r="H28" s="218">
        <f>P27-SUM('SO 5104'!K79:'SO 5104'!K114)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4">
      <c r="A29" s="15"/>
      <c r="B29" s="42"/>
      <c r="C29" s="37"/>
      <c r="D29" s="15"/>
      <c r="E29" s="114"/>
      <c r="F29" s="312" t="s">
        <v>38</v>
      </c>
      <c r="G29" s="313"/>
      <c r="H29" s="33">
        <f>SUM('SO 5104'!K79:'SO 5104'!K114)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4">
      <c r="A30" s="15"/>
      <c r="B30" s="42"/>
      <c r="C30" s="37"/>
      <c r="D30" s="15"/>
      <c r="E30" s="114"/>
      <c r="F30" s="314" t="s">
        <v>39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4">
      <c r="A31" s="15"/>
      <c r="B31" s="38"/>
      <c r="C31" s="30"/>
      <c r="D31" s="105"/>
      <c r="E31" s="115"/>
      <c r="F31" s="281"/>
      <c r="G31" s="269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4">
      <c r="A32" s="15"/>
      <c r="B32" s="116" t="s">
        <v>49</v>
      </c>
      <c r="C32" s="107"/>
      <c r="D32" s="19"/>
      <c r="E32" s="117" t="s">
        <v>50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4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4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4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4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4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4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4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4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4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4">
      <c r="A42" s="137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4">
      <c r="A43" s="137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049999999999997" customHeight="1" x14ac:dyDescent="0.4">
      <c r="A44" s="137"/>
      <c r="B44" s="335" t="s">
        <v>0</v>
      </c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7"/>
      <c r="W44" s="55"/>
    </row>
    <row r="45" spans="1:23" x14ac:dyDescent="0.4">
      <c r="A45" s="137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05" customHeight="1" x14ac:dyDescent="0.4">
      <c r="A46" s="205"/>
      <c r="B46" s="338" t="s">
        <v>21</v>
      </c>
      <c r="C46" s="339"/>
      <c r="D46" s="339"/>
      <c r="E46" s="340"/>
      <c r="F46" s="341" t="s">
        <v>19</v>
      </c>
      <c r="G46" s="339"/>
      <c r="H46" s="340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05" customHeight="1" x14ac:dyDescent="0.4">
      <c r="A47" s="205"/>
      <c r="B47" s="338" t="s">
        <v>227</v>
      </c>
      <c r="C47" s="339"/>
      <c r="D47" s="339"/>
      <c r="E47" s="340"/>
      <c r="F47" s="341" t="s">
        <v>17</v>
      </c>
      <c r="G47" s="339"/>
      <c r="H47" s="340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05" customHeight="1" x14ac:dyDescent="0.4">
      <c r="A48" s="205"/>
      <c r="B48" s="338" t="s">
        <v>23</v>
      </c>
      <c r="C48" s="339"/>
      <c r="D48" s="339"/>
      <c r="E48" s="340"/>
      <c r="F48" s="341" t="s">
        <v>231</v>
      </c>
      <c r="G48" s="339"/>
      <c r="H48" s="340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4">
      <c r="A49" s="205"/>
      <c r="B49" s="301" t="s">
        <v>1</v>
      </c>
      <c r="C49" s="302"/>
      <c r="D49" s="302"/>
      <c r="E49" s="302"/>
      <c r="F49" s="302"/>
      <c r="G49" s="302"/>
      <c r="H49" s="302"/>
      <c r="I49" s="30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4">
      <c r="A50" s="15"/>
      <c r="B50" s="209" t="s">
        <v>176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4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4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4">
      <c r="A53" s="15"/>
      <c r="B53" s="209" t="s">
        <v>55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4">
      <c r="A54" s="2"/>
      <c r="B54" s="333" t="s">
        <v>52</v>
      </c>
      <c r="C54" s="334"/>
      <c r="D54" s="135"/>
      <c r="E54" s="135" t="s">
        <v>46</v>
      </c>
      <c r="F54" s="135" t="s">
        <v>47</v>
      </c>
      <c r="G54" s="135" t="s">
        <v>31</v>
      </c>
      <c r="H54" s="135" t="s">
        <v>53</v>
      </c>
      <c r="I54" s="135" t="s">
        <v>54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4">
      <c r="A55" s="10"/>
      <c r="B55" s="332" t="s">
        <v>56</v>
      </c>
      <c r="C55" s="322"/>
      <c r="D55" s="322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17"/>
      <c r="X55" s="144"/>
      <c r="Y55" s="144"/>
      <c r="Z55" s="144"/>
    </row>
    <row r="56" spans="1:26" x14ac:dyDescent="0.4">
      <c r="A56" s="10"/>
      <c r="B56" s="326" t="s">
        <v>57</v>
      </c>
      <c r="C56" s="266"/>
      <c r="D56" s="266"/>
      <c r="E56" s="69">
        <f>'SO 5104'!L85</f>
        <v>0</v>
      </c>
      <c r="F56" s="69">
        <f>'SO 5104'!M85</f>
        <v>0</v>
      </c>
      <c r="G56" s="69">
        <f>'SO 5104'!I85</f>
        <v>0</v>
      </c>
      <c r="H56" s="145">
        <f>'SO 5104'!S85</f>
        <v>0</v>
      </c>
      <c r="I56" s="145">
        <f>'SO 5104'!V85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17"/>
      <c r="X56" s="144"/>
      <c r="Y56" s="144"/>
      <c r="Z56" s="144"/>
    </row>
    <row r="57" spans="1:26" x14ac:dyDescent="0.4">
      <c r="A57" s="10"/>
      <c r="B57" s="326" t="s">
        <v>177</v>
      </c>
      <c r="C57" s="266"/>
      <c r="D57" s="266"/>
      <c r="E57" s="69">
        <f>'SO 5104'!L89</f>
        <v>0</v>
      </c>
      <c r="F57" s="69">
        <f>'SO 5104'!M89</f>
        <v>0</v>
      </c>
      <c r="G57" s="69">
        <f>'SO 5104'!I89</f>
        <v>0</v>
      </c>
      <c r="H57" s="145">
        <f>'SO 5104'!S89</f>
        <v>103.7</v>
      </c>
      <c r="I57" s="145">
        <f>'SO 5104'!V89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17"/>
      <c r="X57" s="144"/>
      <c r="Y57" s="144"/>
      <c r="Z57" s="144"/>
    </row>
    <row r="58" spans="1:26" x14ac:dyDescent="0.4">
      <c r="A58" s="10"/>
      <c r="B58" s="326" t="s">
        <v>178</v>
      </c>
      <c r="C58" s="266"/>
      <c r="D58" s="266"/>
      <c r="E58" s="69">
        <f>'SO 5104'!L95</f>
        <v>0</v>
      </c>
      <c r="F58" s="69">
        <f>'SO 5104'!M95</f>
        <v>0</v>
      </c>
      <c r="G58" s="69">
        <f>'SO 5104'!I95</f>
        <v>0</v>
      </c>
      <c r="H58" s="145">
        <f>'SO 5104'!S95</f>
        <v>29.67</v>
      </c>
      <c r="I58" s="145">
        <f>'SO 5104'!V95</f>
        <v>0</v>
      </c>
      <c r="J58" s="145"/>
      <c r="K58" s="145"/>
      <c r="L58" s="145"/>
      <c r="M58" s="145"/>
      <c r="N58" s="145"/>
      <c r="O58" s="145"/>
      <c r="P58" s="145"/>
      <c r="Q58" s="144"/>
      <c r="R58" s="144"/>
      <c r="S58" s="144"/>
      <c r="T58" s="144"/>
      <c r="U58" s="144"/>
      <c r="V58" s="156"/>
      <c r="W58" s="217"/>
      <c r="X58" s="144"/>
      <c r="Y58" s="144"/>
      <c r="Z58" s="144"/>
    </row>
    <row r="59" spans="1:26" x14ac:dyDescent="0.4">
      <c r="A59" s="10"/>
      <c r="B59" s="326" t="s">
        <v>58</v>
      </c>
      <c r="C59" s="266"/>
      <c r="D59" s="266"/>
      <c r="E59" s="69">
        <f>'SO 5104'!L99</f>
        <v>0</v>
      </c>
      <c r="F59" s="69">
        <f>'SO 5104'!M99</f>
        <v>0</v>
      </c>
      <c r="G59" s="69">
        <f>'SO 5104'!I99</f>
        <v>0</v>
      </c>
      <c r="H59" s="145">
        <f>'SO 5104'!S99</f>
        <v>41.29</v>
      </c>
      <c r="I59" s="145">
        <f>'SO 5104'!V99</f>
        <v>0</v>
      </c>
      <c r="J59" s="145"/>
      <c r="K59" s="145"/>
      <c r="L59" s="145"/>
      <c r="M59" s="145"/>
      <c r="N59" s="145"/>
      <c r="O59" s="145"/>
      <c r="P59" s="145"/>
      <c r="Q59" s="144"/>
      <c r="R59" s="144"/>
      <c r="S59" s="144"/>
      <c r="T59" s="144"/>
      <c r="U59" s="144"/>
      <c r="V59" s="156"/>
      <c r="W59" s="217"/>
      <c r="X59" s="144"/>
      <c r="Y59" s="144"/>
      <c r="Z59" s="144"/>
    </row>
    <row r="60" spans="1:26" x14ac:dyDescent="0.4">
      <c r="A60" s="10"/>
      <c r="B60" s="326" t="s">
        <v>59</v>
      </c>
      <c r="C60" s="266"/>
      <c r="D60" s="266"/>
      <c r="E60" s="69">
        <f>'SO 5104'!L108</f>
        <v>0</v>
      </c>
      <c r="F60" s="69">
        <f>'SO 5104'!M108</f>
        <v>0</v>
      </c>
      <c r="G60" s="69">
        <f>'SO 5104'!I108</f>
        <v>0</v>
      </c>
      <c r="H60" s="145">
        <f>'SO 5104'!S108</f>
        <v>107</v>
      </c>
      <c r="I60" s="145">
        <f>'SO 5104'!V108</f>
        <v>0</v>
      </c>
      <c r="J60" s="145"/>
      <c r="K60" s="145"/>
      <c r="L60" s="145"/>
      <c r="M60" s="145"/>
      <c r="N60" s="145"/>
      <c r="O60" s="145"/>
      <c r="P60" s="145"/>
      <c r="Q60" s="144"/>
      <c r="R60" s="144"/>
      <c r="S60" s="144"/>
      <c r="T60" s="144"/>
      <c r="U60" s="144"/>
      <c r="V60" s="156"/>
      <c r="W60" s="217"/>
      <c r="X60" s="144"/>
      <c r="Y60" s="144"/>
      <c r="Z60" s="144"/>
    </row>
    <row r="61" spans="1:26" x14ac:dyDescent="0.4">
      <c r="A61" s="10"/>
      <c r="B61" s="326" t="s">
        <v>60</v>
      </c>
      <c r="C61" s="266"/>
      <c r="D61" s="266"/>
      <c r="E61" s="69">
        <f>'SO 5104'!L112</f>
        <v>0</v>
      </c>
      <c r="F61" s="69">
        <f>'SO 5104'!M112</f>
        <v>0</v>
      </c>
      <c r="G61" s="69">
        <f>'SO 5104'!I112</f>
        <v>0</v>
      </c>
      <c r="H61" s="145">
        <f>'SO 5104'!S112</f>
        <v>0</v>
      </c>
      <c r="I61" s="145">
        <f>'SO 5104'!V112</f>
        <v>0</v>
      </c>
      <c r="J61" s="145"/>
      <c r="K61" s="145"/>
      <c r="L61" s="145"/>
      <c r="M61" s="145"/>
      <c r="N61" s="145"/>
      <c r="O61" s="145"/>
      <c r="P61" s="145"/>
      <c r="Q61" s="144"/>
      <c r="R61" s="144"/>
      <c r="S61" s="144"/>
      <c r="T61" s="144"/>
      <c r="U61" s="144"/>
      <c r="V61" s="156"/>
      <c r="W61" s="217"/>
      <c r="X61" s="144"/>
      <c r="Y61" s="144"/>
      <c r="Z61" s="144"/>
    </row>
    <row r="62" spans="1:26" x14ac:dyDescent="0.4">
      <c r="A62" s="10"/>
      <c r="B62" s="324" t="s">
        <v>56</v>
      </c>
      <c r="C62" s="325"/>
      <c r="D62" s="325"/>
      <c r="E62" s="146">
        <f>'SO 5104'!L114</f>
        <v>0</v>
      </c>
      <c r="F62" s="146">
        <f>'SO 5104'!M114</f>
        <v>0</v>
      </c>
      <c r="G62" s="146">
        <f>'SO 5104'!I114</f>
        <v>0</v>
      </c>
      <c r="H62" s="147">
        <f>'SO 5104'!S114</f>
        <v>281.66000000000003</v>
      </c>
      <c r="I62" s="147">
        <f>'SO 5104'!V114</f>
        <v>0</v>
      </c>
      <c r="J62" s="147"/>
      <c r="K62" s="147"/>
      <c r="L62" s="147"/>
      <c r="M62" s="147"/>
      <c r="N62" s="147"/>
      <c r="O62" s="147"/>
      <c r="P62" s="147"/>
      <c r="Q62" s="144"/>
      <c r="R62" s="144"/>
      <c r="S62" s="144"/>
      <c r="T62" s="144"/>
      <c r="U62" s="144"/>
      <c r="V62" s="156"/>
      <c r="W62" s="217"/>
      <c r="X62" s="144"/>
      <c r="Y62" s="144"/>
      <c r="Z62" s="144"/>
    </row>
    <row r="63" spans="1:26" x14ac:dyDescent="0.4">
      <c r="A63" s="1"/>
      <c r="B63" s="210"/>
      <c r="C63" s="1"/>
      <c r="D63" s="1"/>
      <c r="E63" s="139"/>
      <c r="F63" s="139"/>
      <c r="G63" s="139"/>
      <c r="H63" s="140"/>
      <c r="I63" s="140"/>
      <c r="J63" s="140"/>
      <c r="K63" s="140"/>
      <c r="L63" s="140"/>
      <c r="M63" s="140"/>
      <c r="N63" s="140"/>
      <c r="O63" s="140"/>
      <c r="P63" s="140"/>
      <c r="V63" s="157"/>
      <c r="W63" s="55"/>
    </row>
    <row r="64" spans="1:26" x14ac:dyDescent="0.4">
      <c r="A64" s="148"/>
      <c r="B64" s="327" t="s">
        <v>63</v>
      </c>
      <c r="C64" s="328"/>
      <c r="D64" s="328"/>
      <c r="E64" s="150">
        <f>'SO 5104'!L115</f>
        <v>0</v>
      </c>
      <c r="F64" s="150">
        <f>'SO 5104'!M115</f>
        <v>0</v>
      </c>
      <c r="G64" s="150">
        <f>'SO 5104'!I115</f>
        <v>0</v>
      </c>
      <c r="H64" s="151">
        <f>'SO 5104'!S115</f>
        <v>281.66000000000003</v>
      </c>
      <c r="I64" s="151">
        <f>'SO 5104'!V115</f>
        <v>0</v>
      </c>
      <c r="J64" s="152"/>
      <c r="K64" s="152"/>
      <c r="L64" s="152"/>
      <c r="M64" s="152"/>
      <c r="N64" s="152"/>
      <c r="O64" s="152"/>
      <c r="P64" s="152"/>
      <c r="Q64" s="153"/>
      <c r="R64" s="153"/>
      <c r="S64" s="153"/>
      <c r="T64" s="153"/>
      <c r="U64" s="153"/>
      <c r="V64" s="158"/>
      <c r="W64" s="217"/>
      <c r="X64" s="149"/>
      <c r="Y64" s="149"/>
      <c r="Z64" s="149"/>
    </row>
    <row r="65" spans="1:26" x14ac:dyDescent="0.4">
      <c r="A65" s="15"/>
      <c r="B65" s="42"/>
      <c r="C65" s="3"/>
      <c r="D65" s="3"/>
      <c r="E65" s="14"/>
      <c r="F65" s="14"/>
      <c r="G65" s="14"/>
      <c r="H65" s="159"/>
      <c r="I65" s="159"/>
      <c r="J65" s="159"/>
      <c r="K65" s="159"/>
      <c r="L65" s="159"/>
      <c r="M65" s="159"/>
      <c r="N65" s="159"/>
      <c r="O65" s="159"/>
      <c r="P65" s="159"/>
      <c r="Q65" s="11"/>
      <c r="R65" s="11"/>
      <c r="S65" s="11"/>
      <c r="T65" s="11"/>
      <c r="U65" s="11"/>
      <c r="V65" s="11"/>
      <c r="W65" s="55"/>
    </row>
    <row r="66" spans="1:26" x14ac:dyDescent="0.4">
      <c r="A66" s="15"/>
      <c r="B66" s="42"/>
      <c r="C66" s="3"/>
      <c r="D66" s="3"/>
      <c r="E66" s="14"/>
      <c r="F66" s="14"/>
      <c r="G66" s="14"/>
      <c r="H66" s="159"/>
      <c r="I66" s="159"/>
      <c r="J66" s="159"/>
      <c r="K66" s="159"/>
      <c r="L66" s="159"/>
      <c r="M66" s="159"/>
      <c r="N66" s="159"/>
      <c r="O66" s="159"/>
      <c r="P66" s="159"/>
      <c r="Q66" s="11"/>
      <c r="R66" s="11"/>
      <c r="S66" s="11"/>
      <c r="T66" s="11"/>
      <c r="U66" s="11"/>
      <c r="V66" s="11"/>
      <c r="W66" s="55"/>
    </row>
    <row r="67" spans="1:26" x14ac:dyDescent="0.4">
      <c r="A67" s="15"/>
      <c r="B67" s="38"/>
      <c r="C67" s="8"/>
      <c r="D67" s="8"/>
      <c r="E67" s="27"/>
      <c r="F67" s="27"/>
      <c r="G67" s="27"/>
      <c r="H67" s="160"/>
      <c r="I67" s="160"/>
      <c r="J67" s="160"/>
      <c r="K67" s="160"/>
      <c r="L67" s="160"/>
      <c r="M67" s="160"/>
      <c r="N67" s="160"/>
      <c r="O67" s="160"/>
      <c r="P67" s="160"/>
      <c r="Q67" s="16"/>
      <c r="R67" s="16"/>
      <c r="S67" s="16"/>
      <c r="T67" s="16"/>
      <c r="U67" s="16"/>
      <c r="V67" s="16"/>
      <c r="W67" s="55"/>
    </row>
    <row r="68" spans="1:26" ht="35.049999999999997" customHeight="1" x14ac:dyDescent="0.4">
      <c r="A68" s="1"/>
      <c r="B68" s="329" t="s">
        <v>64</v>
      </c>
      <c r="C68" s="330"/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55"/>
    </row>
    <row r="69" spans="1:26" x14ac:dyDescent="0.4">
      <c r="A69" s="15"/>
      <c r="B69" s="99"/>
      <c r="C69" s="19"/>
      <c r="D69" s="19"/>
      <c r="E69" s="101"/>
      <c r="F69" s="101"/>
      <c r="G69" s="101"/>
      <c r="H69" s="174"/>
      <c r="I69" s="174"/>
      <c r="J69" s="174"/>
      <c r="K69" s="174"/>
      <c r="L69" s="174"/>
      <c r="M69" s="174"/>
      <c r="N69" s="174"/>
      <c r="O69" s="174"/>
      <c r="P69" s="174"/>
      <c r="Q69" s="20"/>
      <c r="R69" s="20"/>
      <c r="S69" s="20"/>
      <c r="T69" s="20"/>
      <c r="U69" s="20"/>
      <c r="V69" s="20"/>
      <c r="W69" s="55"/>
    </row>
    <row r="70" spans="1:26" ht="20.05" customHeight="1" x14ac:dyDescent="0.4">
      <c r="A70" s="205"/>
      <c r="B70" s="343" t="s">
        <v>21</v>
      </c>
      <c r="C70" s="344"/>
      <c r="D70" s="344"/>
      <c r="E70" s="345"/>
      <c r="F70" s="172"/>
      <c r="G70" s="172"/>
      <c r="H70" s="173" t="s">
        <v>19</v>
      </c>
      <c r="I70" s="319"/>
      <c r="J70" s="320"/>
      <c r="K70" s="320"/>
      <c r="L70" s="320"/>
      <c r="M70" s="320"/>
      <c r="N70" s="320"/>
      <c r="O70" s="320"/>
      <c r="P70" s="321"/>
      <c r="Q70" s="18"/>
      <c r="R70" s="18"/>
      <c r="S70" s="18"/>
      <c r="T70" s="18"/>
      <c r="U70" s="18"/>
      <c r="V70" s="18"/>
      <c r="W70" s="55"/>
    </row>
    <row r="71" spans="1:26" ht="20.05" customHeight="1" x14ac:dyDescent="0.4">
      <c r="A71" s="205"/>
      <c r="B71" s="338" t="s">
        <v>227</v>
      </c>
      <c r="C71" s="339"/>
      <c r="D71" s="339"/>
      <c r="E71" s="340"/>
      <c r="F71" s="168"/>
      <c r="G71" s="168"/>
      <c r="H71" s="169" t="s">
        <v>17</v>
      </c>
      <c r="I71" s="169"/>
      <c r="J71" s="159"/>
      <c r="K71" s="159"/>
      <c r="L71" s="159"/>
      <c r="M71" s="159"/>
      <c r="N71" s="159"/>
      <c r="O71" s="159"/>
      <c r="P71" s="159"/>
      <c r="Q71" s="11"/>
      <c r="R71" s="11"/>
      <c r="S71" s="11"/>
      <c r="T71" s="11"/>
      <c r="U71" s="11"/>
      <c r="V71" s="11"/>
      <c r="W71" s="55"/>
    </row>
    <row r="72" spans="1:26" ht="20.05" customHeight="1" x14ac:dyDescent="0.4">
      <c r="A72" s="205"/>
      <c r="B72" s="338" t="s">
        <v>23</v>
      </c>
      <c r="C72" s="339"/>
      <c r="D72" s="339"/>
      <c r="E72" s="340"/>
      <c r="F72" s="168"/>
      <c r="G72" s="168"/>
      <c r="H72" s="169" t="s">
        <v>75</v>
      </c>
      <c r="I72" s="350">
        <v>45465</v>
      </c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55"/>
    </row>
    <row r="73" spans="1:26" ht="20.05" customHeight="1" x14ac:dyDescent="0.4">
      <c r="A73" s="15"/>
      <c r="B73" s="209" t="s">
        <v>76</v>
      </c>
      <c r="C73" s="3"/>
      <c r="D73" s="3"/>
      <c r="E73" s="14"/>
      <c r="F73" s="14"/>
      <c r="G73" s="14"/>
      <c r="H73" s="159"/>
      <c r="I73" s="159"/>
      <c r="J73" s="159"/>
      <c r="K73" s="159"/>
      <c r="L73" s="159"/>
      <c r="M73" s="159"/>
      <c r="N73" s="159"/>
      <c r="O73" s="159"/>
      <c r="P73" s="159"/>
      <c r="Q73" s="11"/>
      <c r="R73" s="11"/>
      <c r="S73" s="11"/>
      <c r="T73" s="11"/>
      <c r="U73" s="11"/>
      <c r="V73" s="11"/>
      <c r="W73" s="55"/>
    </row>
    <row r="74" spans="1:26" ht="20.05" customHeight="1" x14ac:dyDescent="0.4">
      <c r="A74" s="15"/>
      <c r="B74" s="209" t="s">
        <v>176</v>
      </c>
      <c r="C74" s="3"/>
      <c r="D74" s="3"/>
      <c r="E74" s="14"/>
      <c r="F74" s="14"/>
      <c r="G74" s="14"/>
      <c r="H74" s="159"/>
      <c r="I74" s="159"/>
      <c r="J74" s="159"/>
      <c r="K74" s="159"/>
      <c r="L74" s="159"/>
      <c r="M74" s="159"/>
      <c r="N74" s="159"/>
      <c r="O74" s="159"/>
      <c r="P74" s="159"/>
      <c r="Q74" s="11"/>
      <c r="R74" s="11"/>
      <c r="S74" s="11"/>
      <c r="T74" s="11"/>
      <c r="U74" s="11"/>
      <c r="V74" s="11"/>
      <c r="W74" s="55"/>
    </row>
    <row r="75" spans="1:26" ht="20.05" customHeight="1" x14ac:dyDescent="0.4">
      <c r="A75" s="15"/>
      <c r="B75" s="42"/>
      <c r="C75" s="3"/>
      <c r="D75" s="3"/>
      <c r="E75" s="14"/>
      <c r="F75" s="14"/>
      <c r="G75" s="14"/>
      <c r="H75" s="159"/>
      <c r="I75" s="159"/>
      <c r="J75" s="159"/>
      <c r="K75" s="159"/>
      <c r="L75" s="159"/>
      <c r="M75" s="159"/>
      <c r="N75" s="159"/>
      <c r="O75" s="159"/>
      <c r="P75" s="159"/>
      <c r="Q75" s="11"/>
      <c r="R75" s="11"/>
      <c r="S75" s="11"/>
      <c r="T75" s="11"/>
      <c r="U75" s="11"/>
      <c r="V75" s="11"/>
      <c r="W75" s="55"/>
    </row>
    <row r="76" spans="1:26" ht="20.05" customHeight="1" x14ac:dyDescent="0.4">
      <c r="A76" s="15"/>
      <c r="B76" s="42"/>
      <c r="C76" s="3"/>
      <c r="D76" s="3"/>
      <c r="E76" s="14"/>
      <c r="F76" s="14"/>
      <c r="G76" s="14"/>
      <c r="H76" s="159"/>
      <c r="I76" s="159"/>
      <c r="J76" s="159"/>
      <c r="K76" s="159"/>
      <c r="L76" s="159"/>
      <c r="M76" s="159"/>
      <c r="N76" s="159"/>
      <c r="O76" s="159"/>
      <c r="P76" s="159"/>
      <c r="Q76" s="11"/>
      <c r="R76" s="11"/>
      <c r="S76" s="11"/>
      <c r="T76" s="11"/>
      <c r="U76" s="11"/>
      <c r="V76" s="11"/>
      <c r="W76" s="55"/>
    </row>
    <row r="77" spans="1:26" ht="20.05" customHeight="1" x14ac:dyDescent="0.4">
      <c r="A77" s="15"/>
      <c r="B77" s="211" t="s">
        <v>55</v>
      </c>
      <c r="C77" s="170"/>
      <c r="D77" s="170"/>
      <c r="E77" s="14"/>
      <c r="F77" s="14"/>
      <c r="G77" s="14"/>
      <c r="H77" s="159"/>
      <c r="I77" s="159"/>
      <c r="J77" s="159"/>
      <c r="K77" s="159"/>
      <c r="L77" s="159"/>
      <c r="M77" s="159"/>
      <c r="N77" s="159"/>
      <c r="O77" s="159"/>
      <c r="P77" s="159"/>
      <c r="Q77" s="11"/>
      <c r="R77" s="11"/>
      <c r="S77" s="11"/>
      <c r="T77" s="11"/>
      <c r="U77" s="11"/>
      <c r="V77" s="11"/>
      <c r="W77" s="55"/>
    </row>
    <row r="78" spans="1:26" x14ac:dyDescent="0.4">
      <c r="A78" s="2"/>
      <c r="B78" s="212" t="s">
        <v>65</v>
      </c>
      <c r="C78" s="135" t="s">
        <v>66</v>
      </c>
      <c r="D78" s="135" t="s">
        <v>67</v>
      </c>
      <c r="E78" s="161"/>
      <c r="F78" s="161" t="s">
        <v>68</v>
      </c>
      <c r="G78" s="161" t="s">
        <v>69</v>
      </c>
      <c r="H78" s="162" t="s">
        <v>70</v>
      </c>
      <c r="I78" s="162" t="s">
        <v>71</v>
      </c>
      <c r="J78" s="162"/>
      <c r="K78" s="162"/>
      <c r="L78" s="162"/>
      <c r="M78" s="162"/>
      <c r="N78" s="162"/>
      <c r="O78" s="162"/>
      <c r="P78" s="162" t="s">
        <v>72</v>
      </c>
      <c r="Q78" s="163"/>
      <c r="R78" s="163"/>
      <c r="S78" s="135" t="s">
        <v>73</v>
      </c>
      <c r="T78" s="164"/>
      <c r="U78" s="164"/>
      <c r="V78" s="135" t="s">
        <v>74</v>
      </c>
      <c r="W78" s="55"/>
    </row>
    <row r="79" spans="1:26" x14ac:dyDescent="0.4">
      <c r="A79" s="10"/>
      <c r="B79" s="75"/>
      <c r="C79" s="175"/>
      <c r="D79" s="322" t="s">
        <v>56</v>
      </c>
      <c r="E79" s="322"/>
      <c r="F79" s="141"/>
      <c r="G79" s="176"/>
      <c r="H79" s="141"/>
      <c r="I79" s="141"/>
      <c r="J79" s="142"/>
      <c r="K79" s="142"/>
      <c r="L79" s="142"/>
      <c r="M79" s="142"/>
      <c r="N79" s="142"/>
      <c r="O79" s="142"/>
      <c r="P79" s="142"/>
      <c r="Q79" s="111"/>
      <c r="R79" s="111"/>
      <c r="S79" s="111"/>
      <c r="T79" s="111"/>
      <c r="U79" s="111"/>
      <c r="V79" s="198"/>
      <c r="W79" s="217"/>
      <c r="X79" s="144"/>
      <c r="Y79" s="144"/>
      <c r="Z79" s="144"/>
    </row>
    <row r="80" spans="1:26" x14ac:dyDescent="0.4">
      <c r="A80" s="10"/>
      <c r="B80" s="57"/>
      <c r="C80" s="178">
        <v>1</v>
      </c>
      <c r="D80" s="323" t="s">
        <v>77</v>
      </c>
      <c r="E80" s="323"/>
      <c r="F80" s="69"/>
      <c r="G80" s="177"/>
      <c r="H80" s="69"/>
      <c r="I80" s="69"/>
      <c r="J80" s="145"/>
      <c r="K80" s="145"/>
      <c r="L80" s="145"/>
      <c r="M80" s="145"/>
      <c r="N80" s="145"/>
      <c r="O80" s="145"/>
      <c r="P80" s="145"/>
      <c r="Q80" s="10"/>
      <c r="R80" s="10"/>
      <c r="S80" s="10"/>
      <c r="T80" s="10"/>
      <c r="U80" s="10"/>
      <c r="V80" s="199"/>
      <c r="W80" s="217"/>
      <c r="X80" s="144"/>
      <c r="Y80" s="144"/>
      <c r="Z80" s="144"/>
    </row>
    <row r="81" spans="1:26" ht="25" customHeight="1" x14ac:dyDescent="0.4">
      <c r="A81" s="185"/>
      <c r="B81" s="213"/>
      <c r="C81" s="186" t="s">
        <v>179</v>
      </c>
      <c r="D81" s="342" t="s">
        <v>180</v>
      </c>
      <c r="E81" s="342"/>
      <c r="F81" s="180" t="s">
        <v>80</v>
      </c>
      <c r="G81" s="181">
        <v>740</v>
      </c>
      <c r="H81" s="180"/>
      <c r="I81" s="180"/>
      <c r="J81" s="182">
        <f>ROUND(G81*(N81),2)</f>
        <v>4388.2</v>
      </c>
      <c r="K81" s="183">
        <f>ROUND(G81*(O81),2)</f>
        <v>0</v>
      </c>
      <c r="L81" s="183">
        <f>ROUND(G81*(H81),2)</f>
        <v>0</v>
      </c>
      <c r="M81" s="183"/>
      <c r="N81" s="183">
        <v>5.93</v>
      </c>
      <c r="O81" s="183"/>
      <c r="P81" s="187"/>
      <c r="Q81" s="187"/>
      <c r="R81" s="187"/>
      <c r="S81" s="184">
        <f>ROUND(G81*(P81),3)</f>
        <v>0</v>
      </c>
      <c r="T81" s="184"/>
      <c r="U81" s="184"/>
      <c r="V81" s="200"/>
      <c r="W81" s="55"/>
      <c r="Z81">
        <v>0</v>
      </c>
    </row>
    <row r="82" spans="1:26" ht="25" customHeight="1" x14ac:dyDescent="0.4">
      <c r="A82" s="185"/>
      <c r="B82" s="213"/>
      <c r="C82" s="186" t="s">
        <v>181</v>
      </c>
      <c r="D82" s="342" t="s">
        <v>182</v>
      </c>
      <c r="E82" s="342"/>
      <c r="F82" s="180" t="s">
        <v>80</v>
      </c>
      <c r="G82" s="181">
        <v>148</v>
      </c>
      <c r="H82" s="180"/>
      <c r="I82" s="180"/>
      <c r="J82" s="182">
        <f>ROUND(G82*(N82),2)</f>
        <v>142.08000000000001</v>
      </c>
      <c r="K82" s="183">
        <f>ROUND(G82*(O82),2)</f>
        <v>0</v>
      </c>
      <c r="L82" s="183">
        <f>ROUND(G82*(H82),2)</f>
        <v>0</v>
      </c>
      <c r="M82" s="183"/>
      <c r="N82" s="183">
        <v>0.96</v>
      </c>
      <c r="O82" s="183"/>
      <c r="P82" s="187"/>
      <c r="Q82" s="187"/>
      <c r="R82" s="187"/>
      <c r="S82" s="184">
        <f>ROUND(G82*(P82),3)</f>
        <v>0</v>
      </c>
      <c r="T82" s="184"/>
      <c r="U82" s="184"/>
      <c r="V82" s="200"/>
      <c r="W82" s="55"/>
      <c r="Z82">
        <v>0</v>
      </c>
    </row>
    <row r="83" spans="1:26" ht="25" customHeight="1" x14ac:dyDescent="0.4">
      <c r="A83" s="185"/>
      <c r="B83" s="213"/>
      <c r="C83" s="186" t="s">
        <v>183</v>
      </c>
      <c r="D83" s="342" t="s">
        <v>184</v>
      </c>
      <c r="E83" s="342"/>
      <c r="F83" s="180" t="s">
        <v>80</v>
      </c>
      <c r="G83" s="181">
        <v>79.819999999999993</v>
      </c>
      <c r="H83" s="180"/>
      <c r="I83" s="180"/>
      <c r="J83" s="182">
        <f>ROUND(G83*(N83),2)</f>
        <v>360.79</v>
      </c>
      <c r="K83" s="183">
        <f>ROUND(G83*(O83),2)</f>
        <v>0</v>
      </c>
      <c r="L83" s="183">
        <f>ROUND(G83*(H83),2)</f>
        <v>0</v>
      </c>
      <c r="M83" s="183"/>
      <c r="N83" s="183">
        <v>4.5199999999999996</v>
      </c>
      <c r="O83" s="183"/>
      <c r="P83" s="187"/>
      <c r="Q83" s="187"/>
      <c r="R83" s="187"/>
      <c r="S83" s="184">
        <f>ROUND(G83*(P83),3)</f>
        <v>0</v>
      </c>
      <c r="T83" s="184"/>
      <c r="U83" s="184"/>
      <c r="V83" s="200"/>
      <c r="W83" s="55"/>
      <c r="Z83">
        <v>0</v>
      </c>
    </row>
    <row r="84" spans="1:26" ht="25" customHeight="1" x14ac:dyDescent="0.4">
      <c r="A84" s="185"/>
      <c r="B84" s="214"/>
      <c r="C84" s="192" t="s">
        <v>185</v>
      </c>
      <c r="D84" s="346" t="s">
        <v>186</v>
      </c>
      <c r="E84" s="346"/>
      <c r="F84" s="190" t="s">
        <v>161</v>
      </c>
      <c r="G84" s="189">
        <v>175.60399999999998</v>
      </c>
      <c r="H84" s="190"/>
      <c r="I84" s="190"/>
      <c r="J84" s="219">
        <f>ROUND(G84*(N84),2)</f>
        <v>2897.47</v>
      </c>
      <c r="K84" s="220">
        <f>ROUND(G84*(O84),2)</f>
        <v>0</v>
      </c>
      <c r="L84" s="220"/>
      <c r="M84" s="220">
        <f>ROUND(G84*(H84),2)</f>
        <v>0</v>
      </c>
      <c r="N84" s="220">
        <v>16.5</v>
      </c>
      <c r="O84" s="220"/>
      <c r="P84" s="193"/>
      <c r="Q84" s="193"/>
      <c r="R84" s="193"/>
      <c r="S84" s="191">
        <f>ROUND(G84*(P84),3)</f>
        <v>0</v>
      </c>
      <c r="T84" s="191"/>
      <c r="U84" s="191"/>
      <c r="V84" s="203"/>
      <c r="W84" s="55"/>
      <c r="Z84">
        <v>0</v>
      </c>
    </row>
    <row r="85" spans="1:26" x14ac:dyDescent="0.4">
      <c r="A85" s="10"/>
      <c r="B85" s="57"/>
      <c r="C85" s="178">
        <v>1</v>
      </c>
      <c r="D85" s="323" t="s">
        <v>77</v>
      </c>
      <c r="E85" s="323"/>
      <c r="F85" s="69"/>
      <c r="G85" s="177"/>
      <c r="H85" s="69"/>
      <c r="I85" s="146"/>
      <c r="J85" s="145"/>
      <c r="K85" s="145"/>
      <c r="L85" s="145">
        <f>ROUND((SUM(L80:L84))/1,2)</f>
        <v>0</v>
      </c>
      <c r="M85" s="145">
        <f>ROUND((SUM(M80:M84))/1,2)</f>
        <v>0</v>
      </c>
      <c r="N85" s="145"/>
      <c r="O85" s="145"/>
      <c r="P85" s="145"/>
      <c r="Q85" s="10"/>
      <c r="R85" s="10"/>
      <c r="S85" s="10">
        <f>ROUND((SUM(S80:S84))/1,2)</f>
        <v>0</v>
      </c>
      <c r="T85" s="10"/>
      <c r="U85" s="10"/>
      <c r="V85" s="201">
        <f>ROUND((SUM(V80:V84))/1,2)</f>
        <v>0</v>
      </c>
      <c r="W85" s="217"/>
      <c r="X85" s="144"/>
      <c r="Y85" s="144"/>
      <c r="Z85" s="144"/>
    </row>
    <row r="86" spans="1:26" x14ac:dyDescent="0.4">
      <c r="A86" s="1"/>
      <c r="B86" s="210"/>
      <c r="C86" s="1"/>
      <c r="D86" s="1"/>
      <c r="E86" s="139"/>
      <c r="F86" s="139"/>
      <c r="G86" s="171"/>
      <c r="H86" s="139"/>
      <c r="I86" s="139"/>
      <c r="J86" s="140"/>
      <c r="K86" s="140"/>
      <c r="L86" s="140"/>
      <c r="M86" s="140"/>
      <c r="N86" s="140"/>
      <c r="O86" s="140"/>
      <c r="P86" s="140"/>
      <c r="Q86" s="1"/>
      <c r="R86" s="1"/>
      <c r="S86" s="1"/>
      <c r="T86" s="1"/>
      <c r="U86" s="1"/>
      <c r="V86" s="202"/>
      <c r="W86" s="55"/>
    </row>
    <row r="87" spans="1:26" x14ac:dyDescent="0.4">
      <c r="A87" s="10"/>
      <c r="B87" s="57"/>
      <c r="C87" s="178">
        <v>3</v>
      </c>
      <c r="D87" s="323" t="s">
        <v>187</v>
      </c>
      <c r="E87" s="323"/>
      <c r="F87" s="69"/>
      <c r="G87" s="177"/>
      <c r="H87" s="69"/>
      <c r="I87" s="69"/>
      <c r="J87" s="145"/>
      <c r="K87" s="145"/>
      <c r="L87" s="145"/>
      <c r="M87" s="145"/>
      <c r="N87" s="145"/>
      <c r="O87" s="145"/>
      <c r="P87" s="145"/>
      <c r="Q87" s="10"/>
      <c r="R87" s="10"/>
      <c r="S87" s="10"/>
      <c r="T87" s="10"/>
      <c r="U87" s="10"/>
      <c r="V87" s="199"/>
      <c r="W87" s="217"/>
      <c r="X87" s="144"/>
      <c r="Y87" s="144"/>
      <c r="Z87" s="144"/>
    </row>
    <row r="88" spans="1:26" ht="25" customHeight="1" x14ac:dyDescent="0.4">
      <c r="A88" s="185"/>
      <c r="B88" s="213"/>
      <c r="C88" s="186" t="s">
        <v>188</v>
      </c>
      <c r="D88" s="342" t="s">
        <v>189</v>
      </c>
      <c r="E88" s="342"/>
      <c r="F88" s="180" t="s">
        <v>80</v>
      </c>
      <c r="G88" s="181">
        <v>33.183899999999994</v>
      </c>
      <c r="H88" s="180"/>
      <c r="I88" s="180"/>
      <c r="J88" s="182">
        <f>ROUND(G88*(N88),2)</f>
        <v>10389.219999999999</v>
      </c>
      <c r="K88" s="183">
        <f>ROUND(G88*(O88),2)</f>
        <v>0</v>
      </c>
      <c r="L88" s="183">
        <f>ROUND(G88*(H88),2)</f>
        <v>0</v>
      </c>
      <c r="M88" s="183"/>
      <c r="N88" s="183">
        <v>313.08</v>
      </c>
      <c r="O88" s="183"/>
      <c r="P88" s="187">
        <v>3.1249899999999999</v>
      </c>
      <c r="Q88" s="187"/>
      <c r="R88" s="187">
        <v>3.1249899999999999</v>
      </c>
      <c r="S88" s="184">
        <f>ROUND(G88*(P88),3)</f>
        <v>103.699</v>
      </c>
      <c r="T88" s="184"/>
      <c r="U88" s="184"/>
      <c r="V88" s="200"/>
      <c r="W88" s="55"/>
      <c r="Z88">
        <v>0</v>
      </c>
    </row>
    <row r="89" spans="1:26" x14ac:dyDescent="0.4">
      <c r="A89" s="10"/>
      <c r="B89" s="57"/>
      <c r="C89" s="178">
        <v>3</v>
      </c>
      <c r="D89" s="323" t="s">
        <v>187</v>
      </c>
      <c r="E89" s="323"/>
      <c r="F89" s="69"/>
      <c r="G89" s="177"/>
      <c r="H89" s="69"/>
      <c r="I89" s="146"/>
      <c r="J89" s="145"/>
      <c r="K89" s="145"/>
      <c r="L89" s="145">
        <f>ROUND((SUM(L87:L88))/1,2)</f>
        <v>0</v>
      </c>
      <c r="M89" s="145">
        <f>ROUND((SUM(M87:M88))/1,2)</f>
        <v>0</v>
      </c>
      <c r="N89" s="145"/>
      <c r="O89" s="145"/>
      <c r="P89" s="145"/>
      <c r="Q89" s="10"/>
      <c r="R89" s="10"/>
      <c r="S89" s="10">
        <f>ROUND((SUM(S87:S88))/1,2)</f>
        <v>103.7</v>
      </c>
      <c r="T89" s="10"/>
      <c r="U89" s="10"/>
      <c r="V89" s="201">
        <f>ROUND((SUM(V87:V88))/1,2)</f>
        <v>0</v>
      </c>
      <c r="W89" s="217"/>
      <c r="X89" s="144"/>
      <c r="Y89" s="144"/>
      <c r="Z89" s="144"/>
    </row>
    <row r="90" spans="1:26" x14ac:dyDescent="0.4">
      <c r="A90" s="1"/>
      <c r="B90" s="210"/>
      <c r="C90" s="1"/>
      <c r="D90" s="1"/>
      <c r="E90" s="139"/>
      <c r="F90" s="139"/>
      <c r="G90" s="171"/>
      <c r="H90" s="139"/>
      <c r="I90" s="139"/>
      <c r="J90" s="140"/>
      <c r="K90" s="140"/>
      <c r="L90" s="140"/>
      <c r="M90" s="140"/>
      <c r="N90" s="140"/>
      <c r="O90" s="140"/>
      <c r="P90" s="140"/>
      <c r="Q90" s="1"/>
      <c r="R90" s="1"/>
      <c r="S90" s="1"/>
      <c r="T90" s="1"/>
      <c r="U90" s="1"/>
      <c r="V90" s="202"/>
      <c r="W90" s="55"/>
    </row>
    <row r="91" spans="1:26" x14ac:dyDescent="0.4">
      <c r="A91" s="10"/>
      <c r="B91" s="57"/>
      <c r="C91" s="178">
        <v>4</v>
      </c>
      <c r="D91" s="323" t="s">
        <v>190</v>
      </c>
      <c r="E91" s="323"/>
      <c r="F91" s="69"/>
      <c r="G91" s="177"/>
      <c r="H91" s="69"/>
      <c r="I91" s="69"/>
      <c r="J91" s="145"/>
      <c r="K91" s="145"/>
      <c r="L91" s="145"/>
      <c r="M91" s="145"/>
      <c r="N91" s="145"/>
      <c r="O91" s="145"/>
      <c r="P91" s="145"/>
      <c r="Q91" s="10"/>
      <c r="R91" s="10"/>
      <c r="S91" s="10"/>
      <c r="T91" s="10"/>
      <c r="U91" s="10"/>
      <c r="V91" s="199"/>
      <c r="W91" s="217"/>
      <c r="X91" s="144"/>
      <c r="Y91" s="144"/>
      <c r="Z91" s="144"/>
    </row>
    <row r="92" spans="1:26" ht="25" customHeight="1" x14ac:dyDescent="0.4">
      <c r="A92" s="185"/>
      <c r="B92" s="213"/>
      <c r="C92" s="186" t="s">
        <v>191</v>
      </c>
      <c r="D92" s="342" t="s">
        <v>192</v>
      </c>
      <c r="E92" s="342"/>
      <c r="F92" s="180" t="s">
        <v>80</v>
      </c>
      <c r="G92" s="181">
        <v>17.420000000000002</v>
      </c>
      <c r="H92" s="180"/>
      <c r="I92" s="180"/>
      <c r="J92" s="182">
        <f>ROUND(G92*(N92),2)</f>
        <v>915.25</v>
      </c>
      <c r="K92" s="183">
        <f>ROUND(G92*(O92),2)</f>
        <v>0</v>
      </c>
      <c r="L92" s="183">
        <f>ROUND(G92*(H92),2)</f>
        <v>0</v>
      </c>
      <c r="M92" s="183"/>
      <c r="N92" s="183">
        <v>52.54</v>
      </c>
      <c r="O92" s="183"/>
      <c r="P92" s="187">
        <v>1.7034</v>
      </c>
      <c r="Q92" s="187"/>
      <c r="R92" s="187">
        <v>1.7034</v>
      </c>
      <c r="S92" s="184">
        <f>ROUND(G92*(P92),3)</f>
        <v>29.672999999999998</v>
      </c>
      <c r="T92" s="184"/>
      <c r="U92" s="184"/>
      <c r="V92" s="200"/>
      <c r="W92" s="55"/>
      <c r="Z92">
        <v>0</v>
      </c>
    </row>
    <row r="93" spans="1:26" ht="25" customHeight="1" x14ac:dyDescent="0.4">
      <c r="A93" s="185"/>
      <c r="B93" s="213"/>
      <c r="C93" s="186" t="s">
        <v>193</v>
      </c>
      <c r="D93" s="342" t="s">
        <v>194</v>
      </c>
      <c r="E93" s="342"/>
      <c r="F93" s="180" t="s">
        <v>161</v>
      </c>
      <c r="G93" s="181">
        <v>0.69680000000000009</v>
      </c>
      <c r="H93" s="180"/>
      <c r="I93" s="180"/>
      <c r="J93" s="182">
        <f>ROUND(G93*(N93),2)</f>
        <v>1360.15</v>
      </c>
      <c r="K93" s="183">
        <f>ROUND(G93*(O93),2)</f>
        <v>0</v>
      </c>
      <c r="L93" s="183">
        <f>ROUND(G93*(H93),2)</f>
        <v>0</v>
      </c>
      <c r="M93" s="183"/>
      <c r="N93" s="183">
        <v>1952</v>
      </c>
      <c r="O93" s="183"/>
      <c r="P93" s="187"/>
      <c r="Q93" s="187"/>
      <c r="R93" s="187"/>
      <c r="S93" s="184">
        <f>ROUND(G93*(P93),3)</f>
        <v>0</v>
      </c>
      <c r="T93" s="184"/>
      <c r="U93" s="184"/>
      <c r="V93" s="200"/>
      <c r="W93" s="55"/>
      <c r="Z93">
        <v>0</v>
      </c>
    </row>
    <row r="94" spans="1:26" ht="25" customHeight="1" x14ac:dyDescent="0.4">
      <c r="A94" s="185"/>
      <c r="B94" s="213"/>
      <c r="C94" s="186" t="s">
        <v>195</v>
      </c>
      <c r="D94" s="342" t="s">
        <v>196</v>
      </c>
      <c r="E94" s="342"/>
      <c r="F94" s="180" t="s">
        <v>80</v>
      </c>
      <c r="G94" s="181">
        <v>51</v>
      </c>
      <c r="H94" s="180"/>
      <c r="I94" s="180"/>
      <c r="J94" s="182">
        <f>ROUND(G94*(N94),2)</f>
        <v>9644.61</v>
      </c>
      <c r="K94" s="183">
        <f>ROUND(G94*(O94),2)</f>
        <v>0</v>
      </c>
      <c r="L94" s="183">
        <f>ROUND(G94*(H94),2)</f>
        <v>0</v>
      </c>
      <c r="M94" s="183"/>
      <c r="N94" s="183">
        <v>189.11</v>
      </c>
      <c r="O94" s="183"/>
      <c r="P94" s="187"/>
      <c r="Q94" s="187"/>
      <c r="R94" s="187"/>
      <c r="S94" s="184">
        <f>ROUND(G94*(P94),3)</f>
        <v>0</v>
      </c>
      <c r="T94" s="184"/>
      <c r="U94" s="184"/>
      <c r="V94" s="200"/>
      <c r="W94" s="55"/>
      <c r="Z94">
        <v>0</v>
      </c>
    </row>
    <row r="95" spans="1:26" x14ac:dyDescent="0.4">
      <c r="A95" s="10"/>
      <c r="B95" s="57"/>
      <c r="C95" s="178">
        <v>4</v>
      </c>
      <c r="D95" s="323" t="s">
        <v>190</v>
      </c>
      <c r="E95" s="323"/>
      <c r="F95" s="69"/>
      <c r="G95" s="177"/>
      <c r="H95" s="69"/>
      <c r="I95" s="146"/>
      <c r="J95" s="145"/>
      <c r="K95" s="145"/>
      <c r="L95" s="145">
        <f>ROUND((SUM(L91:L94))/1,2)</f>
        <v>0</v>
      </c>
      <c r="M95" s="145">
        <f>ROUND((SUM(M91:M94))/1,2)</f>
        <v>0</v>
      </c>
      <c r="N95" s="145"/>
      <c r="O95" s="145"/>
      <c r="P95" s="145"/>
      <c r="Q95" s="10"/>
      <c r="R95" s="10"/>
      <c r="S95" s="10">
        <f>ROUND((SUM(S91:S94))/1,2)</f>
        <v>29.67</v>
      </c>
      <c r="T95" s="10"/>
      <c r="U95" s="10"/>
      <c r="V95" s="201">
        <f>ROUND((SUM(V91:V94))/1,2)</f>
        <v>0</v>
      </c>
      <c r="W95" s="217"/>
      <c r="X95" s="144"/>
      <c r="Y95" s="144"/>
      <c r="Z95" s="144"/>
    </row>
    <row r="96" spans="1:26" x14ac:dyDescent="0.4">
      <c r="A96" s="1"/>
      <c r="B96" s="210"/>
      <c r="C96" s="1"/>
      <c r="D96" s="1"/>
      <c r="E96" s="139"/>
      <c r="F96" s="139"/>
      <c r="G96" s="171"/>
      <c r="H96" s="139"/>
      <c r="I96" s="139"/>
      <c r="J96" s="140"/>
      <c r="K96" s="140"/>
      <c r="L96" s="140"/>
      <c r="M96" s="140"/>
      <c r="N96" s="140"/>
      <c r="O96" s="140"/>
      <c r="P96" s="140"/>
      <c r="Q96" s="1"/>
      <c r="R96" s="1"/>
      <c r="S96" s="1"/>
      <c r="T96" s="1"/>
      <c r="U96" s="1"/>
      <c r="V96" s="202"/>
      <c r="W96" s="55"/>
    </row>
    <row r="97" spans="1:26" x14ac:dyDescent="0.4">
      <c r="A97" s="10"/>
      <c r="B97" s="57"/>
      <c r="C97" s="178">
        <v>5</v>
      </c>
      <c r="D97" s="323" t="s">
        <v>97</v>
      </c>
      <c r="E97" s="323"/>
      <c r="F97" s="10"/>
      <c r="G97" s="177"/>
      <c r="H97" s="69"/>
      <c r="I97" s="69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99"/>
      <c r="W97" s="217"/>
      <c r="X97" s="144"/>
      <c r="Y97" s="144"/>
      <c r="Z97" s="144"/>
    </row>
    <row r="98" spans="1:26" ht="25" customHeight="1" x14ac:dyDescent="0.4">
      <c r="A98" s="185"/>
      <c r="B98" s="213"/>
      <c r="C98" s="186" t="s">
        <v>197</v>
      </c>
      <c r="D98" s="342" t="s">
        <v>198</v>
      </c>
      <c r="E98" s="342"/>
      <c r="F98" s="179" t="s">
        <v>90</v>
      </c>
      <c r="G98" s="181">
        <v>136</v>
      </c>
      <c r="H98" s="180"/>
      <c r="I98" s="180"/>
      <c r="J98" s="179">
        <f>ROUND(G98*(N98),2)</f>
        <v>560.32000000000005</v>
      </c>
      <c r="K98" s="184">
        <f>ROUND(G98*(O98),2)</f>
        <v>0</v>
      </c>
      <c r="L98" s="184">
        <f>ROUND(G98*(H98),2)</f>
        <v>0</v>
      </c>
      <c r="M98" s="184"/>
      <c r="N98" s="184">
        <v>4.12</v>
      </c>
      <c r="O98" s="184"/>
      <c r="P98" s="187">
        <v>0.30360999999999999</v>
      </c>
      <c r="Q98" s="187"/>
      <c r="R98" s="187">
        <v>0.30360999999999999</v>
      </c>
      <c r="S98" s="184">
        <f>ROUND(G98*(P98),3)</f>
        <v>41.290999999999997</v>
      </c>
      <c r="T98" s="184"/>
      <c r="U98" s="184"/>
      <c r="V98" s="200"/>
      <c r="W98" s="55"/>
      <c r="Z98">
        <v>0</v>
      </c>
    </row>
    <row r="99" spans="1:26" x14ac:dyDescent="0.4">
      <c r="A99" s="10"/>
      <c r="B99" s="57"/>
      <c r="C99" s="178">
        <v>5</v>
      </c>
      <c r="D99" s="323" t="s">
        <v>97</v>
      </c>
      <c r="E99" s="323"/>
      <c r="F99" s="10"/>
      <c r="G99" s="177"/>
      <c r="H99" s="69"/>
      <c r="I99" s="146"/>
      <c r="J99" s="10"/>
      <c r="K99" s="10"/>
      <c r="L99" s="10">
        <f>ROUND((SUM(L97:L98))/1,2)</f>
        <v>0</v>
      </c>
      <c r="M99" s="10">
        <f>ROUND((SUM(M97:M98))/1,2)</f>
        <v>0</v>
      </c>
      <c r="N99" s="10"/>
      <c r="O99" s="10"/>
      <c r="P99" s="10"/>
      <c r="Q99" s="10"/>
      <c r="R99" s="10"/>
      <c r="S99" s="10">
        <f>ROUND((SUM(S97:S98))/1,2)</f>
        <v>41.29</v>
      </c>
      <c r="T99" s="10"/>
      <c r="U99" s="10"/>
      <c r="V99" s="201">
        <f>ROUND((SUM(V97:V98))/1,2)</f>
        <v>0</v>
      </c>
      <c r="W99" s="217"/>
      <c r="X99" s="144"/>
      <c r="Y99" s="144"/>
      <c r="Z99" s="144"/>
    </row>
    <row r="100" spans="1:26" x14ac:dyDescent="0.4">
      <c r="A100" s="1"/>
      <c r="B100" s="210"/>
      <c r="C100" s="1"/>
      <c r="D100" s="1"/>
      <c r="E100" s="1"/>
      <c r="F100" s="1"/>
      <c r="G100" s="171"/>
      <c r="H100" s="139"/>
      <c r="I100" s="13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02"/>
      <c r="W100" s="55"/>
    </row>
    <row r="101" spans="1:26" x14ac:dyDescent="0.4">
      <c r="A101" s="10"/>
      <c r="B101" s="57"/>
      <c r="C101" s="178">
        <v>9</v>
      </c>
      <c r="D101" s="323" t="s">
        <v>114</v>
      </c>
      <c r="E101" s="323"/>
      <c r="F101" s="10"/>
      <c r="G101" s="177"/>
      <c r="H101" s="69"/>
      <c r="I101" s="69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99"/>
      <c r="W101" s="217"/>
      <c r="X101" s="144"/>
      <c r="Y101" s="144"/>
      <c r="Z101" s="144"/>
    </row>
    <row r="102" spans="1:26" ht="25" customHeight="1" x14ac:dyDescent="0.4">
      <c r="A102" s="185"/>
      <c r="B102" s="213"/>
      <c r="C102" s="186" t="s">
        <v>199</v>
      </c>
      <c r="D102" s="342" t="s">
        <v>200</v>
      </c>
      <c r="E102" s="342"/>
      <c r="F102" s="179" t="s">
        <v>201</v>
      </c>
      <c r="G102" s="181">
        <v>48</v>
      </c>
      <c r="H102" s="180"/>
      <c r="I102" s="180"/>
      <c r="J102" s="179">
        <f t="shared" ref="J102:J107" si="0">ROUND(G102*(N102),2)</f>
        <v>2133.6</v>
      </c>
      <c r="K102" s="184">
        <f t="shared" ref="K102:K107" si="1">ROUND(G102*(O102),2)</f>
        <v>0</v>
      </c>
      <c r="L102" s="184">
        <f>ROUND(G102*(H102),2)</f>
        <v>0</v>
      </c>
      <c r="M102" s="184"/>
      <c r="N102" s="184">
        <v>44.45</v>
      </c>
      <c r="O102" s="184"/>
      <c r="P102" s="187">
        <v>5.7919999999999999E-2</v>
      </c>
      <c r="Q102" s="187"/>
      <c r="R102" s="187">
        <v>5.7919999999999999E-2</v>
      </c>
      <c r="S102" s="184">
        <f t="shared" ref="S102:S107" si="2">ROUND(G102*(P102),3)</f>
        <v>2.78</v>
      </c>
      <c r="T102" s="184"/>
      <c r="U102" s="184"/>
      <c r="V102" s="200"/>
      <c r="W102" s="55"/>
      <c r="Z102">
        <v>0</v>
      </c>
    </row>
    <row r="103" spans="1:26" ht="25" customHeight="1" x14ac:dyDescent="0.4">
      <c r="A103" s="185"/>
      <c r="B103" s="213"/>
      <c r="C103" s="186" t="s">
        <v>202</v>
      </c>
      <c r="D103" s="342" t="s">
        <v>203</v>
      </c>
      <c r="E103" s="342"/>
      <c r="F103" s="179" t="s">
        <v>201</v>
      </c>
      <c r="G103" s="181">
        <v>26</v>
      </c>
      <c r="H103" s="180"/>
      <c r="I103" s="180"/>
      <c r="J103" s="179">
        <f t="shared" si="0"/>
        <v>4660.76</v>
      </c>
      <c r="K103" s="184">
        <f t="shared" si="1"/>
        <v>0</v>
      </c>
      <c r="L103" s="184">
        <f>ROUND(G103*(H103),2)</f>
        <v>0</v>
      </c>
      <c r="M103" s="184"/>
      <c r="N103" s="184">
        <v>179.26</v>
      </c>
      <c r="O103" s="184"/>
      <c r="P103" s="187">
        <v>2.4881500000000001</v>
      </c>
      <c r="Q103" s="187"/>
      <c r="R103" s="187">
        <v>2.4881500000000001</v>
      </c>
      <c r="S103" s="184">
        <f t="shared" si="2"/>
        <v>64.691999999999993</v>
      </c>
      <c r="T103" s="184"/>
      <c r="U103" s="184"/>
      <c r="V103" s="200"/>
      <c r="W103" s="55"/>
      <c r="Z103">
        <v>0</v>
      </c>
    </row>
    <row r="104" spans="1:26" ht="25" customHeight="1" x14ac:dyDescent="0.4">
      <c r="A104" s="185"/>
      <c r="B104" s="213"/>
      <c r="C104" s="186" t="s">
        <v>204</v>
      </c>
      <c r="D104" s="342" t="s">
        <v>205</v>
      </c>
      <c r="E104" s="342"/>
      <c r="F104" s="179" t="s">
        <v>80</v>
      </c>
      <c r="G104" s="181">
        <v>17.420000000000002</v>
      </c>
      <c r="H104" s="180"/>
      <c r="I104" s="180"/>
      <c r="J104" s="179">
        <f t="shared" si="0"/>
        <v>3294.3</v>
      </c>
      <c r="K104" s="184">
        <f t="shared" si="1"/>
        <v>0</v>
      </c>
      <c r="L104" s="184">
        <f>ROUND(G104*(H104),2)</f>
        <v>0</v>
      </c>
      <c r="M104" s="184"/>
      <c r="N104" s="184">
        <v>189.11</v>
      </c>
      <c r="O104" s="184"/>
      <c r="P104" s="187">
        <v>2.2690600000000001</v>
      </c>
      <c r="Q104" s="187"/>
      <c r="R104" s="187">
        <v>2.2690600000000001</v>
      </c>
      <c r="S104" s="184">
        <f t="shared" si="2"/>
        <v>39.527000000000001</v>
      </c>
      <c r="T104" s="184"/>
      <c r="U104" s="184"/>
      <c r="V104" s="200"/>
      <c r="W104" s="55"/>
      <c r="Z104">
        <v>0</v>
      </c>
    </row>
    <row r="105" spans="1:26" ht="25" customHeight="1" x14ac:dyDescent="0.4">
      <c r="A105" s="185"/>
      <c r="B105" s="213"/>
      <c r="C105" s="186" t="s">
        <v>206</v>
      </c>
      <c r="D105" s="342" t="s">
        <v>207</v>
      </c>
      <c r="E105" s="342"/>
      <c r="F105" s="179" t="s">
        <v>90</v>
      </c>
      <c r="G105" s="181">
        <v>136</v>
      </c>
      <c r="H105" s="180"/>
      <c r="I105" s="180"/>
      <c r="J105" s="179">
        <f t="shared" si="0"/>
        <v>18204.96</v>
      </c>
      <c r="K105" s="184">
        <f t="shared" si="1"/>
        <v>0</v>
      </c>
      <c r="L105" s="184">
        <f>ROUND(G105*(H105),2)</f>
        <v>0</v>
      </c>
      <c r="M105" s="184"/>
      <c r="N105" s="184">
        <v>133.86000000000001</v>
      </c>
      <c r="O105" s="184"/>
      <c r="P105" s="187"/>
      <c r="Q105" s="187"/>
      <c r="R105" s="187"/>
      <c r="S105" s="184">
        <f t="shared" si="2"/>
        <v>0</v>
      </c>
      <c r="T105" s="184"/>
      <c r="U105" s="184"/>
      <c r="V105" s="200"/>
      <c r="W105" s="55"/>
      <c r="Z105">
        <v>0</v>
      </c>
    </row>
    <row r="106" spans="1:26" ht="25" customHeight="1" x14ac:dyDescent="0.4">
      <c r="A106" s="185"/>
      <c r="B106" s="214"/>
      <c r="C106" s="192" t="s">
        <v>208</v>
      </c>
      <c r="D106" s="346" t="s">
        <v>209</v>
      </c>
      <c r="E106" s="346"/>
      <c r="F106" s="188" t="s">
        <v>201</v>
      </c>
      <c r="G106" s="189">
        <v>48</v>
      </c>
      <c r="H106" s="190"/>
      <c r="I106" s="190"/>
      <c r="J106" s="188">
        <f t="shared" si="0"/>
        <v>6024</v>
      </c>
      <c r="K106" s="191">
        <f t="shared" si="1"/>
        <v>0</v>
      </c>
      <c r="L106" s="191"/>
      <c r="M106" s="191">
        <f>ROUND(G106*(H106),2)</f>
        <v>0</v>
      </c>
      <c r="N106" s="191">
        <v>125.5</v>
      </c>
      <c r="O106" s="191"/>
      <c r="P106" s="193"/>
      <c r="Q106" s="193"/>
      <c r="R106" s="193"/>
      <c r="S106" s="191">
        <f t="shared" si="2"/>
        <v>0</v>
      </c>
      <c r="T106" s="191"/>
      <c r="U106" s="191"/>
      <c r="V106" s="203"/>
      <c r="W106" s="55"/>
      <c r="Z106">
        <v>0</v>
      </c>
    </row>
    <row r="107" spans="1:26" ht="25" customHeight="1" x14ac:dyDescent="0.4">
      <c r="A107" s="185"/>
      <c r="B107" s="214"/>
      <c r="C107" s="192" t="s">
        <v>210</v>
      </c>
      <c r="D107" s="346" t="s">
        <v>211</v>
      </c>
      <c r="E107" s="346"/>
      <c r="F107" s="188" t="s">
        <v>121</v>
      </c>
      <c r="G107" s="189">
        <v>14.3</v>
      </c>
      <c r="H107" s="190"/>
      <c r="I107" s="190"/>
      <c r="J107" s="188">
        <f t="shared" si="0"/>
        <v>15048.75</v>
      </c>
      <c r="K107" s="191">
        <f t="shared" si="1"/>
        <v>0</v>
      </c>
      <c r="L107" s="191"/>
      <c r="M107" s="191">
        <f>ROUND(G107*(H107),2)</f>
        <v>0</v>
      </c>
      <c r="N107" s="191">
        <v>1052.3599999999999</v>
      </c>
      <c r="O107" s="191"/>
      <c r="P107" s="193"/>
      <c r="Q107" s="193"/>
      <c r="R107" s="193"/>
      <c r="S107" s="191">
        <f t="shared" si="2"/>
        <v>0</v>
      </c>
      <c r="T107" s="191"/>
      <c r="U107" s="191"/>
      <c r="V107" s="203"/>
      <c r="W107" s="55"/>
      <c r="Z107">
        <v>0</v>
      </c>
    </row>
    <row r="108" spans="1:26" x14ac:dyDescent="0.4">
      <c r="A108" s="10"/>
      <c r="B108" s="57"/>
      <c r="C108" s="178">
        <v>9</v>
      </c>
      <c r="D108" s="323" t="s">
        <v>114</v>
      </c>
      <c r="E108" s="323"/>
      <c r="F108" s="10"/>
      <c r="G108" s="177"/>
      <c r="H108" s="69"/>
      <c r="I108" s="146"/>
      <c r="J108" s="10"/>
      <c r="K108" s="10"/>
      <c r="L108" s="10">
        <f>ROUND((SUM(L101:L107))/1,2)</f>
        <v>0</v>
      </c>
      <c r="M108" s="10">
        <f>ROUND((SUM(M101:M107))/1,2)</f>
        <v>0</v>
      </c>
      <c r="N108" s="10"/>
      <c r="O108" s="10"/>
      <c r="P108" s="10"/>
      <c r="Q108" s="10"/>
      <c r="R108" s="10"/>
      <c r="S108" s="10">
        <f>ROUND((SUM(S101:S107))/1,2)</f>
        <v>107</v>
      </c>
      <c r="T108" s="10"/>
      <c r="U108" s="10"/>
      <c r="V108" s="201">
        <f>ROUND((SUM(V101:V107))/1,2)</f>
        <v>0</v>
      </c>
      <c r="W108" s="217"/>
      <c r="X108" s="144"/>
      <c r="Y108" s="144"/>
      <c r="Z108" s="144"/>
    </row>
    <row r="109" spans="1:26" x14ac:dyDescent="0.4">
      <c r="A109" s="1"/>
      <c r="B109" s="210"/>
      <c r="C109" s="1"/>
      <c r="D109" s="1"/>
      <c r="E109" s="1"/>
      <c r="F109" s="1"/>
      <c r="G109" s="171"/>
      <c r="H109" s="139"/>
      <c r="I109" s="13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02"/>
      <c r="W109" s="55"/>
    </row>
    <row r="110" spans="1:26" x14ac:dyDescent="0.4">
      <c r="A110" s="10"/>
      <c r="B110" s="57"/>
      <c r="C110" s="178">
        <v>99</v>
      </c>
      <c r="D110" s="323" t="s">
        <v>158</v>
      </c>
      <c r="E110" s="323"/>
      <c r="F110" s="10"/>
      <c r="G110" s="177"/>
      <c r="H110" s="69"/>
      <c r="I110" s="69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99"/>
      <c r="W110" s="217"/>
      <c r="X110" s="144"/>
      <c r="Y110" s="144"/>
      <c r="Z110" s="144"/>
    </row>
    <row r="111" spans="1:26" ht="25" customHeight="1" x14ac:dyDescent="0.4">
      <c r="A111" s="185"/>
      <c r="B111" s="213"/>
      <c r="C111" s="186" t="s">
        <v>212</v>
      </c>
      <c r="D111" s="342" t="s">
        <v>213</v>
      </c>
      <c r="E111" s="342"/>
      <c r="F111" s="179" t="s">
        <v>161</v>
      </c>
      <c r="G111" s="181">
        <v>281.66262886099997</v>
      </c>
      <c r="H111" s="180"/>
      <c r="I111" s="180"/>
      <c r="J111" s="179">
        <f>ROUND(G111*(N111),2)</f>
        <v>1613.93</v>
      </c>
      <c r="K111" s="184">
        <f>ROUND(G111*(O111),2)</f>
        <v>0</v>
      </c>
      <c r="L111" s="184">
        <f>ROUND(G111*(H111),2)</f>
        <v>0</v>
      </c>
      <c r="M111" s="184"/>
      <c r="N111" s="184">
        <v>5.73</v>
      </c>
      <c r="O111" s="184"/>
      <c r="P111" s="187"/>
      <c r="Q111" s="187"/>
      <c r="R111" s="187"/>
      <c r="S111" s="184">
        <f>ROUND(G111*(P111),3)</f>
        <v>0</v>
      </c>
      <c r="T111" s="184"/>
      <c r="U111" s="184"/>
      <c r="V111" s="200"/>
      <c r="W111" s="55"/>
      <c r="Z111">
        <v>0</v>
      </c>
    </row>
    <row r="112" spans="1:26" x14ac:dyDescent="0.4">
      <c r="A112" s="10"/>
      <c r="B112" s="57"/>
      <c r="C112" s="178">
        <v>99</v>
      </c>
      <c r="D112" s="323" t="s">
        <v>158</v>
      </c>
      <c r="E112" s="323"/>
      <c r="F112" s="10"/>
      <c r="G112" s="177"/>
      <c r="H112" s="69"/>
      <c r="I112" s="146"/>
      <c r="J112" s="10"/>
      <c r="K112" s="10"/>
      <c r="L112" s="10">
        <f>ROUND((SUM(L110:L111))/1,2)</f>
        <v>0</v>
      </c>
      <c r="M112" s="10">
        <f>ROUND((SUM(M110:M111))/1,2)</f>
        <v>0</v>
      </c>
      <c r="N112" s="10"/>
      <c r="O112" s="10"/>
      <c r="P112" s="194"/>
      <c r="Q112" s="1"/>
      <c r="R112" s="1"/>
      <c r="S112" s="194">
        <f>ROUND((SUM(S110:S111))/1,2)</f>
        <v>0</v>
      </c>
      <c r="T112" s="2"/>
      <c r="U112" s="2"/>
      <c r="V112" s="201">
        <f>ROUND((SUM(V110:V111))/1,2)</f>
        <v>0</v>
      </c>
      <c r="W112" s="55"/>
    </row>
    <row r="113" spans="1:26" x14ac:dyDescent="0.4">
      <c r="A113" s="1"/>
      <c r="B113" s="210"/>
      <c r="C113" s="1"/>
      <c r="D113" s="1"/>
      <c r="E113" s="1"/>
      <c r="F113" s="1"/>
      <c r="G113" s="171"/>
      <c r="H113" s="139"/>
      <c r="I113" s="13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02"/>
      <c r="W113" s="55"/>
    </row>
    <row r="114" spans="1:26" x14ac:dyDescent="0.4">
      <c r="A114" s="10"/>
      <c r="B114" s="57"/>
      <c r="C114" s="10"/>
      <c r="D114" s="325" t="s">
        <v>56</v>
      </c>
      <c r="E114" s="325"/>
      <c r="F114" s="10"/>
      <c r="G114" s="177"/>
      <c r="H114" s="69"/>
      <c r="I114" s="146"/>
      <c r="J114" s="10"/>
      <c r="K114" s="10"/>
      <c r="L114" s="10">
        <f>ROUND((SUM(L79:L113))/2,2)</f>
        <v>0</v>
      </c>
      <c r="M114" s="10">
        <f>ROUND((SUM(M79:M113))/2,2)</f>
        <v>0</v>
      </c>
      <c r="N114" s="10"/>
      <c r="O114" s="10"/>
      <c r="P114" s="194"/>
      <c r="Q114" s="1"/>
      <c r="R114" s="1"/>
      <c r="S114" s="194">
        <f>ROUND((SUM(S79:S113))/2,2)</f>
        <v>281.66000000000003</v>
      </c>
      <c r="T114" s="1"/>
      <c r="U114" s="1"/>
      <c r="V114" s="201">
        <f>ROUND((SUM(V79:V113))/2,2)</f>
        <v>0</v>
      </c>
      <c r="W114" s="55"/>
    </row>
    <row r="115" spans="1:26" x14ac:dyDescent="0.4">
      <c r="A115" s="1"/>
      <c r="B115" s="215"/>
      <c r="C115" s="195"/>
      <c r="D115" s="347" t="s">
        <v>63</v>
      </c>
      <c r="E115" s="347"/>
      <c r="F115" s="195"/>
      <c r="G115" s="196"/>
      <c r="H115" s="197"/>
      <c r="I115" s="197"/>
      <c r="J115" s="195"/>
      <c r="K115" s="195">
        <f>ROUND((SUM(K79:K114))/3,2)</f>
        <v>0</v>
      </c>
      <c r="L115" s="195">
        <f>ROUND((SUM(L79:L114))/3,2)</f>
        <v>0</v>
      </c>
      <c r="M115" s="195">
        <f>ROUND((SUM(M79:M114))/3,2)</f>
        <v>0</v>
      </c>
      <c r="N115" s="195"/>
      <c r="O115" s="195"/>
      <c r="P115" s="196"/>
      <c r="Q115" s="195"/>
      <c r="R115" s="195"/>
      <c r="S115" s="196">
        <f>ROUND((SUM(S79:S114))/3,2)</f>
        <v>281.66000000000003</v>
      </c>
      <c r="T115" s="195"/>
      <c r="U115" s="195"/>
      <c r="V115" s="204">
        <f>ROUND((SUM(V79:V114))/3,2)</f>
        <v>0</v>
      </c>
      <c r="W115" s="55"/>
      <c r="Y115">
        <f>(SUM(Y79:Y114))</f>
        <v>0</v>
      </c>
      <c r="Z115">
        <f>(SUM(Z79:Z114))</f>
        <v>0</v>
      </c>
    </row>
  </sheetData>
  <mergeCells count="80">
    <mergeCell ref="D111:E111"/>
    <mergeCell ref="D112:E112"/>
    <mergeCell ref="D114:E114"/>
    <mergeCell ref="D115:E115"/>
    <mergeCell ref="D104:E104"/>
    <mergeCell ref="D105:E105"/>
    <mergeCell ref="D106:E106"/>
    <mergeCell ref="D107:E107"/>
    <mergeCell ref="D108:E108"/>
    <mergeCell ref="D110:E110"/>
    <mergeCell ref="D103:E103"/>
    <mergeCell ref="D89:E89"/>
    <mergeCell ref="D91:E91"/>
    <mergeCell ref="D92:E92"/>
    <mergeCell ref="D93:E93"/>
    <mergeCell ref="D94:E94"/>
    <mergeCell ref="D95:E95"/>
    <mergeCell ref="D97:E97"/>
    <mergeCell ref="D98:E98"/>
    <mergeCell ref="D99:E99"/>
    <mergeCell ref="D101:E101"/>
    <mergeCell ref="D102:E102"/>
    <mergeCell ref="D88:E88"/>
    <mergeCell ref="B71:E71"/>
    <mergeCell ref="B72:E72"/>
    <mergeCell ref="I70:P70"/>
    <mergeCell ref="D79:E79"/>
    <mergeCell ref="D80:E80"/>
    <mergeCell ref="D81:E81"/>
    <mergeCell ref="B70:E70"/>
    <mergeCell ref="D82:E82"/>
    <mergeCell ref="D83:E83"/>
    <mergeCell ref="D84:E84"/>
    <mergeCell ref="D85:E85"/>
    <mergeCell ref="D87:E87"/>
    <mergeCell ref="B61:D61"/>
    <mergeCell ref="B62:D62"/>
    <mergeCell ref="B64:D64"/>
    <mergeCell ref="B68:V68"/>
    <mergeCell ref="H1:I1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 xr:uid="{A4C0B55F-CFB8-4C76-B607-F5F7AA39D7F8}"/>
    <hyperlink ref="E1:F1" location="A54:A54" tooltip="Klikni na prechod ku rekapitulácii..." display="Rekapitulácia rozpočtu" xr:uid="{3821A034-8717-45A2-8D3D-714500308DC6}"/>
    <hyperlink ref="H1:I1" location="B78:B78" tooltip="Klikni na prechod ku Rozpočet..." display="Rozpočet" xr:uid="{893BDD0E-B2E7-40A0-ABE0-AF220F0B7D36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Rekonštrukcia lesnej cesty Horná Magura, Oravice / SO 02 Priepusty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Rekapitulácia</vt:lpstr>
      <vt:lpstr>Krycí list stavby</vt:lpstr>
      <vt:lpstr>SO 5103</vt:lpstr>
      <vt:lpstr>SO 5104</vt:lpstr>
      <vt:lpstr>'SO 5103'!Oblasť_tlače</vt:lpstr>
      <vt:lpstr>'SO 5104'!Oblasť_tlače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ntb-dk</dc:creator>
  <cp:lastModifiedBy>Peter Maretta</cp:lastModifiedBy>
  <dcterms:created xsi:type="dcterms:W3CDTF">2023-02-22T16:02:24Z</dcterms:created>
  <dcterms:modified xsi:type="dcterms:W3CDTF">2024-09-13T13:05:36Z</dcterms:modified>
</cp:coreProperties>
</file>