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filterPrivacy="1"/>
  <xr:revisionPtr revIDLastSave="0" documentId="13_ncr:1_{7E8C6E4D-9B0F-483C-B8B3-CCBA9C0DD92C}" xr6:coauthVersionLast="38" xr6:coauthVersionMax="38" xr10:uidLastSave="{00000000-0000-0000-0000-000000000000}"/>
  <bookViews>
    <workbookView xWindow="0" yWindow="0" windowWidth="28800" windowHeight="11625" tabRatio="855" xr2:uid="{00000000-000D-0000-FFFF-FFFF00000000}"/>
  </bookViews>
  <sheets>
    <sheet name="Krycí list" sheetId="1" r:id="rId1"/>
    <sheet name="Rekapitulácia" sheetId="2" r:id="rId2"/>
    <sheet name="So001" sheetId="4" r:id="rId3"/>
    <sheet name="So002" sheetId="5" r:id="rId4"/>
    <sheet name="010-01" sheetId="6" r:id="rId5"/>
    <sheet name="010-02" sheetId="7" r:id="rId6"/>
    <sheet name="010-03" sheetId="8" r:id="rId7"/>
    <sheet name="010-04" sheetId="9" r:id="rId8"/>
    <sheet name="010-05" sheetId="10" r:id="rId9"/>
    <sheet name="010-06" sheetId="11" r:id="rId10"/>
    <sheet name="010-07" sheetId="12" r:id="rId11"/>
    <sheet name="010-08a" sheetId="13" r:id="rId12"/>
    <sheet name="010-08b" sheetId="14" r:id="rId13"/>
    <sheet name="010-09" sheetId="15" r:id="rId14"/>
    <sheet name="010-10" sheetId="16" r:id="rId15"/>
    <sheet name="010-11" sheetId="17" r:id="rId16"/>
    <sheet name="010-12" sheetId="18" r:id="rId17"/>
    <sheet name="010-13" sheetId="19" r:id="rId18"/>
    <sheet name="010-14" sheetId="20" r:id="rId19"/>
    <sheet name="010-15" sheetId="21" r:id="rId20"/>
    <sheet name="020" sheetId="22" r:id="rId21"/>
    <sheet name="021" sheetId="26" r:id="rId22"/>
    <sheet name="030" sheetId="24" r:id="rId23"/>
    <sheet name="031" sheetId="25" r:id="rId24"/>
    <sheet name="032" sheetId="27" r:id="rId25"/>
    <sheet name="033" sheetId="28" r:id="rId26"/>
    <sheet name="040" sheetId="29" r:id="rId27"/>
    <sheet name="050" sheetId="30" r:id="rId28"/>
    <sheet name="051" sheetId="31" r:id="rId29"/>
    <sheet name="RKL" sheetId="3" state="hidden" r:id="rId30"/>
  </sheets>
  <externalReferences>
    <externalReference r:id="rId31"/>
    <externalReference r:id="rId32"/>
    <externalReference r:id="rId33"/>
  </externalReferences>
  <definedNames>
    <definedName name="_xlnm._FilterDatabase" localSheetId="4" hidden="1">'010-01'!$F$1:$F$424</definedName>
    <definedName name="_xlnm._FilterDatabase" localSheetId="6" hidden="1">'010-03'!$H$1:$H$508</definedName>
    <definedName name="_xlnm._FilterDatabase" localSheetId="8" hidden="1">'010-05'!$H$1:$H$258</definedName>
    <definedName name="_xlnm._FilterDatabase" localSheetId="9" hidden="1">'010-06'!$H$1:$H$674</definedName>
    <definedName name="_xlnm._FilterDatabase" localSheetId="10" hidden="1">'010-07'!$A$2:$I$784</definedName>
    <definedName name="_xlnm._FilterDatabase" localSheetId="12" hidden="1">'010-08b'!$I$1:$I$605</definedName>
    <definedName name="_xlnm._FilterDatabase" localSheetId="13" hidden="1">'010-09'!$N$1:$N$916</definedName>
    <definedName name="_xlnm._FilterDatabase" localSheetId="22" hidden="1">'030'!$A$2:$I$107</definedName>
    <definedName name="_xlnm._FilterDatabase" localSheetId="23" hidden="1">'031'!$A$2:$I$127</definedName>
    <definedName name="AccessDatabase" hidden="1">"D:\Dokumenty\db1.mdb"</definedName>
    <definedName name="Button_2">"Popis_ocenených_prác_List1_Seznam"</definedName>
    <definedName name="cisloobjektu">#REF!</definedName>
    <definedName name="cislostavby" localSheetId="12">'[1]Krycí list'!$A$7</definedName>
    <definedName name="cislostavby">#REF!</definedName>
    <definedName name="Datum">#REF!</definedName>
    <definedName name="Dodavka">[1]Rekapitulacia!$G$13</definedName>
    <definedName name="Dodavka0">#REF!</definedName>
    <definedName name="DU_TOP_ROZP__Seznam">#REF!</definedName>
    <definedName name="HSV">[1]Rekapitulacia!$E$13</definedName>
    <definedName name="HSV0">#REF!</definedName>
    <definedName name="HZS">[1]Rekapitulacia!$I$13</definedName>
    <definedName name="HZS0">#REF!</definedName>
    <definedName name="JKSO">#REF!</definedName>
    <definedName name="k">#REF!</definedName>
    <definedName name="KOTOLNA_TOS_Seznam">#REF!</definedName>
    <definedName name="MJ">#REF!</definedName>
    <definedName name="Mont">[1]Rekapitulacia!$H$13</definedName>
    <definedName name="Montaz0">#REF!</definedName>
    <definedName name="nazevobjektu">#REF!</definedName>
    <definedName name="nazevstavby" localSheetId="12">'[1]Krycí list'!$C$7</definedName>
    <definedName name="nazevstavby">#REF!</definedName>
    <definedName name="Názov_akcie">#REF!</definedName>
    <definedName name="_xlnm.Print_Titles" localSheetId="4">'010-01'!$11:$13</definedName>
    <definedName name="_xlnm.Print_Titles" localSheetId="5">'010-02'!$11:$13</definedName>
    <definedName name="_xlnm.Print_Titles" localSheetId="7">'010-04'!$11:$13</definedName>
    <definedName name="_xlnm.Print_Titles" localSheetId="10">'010-07'!$2:$3</definedName>
    <definedName name="_xlnm.Print_Titles" localSheetId="12">'010-08b'!$1:$4</definedName>
    <definedName name="_xlnm.Print_Titles" localSheetId="14">'010-10'!$11:$13</definedName>
    <definedName name="_xlnm.Print_Titles" localSheetId="16">'010-12'!$2:$6</definedName>
    <definedName name="_xlnm.Print_Titles" localSheetId="17">'010-13'!$11:$13</definedName>
    <definedName name="_xlnm.Print_Titles" localSheetId="18">'010-14'!$11:$13</definedName>
    <definedName name="_xlnm.Print_Titles" localSheetId="19">'010-15'!$11:$13</definedName>
    <definedName name="_xlnm.Print_Titles" localSheetId="20">'020'!$11:$13</definedName>
    <definedName name="_xlnm.Print_Titles" localSheetId="21">'021'!$11:$13</definedName>
    <definedName name="_xlnm.Print_Titles" localSheetId="22">'030'!$2:$3</definedName>
    <definedName name="_xlnm.Print_Titles" localSheetId="23">'031'!$2:$3</definedName>
    <definedName name="_xlnm.Print_Titles" localSheetId="24">'032'!$11:$13</definedName>
    <definedName name="_xlnm.Print_Titles" localSheetId="25">'033'!$11:$13</definedName>
    <definedName name="_xlnm.Print_Titles" localSheetId="26">'040'!$11:$13</definedName>
    <definedName name="_xlnm.Print_Titles" localSheetId="27">'050'!$11:$13</definedName>
    <definedName name="_xlnm.Print_Titles" localSheetId="28">'051'!$11:$13</definedName>
    <definedName name="_xlnm.Print_Titles" localSheetId="1">Rekapitulácia!$7:$9</definedName>
    <definedName name="_xlnm.Print_Titles" localSheetId="29">RKL!$7:$9</definedName>
    <definedName name="_xlnm.Print_Titles" localSheetId="2">'So001'!$11:$13</definedName>
    <definedName name="_xlnm.Print_Titles" localSheetId="3">'So002'!$11:$13</definedName>
    <definedName name="Objednatel">#REF!</definedName>
    <definedName name="_xlnm.Print_Area" localSheetId="4">'010-01'!$A$1:$N$424</definedName>
    <definedName name="_xlnm.Print_Area" localSheetId="5">'010-02'!$A$1:$T$112</definedName>
    <definedName name="_xlnm.Print_Area" localSheetId="6">'010-03'!$A$1:$F$507</definedName>
    <definedName name="_xlnm.Print_Area" localSheetId="7">'010-04'!$A$1:$N$47</definedName>
    <definedName name="_xlnm.Print_Area" localSheetId="8">'010-05'!$A$1:$F$258</definedName>
    <definedName name="_xlnm.Print_Area" localSheetId="9">'010-06'!$A$1:$F$674</definedName>
    <definedName name="_xlnm.Print_Area" localSheetId="10">'010-07'!$A$1:$H$785</definedName>
    <definedName name="_xlnm.Print_Area" localSheetId="11">'010-08a'!$A$1:$E$36</definedName>
    <definedName name="_xlnm.Print_Area" localSheetId="12">'010-08b'!$A$1:$G$604</definedName>
    <definedName name="_xlnm.Print_Area" localSheetId="13">'010-09'!$A$1:$K$896</definedName>
    <definedName name="_xlnm.Print_Area" localSheetId="14">'010-10'!$A$1:$T$247</definedName>
    <definedName name="_xlnm.Print_Area" localSheetId="15">'010-11'!$A$1:$F$75</definedName>
    <definedName name="_xlnm.Print_Area" localSheetId="16">'010-12'!$A$1:$I$190</definedName>
    <definedName name="_xlnm.Print_Area" localSheetId="17">'010-13'!$A$1:$N$186</definedName>
    <definedName name="_xlnm.Print_Area" localSheetId="18">'010-14'!$A$1:$T$25</definedName>
    <definedName name="_xlnm.Print_Area" localSheetId="19">'010-15'!$A$1:$T$30</definedName>
    <definedName name="_xlnm.Print_Area" localSheetId="20">'020'!$A$1:$T$48</definedName>
    <definedName name="_xlnm.Print_Area" localSheetId="21">'021'!$A$1:$N$47</definedName>
    <definedName name="_xlnm.Print_Area" localSheetId="22">'030'!$A$1:$H$109</definedName>
    <definedName name="_xlnm.Print_Area" localSheetId="23">'031'!$A$1:$H$130</definedName>
    <definedName name="_xlnm.Print_Area" localSheetId="24">'032'!$A$1:$S$62</definedName>
    <definedName name="_xlnm.Print_Area" localSheetId="25">'033'!$A$1:$N$73</definedName>
    <definedName name="_xlnm.Print_Area" localSheetId="26">'040'!$A$1:$T$107</definedName>
    <definedName name="_xlnm.Print_Area" localSheetId="27">'050'!$A$1:$T$124</definedName>
    <definedName name="_xlnm.Print_Area" localSheetId="28">'051'!$A$1:$T$113</definedName>
    <definedName name="_xlnm.Print_Area" localSheetId="1">Rekapitulácia!$A$1:$E$41</definedName>
    <definedName name="_xlnm.Print_Area" localSheetId="2">'So001'!$A$1:$T$78</definedName>
    <definedName name="_xlnm.Print_Area" localSheetId="3">'So002'!$A$1:$T$21</definedName>
    <definedName name="PocetMJ" localSheetId="12">#REF!</definedName>
    <definedName name="PocetMJ">#REF!</definedName>
    <definedName name="Popis_ocenených_prác_List1_Seznam">#REF!</definedName>
    <definedName name="Poznamka">#REF!</definedName>
    <definedName name="Projektant" localSheetId="12">#REF!</definedName>
    <definedName name="Projektant">#REF!</definedName>
    <definedName name="PSV">[1]Rekapitulacia!$F$13</definedName>
    <definedName name="PSV0">#REF!</definedName>
    <definedName name="SazbaDPH1" localSheetId="12">#REF!</definedName>
    <definedName name="SazbaDPH1">#REF!</definedName>
    <definedName name="SazbaDPH2" localSheetId="12">#REF!</definedName>
    <definedName name="SazbaDPH2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Typ">#REF!</definedName>
    <definedName name="VRN" localSheetId="12">[1]Rekapitulacia!$H$26</definedName>
    <definedName name="VRN">[2]Rekapitulacia!#REF!</definedName>
    <definedName name="VRNKc">[2]Rekapitulacia!#REF!</definedName>
    <definedName name="VRNnazev">[2]Rekapitulacia!#REF!</definedName>
    <definedName name="VRNproc">[2]Rekapitulacia!#REF!</definedName>
    <definedName name="VRNzakl">[2]Rekapitulacia!#REF!</definedName>
    <definedName name="Zakazka">#REF!</definedName>
    <definedName name="Zaklad22">#REF!</definedName>
    <definedName name="Zaklad5" localSheetId="12">#REF!</definedName>
    <definedName name="Zaklad5">#REF!</definedName>
    <definedName name="Zhotovitel">#REF!</definedName>
    <definedName name="zoznam">[3]vodič!#REF!</definedName>
  </definedNames>
  <calcPr calcId="162913"/>
</workbook>
</file>

<file path=xl/calcChain.xml><?xml version="1.0" encoding="utf-8"?>
<calcChain xmlns="http://schemas.openxmlformats.org/spreadsheetml/2006/main">
  <c r="I69" i="19" l="1"/>
  <c r="I16" i="5" l="1"/>
  <c r="I15" i="5" s="1"/>
  <c r="I14" i="5" s="1"/>
  <c r="I21" i="5" s="1"/>
  <c r="I16" i="6"/>
  <c r="I17" i="6"/>
  <c r="I18" i="6"/>
  <c r="I15" i="6" s="1"/>
  <c r="I19" i="6"/>
  <c r="I20" i="6"/>
  <c r="I21" i="6"/>
  <c r="I22" i="6"/>
  <c r="I23" i="6"/>
  <c r="I24" i="6"/>
  <c r="I25" i="6"/>
  <c r="I26" i="6"/>
  <c r="I27" i="6"/>
  <c r="I29" i="6"/>
  <c r="I30" i="6"/>
  <c r="I31" i="6"/>
  <c r="I32" i="6"/>
  <c r="I33" i="6"/>
  <c r="I34" i="6"/>
  <c r="I35" i="6"/>
  <c r="I36" i="6"/>
  <c r="I37" i="6"/>
  <c r="I38" i="6"/>
  <c r="I39" i="6"/>
  <c r="I40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41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9" i="6"/>
  <c r="I100" i="6"/>
  <c r="I98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01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37" i="6"/>
  <c r="I154" i="6"/>
  <c r="I155" i="6"/>
  <c r="I153" i="6"/>
  <c r="I158" i="6"/>
  <c r="I157" i="6" s="1"/>
  <c r="I159" i="6"/>
  <c r="I160" i="6"/>
  <c r="I161" i="6"/>
  <c r="I162" i="6"/>
  <c r="I163" i="6"/>
  <c r="I164" i="6"/>
  <c r="I165" i="6"/>
  <c r="I166" i="6"/>
  <c r="I167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2" i="6"/>
  <c r="I183" i="6"/>
  <c r="I184" i="6"/>
  <c r="I181" i="6" s="1"/>
  <c r="I185" i="6"/>
  <c r="I186" i="6"/>
  <c r="I187" i="6"/>
  <c r="I188" i="6"/>
  <c r="I189" i="6"/>
  <c r="I190" i="6"/>
  <c r="I191" i="6"/>
  <c r="I192" i="6"/>
  <c r="I193" i="6"/>
  <c r="I194" i="6"/>
  <c r="I196" i="6"/>
  <c r="I197" i="6"/>
  <c r="I198" i="6"/>
  <c r="I199" i="6"/>
  <c r="I200" i="6"/>
  <c r="I202" i="6"/>
  <c r="I201" i="6" s="1"/>
  <c r="I203" i="6"/>
  <c r="I204" i="6"/>
  <c r="I205" i="6"/>
  <c r="I206" i="6"/>
  <c r="I207" i="6"/>
  <c r="I208" i="6"/>
  <c r="I210" i="6"/>
  <c r="I209" i="6" s="1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6" i="6"/>
  <c r="I335" i="6" s="1"/>
  <c r="I337" i="6"/>
  <c r="I338" i="6"/>
  <c r="I339" i="6"/>
  <c r="I340" i="6"/>
  <c r="I341" i="6"/>
  <c r="I342" i="6"/>
  <c r="I343" i="6"/>
  <c r="I344" i="6"/>
  <c r="I345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8" i="6"/>
  <c r="I369" i="6"/>
  <c r="I370" i="6"/>
  <c r="I367" i="6" s="1"/>
  <c r="I371" i="6"/>
  <c r="I372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7" i="6"/>
  <c r="I386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I403" i="6"/>
  <c r="I404" i="6"/>
  <c r="I405" i="6"/>
  <c r="I406" i="6"/>
  <c r="I407" i="6"/>
  <c r="I408" i="6"/>
  <c r="I409" i="6"/>
  <c r="I410" i="6"/>
  <c r="I411" i="6"/>
  <c r="I413" i="6"/>
  <c r="I414" i="6"/>
  <c r="I415" i="6"/>
  <c r="I412" i="6" s="1"/>
  <c r="I416" i="6"/>
  <c r="I417" i="6"/>
  <c r="I418" i="6"/>
  <c r="I420" i="6"/>
  <c r="I419" i="6" s="1"/>
  <c r="I421" i="6"/>
  <c r="I422" i="6"/>
  <c r="I423" i="6"/>
  <c r="I16" i="7"/>
  <c r="I17" i="7"/>
  <c r="I18" i="7"/>
  <c r="I19" i="7"/>
  <c r="I15" i="7"/>
  <c r="I21" i="7"/>
  <c r="I22" i="7"/>
  <c r="I23" i="7"/>
  <c r="I20" i="7" s="1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3" i="7"/>
  <c r="I64" i="7"/>
  <c r="I65" i="7"/>
  <c r="I62" i="7" s="1"/>
  <c r="I66" i="7"/>
  <c r="I67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F11" i="8"/>
  <c r="F20" i="8"/>
  <c r="F21" i="8"/>
  <c r="F23" i="8"/>
  <c r="F25" i="8"/>
  <c r="F27" i="8"/>
  <c r="F31" i="8"/>
  <c r="F33" i="8"/>
  <c r="F37" i="8"/>
  <c r="F39" i="8"/>
  <c r="F46" i="8"/>
  <c r="F48" i="8"/>
  <c r="F50" i="8"/>
  <c r="F51" i="8"/>
  <c r="F55" i="8"/>
  <c r="F57" i="8"/>
  <c r="F68" i="8"/>
  <c r="F70" i="8"/>
  <c r="F81" i="8"/>
  <c r="F83" i="8"/>
  <c r="F94" i="8"/>
  <c r="F96" i="8"/>
  <c r="F107" i="8"/>
  <c r="F109" i="8"/>
  <c r="F120" i="8"/>
  <c r="F123" i="8"/>
  <c r="F134" i="8"/>
  <c r="F136" i="8"/>
  <c r="F147" i="8"/>
  <c r="F149" i="8"/>
  <c r="F160" i="8"/>
  <c r="F162" i="8"/>
  <c r="F173" i="8"/>
  <c r="F175" i="8"/>
  <c r="F186" i="8"/>
  <c r="F188" i="8"/>
  <c r="F202" i="8"/>
  <c r="F204" i="8"/>
  <c r="F218" i="8"/>
  <c r="F220" i="8"/>
  <c r="F234" i="8"/>
  <c r="F236" i="8"/>
  <c r="F247" i="8"/>
  <c r="F249" i="8"/>
  <c r="F260" i="8"/>
  <c r="F264" i="8"/>
  <c r="F269" i="8"/>
  <c r="F274" i="8"/>
  <c r="F279" i="8"/>
  <c r="F284" i="8"/>
  <c r="F291" i="8"/>
  <c r="F292" i="8"/>
  <c r="F296" i="8"/>
  <c r="F297" i="8"/>
  <c r="F298" i="8"/>
  <c r="F299" i="8"/>
  <c r="F301" i="8"/>
  <c r="F302" i="8"/>
  <c r="F303" i="8"/>
  <c r="F304" i="8"/>
  <c r="F305" i="8"/>
  <c r="F306" i="8"/>
  <c r="F307" i="8"/>
  <c r="F309" i="8"/>
  <c r="F310" i="8"/>
  <c r="F311" i="8"/>
  <c r="F312" i="8"/>
  <c r="F314" i="8"/>
  <c r="F315" i="8"/>
  <c r="F317" i="8"/>
  <c r="F319" i="8"/>
  <c r="F320" i="8"/>
  <c r="F321" i="8"/>
  <c r="F322" i="8"/>
  <c r="F323" i="8"/>
  <c r="F324" i="8"/>
  <c r="F325" i="8"/>
  <c r="F326" i="8"/>
  <c r="F328" i="8"/>
  <c r="F329" i="8"/>
  <c r="F330" i="8"/>
  <c r="F331" i="8"/>
  <c r="F332" i="8"/>
  <c r="F333" i="8"/>
  <c r="F334" i="8"/>
  <c r="F335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4" i="8"/>
  <c r="F355" i="8"/>
  <c r="F356" i="8"/>
  <c r="F357" i="8"/>
  <c r="F358" i="8"/>
  <c r="F359" i="8"/>
  <c r="F360" i="8"/>
  <c r="F364" i="8"/>
  <c r="F365" i="8"/>
  <c r="F366" i="8"/>
  <c r="F367" i="8"/>
  <c r="F368" i="8"/>
  <c r="F373" i="8"/>
  <c r="F374" i="8"/>
  <c r="F375" i="8"/>
  <c r="F376" i="8"/>
  <c r="F377" i="8"/>
  <c r="F378" i="8"/>
  <c r="F379" i="8"/>
  <c r="F380" i="8"/>
  <c r="F381" i="8"/>
  <c r="F382" i="8"/>
  <c r="F387" i="8"/>
  <c r="F388" i="8"/>
  <c r="F389" i="8"/>
  <c r="F390" i="8"/>
  <c r="F391" i="8"/>
  <c r="F392" i="8"/>
  <c r="F393" i="8"/>
  <c r="F394" i="8"/>
  <c r="F395" i="8"/>
  <c r="F396" i="8"/>
  <c r="F399" i="8"/>
  <c r="F400" i="8"/>
  <c r="F401" i="8"/>
  <c r="F402" i="8"/>
  <c r="F404" i="8"/>
  <c r="F409" i="8"/>
  <c r="F422" i="8"/>
  <c r="F424" i="8"/>
  <c r="F426" i="8"/>
  <c r="F428" i="8"/>
  <c r="F429" i="8"/>
  <c r="F431" i="8"/>
  <c r="F433" i="8"/>
  <c r="F435" i="8"/>
  <c r="F437" i="8"/>
  <c r="F439" i="8"/>
  <c r="F442" i="8"/>
  <c r="F443" i="8"/>
  <c r="F444" i="8"/>
  <c r="F445" i="8"/>
  <c r="F446" i="8"/>
  <c r="F448" i="8"/>
  <c r="F449" i="8"/>
  <c r="F451" i="8"/>
  <c r="F453" i="8"/>
  <c r="F455" i="8"/>
  <c r="F457" i="8"/>
  <c r="F459" i="8"/>
  <c r="F461" i="8"/>
  <c r="F462" i="8"/>
  <c r="F463" i="8"/>
  <c r="F464" i="8"/>
  <c r="F466" i="8"/>
  <c r="F467" i="8"/>
  <c r="F468" i="8"/>
  <c r="F469" i="8"/>
  <c r="F470" i="8"/>
  <c r="F475" i="8"/>
  <c r="F476" i="8"/>
  <c r="F477" i="8"/>
  <c r="F478" i="8"/>
  <c r="F480" i="8"/>
  <c r="F484" i="8"/>
  <c r="F485" i="8"/>
  <c r="F486" i="8"/>
  <c r="F491" i="8"/>
  <c r="F492" i="8"/>
  <c r="F493" i="8"/>
  <c r="F494" i="8"/>
  <c r="F497" i="8"/>
  <c r="F498" i="8"/>
  <c r="F499" i="8"/>
  <c r="F500" i="8"/>
  <c r="F502" i="8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3" i="9"/>
  <c r="I44" i="9"/>
  <c r="I42" i="9" s="1"/>
  <c r="I45" i="9"/>
  <c r="I46" i="9"/>
  <c r="F239" i="10"/>
  <c r="F249" i="10"/>
  <c r="F250" i="10"/>
  <c r="F253" i="10"/>
  <c r="F252" i="10"/>
  <c r="F255" i="10"/>
  <c r="F11" i="10"/>
  <c r="F23" i="10"/>
  <c r="F25" i="10"/>
  <c r="F27" i="10"/>
  <c r="F29" i="10"/>
  <c r="F32" i="10"/>
  <c r="F35" i="10"/>
  <c r="F38" i="10"/>
  <c r="F39" i="10"/>
  <c r="F41" i="10"/>
  <c r="F52" i="10"/>
  <c r="F54" i="10"/>
  <c r="F68" i="10"/>
  <c r="F70" i="10"/>
  <c r="F84" i="10"/>
  <c r="F86" i="10"/>
  <c r="F100" i="10"/>
  <c r="F102" i="10"/>
  <c r="F116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70" i="10"/>
  <c r="F171" i="10"/>
  <c r="F172" i="10"/>
  <c r="F173" i="10"/>
  <c r="F174" i="10"/>
  <c r="F175" i="10"/>
  <c r="F179" i="10"/>
  <c r="F180" i="10"/>
  <c r="F181" i="10"/>
  <c r="F182" i="10"/>
  <c r="F183" i="10"/>
  <c r="F184" i="10"/>
  <c r="F185" i="10"/>
  <c r="F186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12" i="10"/>
  <c r="F213" i="10"/>
  <c r="F214" i="10"/>
  <c r="F215" i="10"/>
  <c r="F216" i="10"/>
  <c r="F217" i="10"/>
  <c r="F218" i="10"/>
  <c r="F219" i="10"/>
  <c r="F220" i="10"/>
  <c r="F221" i="10"/>
  <c r="F222" i="10"/>
  <c r="F223" i="10"/>
  <c r="F226" i="10"/>
  <c r="F227" i="10"/>
  <c r="F228" i="10"/>
  <c r="F229" i="10"/>
  <c r="F231" i="10"/>
  <c r="F234" i="10"/>
  <c r="F233" i="10" s="1"/>
  <c r="F10" i="11"/>
  <c r="F41" i="11"/>
  <c r="F42" i="11"/>
  <c r="F45" i="11"/>
  <c r="F46" i="11"/>
  <c r="F47" i="11"/>
  <c r="F49" i="11"/>
  <c r="F50" i="11"/>
  <c r="F52" i="11"/>
  <c r="F53" i="11"/>
  <c r="F54" i="11"/>
  <c r="F55" i="11"/>
  <c r="F58" i="11"/>
  <c r="F59" i="11"/>
  <c r="F60" i="11"/>
  <c r="F61" i="11"/>
  <c r="F62" i="11"/>
  <c r="F64" i="11"/>
  <c r="F65" i="11"/>
  <c r="F66" i="11"/>
  <c r="F67" i="11"/>
  <c r="F68" i="11"/>
  <c r="F71" i="11"/>
  <c r="F72" i="11"/>
  <c r="F73" i="11"/>
  <c r="F75" i="11"/>
  <c r="F76" i="11"/>
  <c r="F87" i="11"/>
  <c r="F116" i="11"/>
  <c r="F117" i="11"/>
  <c r="F121" i="11"/>
  <c r="F122" i="11"/>
  <c r="F125" i="11"/>
  <c r="F126" i="11"/>
  <c r="F127" i="11"/>
  <c r="F129" i="11"/>
  <c r="F130" i="11"/>
  <c r="F131" i="11"/>
  <c r="F132" i="11"/>
  <c r="F133" i="11"/>
  <c r="F134" i="11"/>
  <c r="F137" i="11"/>
  <c r="F138" i="11"/>
  <c r="F139" i="11"/>
  <c r="F140" i="11"/>
  <c r="F141" i="11"/>
  <c r="F142" i="11"/>
  <c r="F143" i="11"/>
  <c r="F145" i="11"/>
  <c r="F146" i="11"/>
  <c r="F147" i="11"/>
  <c r="F150" i="11"/>
  <c r="F151" i="11"/>
  <c r="F152" i="11"/>
  <c r="F154" i="11"/>
  <c r="F155" i="11"/>
  <c r="F166" i="11"/>
  <c r="F194" i="11"/>
  <c r="F203" i="11"/>
  <c r="F208" i="11"/>
  <c r="F209" i="11"/>
  <c r="F212" i="11"/>
  <c r="F213" i="11"/>
  <c r="F214" i="11"/>
  <c r="F215" i="11"/>
  <c r="F217" i="11"/>
  <c r="F218" i="11"/>
  <c r="F219" i="11"/>
  <c r="F220" i="11"/>
  <c r="F223" i="11"/>
  <c r="F225" i="11"/>
  <c r="F226" i="11"/>
  <c r="F227" i="11"/>
  <c r="F228" i="11"/>
  <c r="F229" i="11"/>
  <c r="F230" i="11"/>
  <c r="F231" i="11"/>
  <c r="F233" i="11"/>
  <c r="F234" i="11"/>
  <c r="F237" i="11"/>
  <c r="F238" i="11"/>
  <c r="F239" i="11"/>
  <c r="F241" i="11"/>
  <c r="F242" i="11"/>
  <c r="F247" i="11"/>
  <c r="F276" i="11"/>
  <c r="F285" i="11"/>
  <c r="F290" i="11"/>
  <c r="F291" i="11"/>
  <c r="F294" i="11"/>
  <c r="F295" i="11"/>
  <c r="F296" i="11"/>
  <c r="F297" i="11"/>
  <c r="F299" i="11"/>
  <c r="F300" i="11"/>
  <c r="F301" i="11"/>
  <c r="F304" i="11"/>
  <c r="F306" i="11"/>
  <c r="F307" i="11"/>
  <c r="F308" i="11"/>
  <c r="F309" i="11"/>
  <c r="F310" i="11"/>
  <c r="F311" i="11"/>
  <c r="F312" i="11"/>
  <c r="F314" i="11"/>
  <c r="F315" i="11"/>
  <c r="F318" i="11"/>
  <c r="F319" i="11"/>
  <c r="F320" i="11"/>
  <c r="F322" i="11"/>
  <c r="F323" i="11"/>
  <c r="F328" i="11"/>
  <c r="F357" i="11"/>
  <c r="F358" i="11"/>
  <c r="F362" i="11"/>
  <c r="F363" i="11"/>
  <c r="F366" i="11"/>
  <c r="F367" i="11"/>
  <c r="F368" i="11"/>
  <c r="F369" i="11"/>
  <c r="F370" i="11"/>
  <c r="F373" i="11"/>
  <c r="F374" i="11"/>
  <c r="F375" i="11"/>
  <c r="F376" i="11"/>
  <c r="F377" i="11"/>
  <c r="F380" i="11"/>
  <c r="F382" i="11"/>
  <c r="F383" i="11"/>
  <c r="F384" i="11"/>
  <c r="F385" i="11"/>
  <c r="F386" i="11"/>
  <c r="F387" i="11"/>
  <c r="F388" i="11"/>
  <c r="F390" i="11"/>
  <c r="F391" i="11"/>
  <c r="F392" i="11"/>
  <c r="F393" i="11"/>
  <c r="F394" i="11"/>
  <c r="F395" i="11"/>
  <c r="F396" i="11"/>
  <c r="F398" i="11"/>
  <c r="F399" i="11"/>
  <c r="F400" i="11"/>
  <c r="F401" i="11"/>
  <c r="F404" i="11"/>
  <c r="F405" i="11"/>
  <c r="F406" i="11"/>
  <c r="F408" i="11"/>
  <c r="F409" i="11"/>
  <c r="F417" i="11"/>
  <c r="F432" i="11"/>
  <c r="F444" i="11"/>
  <c r="F445" i="11"/>
  <c r="F448" i="11"/>
  <c r="F449" i="11"/>
  <c r="F450" i="11"/>
  <c r="F452" i="11"/>
  <c r="F453" i="11"/>
  <c r="F455" i="11"/>
  <c r="F456" i="11"/>
  <c r="F457" i="11"/>
  <c r="F459" i="11"/>
  <c r="F460" i="11"/>
  <c r="F462" i="11"/>
  <c r="F463" i="11"/>
  <c r="F465" i="11"/>
  <c r="F466" i="11"/>
  <c r="F467" i="11"/>
  <c r="F468" i="11"/>
  <c r="F470" i="11"/>
  <c r="F471" i="11"/>
  <c r="F472" i="11"/>
  <c r="F473" i="11"/>
  <c r="F477" i="11"/>
  <c r="F478" i="11"/>
  <c r="F479" i="11"/>
  <c r="F481" i="11"/>
  <c r="F482" i="11"/>
  <c r="F487" i="11"/>
  <c r="F518" i="11"/>
  <c r="F519" i="11"/>
  <c r="F522" i="11"/>
  <c r="F523" i="11"/>
  <c r="F524" i="11"/>
  <c r="F526" i="11"/>
  <c r="F528" i="11"/>
  <c r="F529" i="11"/>
  <c r="F530" i="11"/>
  <c r="F531" i="11"/>
  <c r="F532" i="11"/>
  <c r="F533" i="11"/>
  <c r="F535" i="11"/>
  <c r="F537" i="11"/>
  <c r="F538" i="11"/>
  <c r="F539" i="11"/>
  <c r="F540" i="11"/>
  <c r="F541" i="11"/>
  <c r="F543" i="11"/>
  <c r="F544" i="11"/>
  <c r="F545" i="11"/>
  <c r="F547" i="11"/>
  <c r="F548" i="11"/>
  <c r="F549" i="11"/>
  <c r="F552" i="11"/>
  <c r="F553" i="11"/>
  <c r="F554" i="11"/>
  <c r="F556" i="11"/>
  <c r="F557" i="11"/>
  <c r="F566" i="11"/>
  <c r="F569" i="11"/>
  <c r="F572" i="11"/>
  <c r="F575" i="11"/>
  <c r="F581" i="11"/>
  <c r="F582" i="11"/>
  <c r="F583" i="11"/>
  <c r="F585" i="11"/>
  <c r="F587" i="11"/>
  <c r="F588" i="11"/>
  <c r="F590" i="11"/>
  <c r="F591" i="11"/>
  <c r="F592" i="11"/>
  <c r="F595" i="11"/>
  <c r="F596" i="11"/>
  <c r="F597" i="11"/>
  <c r="F599" i="11"/>
  <c r="F600" i="11"/>
  <c r="F606" i="11"/>
  <c r="F610" i="11"/>
  <c r="F611" i="11"/>
  <c r="F614" i="11"/>
  <c r="F615" i="11"/>
  <c r="F618" i="11"/>
  <c r="F622" i="11"/>
  <c r="F623" i="11"/>
  <c r="F626" i="11"/>
  <c r="F627" i="11"/>
  <c r="F633" i="11"/>
  <c r="F634" i="11"/>
  <c r="F635" i="11"/>
  <c r="F637" i="11"/>
  <c r="F639" i="11"/>
  <c r="F640" i="11"/>
  <c r="F642" i="11"/>
  <c r="F643" i="11"/>
  <c r="F644" i="11"/>
  <c r="F645" i="11"/>
  <c r="F646" i="11"/>
  <c r="F647" i="11"/>
  <c r="F648" i="11"/>
  <c r="F649" i="11"/>
  <c r="F651" i="11"/>
  <c r="F652" i="11"/>
  <c r="F655" i="11"/>
  <c r="F656" i="11"/>
  <c r="F657" i="11"/>
  <c r="F659" i="11"/>
  <c r="F660" i="11"/>
  <c r="F662" i="11"/>
  <c r="F663" i="11"/>
  <c r="F668" i="11"/>
  <c r="F669" i="11"/>
  <c r="F670" i="11"/>
  <c r="G677" i="12"/>
  <c r="G678" i="12"/>
  <c r="G679" i="12"/>
  <c r="G680" i="12"/>
  <c r="G681" i="12"/>
  <c r="G682" i="12"/>
  <c r="G683" i="12"/>
  <c r="G684" i="12"/>
  <c r="G685" i="12"/>
  <c r="G686" i="12"/>
  <c r="G687" i="12"/>
  <c r="G688" i="12"/>
  <c r="G689" i="12"/>
  <c r="G690" i="12"/>
  <c r="G691" i="12"/>
  <c r="G692" i="12"/>
  <c r="G693" i="12"/>
  <c r="G694" i="12"/>
  <c r="G695" i="12"/>
  <c r="G696" i="12"/>
  <c r="G697" i="12"/>
  <c r="G650" i="12"/>
  <c r="G651" i="12"/>
  <c r="G652" i="12"/>
  <c r="G653" i="12"/>
  <c r="G654" i="12"/>
  <c r="G655" i="12"/>
  <c r="G656" i="12"/>
  <c r="G657" i="12"/>
  <c r="G658" i="12"/>
  <c r="G659" i="12"/>
  <c r="G660" i="12"/>
  <c r="G661" i="12"/>
  <c r="G662" i="12"/>
  <c r="G663" i="12"/>
  <c r="G664" i="12"/>
  <c r="G665" i="12"/>
  <c r="G666" i="12"/>
  <c r="G667" i="12"/>
  <c r="G668" i="12"/>
  <c r="G669" i="12"/>
  <c r="G670" i="12"/>
  <c r="G618" i="12"/>
  <c r="G619" i="12"/>
  <c r="G620" i="12"/>
  <c r="G621" i="12"/>
  <c r="G622" i="12"/>
  <c r="G623" i="12"/>
  <c r="G624" i="12"/>
  <c r="G625" i="12"/>
  <c r="G626" i="12"/>
  <c r="G627" i="12"/>
  <c r="G628" i="12"/>
  <c r="G629" i="12"/>
  <c r="G630" i="12"/>
  <c r="G631" i="12"/>
  <c r="G632" i="12"/>
  <c r="G633" i="12"/>
  <c r="G634" i="12"/>
  <c r="G635" i="12"/>
  <c r="G636" i="12"/>
  <c r="G637" i="12"/>
  <c r="G638" i="12"/>
  <c r="G639" i="12"/>
  <c r="G640" i="12"/>
  <c r="G641" i="12"/>
  <c r="G642" i="12"/>
  <c r="G643" i="12"/>
  <c r="G564" i="12"/>
  <c r="G565" i="12"/>
  <c r="G566" i="12"/>
  <c r="G567" i="12"/>
  <c r="G568" i="12"/>
  <c r="G569" i="12"/>
  <c r="G570" i="12"/>
  <c r="G571" i="12"/>
  <c r="G572" i="12"/>
  <c r="G573" i="12"/>
  <c r="G574" i="12"/>
  <c r="G575" i="12"/>
  <c r="G576" i="12"/>
  <c r="G577" i="12"/>
  <c r="G578" i="12"/>
  <c r="G579" i="12"/>
  <c r="G580" i="12"/>
  <c r="G581" i="12"/>
  <c r="G582" i="12"/>
  <c r="G583" i="12"/>
  <c r="G584" i="12"/>
  <c r="G585" i="12"/>
  <c r="G586" i="12"/>
  <c r="G587" i="12"/>
  <c r="G588" i="12"/>
  <c r="G589" i="12"/>
  <c r="G590" i="12"/>
  <c r="G591" i="12"/>
  <c r="G592" i="12"/>
  <c r="G593" i="12"/>
  <c r="G594" i="12"/>
  <c r="G595" i="12"/>
  <c r="G596" i="12"/>
  <c r="G597" i="12"/>
  <c r="G598" i="12"/>
  <c r="G599" i="12"/>
  <c r="G600" i="12"/>
  <c r="G601" i="12"/>
  <c r="G602" i="12"/>
  <c r="G603" i="12"/>
  <c r="G604" i="12"/>
  <c r="G605" i="12"/>
  <c r="G606" i="12"/>
  <c r="G607" i="12"/>
  <c r="G608" i="12"/>
  <c r="G609" i="12"/>
  <c r="G610" i="12"/>
  <c r="G611" i="12"/>
  <c r="G517" i="12"/>
  <c r="G518" i="12"/>
  <c r="G519" i="12"/>
  <c r="G520" i="12"/>
  <c r="G521" i="12"/>
  <c r="G522" i="12"/>
  <c r="G523" i="12"/>
  <c r="G524" i="12"/>
  <c r="G525" i="12"/>
  <c r="G526" i="12"/>
  <c r="G527" i="12"/>
  <c r="G528" i="12"/>
  <c r="G529" i="12"/>
  <c r="G530" i="12"/>
  <c r="G531" i="12"/>
  <c r="G532" i="12"/>
  <c r="G533" i="12"/>
  <c r="G534" i="12"/>
  <c r="G535" i="12"/>
  <c r="G536" i="12"/>
  <c r="G537" i="12"/>
  <c r="G538" i="12"/>
  <c r="G539" i="12"/>
  <c r="G540" i="12"/>
  <c r="G541" i="12"/>
  <c r="G542" i="12"/>
  <c r="G543" i="12"/>
  <c r="G544" i="12"/>
  <c r="G545" i="12"/>
  <c r="G546" i="12"/>
  <c r="G547" i="12"/>
  <c r="G548" i="12"/>
  <c r="G549" i="12"/>
  <c r="G550" i="12"/>
  <c r="G551" i="12"/>
  <c r="G552" i="12"/>
  <c r="G553" i="12"/>
  <c r="G554" i="12"/>
  <c r="G555" i="12"/>
  <c r="G556" i="12"/>
  <c r="G557" i="12"/>
  <c r="G463" i="12"/>
  <c r="G464" i="12"/>
  <c r="G465" i="12"/>
  <c r="G466" i="12"/>
  <c r="G467" i="12"/>
  <c r="G468" i="12"/>
  <c r="G469" i="12"/>
  <c r="G470" i="12"/>
  <c r="G471" i="12"/>
  <c r="G472" i="12"/>
  <c r="G473" i="12"/>
  <c r="G474" i="12"/>
  <c r="G475" i="12"/>
  <c r="G476" i="12"/>
  <c r="G477" i="12"/>
  <c r="G478" i="12"/>
  <c r="G479" i="12"/>
  <c r="G480" i="12"/>
  <c r="G481" i="12"/>
  <c r="G482" i="12"/>
  <c r="G483" i="12"/>
  <c r="G484" i="12"/>
  <c r="G485" i="12"/>
  <c r="G486" i="12"/>
  <c r="G487" i="12"/>
  <c r="G488" i="12"/>
  <c r="G489" i="12"/>
  <c r="G490" i="12"/>
  <c r="G491" i="12"/>
  <c r="G492" i="12"/>
  <c r="G493" i="12"/>
  <c r="G494" i="12"/>
  <c r="G495" i="12"/>
  <c r="G496" i="12"/>
  <c r="G497" i="12"/>
  <c r="G498" i="12"/>
  <c r="G499" i="12"/>
  <c r="G500" i="12"/>
  <c r="G501" i="12"/>
  <c r="G502" i="12"/>
  <c r="G503" i="12"/>
  <c r="G504" i="12"/>
  <c r="G505" i="12"/>
  <c r="G506" i="12"/>
  <c r="G507" i="12"/>
  <c r="G508" i="12"/>
  <c r="G509" i="12"/>
  <c r="G510" i="12"/>
  <c r="G409" i="12"/>
  <c r="G410" i="12"/>
  <c r="G411" i="12"/>
  <c r="G412" i="12"/>
  <c r="G413" i="12"/>
  <c r="G414" i="12"/>
  <c r="G415" i="12"/>
  <c r="G416" i="12"/>
  <c r="G417" i="12"/>
  <c r="G418" i="12"/>
  <c r="G419" i="12"/>
  <c r="G420" i="12"/>
  <c r="G421" i="12"/>
  <c r="G422" i="12"/>
  <c r="G423" i="12"/>
  <c r="G424" i="12"/>
  <c r="G425" i="12"/>
  <c r="G426" i="12"/>
  <c r="G427" i="12"/>
  <c r="G428" i="12"/>
  <c r="G429" i="12"/>
  <c r="G430" i="12"/>
  <c r="G431" i="12"/>
  <c r="G432" i="12"/>
  <c r="G433" i="12"/>
  <c r="G434" i="12"/>
  <c r="G435" i="12"/>
  <c r="G436" i="12"/>
  <c r="G437" i="12"/>
  <c r="G438" i="12"/>
  <c r="G439" i="12"/>
  <c r="G440" i="12"/>
  <c r="G441" i="12"/>
  <c r="G442" i="12"/>
  <c r="G443" i="12"/>
  <c r="G444" i="12"/>
  <c r="G445" i="12"/>
  <c r="G446" i="12"/>
  <c r="G447" i="12"/>
  <c r="G448" i="12"/>
  <c r="G449" i="12"/>
  <c r="G450" i="12"/>
  <c r="G451" i="12"/>
  <c r="G452" i="12"/>
  <c r="G453" i="12"/>
  <c r="G454" i="12"/>
  <c r="G455" i="12"/>
  <c r="G456" i="12"/>
  <c r="G370" i="12"/>
  <c r="G371" i="12"/>
  <c r="G372" i="12"/>
  <c r="G373" i="12"/>
  <c r="G374" i="12"/>
  <c r="G375" i="12"/>
  <c r="G376" i="12"/>
  <c r="G377" i="12"/>
  <c r="G378" i="12"/>
  <c r="G379" i="12"/>
  <c r="G380" i="12"/>
  <c r="G381" i="12"/>
  <c r="G382" i="12"/>
  <c r="G383" i="12"/>
  <c r="G384" i="12"/>
  <c r="G385" i="12"/>
  <c r="G386" i="12"/>
  <c r="G387" i="12"/>
  <c r="G388" i="12"/>
  <c r="G389" i="12"/>
  <c r="G390" i="12"/>
  <c r="G391" i="12"/>
  <c r="G392" i="12"/>
  <c r="G393" i="12"/>
  <c r="G394" i="12"/>
  <c r="G395" i="12"/>
  <c r="G396" i="12"/>
  <c r="G397" i="12"/>
  <c r="G398" i="12"/>
  <c r="G399" i="12"/>
  <c r="G400" i="12"/>
  <c r="G401" i="12"/>
  <c r="G402" i="12"/>
  <c r="G327" i="12"/>
  <c r="G328" i="12"/>
  <c r="G329" i="12"/>
  <c r="G330" i="12"/>
  <c r="G331" i="12"/>
  <c r="G332" i="12"/>
  <c r="G333" i="12"/>
  <c r="G334" i="12"/>
  <c r="G335" i="12"/>
  <c r="G336" i="12"/>
  <c r="G337" i="12"/>
  <c r="G338" i="12"/>
  <c r="G339" i="12"/>
  <c r="G340" i="12"/>
  <c r="G341" i="12"/>
  <c r="G342" i="12"/>
  <c r="G343" i="12"/>
  <c r="G344" i="12"/>
  <c r="G345" i="12"/>
  <c r="G346" i="12"/>
  <c r="G347" i="12"/>
  <c r="G348" i="12"/>
  <c r="G349" i="12"/>
  <c r="G350" i="12"/>
  <c r="G351" i="12"/>
  <c r="G352" i="12"/>
  <c r="G353" i="12"/>
  <c r="G354" i="12"/>
  <c r="G355" i="12"/>
  <c r="G356" i="12"/>
  <c r="G357" i="12"/>
  <c r="G358" i="12"/>
  <c r="G359" i="12"/>
  <c r="G360" i="12"/>
  <c r="G361" i="12"/>
  <c r="G362" i="12"/>
  <c r="G363" i="12"/>
  <c r="G273" i="12"/>
  <c r="G274" i="12"/>
  <c r="G275" i="12"/>
  <c r="G276" i="12"/>
  <c r="G277" i="12"/>
  <c r="G278" i="12"/>
  <c r="G279" i="12"/>
  <c r="G280" i="12"/>
  <c r="G281" i="12"/>
  <c r="G282" i="12"/>
  <c r="G283" i="12"/>
  <c r="G284" i="12"/>
  <c r="G285" i="12"/>
  <c r="G286" i="12"/>
  <c r="G287" i="12"/>
  <c r="G288" i="12"/>
  <c r="G289" i="12"/>
  <c r="G290" i="12"/>
  <c r="G291" i="12"/>
  <c r="G292" i="12"/>
  <c r="G293" i="12"/>
  <c r="G294" i="12"/>
  <c r="G295" i="12"/>
  <c r="G296" i="12"/>
  <c r="G297" i="12"/>
  <c r="G298" i="12"/>
  <c r="G299" i="12"/>
  <c r="G300" i="12"/>
  <c r="G301" i="12"/>
  <c r="G302" i="12"/>
  <c r="G303" i="12"/>
  <c r="G304" i="12"/>
  <c r="G305" i="12"/>
  <c r="G306" i="12"/>
  <c r="G307" i="12"/>
  <c r="G308" i="12"/>
  <c r="G309" i="12"/>
  <c r="G310" i="12"/>
  <c r="G311" i="12"/>
  <c r="G312" i="12"/>
  <c r="G313" i="12"/>
  <c r="G314" i="12"/>
  <c r="G315" i="12"/>
  <c r="G316" i="12"/>
  <c r="G317" i="12"/>
  <c r="G318" i="12"/>
  <c r="G319" i="12"/>
  <c r="G320" i="12"/>
  <c r="G160" i="12"/>
  <c r="G161" i="12"/>
  <c r="G162" i="12"/>
  <c r="G163" i="12"/>
  <c r="G164" i="12"/>
  <c r="G165" i="12"/>
  <c r="G166" i="12"/>
  <c r="G167" i="12"/>
  <c r="G168" i="12"/>
  <c r="G169" i="12"/>
  <c r="G170" i="12"/>
  <c r="G171" i="12"/>
  <c r="G172" i="12"/>
  <c r="G173" i="12"/>
  <c r="G174" i="12"/>
  <c r="G175" i="12"/>
  <c r="G176" i="12"/>
  <c r="G177" i="12"/>
  <c r="G178" i="12"/>
  <c r="G179" i="12"/>
  <c r="G180" i="12"/>
  <c r="G181" i="12"/>
  <c r="G182" i="12"/>
  <c r="G183" i="12"/>
  <c r="G184" i="12"/>
  <c r="G185" i="12"/>
  <c r="G186" i="12"/>
  <c r="G187" i="12"/>
  <c r="G188" i="12"/>
  <c r="G190" i="12"/>
  <c r="G191" i="12"/>
  <c r="G193" i="12"/>
  <c r="G194" i="12"/>
  <c r="G195" i="12"/>
  <c r="G196" i="12"/>
  <c r="G197" i="12"/>
  <c r="G198" i="12"/>
  <c r="G199" i="12"/>
  <c r="G200" i="12"/>
  <c r="G201" i="12"/>
  <c r="G202" i="12"/>
  <c r="G203" i="12"/>
  <c r="G204" i="12"/>
  <c r="G205" i="12"/>
  <c r="G206" i="12"/>
  <c r="G207" i="12"/>
  <c r="G208" i="12"/>
  <c r="G211" i="12"/>
  <c r="G88" i="12"/>
  <c r="G90" i="12"/>
  <c r="G92" i="12"/>
  <c r="G94" i="12"/>
  <c r="G95" i="12"/>
  <c r="G97" i="12"/>
  <c r="G98" i="12"/>
  <c r="G99" i="12"/>
  <c r="G100" i="12"/>
  <c r="G101" i="12"/>
  <c r="G102" i="12"/>
  <c r="G103" i="12"/>
  <c r="G105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5" i="12"/>
  <c r="G127" i="12"/>
  <c r="G128" i="12"/>
  <c r="G129" i="12"/>
  <c r="G130" i="12"/>
  <c r="G131" i="12"/>
  <c r="G133" i="12"/>
  <c r="G134" i="12"/>
  <c r="G135" i="12"/>
  <c r="G136" i="12"/>
  <c r="G137" i="12"/>
  <c r="G138" i="12"/>
  <c r="G140" i="12"/>
  <c r="G142" i="12"/>
  <c r="G143" i="12"/>
  <c r="G144" i="12"/>
  <c r="G145" i="12"/>
  <c r="G146" i="12"/>
  <c r="G147" i="12"/>
  <c r="G148" i="12"/>
  <c r="G149" i="12"/>
  <c r="G152" i="12"/>
  <c r="G725" i="12"/>
  <c r="G727" i="12"/>
  <c r="G732" i="12"/>
  <c r="G734" i="12" s="1"/>
  <c r="H718" i="12"/>
  <c r="H720" i="12" s="1"/>
  <c r="H711" i="12"/>
  <c r="H713" i="12" s="1"/>
  <c r="H704" i="12"/>
  <c r="H706" i="12" s="1"/>
  <c r="H220" i="12"/>
  <c r="H221" i="12"/>
  <c r="H222" i="12"/>
  <c r="H223" i="12"/>
  <c r="H225" i="12"/>
  <c r="H226" i="12"/>
  <c r="H227" i="12"/>
  <c r="H228" i="12"/>
  <c r="H229" i="12"/>
  <c r="H230" i="12"/>
  <c r="H231" i="12"/>
  <c r="H233" i="12"/>
  <c r="H234" i="12"/>
  <c r="H235" i="12"/>
  <c r="H236" i="12"/>
  <c r="H238" i="12"/>
  <c r="H239" i="12"/>
  <c r="H240" i="12"/>
  <c r="H241" i="12"/>
  <c r="H243" i="12"/>
  <c r="H244" i="12"/>
  <c r="H245" i="12"/>
  <c r="H247" i="12"/>
  <c r="H248" i="12"/>
  <c r="H249" i="12"/>
  <c r="H250" i="12"/>
  <c r="H251" i="12"/>
  <c r="H252" i="12"/>
  <c r="H254" i="12"/>
  <c r="H255" i="12"/>
  <c r="H256" i="12"/>
  <c r="H257" i="12"/>
  <c r="H258" i="12"/>
  <c r="H259" i="12"/>
  <c r="H260" i="12"/>
  <c r="H263" i="12"/>
  <c r="H13" i="12"/>
  <c r="H15" i="12"/>
  <c r="H17" i="12"/>
  <c r="H18" i="12"/>
  <c r="H19" i="12"/>
  <c r="H20" i="12"/>
  <c r="H22" i="12"/>
  <c r="H24" i="12"/>
  <c r="H25" i="12"/>
  <c r="H26" i="12"/>
  <c r="H27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7" i="12"/>
  <c r="H48" i="12"/>
  <c r="H49" i="12"/>
  <c r="H50" i="12"/>
  <c r="H51" i="12"/>
  <c r="H53" i="12"/>
  <c r="H55" i="12"/>
  <c r="H57" i="12"/>
  <c r="H58" i="12"/>
  <c r="H59" i="12"/>
  <c r="H60" i="12"/>
  <c r="H62" i="12"/>
  <c r="H63" i="12"/>
  <c r="H64" i="12"/>
  <c r="H65" i="12"/>
  <c r="H66" i="12"/>
  <c r="H68" i="12"/>
  <c r="H70" i="12"/>
  <c r="H71" i="12"/>
  <c r="H72" i="12"/>
  <c r="H73" i="12"/>
  <c r="H74" i="12"/>
  <c r="H75" i="12"/>
  <c r="H76" i="12"/>
  <c r="H77" i="12"/>
  <c r="H79" i="12"/>
  <c r="H80" i="12"/>
  <c r="H746" i="12"/>
  <c r="H750" i="12" s="1"/>
  <c r="H748" i="12"/>
  <c r="H756" i="12"/>
  <c r="H758" i="12"/>
  <c r="H760" i="12"/>
  <c r="H762" i="12"/>
  <c r="H770" i="12"/>
  <c r="H772" i="12"/>
  <c r="H776" i="12"/>
  <c r="H780" i="12" s="1"/>
  <c r="H777" i="12"/>
  <c r="H778" i="12"/>
  <c r="E28" i="13"/>
  <c r="E31" i="13"/>
  <c r="E33" i="13"/>
  <c r="E7" i="13"/>
  <c r="E9" i="13"/>
  <c r="E11" i="13"/>
  <c r="E13" i="13"/>
  <c r="E15" i="13"/>
  <c r="E17" i="13"/>
  <c r="E19" i="13"/>
  <c r="E22" i="13"/>
  <c r="E24" i="13"/>
  <c r="G600" i="14"/>
  <c r="G602" i="14"/>
  <c r="G587" i="14"/>
  <c r="G589" i="14"/>
  <c r="G591" i="14"/>
  <c r="G593" i="14"/>
  <c r="G595" i="14"/>
  <c r="G567" i="14"/>
  <c r="G566" i="14" s="1"/>
  <c r="G570" i="14"/>
  <c r="G573" i="14"/>
  <c r="G576" i="14"/>
  <c r="G579" i="14"/>
  <c r="G582" i="14"/>
  <c r="G515" i="14"/>
  <c r="G518" i="14"/>
  <c r="G522" i="14"/>
  <c r="G526" i="14"/>
  <c r="G530" i="14"/>
  <c r="G534" i="14"/>
  <c r="G539" i="14"/>
  <c r="G543" i="14"/>
  <c r="G551" i="14"/>
  <c r="G556" i="14"/>
  <c r="G561" i="14"/>
  <c r="G501" i="14"/>
  <c r="G503" i="14"/>
  <c r="G505" i="14"/>
  <c r="G507" i="14"/>
  <c r="G509" i="14"/>
  <c r="G511" i="14"/>
  <c r="G500" i="14"/>
  <c r="G475" i="14"/>
  <c r="G477" i="14"/>
  <c r="G479" i="14"/>
  <c r="G474" i="14" s="1"/>
  <c r="G481" i="14"/>
  <c r="G483" i="14"/>
  <c r="G485" i="14"/>
  <c r="G487" i="14"/>
  <c r="G489" i="14"/>
  <c r="G491" i="14"/>
  <c r="G494" i="14"/>
  <c r="G496" i="14"/>
  <c r="G498" i="14"/>
  <c r="G437" i="14"/>
  <c r="G439" i="14"/>
  <c r="G441" i="14"/>
  <c r="G443" i="14"/>
  <c r="G445" i="14"/>
  <c r="G447" i="14"/>
  <c r="G449" i="14"/>
  <c r="G451" i="14"/>
  <c r="G453" i="14"/>
  <c r="G455" i="14"/>
  <c r="G457" i="14"/>
  <c r="G459" i="14"/>
  <c r="G461" i="14"/>
  <c r="G463" i="14"/>
  <c r="G465" i="14"/>
  <c r="G468" i="14"/>
  <c r="G470" i="14"/>
  <c r="G472" i="14"/>
  <c r="G436" i="14"/>
  <c r="G413" i="14"/>
  <c r="G415" i="14"/>
  <c r="G417" i="14"/>
  <c r="G419" i="14"/>
  <c r="G421" i="14"/>
  <c r="G423" i="14"/>
  <c r="G425" i="14"/>
  <c r="G427" i="14"/>
  <c r="G430" i="14"/>
  <c r="G432" i="14"/>
  <c r="G434" i="14"/>
  <c r="G412" i="14"/>
  <c r="G383" i="14"/>
  <c r="G385" i="14"/>
  <c r="G387" i="14"/>
  <c r="G389" i="14"/>
  <c r="G382" i="14" s="1"/>
  <c r="G391" i="14"/>
  <c r="G393" i="14"/>
  <c r="G395" i="14"/>
  <c r="G397" i="14"/>
  <c r="G399" i="14"/>
  <c r="G401" i="14"/>
  <c r="G403" i="14"/>
  <c r="G406" i="14"/>
  <c r="G408" i="14"/>
  <c r="G410" i="14"/>
  <c r="G355" i="14"/>
  <c r="G354" i="14" s="1"/>
  <c r="G357" i="14"/>
  <c r="G359" i="14"/>
  <c r="G361" i="14"/>
  <c r="G363" i="14"/>
  <c r="G365" i="14"/>
  <c r="G367" i="14"/>
  <c r="G369" i="14"/>
  <c r="G371" i="14"/>
  <c r="G373" i="14"/>
  <c r="G376" i="14"/>
  <c r="G378" i="14"/>
  <c r="G380" i="14"/>
  <c r="G319" i="14"/>
  <c r="G321" i="14"/>
  <c r="G323" i="14"/>
  <c r="G318" i="14" s="1"/>
  <c r="G325" i="14"/>
  <c r="G327" i="14"/>
  <c r="G329" i="14"/>
  <c r="G331" i="14"/>
  <c r="G333" i="14"/>
  <c r="G335" i="14"/>
  <c r="G337" i="14"/>
  <c r="G339" i="14"/>
  <c r="G341" i="14"/>
  <c r="G343" i="14"/>
  <c r="G345" i="14"/>
  <c r="G348" i="14"/>
  <c r="G350" i="14"/>
  <c r="G352" i="14"/>
  <c r="G283" i="14"/>
  <c r="G282" i="14" s="1"/>
  <c r="G285" i="14"/>
  <c r="G287" i="14"/>
  <c r="G289" i="14"/>
  <c r="G291" i="14"/>
  <c r="G293" i="14"/>
  <c r="G295" i="14"/>
  <c r="G297" i="14"/>
  <c r="G299" i="14"/>
  <c r="G301" i="14"/>
  <c r="G303" i="14"/>
  <c r="G305" i="14"/>
  <c r="G307" i="14"/>
  <c r="G309" i="14"/>
  <c r="G312" i="14"/>
  <c r="G314" i="14"/>
  <c r="G316" i="14"/>
  <c r="G227" i="14"/>
  <c r="G229" i="14"/>
  <c r="G231" i="14"/>
  <c r="G233" i="14"/>
  <c r="G236" i="14"/>
  <c r="G238" i="14"/>
  <c r="G240" i="14"/>
  <c r="G242" i="14"/>
  <c r="G244" i="14"/>
  <c r="G246" i="14"/>
  <c r="G248" i="14"/>
  <c r="G250" i="14"/>
  <c r="G252" i="14"/>
  <c r="G254" i="14"/>
  <c r="G256" i="14"/>
  <c r="G258" i="14"/>
  <c r="G260" i="14"/>
  <c r="G262" i="14"/>
  <c r="G264" i="14"/>
  <c r="G266" i="14"/>
  <c r="G269" i="14"/>
  <c r="G271" i="14"/>
  <c r="G272" i="14"/>
  <c r="G276" i="14"/>
  <c r="G278" i="14"/>
  <c r="G280" i="14"/>
  <c r="G226" i="14"/>
  <c r="G164" i="14"/>
  <c r="G166" i="14"/>
  <c r="G168" i="14"/>
  <c r="G170" i="14"/>
  <c r="G172" i="14"/>
  <c r="G174" i="14"/>
  <c r="G176" i="14"/>
  <c r="G178" i="14"/>
  <c r="G180" i="14"/>
  <c r="G182" i="14"/>
  <c r="G184" i="14"/>
  <c r="G186" i="14"/>
  <c r="G188" i="14"/>
  <c r="G190" i="14"/>
  <c r="G192" i="14"/>
  <c r="G194" i="14"/>
  <c r="G197" i="14"/>
  <c r="G199" i="14"/>
  <c r="G202" i="14"/>
  <c r="G206" i="14"/>
  <c r="G208" i="14"/>
  <c r="G210" i="14"/>
  <c r="G212" i="14"/>
  <c r="G214" i="14"/>
  <c r="G216" i="14"/>
  <c r="G219" i="14"/>
  <c r="G220" i="14"/>
  <c r="G222" i="14"/>
  <c r="G224" i="14"/>
  <c r="G117" i="14"/>
  <c r="G119" i="14"/>
  <c r="G121" i="14"/>
  <c r="G123" i="14"/>
  <c r="G125" i="14"/>
  <c r="G127" i="14"/>
  <c r="G129" i="14"/>
  <c r="G131" i="14"/>
  <c r="G133" i="14"/>
  <c r="G135" i="14"/>
  <c r="G137" i="14"/>
  <c r="G138" i="14"/>
  <c r="G140" i="14"/>
  <c r="G142" i="14"/>
  <c r="G144" i="14"/>
  <c r="G146" i="14"/>
  <c r="G148" i="14"/>
  <c r="G150" i="14"/>
  <c r="G152" i="14"/>
  <c r="G154" i="14"/>
  <c r="G156" i="14"/>
  <c r="G159" i="14"/>
  <c r="G161" i="14"/>
  <c r="G66" i="14"/>
  <c r="G68" i="14"/>
  <c r="G70" i="14"/>
  <c r="G72" i="14"/>
  <c r="G74" i="14"/>
  <c r="G76" i="14"/>
  <c r="G78" i="14"/>
  <c r="G80" i="14"/>
  <c r="G82" i="14"/>
  <c r="G84" i="14"/>
  <c r="G86" i="14"/>
  <c r="G88" i="14"/>
  <c r="G90" i="14"/>
  <c r="G91" i="14"/>
  <c r="G93" i="14"/>
  <c r="G95" i="14"/>
  <c r="G97" i="14"/>
  <c r="G99" i="14"/>
  <c r="G101" i="14"/>
  <c r="G103" i="14"/>
  <c r="G105" i="14"/>
  <c r="G107" i="14"/>
  <c r="G109" i="14"/>
  <c r="G112" i="14"/>
  <c r="G114" i="14"/>
  <c r="G65" i="14"/>
  <c r="G7" i="14"/>
  <c r="G9" i="14"/>
  <c r="G11" i="14"/>
  <c r="G13" i="14"/>
  <c r="G15" i="14"/>
  <c r="G17" i="14"/>
  <c r="G19" i="14"/>
  <c r="G21" i="14"/>
  <c r="G23" i="14"/>
  <c r="G25" i="14"/>
  <c r="G27" i="14"/>
  <c r="G29" i="14"/>
  <c r="G31" i="14"/>
  <c r="G33" i="14"/>
  <c r="G34" i="14"/>
  <c r="G36" i="14"/>
  <c r="G38" i="14"/>
  <c r="G40" i="14"/>
  <c r="G42" i="14"/>
  <c r="G44" i="14"/>
  <c r="G46" i="14"/>
  <c r="G48" i="14"/>
  <c r="G50" i="14"/>
  <c r="G52" i="14"/>
  <c r="G54" i="14"/>
  <c r="G56" i="14"/>
  <c r="G58" i="14"/>
  <c r="G61" i="14"/>
  <c r="G63" i="14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4" i="16"/>
  <c r="I145" i="16"/>
  <c r="I146" i="16"/>
  <c r="I147" i="16"/>
  <c r="I148" i="16"/>
  <c r="I149" i="16"/>
  <c r="I150" i="16"/>
  <c r="I151" i="16"/>
  <c r="I152" i="16"/>
  <c r="I153" i="16"/>
  <c r="I154" i="16"/>
  <c r="I155" i="16"/>
  <c r="I156" i="16"/>
  <c r="I157" i="16"/>
  <c r="I158" i="16"/>
  <c r="I159" i="16"/>
  <c r="I160" i="16"/>
  <c r="I161" i="16"/>
  <c r="I162" i="16"/>
  <c r="I163" i="16"/>
  <c r="I164" i="16"/>
  <c r="I165" i="16"/>
  <c r="I166" i="16"/>
  <c r="I167" i="16"/>
  <c r="I168" i="16"/>
  <c r="I169" i="16"/>
  <c r="I170" i="16"/>
  <c r="I171" i="16"/>
  <c r="I172" i="16"/>
  <c r="I173" i="16"/>
  <c r="I174" i="16"/>
  <c r="I175" i="16"/>
  <c r="I176" i="16"/>
  <c r="I177" i="16"/>
  <c r="I178" i="16"/>
  <c r="I179" i="16"/>
  <c r="I180" i="16"/>
  <c r="I181" i="16"/>
  <c r="I182" i="16"/>
  <c r="I183" i="16"/>
  <c r="I184" i="16"/>
  <c r="I186" i="16"/>
  <c r="I187" i="16"/>
  <c r="I188" i="16"/>
  <c r="I189" i="16"/>
  <c r="I190" i="16"/>
  <c r="I191" i="16"/>
  <c r="I192" i="16"/>
  <c r="I193" i="16"/>
  <c r="I194" i="16"/>
  <c r="I195" i="16"/>
  <c r="I196" i="16"/>
  <c r="I197" i="16"/>
  <c r="I199" i="16"/>
  <c r="I200" i="16"/>
  <c r="I201" i="16"/>
  <c r="I202" i="16"/>
  <c r="I203" i="16"/>
  <c r="I204" i="16"/>
  <c r="I205" i="16"/>
  <c r="I206" i="16"/>
  <c r="I207" i="16"/>
  <c r="I208" i="16"/>
  <c r="I209" i="16"/>
  <c r="I210" i="16"/>
  <c r="I211" i="16"/>
  <c r="I212" i="16"/>
  <c r="I213" i="16"/>
  <c r="I214" i="16"/>
  <c r="I215" i="16"/>
  <c r="I216" i="16"/>
  <c r="I217" i="16"/>
  <c r="I218" i="16"/>
  <c r="I220" i="16"/>
  <c r="I221" i="16"/>
  <c r="I222" i="16"/>
  <c r="I223" i="16"/>
  <c r="I224" i="16"/>
  <c r="I225" i="16"/>
  <c r="I226" i="16"/>
  <c r="I227" i="16"/>
  <c r="I228" i="16"/>
  <c r="I229" i="16"/>
  <c r="I230" i="16"/>
  <c r="I231" i="16"/>
  <c r="I232" i="16"/>
  <c r="I233" i="16"/>
  <c r="I234" i="16"/>
  <c r="I235" i="16"/>
  <c r="I236" i="16"/>
  <c r="I237" i="16"/>
  <c r="I238" i="16"/>
  <c r="I239" i="16"/>
  <c r="I240" i="16"/>
  <c r="I241" i="16"/>
  <c r="I242" i="16"/>
  <c r="I243" i="16"/>
  <c r="I244" i="16"/>
  <c r="I245" i="16"/>
  <c r="I246" i="16"/>
  <c r="F22" i="17"/>
  <c r="F27" i="17"/>
  <c r="F29" i="17"/>
  <c r="F31" i="17"/>
  <c r="F33" i="17"/>
  <c r="F35" i="17"/>
  <c r="F37" i="17"/>
  <c r="F39" i="17"/>
  <c r="F41" i="17"/>
  <c r="F43" i="17"/>
  <c r="F45" i="17"/>
  <c r="F49" i="17"/>
  <c r="F50" i="17"/>
  <c r="F51" i="17"/>
  <c r="F52" i="17"/>
  <c r="F56" i="17"/>
  <c r="F57" i="17"/>
  <c r="F58" i="17"/>
  <c r="F59" i="17"/>
  <c r="F60" i="17"/>
  <c r="F61" i="17"/>
  <c r="F62" i="17"/>
  <c r="F67" i="17"/>
  <c r="F68" i="17"/>
  <c r="F69" i="17"/>
  <c r="F70" i="17"/>
  <c r="G106" i="18"/>
  <c r="G109" i="18" s="1"/>
  <c r="G110" i="18" s="1"/>
  <c r="G107" i="18"/>
  <c r="G114" i="18"/>
  <c r="G115" i="18"/>
  <c r="G117" i="18"/>
  <c r="G118" i="18" s="1"/>
  <c r="G122" i="18"/>
  <c r="G123" i="18"/>
  <c r="G129" i="18"/>
  <c r="G130" i="18"/>
  <c r="G131" i="18"/>
  <c r="G132" i="18"/>
  <c r="G138" i="18"/>
  <c r="G139" i="18"/>
  <c r="G144" i="18" s="1"/>
  <c r="G145" i="18" s="1"/>
  <c r="G140" i="18"/>
  <c r="G141" i="18"/>
  <c r="G142" i="18"/>
  <c r="G149" i="18"/>
  <c r="G153" i="18" s="1"/>
  <c r="G150" i="18"/>
  <c r="G151" i="18"/>
  <c r="G157" i="18"/>
  <c r="G158" i="18"/>
  <c r="G163" i="18" s="1"/>
  <c r="G159" i="18"/>
  <c r="G160" i="18"/>
  <c r="G161" i="18"/>
  <c r="G186" i="18"/>
  <c r="G59" i="18"/>
  <c r="G60" i="18"/>
  <c r="G62" i="18"/>
  <c r="G63" i="18"/>
  <c r="G64" i="18"/>
  <c r="G65" i="18"/>
  <c r="G67" i="18"/>
  <c r="G69" i="18"/>
  <c r="G70" i="18"/>
  <c r="G72" i="18"/>
  <c r="G73" i="18"/>
  <c r="G74" i="18"/>
  <c r="G76" i="18"/>
  <c r="G77" i="18"/>
  <c r="G78" i="18"/>
  <c r="G79" i="18"/>
  <c r="G80" i="18"/>
  <c r="G81" i="18"/>
  <c r="G82" i="18"/>
  <c r="G83" i="18"/>
  <c r="G85" i="18"/>
  <c r="G86" i="18"/>
  <c r="G88" i="18"/>
  <c r="G89" i="18"/>
  <c r="H183" i="18"/>
  <c r="H184" i="18"/>
  <c r="H176" i="18"/>
  <c r="H180" i="18" s="1"/>
  <c r="H178" i="18"/>
  <c r="H12" i="18"/>
  <c r="H13" i="18"/>
  <c r="H15" i="18"/>
  <c r="H17" i="18"/>
  <c r="H18" i="18"/>
  <c r="H20" i="18"/>
  <c r="H22" i="18"/>
  <c r="H23" i="18"/>
  <c r="H24" i="18"/>
  <c r="H26" i="18"/>
  <c r="H27" i="18"/>
  <c r="H28" i="18"/>
  <c r="H29" i="18"/>
  <c r="H30" i="18"/>
  <c r="H31" i="18"/>
  <c r="H32" i="18"/>
  <c r="H33" i="18"/>
  <c r="H35" i="18"/>
  <c r="H36" i="18"/>
  <c r="H38" i="18"/>
  <c r="H39" i="18"/>
  <c r="H41" i="18"/>
  <c r="H43" i="18"/>
  <c r="H45" i="18"/>
  <c r="H46" i="18"/>
  <c r="H47" i="18"/>
  <c r="H48" i="18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60" i="19"/>
  <c r="I61" i="19"/>
  <c r="I62" i="19"/>
  <c r="I63" i="19"/>
  <c r="I64" i="19"/>
  <c r="I65" i="19"/>
  <c r="I66" i="19"/>
  <c r="I67" i="19"/>
  <c r="I68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84" i="19"/>
  <c r="I86" i="19"/>
  <c r="I87" i="19"/>
  <c r="I88" i="19"/>
  <c r="I89" i="19"/>
  <c r="I90" i="19"/>
  <c r="I91" i="19"/>
  <c r="I92" i="19"/>
  <c r="I94" i="19"/>
  <c r="I95" i="19"/>
  <c r="I98" i="19"/>
  <c r="I99" i="19"/>
  <c r="I100" i="19"/>
  <c r="I101" i="19"/>
  <c r="I102" i="19"/>
  <c r="I103" i="19"/>
  <c r="I104" i="19"/>
  <c r="I105" i="19"/>
  <c r="I107" i="19"/>
  <c r="I108" i="19"/>
  <c r="I109" i="19"/>
  <c r="I110" i="19"/>
  <c r="I111" i="19"/>
  <c r="I112" i="19"/>
  <c r="I113" i="19"/>
  <c r="I115" i="19"/>
  <c r="I116" i="19"/>
  <c r="I117" i="19"/>
  <c r="I118" i="19"/>
  <c r="I120" i="19"/>
  <c r="I121" i="19"/>
  <c r="I122" i="19"/>
  <c r="I119" i="19" s="1"/>
  <c r="I123" i="19"/>
  <c r="I124" i="19"/>
  <c r="I125" i="19"/>
  <c r="I127" i="19"/>
  <c r="I128" i="19"/>
  <c r="I129" i="19"/>
  <c r="I130" i="19"/>
  <c r="I131" i="19"/>
  <c r="I132" i="19"/>
  <c r="I133" i="19"/>
  <c r="I134" i="19"/>
  <c r="I135" i="19"/>
  <c r="I136" i="19"/>
  <c r="I137" i="19"/>
  <c r="I138" i="19"/>
  <c r="I139" i="19"/>
  <c r="I140" i="19"/>
  <c r="I141" i="19"/>
  <c r="I142" i="19"/>
  <c r="I143" i="19"/>
  <c r="I144" i="19"/>
  <c r="I145" i="19"/>
  <c r="I146" i="19"/>
  <c r="I147" i="19"/>
  <c r="I148" i="19"/>
  <c r="I149" i="19"/>
  <c r="I151" i="19"/>
  <c r="I152" i="19"/>
  <c r="I153" i="19"/>
  <c r="I154" i="19"/>
  <c r="I155" i="19"/>
  <c r="I156" i="19"/>
  <c r="I157" i="19"/>
  <c r="I159" i="19"/>
  <c r="I160" i="19"/>
  <c r="I161" i="19"/>
  <c r="I162" i="19"/>
  <c r="I163" i="19"/>
  <c r="I164" i="19"/>
  <c r="I165" i="19"/>
  <c r="I166" i="19"/>
  <c r="I167" i="19"/>
  <c r="I168" i="19"/>
  <c r="I169" i="19"/>
  <c r="I170" i="19"/>
  <c r="I172" i="19"/>
  <c r="I173" i="19"/>
  <c r="I174" i="19"/>
  <c r="I175" i="19"/>
  <c r="I176" i="19"/>
  <c r="I178" i="19"/>
  <c r="I179" i="19"/>
  <c r="I180" i="19"/>
  <c r="I181" i="19"/>
  <c r="I182" i="19"/>
  <c r="I183" i="19"/>
  <c r="I185" i="19"/>
  <c r="I184" i="19" s="1"/>
  <c r="I16" i="20"/>
  <c r="I15" i="20"/>
  <c r="I14" i="20"/>
  <c r="I25" i="20" s="1"/>
  <c r="I16" i="21"/>
  <c r="I15" i="21"/>
  <c r="I24" i="21"/>
  <c r="I23" i="21"/>
  <c r="I29" i="21"/>
  <c r="I28" i="21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2" i="22"/>
  <c r="I41" i="22" s="1"/>
  <c r="I43" i="22"/>
  <c r="I44" i="22"/>
  <c r="I45" i="22"/>
  <c r="I47" i="22"/>
  <c r="I46" i="22" s="1"/>
  <c r="I16" i="26"/>
  <c r="I17" i="26"/>
  <c r="I18" i="26"/>
  <c r="I19" i="26"/>
  <c r="I20" i="26"/>
  <c r="I21" i="26"/>
  <c r="I23" i="26"/>
  <c r="I24" i="26"/>
  <c r="I26" i="26"/>
  <c r="I27" i="26"/>
  <c r="I28" i="26"/>
  <c r="I29" i="26"/>
  <c r="I31" i="26"/>
  <c r="I30" i="26" s="1"/>
  <c r="I34" i="26"/>
  <c r="I35" i="26"/>
  <c r="I36" i="26"/>
  <c r="I37" i="26"/>
  <c r="I38" i="26"/>
  <c r="I39" i="26"/>
  <c r="I40" i="26"/>
  <c r="I33" i="26" s="1"/>
  <c r="I41" i="26"/>
  <c r="I42" i="26"/>
  <c r="I43" i="26"/>
  <c r="I45" i="26"/>
  <c r="I44" i="26" s="1"/>
  <c r="I46" i="26"/>
  <c r="G35" i="24"/>
  <c r="G37" i="24"/>
  <c r="G39" i="24"/>
  <c r="G46" i="24" s="1"/>
  <c r="G47" i="24" s="1"/>
  <c r="G41" i="24"/>
  <c r="G43" i="24"/>
  <c r="G44" i="24"/>
  <c r="G72" i="24"/>
  <c r="G73" i="24"/>
  <c r="G74" i="24"/>
  <c r="G75" i="24"/>
  <c r="G76" i="24"/>
  <c r="G77" i="24"/>
  <c r="H13" i="24"/>
  <c r="H15" i="24"/>
  <c r="H16" i="24"/>
  <c r="H18" i="24"/>
  <c r="H20" i="24"/>
  <c r="H22" i="24"/>
  <c r="H24" i="24"/>
  <c r="H55" i="24"/>
  <c r="H57" i="24"/>
  <c r="H59" i="24"/>
  <c r="H67" i="24" s="1"/>
  <c r="H61" i="24"/>
  <c r="H63" i="24"/>
  <c r="H65" i="24"/>
  <c r="H94" i="24"/>
  <c r="H96" i="24"/>
  <c r="H100" i="24"/>
  <c r="H101" i="24"/>
  <c r="H102" i="24"/>
  <c r="H104" i="24"/>
  <c r="H121" i="25"/>
  <c r="H122" i="25"/>
  <c r="H115" i="25"/>
  <c r="H117" i="25" s="1"/>
  <c r="H89" i="25"/>
  <c r="H91" i="25"/>
  <c r="H93" i="25"/>
  <c r="H95" i="25"/>
  <c r="H97" i="25"/>
  <c r="H99" i="25"/>
  <c r="H101" i="25"/>
  <c r="H103" i="25"/>
  <c r="H105" i="25"/>
  <c r="H107" i="25"/>
  <c r="H75" i="25"/>
  <c r="H77" i="25"/>
  <c r="H78" i="25"/>
  <c r="H80" i="25"/>
  <c r="H81" i="25" s="1"/>
  <c r="H12" i="25"/>
  <c r="H14" i="25"/>
  <c r="H15" i="25"/>
  <c r="H17" i="25"/>
  <c r="H18" i="25"/>
  <c r="H19" i="25"/>
  <c r="H21" i="25"/>
  <c r="H23" i="25"/>
  <c r="H24" i="25"/>
  <c r="H25" i="25"/>
  <c r="H26" i="25"/>
  <c r="G61" i="25"/>
  <c r="G63" i="25"/>
  <c r="G65" i="25"/>
  <c r="G37" i="25"/>
  <c r="G39" i="25"/>
  <c r="G42" i="25"/>
  <c r="G43" i="25"/>
  <c r="G45" i="25"/>
  <c r="G47" i="25"/>
  <c r="G48" i="25"/>
  <c r="G49" i="25"/>
  <c r="G50" i="25"/>
  <c r="I16" i="27"/>
  <c r="I15" i="27" s="1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58" i="27"/>
  <c r="I59" i="27"/>
  <c r="I60" i="27"/>
  <c r="I61" i="27"/>
  <c r="I16" i="28"/>
  <c r="I17" i="28"/>
  <c r="I18" i="28"/>
  <c r="I19" i="28"/>
  <c r="I20" i="28"/>
  <c r="I21" i="28"/>
  <c r="I22" i="28"/>
  <c r="I23" i="28"/>
  <c r="I24" i="28"/>
  <c r="I26" i="28"/>
  <c r="I25" i="28" s="1"/>
  <c r="I28" i="28"/>
  <c r="I27" i="28" s="1"/>
  <c r="I31" i="28"/>
  <c r="I32" i="28"/>
  <c r="I33" i="28"/>
  <c r="I34" i="28"/>
  <c r="I35" i="28"/>
  <c r="I36" i="28"/>
  <c r="I37" i="28"/>
  <c r="I38" i="28"/>
  <c r="I39" i="28"/>
  <c r="I40" i="28"/>
  <c r="I41" i="28"/>
  <c r="I42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60" i="28"/>
  <c r="I61" i="28"/>
  <c r="I62" i="28"/>
  <c r="I63" i="28"/>
  <c r="I64" i="28"/>
  <c r="I65" i="28"/>
  <c r="I66" i="28"/>
  <c r="I68" i="28"/>
  <c r="I69" i="28"/>
  <c r="I70" i="28"/>
  <c r="I71" i="28"/>
  <c r="I72" i="28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9" i="29"/>
  <c r="I50" i="29"/>
  <c r="I51" i="29"/>
  <c r="I52" i="29"/>
  <c r="I53" i="29"/>
  <c r="I54" i="29"/>
  <c r="I55" i="29"/>
  <c r="I56" i="29"/>
  <c r="I57" i="29"/>
  <c r="I58" i="29"/>
  <c r="I59" i="29"/>
  <c r="I60" i="29"/>
  <c r="I62" i="29"/>
  <c r="I63" i="29"/>
  <c r="I64" i="29"/>
  <c r="I65" i="29"/>
  <c r="I66" i="29"/>
  <c r="I67" i="29"/>
  <c r="I68" i="29"/>
  <c r="I69" i="29"/>
  <c r="I70" i="29"/>
  <c r="I72" i="29"/>
  <c r="I73" i="29"/>
  <c r="I74" i="29"/>
  <c r="I75" i="29"/>
  <c r="I76" i="29"/>
  <c r="I77" i="29"/>
  <c r="I78" i="29"/>
  <c r="I79" i="29"/>
  <c r="I80" i="29"/>
  <c r="I81" i="29"/>
  <c r="I82" i="29"/>
  <c r="I83" i="29"/>
  <c r="I84" i="29"/>
  <c r="I85" i="29"/>
  <c r="I86" i="29"/>
  <c r="I87" i="29"/>
  <c r="I88" i="29"/>
  <c r="I89" i="29"/>
  <c r="I90" i="29"/>
  <c r="I91" i="29"/>
  <c r="I92" i="29"/>
  <c r="I93" i="29"/>
  <c r="I94" i="29"/>
  <c r="I95" i="29"/>
  <c r="I96" i="29"/>
  <c r="I97" i="29"/>
  <c r="I98" i="29"/>
  <c r="I99" i="29"/>
  <c r="I100" i="29"/>
  <c r="I101" i="29"/>
  <c r="I102" i="29"/>
  <c r="I103" i="29"/>
  <c r="I104" i="29"/>
  <c r="I106" i="29"/>
  <c r="I105" i="29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4" i="30"/>
  <c r="I35" i="30"/>
  <c r="I36" i="30"/>
  <c r="I37" i="30"/>
  <c r="I38" i="30"/>
  <c r="I39" i="30"/>
  <c r="I41" i="30"/>
  <c r="I42" i="30"/>
  <c r="I43" i="30"/>
  <c r="I44" i="30"/>
  <c r="I45" i="30"/>
  <c r="I46" i="30"/>
  <c r="I47" i="30"/>
  <c r="I48" i="30"/>
  <c r="I49" i="30"/>
  <c r="I50" i="30"/>
  <c r="I51" i="30"/>
  <c r="I52" i="30"/>
  <c r="I53" i="30"/>
  <c r="I54" i="30"/>
  <c r="I55" i="30"/>
  <c r="I56" i="30"/>
  <c r="I57" i="30"/>
  <c r="I58" i="30"/>
  <c r="I59" i="30"/>
  <c r="I60" i="30"/>
  <c r="I61" i="30"/>
  <c r="I62" i="30"/>
  <c r="I63" i="30"/>
  <c r="I64" i="30"/>
  <c r="I65" i="30"/>
  <c r="I66" i="30"/>
  <c r="I67" i="30"/>
  <c r="I68" i="30"/>
  <c r="I69" i="30"/>
  <c r="I70" i="30"/>
  <c r="I71" i="30"/>
  <c r="I72" i="30"/>
  <c r="I73" i="30"/>
  <c r="I74" i="30"/>
  <c r="I75" i="30"/>
  <c r="I76" i="30"/>
  <c r="I77" i="30"/>
  <c r="I78" i="30"/>
  <c r="I79" i="30"/>
  <c r="I80" i="30"/>
  <c r="I81" i="30"/>
  <c r="I82" i="30"/>
  <c r="I83" i="30"/>
  <c r="I84" i="30"/>
  <c r="I85" i="30"/>
  <c r="I86" i="30"/>
  <c r="I87" i="30"/>
  <c r="I88" i="30"/>
  <c r="I89" i="30"/>
  <c r="I90" i="30"/>
  <c r="I91" i="30"/>
  <c r="I92" i="30"/>
  <c r="I93" i="30"/>
  <c r="I94" i="30"/>
  <c r="I95" i="30"/>
  <c r="I96" i="30"/>
  <c r="I97" i="30"/>
  <c r="I98" i="30"/>
  <c r="I99" i="30"/>
  <c r="I100" i="30"/>
  <c r="I101" i="30"/>
  <c r="I102" i="30"/>
  <c r="I103" i="30"/>
  <c r="I104" i="30"/>
  <c r="I105" i="30"/>
  <c r="I106" i="30"/>
  <c r="I107" i="30"/>
  <c r="I109" i="30"/>
  <c r="I108" i="30" s="1"/>
  <c r="I112" i="30"/>
  <c r="I113" i="30"/>
  <c r="I111" i="30" s="1"/>
  <c r="I110" i="30" s="1"/>
  <c r="I114" i="30"/>
  <c r="I115" i="30"/>
  <c r="I116" i="30"/>
  <c r="I119" i="30"/>
  <c r="I118" i="30" s="1"/>
  <c r="I117" i="30" s="1"/>
  <c r="I120" i="30"/>
  <c r="I123" i="30"/>
  <c r="I122" i="30" s="1"/>
  <c r="I121" i="30" s="1"/>
  <c r="I16" i="31"/>
  <c r="I17" i="31"/>
  <c r="I18" i="31"/>
  <c r="I19" i="31"/>
  <c r="I20" i="31"/>
  <c r="I21" i="31"/>
  <c r="I22" i="31"/>
  <c r="I23" i="31"/>
  <c r="I24" i="31"/>
  <c r="I25" i="31"/>
  <c r="I26" i="31"/>
  <c r="I27" i="31"/>
  <c r="I28" i="31"/>
  <c r="I29" i="31"/>
  <c r="I30" i="31"/>
  <c r="I31" i="31"/>
  <c r="I32" i="31"/>
  <c r="I33" i="31"/>
  <c r="I34" i="31"/>
  <c r="I35" i="31"/>
  <c r="I36" i="31"/>
  <c r="I37" i="31"/>
  <c r="I39" i="31"/>
  <c r="I38" i="31" s="1"/>
  <c r="I41" i="31"/>
  <c r="I42" i="31"/>
  <c r="I43" i="31"/>
  <c r="I40" i="31" s="1"/>
  <c r="I44" i="31"/>
  <c r="I46" i="31"/>
  <c r="I47" i="31"/>
  <c r="I48" i="31"/>
  <c r="I50" i="31"/>
  <c r="I51" i="31"/>
  <c r="I52" i="31"/>
  <c r="I53" i="31"/>
  <c r="I54" i="31"/>
  <c r="I55" i="31"/>
  <c r="I56" i="31"/>
  <c r="I57" i="31"/>
  <c r="I58" i="31"/>
  <c r="I59" i="31"/>
  <c r="I60" i="31"/>
  <c r="I61" i="31"/>
  <c r="I62" i="31"/>
  <c r="I63" i="31"/>
  <c r="I64" i="31"/>
  <c r="I65" i="31"/>
  <c r="I66" i="31"/>
  <c r="I67" i="31"/>
  <c r="I68" i="31"/>
  <c r="I69" i="31"/>
  <c r="I70" i="31"/>
  <c r="I71" i="31"/>
  <c r="I72" i="31"/>
  <c r="I73" i="31"/>
  <c r="I74" i="31"/>
  <c r="I75" i="31"/>
  <c r="I76" i="31"/>
  <c r="I77" i="31"/>
  <c r="I78" i="31"/>
  <c r="I79" i="31"/>
  <c r="I80" i="31"/>
  <c r="I81" i="31"/>
  <c r="I82" i="31"/>
  <c r="I83" i="31"/>
  <c r="I84" i="31"/>
  <c r="I85" i="31"/>
  <c r="I86" i="31"/>
  <c r="I87" i="31"/>
  <c r="I88" i="31"/>
  <c r="I89" i="31"/>
  <c r="I90" i="31"/>
  <c r="I91" i="31"/>
  <c r="I92" i="31"/>
  <c r="I93" i="31"/>
  <c r="I94" i="31"/>
  <c r="I95" i="31"/>
  <c r="I96" i="31"/>
  <c r="I97" i="31"/>
  <c r="I99" i="31"/>
  <c r="I100" i="31"/>
  <c r="I101" i="31"/>
  <c r="I102" i="31"/>
  <c r="I103" i="31"/>
  <c r="I105" i="31"/>
  <c r="I104" i="31" s="1"/>
  <c r="I108" i="31"/>
  <c r="I109" i="31"/>
  <c r="I112" i="31"/>
  <c r="I111" i="31" s="1"/>
  <c r="I110" i="31" s="1"/>
  <c r="I74" i="4"/>
  <c r="I64" i="4"/>
  <c r="I63" i="4"/>
  <c r="I56" i="4"/>
  <c r="I55" i="4"/>
  <c r="I48" i="4"/>
  <c r="I47" i="4"/>
  <c r="I40" i="4"/>
  <c r="I39" i="4"/>
  <c r="I32" i="4"/>
  <c r="I30" i="4"/>
  <c r="I22" i="4"/>
  <c r="D16" i="2"/>
  <c r="E16" i="2"/>
  <c r="C7" i="31"/>
  <c r="C2" i="31"/>
  <c r="K16" i="31"/>
  <c r="K17" i="31"/>
  <c r="K18" i="31"/>
  <c r="K19" i="31"/>
  <c r="K20" i="31"/>
  <c r="K21" i="31"/>
  <c r="K22" i="31"/>
  <c r="K23" i="31"/>
  <c r="K24" i="31"/>
  <c r="K25" i="31"/>
  <c r="K26" i="31"/>
  <c r="K27" i="31"/>
  <c r="K28" i="31"/>
  <c r="K29" i="31"/>
  <c r="K30" i="31"/>
  <c r="K31" i="31"/>
  <c r="K32" i="31"/>
  <c r="K33" i="31"/>
  <c r="K34" i="31"/>
  <c r="K35" i="31"/>
  <c r="K36" i="31"/>
  <c r="K37" i="31"/>
  <c r="K15" i="31"/>
  <c r="M16" i="31"/>
  <c r="M17" i="31"/>
  <c r="M18" i="31"/>
  <c r="M19" i="31"/>
  <c r="M20" i="31"/>
  <c r="M21" i="31"/>
  <c r="M22" i="31"/>
  <c r="M23" i="31"/>
  <c r="M24" i="31"/>
  <c r="M25" i="31"/>
  <c r="M26" i="31"/>
  <c r="M27" i="31"/>
  <c r="M28" i="31"/>
  <c r="M29" i="31"/>
  <c r="M30" i="31"/>
  <c r="M31" i="31"/>
  <c r="M32" i="31"/>
  <c r="M33" i="31"/>
  <c r="M34" i="31"/>
  <c r="M35" i="31"/>
  <c r="M36" i="31"/>
  <c r="M37" i="31"/>
  <c r="M15" i="31"/>
  <c r="K39" i="31"/>
  <c r="K38" i="31"/>
  <c r="M39" i="31"/>
  <c r="M38" i="31"/>
  <c r="K41" i="31"/>
  <c r="M41" i="31"/>
  <c r="M42" i="31"/>
  <c r="M43" i="31"/>
  <c r="M44" i="31"/>
  <c r="M40" i="31"/>
  <c r="K42" i="31"/>
  <c r="K43" i="31"/>
  <c r="K44" i="31"/>
  <c r="K40" i="31"/>
  <c r="K46" i="31"/>
  <c r="M46" i="31"/>
  <c r="K47" i="31"/>
  <c r="K48" i="31"/>
  <c r="K45" i="31"/>
  <c r="M47" i="31"/>
  <c r="M48" i="31"/>
  <c r="M45" i="31"/>
  <c r="K50" i="31"/>
  <c r="M50" i="31"/>
  <c r="K51" i="31"/>
  <c r="M51" i="31"/>
  <c r="K52" i="31"/>
  <c r="M52" i="31"/>
  <c r="K53" i="31"/>
  <c r="M53" i="31"/>
  <c r="K54" i="31"/>
  <c r="M54" i="31"/>
  <c r="K55" i="31"/>
  <c r="M55" i="31"/>
  <c r="M56" i="31"/>
  <c r="M57" i="31"/>
  <c r="M58" i="31"/>
  <c r="M59" i="31"/>
  <c r="M60" i="31"/>
  <c r="M61" i="31"/>
  <c r="M62" i="31"/>
  <c r="M63" i="31"/>
  <c r="M64" i="31"/>
  <c r="M65" i="31"/>
  <c r="M66" i="31"/>
  <c r="M67" i="31"/>
  <c r="M68" i="31"/>
  <c r="M69" i="31"/>
  <c r="M70" i="31"/>
  <c r="M71" i="31"/>
  <c r="M72" i="31"/>
  <c r="M73" i="31"/>
  <c r="M74" i="31"/>
  <c r="M75" i="31"/>
  <c r="M76" i="31"/>
  <c r="M77" i="31"/>
  <c r="M78" i="31"/>
  <c r="M79" i="31"/>
  <c r="M80" i="31"/>
  <c r="M81" i="31"/>
  <c r="M82" i="31"/>
  <c r="M83" i="31"/>
  <c r="M84" i="31"/>
  <c r="M85" i="31"/>
  <c r="M86" i="31"/>
  <c r="M87" i="31"/>
  <c r="M88" i="31"/>
  <c r="M89" i="31"/>
  <c r="M90" i="31"/>
  <c r="M91" i="31"/>
  <c r="M92" i="31"/>
  <c r="M93" i="31"/>
  <c r="M94" i="31"/>
  <c r="M95" i="31"/>
  <c r="M96" i="31"/>
  <c r="M97" i="31"/>
  <c r="M49" i="31"/>
  <c r="K56" i="31"/>
  <c r="K57" i="31"/>
  <c r="K58" i="31"/>
  <c r="K59" i="31"/>
  <c r="K60" i="31"/>
  <c r="K61" i="31"/>
  <c r="K62" i="31"/>
  <c r="K63" i="31"/>
  <c r="K64" i="31"/>
  <c r="K65" i="31"/>
  <c r="K66" i="31"/>
  <c r="K67" i="31"/>
  <c r="K68" i="31"/>
  <c r="K69" i="31"/>
  <c r="K70" i="31"/>
  <c r="K71" i="31"/>
  <c r="K72" i="31"/>
  <c r="K73" i="31"/>
  <c r="K74" i="31"/>
  <c r="K75" i="31"/>
  <c r="K76" i="31"/>
  <c r="K77" i="31"/>
  <c r="K78" i="31"/>
  <c r="K79" i="31"/>
  <c r="K80" i="31"/>
  <c r="K81" i="31"/>
  <c r="K82" i="31"/>
  <c r="K83" i="31"/>
  <c r="K84" i="31"/>
  <c r="K85" i="31"/>
  <c r="K86" i="31"/>
  <c r="K87" i="31"/>
  <c r="K88" i="31"/>
  <c r="K89" i="31"/>
  <c r="K90" i="31"/>
  <c r="K91" i="31"/>
  <c r="K92" i="31"/>
  <c r="K93" i="31"/>
  <c r="K94" i="31"/>
  <c r="K95" i="31"/>
  <c r="K96" i="31"/>
  <c r="K97" i="31"/>
  <c r="K99" i="31"/>
  <c r="M99" i="31"/>
  <c r="K100" i="31"/>
  <c r="M100" i="31"/>
  <c r="K101" i="31"/>
  <c r="K102" i="31"/>
  <c r="K103" i="31"/>
  <c r="K98" i="31"/>
  <c r="M101" i="31"/>
  <c r="M102" i="31"/>
  <c r="M103" i="31"/>
  <c r="K105" i="31"/>
  <c r="K104" i="31"/>
  <c r="M105" i="31"/>
  <c r="M104" i="31"/>
  <c r="K108" i="31"/>
  <c r="K109" i="31"/>
  <c r="K107" i="31"/>
  <c r="K106" i="31"/>
  <c r="M108" i="31"/>
  <c r="M109" i="31"/>
  <c r="M107" i="31"/>
  <c r="M106" i="31"/>
  <c r="K112" i="31"/>
  <c r="K111" i="31"/>
  <c r="K110" i="31"/>
  <c r="M112" i="31"/>
  <c r="M111" i="31"/>
  <c r="M110" i="31"/>
  <c r="C7" i="30"/>
  <c r="C2" i="30"/>
  <c r="K16" i="30"/>
  <c r="M16" i="30"/>
  <c r="K17" i="30"/>
  <c r="M17" i="30"/>
  <c r="K18" i="30"/>
  <c r="M18" i="30"/>
  <c r="K19" i="30"/>
  <c r="M19" i="30"/>
  <c r="K20" i="30"/>
  <c r="M20" i="30"/>
  <c r="K21" i="30"/>
  <c r="M21" i="30"/>
  <c r="K22" i="30"/>
  <c r="M22" i="30"/>
  <c r="K23" i="30"/>
  <c r="M23" i="30"/>
  <c r="K24" i="30"/>
  <c r="M24" i="30"/>
  <c r="K25" i="30"/>
  <c r="M25" i="30"/>
  <c r="M26" i="30"/>
  <c r="M27" i="30"/>
  <c r="M28" i="30"/>
  <c r="M29" i="30"/>
  <c r="M30" i="30"/>
  <c r="M31" i="30"/>
  <c r="M32" i="30"/>
  <c r="M15" i="30"/>
  <c r="K26" i="30"/>
  <c r="K27" i="30"/>
  <c r="K28" i="30"/>
  <c r="K29" i="30"/>
  <c r="K30" i="30"/>
  <c r="K31" i="30"/>
  <c r="K32" i="30"/>
  <c r="K34" i="30"/>
  <c r="K35" i="30"/>
  <c r="K36" i="30"/>
  <c r="K37" i="30"/>
  <c r="K38" i="30"/>
  <c r="K39" i="30"/>
  <c r="K33" i="30"/>
  <c r="M34" i="30"/>
  <c r="M35" i="30"/>
  <c r="M36" i="30"/>
  <c r="M37" i="30"/>
  <c r="M38" i="30"/>
  <c r="M39" i="30"/>
  <c r="M33" i="30"/>
  <c r="K41" i="30"/>
  <c r="M41" i="30"/>
  <c r="K42" i="30"/>
  <c r="M42" i="30"/>
  <c r="K43" i="30"/>
  <c r="M43" i="30"/>
  <c r="K44" i="30"/>
  <c r="M44" i="30"/>
  <c r="K45" i="30"/>
  <c r="M45" i="30"/>
  <c r="K46" i="30"/>
  <c r="M46" i="30"/>
  <c r="K47" i="30"/>
  <c r="M47" i="30"/>
  <c r="K48" i="30"/>
  <c r="M48" i="30"/>
  <c r="K49" i="30"/>
  <c r="M49" i="30"/>
  <c r="K50" i="30"/>
  <c r="M50" i="30"/>
  <c r="K51" i="30"/>
  <c r="M51" i="30"/>
  <c r="K52" i="30"/>
  <c r="M52" i="30"/>
  <c r="K53" i="30"/>
  <c r="M53" i="30"/>
  <c r="K54" i="30"/>
  <c r="M54" i="30"/>
  <c r="K55" i="30"/>
  <c r="M55" i="30"/>
  <c r="K56" i="30"/>
  <c r="M56" i="30"/>
  <c r="K57" i="30"/>
  <c r="M57" i="30"/>
  <c r="K58" i="30"/>
  <c r="M58" i="30"/>
  <c r="K59" i="30"/>
  <c r="M59" i="30"/>
  <c r="K60" i="30"/>
  <c r="M60" i="30"/>
  <c r="K61" i="30"/>
  <c r="M61" i="30"/>
  <c r="K62" i="30"/>
  <c r="M62" i="30"/>
  <c r="K63" i="30"/>
  <c r="M63" i="30"/>
  <c r="K64" i="30"/>
  <c r="M64" i="30"/>
  <c r="K65" i="30"/>
  <c r="M65" i="30"/>
  <c r="K66" i="30"/>
  <c r="M66" i="30"/>
  <c r="K67" i="30"/>
  <c r="M67" i="30"/>
  <c r="K68" i="30"/>
  <c r="M68" i="30"/>
  <c r="K69" i="30"/>
  <c r="M69" i="30"/>
  <c r="K70" i="30"/>
  <c r="M70" i="30"/>
  <c r="K71" i="30"/>
  <c r="M71" i="30"/>
  <c r="K72" i="30"/>
  <c r="M72" i="30"/>
  <c r="K73" i="30"/>
  <c r="M73" i="30"/>
  <c r="K74" i="30"/>
  <c r="M74" i="30"/>
  <c r="K75" i="30"/>
  <c r="M75" i="30"/>
  <c r="K76" i="30"/>
  <c r="M76" i="30"/>
  <c r="K77" i="30"/>
  <c r="M77" i="30"/>
  <c r="K78" i="30"/>
  <c r="M78" i="30"/>
  <c r="K79" i="30"/>
  <c r="M79" i="30"/>
  <c r="K80" i="30"/>
  <c r="M80" i="30"/>
  <c r="K81" i="30"/>
  <c r="M81" i="30"/>
  <c r="K82" i="30"/>
  <c r="M82" i="30"/>
  <c r="K83" i="30"/>
  <c r="M83" i="30"/>
  <c r="K84" i="30"/>
  <c r="M84" i="30"/>
  <c r="K85" i="30"/>
  <c r="M85" i="30"/>
  <c r="K86" i="30"/>
  <c r="M86" i="30"/>
  <c r="K87" i="30"/>
  <c r="M87" i="30"/>
  <c r="K88" i="30"/>
  <c r="M88" i="30"/>
  <c r="K89" i="30"/>
  <c r="M89" i="30"/>
  <c r="K90" i="30"/>
  <c r="M90" i="30"/>
  <c r="K91" i="30"/>
  <c r="M91" i="30"/>
  <c r="K92" i="30"/>
  <c r="M92" i="30"/>
  <c r="K93" i="30"/>
  <c r="M93" i="30"/>
  <c r="K94" i="30"/>
  <c r="M94" i="30"/>
  <c r="K95" i="30"/>
  <c r="M95" i="30"/>
  <c r="K96" i="30"/>
  <c r="M96" i="30"/>
  <c r="K97" i="30"/>
  <c r="M97" i="30"/>
  <c r="K98" i="30"/>
  <c r="M98" i="30"/>
  <c r="K99" i="30"/>
  <c r="M99" i="30"/>
  <c r="K100" i="30"/>
  <c r="M100" i="30"/>
  <c r="K101" i="30"/>
  <c r="M101" i="30"/>
  <c r="K102" i="30"/>
  <c r="M102" i="30"/>
  <c r="K103" i="30"/>
  <c r="M103" i="30"/>
  <c r="K104" i="30"/>
  <c r="M104" i="30"/>
  <c r="K105" i="30"/>
  <c r="M105" i="30"/>
  <c r="K106" i="30"/>
  <c r="M106" i="30"/>
  <c r="K107" i="30"/>
  <c r="M107" i="30"/>
  <c r="M109" i="30"/>
  <c r="M108" i="30"/>
  <c r="K109" i="30"/>
  <c r="K108" i="30"/>
  <c r="K112" i="30"/>
  <c r="M112" i="30"/>
  <c r="K113" i="30"/>
  <c r="M113" i="30"/>
  <c r="M114" i="30"/>
  <c r="M115" i="30"/>
  <c r="M116" i="30"/>
  <c r="M111" i="30"/>
  <c r="M110" i="30"/>
  <c r="K114" i="30"/>
  <c r="K115" i="30"/>
  <c r="K116" i="30"/>
  <c r="K111" i="30"/>
  <c r="K110" i="30"/>
  <c r="K119" i="30"/>
  <c r="K120" i="30"/>
  <c r="K118" i="30"/>
  <c r="K117" i="30"/>
  <c r="M119" i="30"/>
  <c r="M120" i="30"/>
  <c r="M118" i="30"/>
  <c r="M117" i="30"/>
  <c r="K123" i="30"/>
  <c r="K122" i="30"/>
  <c r="K121" i="30"/>
  <c r="M123" i="30"/>
  <c r="M122" i="30"/>
  <c r="M121" i="30"/>
  <c r="C7" i="29"/>
  <c r="C2" i="29"/>
  <c r="K16" i="29"/>
  <c r="M16" i="29"/>
  <c r="K17" i="29"/>
  <c r="M17" i="29"/>
  <c r="K18" i="29"/>
  <c r="M18" i="29"/>
  <c r="D37" i="2"/>
  <c r="E37" i="2"/>
  <c r="K19" i="29"/>
  <c r="M19" i="29"/>
  <c r="K20" i="29"/>
  <c r="K21" i="29"/>
  <c r="K22" i="29"/>
  <c r="K23" i="29"/>
  <c r="K24" i="29"/>
  <c r="K25" i="29"/>
  <c r="K26" i="29"/>
  <c r="K27" i="29"/>
  <c r="K28" i="29"/>
  <c r="K29" i="29"/>
  <c r="K30" i="29"/>
  <c r="K31" i="29"/>
  <c r="K32" i="29"/>
  <c r="K33" i="29"/>
  <c r="K34" i="29"/>
  <c r="K35" i="29"/>
  <c r="K36" i="29"/>
  <c r="K37" i="29"/>
  <c r="K38" i="29"/>
  <c r="K39" i="29"/>
  <c r="K40" i="29"/>
  <c r="K41" i="29"/>
  <c r="K42" i="29"/>
  <c r="K43" i="29"/>
  <c r="K44" i="29"/>
  <c r="K45" i="29"/>
  <c r="K46" i="29"/>
  <c r="K47" i="29"/>
  <c r="K15" i="29"/>
  <c r="M20" i="29"/>
  <c r="M21" i="29"/>
  <c r="M22" i="29"/>
  <c r="M23" i="29"/>
  <c r="M24" i="29"/>
  <c r="M25" i="29"/>
  <c r="M26" i="29"/>
  <c r="M27" i="29"/>
  <c r="M28" i="29"/>
  <c r="M29" i="29"/>
  <c r="M30" i="29"/>
  <c r="M31" i="29"/>
  <c r="M32" i="29"/>
  <c r="M33" i="29"/>
  <c r="M34" i="29"/>
  <c r="M35" i="29"/>
  <c r="M36" i="29"/>
  <c r="M37" i="29"/>
  <c r="M38" i="29"/>
  <c r="M39" i="29"/>
  <c r="M40" i="29"/>
  <c r="M41" i="29"/>
  <c r="M42" i="29"/>
  <c r="M43" i="29"/>
  <c r="M44" i="29"/>
  <c r="M45" i="29"/>
  <c r="M46" i="29"/>
  <c r="M47" i="29"/>
  <c r="M15" i="29"/>
  <c r="K49" i="29"/>
  <c r="K50" i="29"/>
  <c r="K51" i="29"/>
  <c r="K52" i="29"/>
  <c r="K53" i="29"/>
  <c r="K54" i="29"/>
  <c r="K55" i="29"/>
  <c r="K56" i="29"/>
  <c r="K57" i="29"/>
  <c r="K58" i="29"/>
  <c r="K59" i="29"/>
  <c r="K60" i="29"/>
  <c r="K48" i="29"/>
  <c r="M49" i="29"/>
  <c r="M50" i="29"/>
  <c r="M51" i="29"/>
  <c r="M52" i="29"/>
  <c r="M53" i="29"/>
  <c r="M54" i="29"/>
  <c r="M55" i="29"/>
  <c r="M56" i="29"/>
  <c r="M57" i="29"/>
  <c r="M58" i="29"/>
  <c r="M59" i="29"/>
  <c r="M60" i="29"/>
  <c r="K62" i="29"/>
  <c r="M62" i="29"/>
  <c r="K63" i="29"/>
  <c r="M63" i="29"/>
  <c r="K64" i="29"/>
  <c r="M64" i="29"/>
  <c r="K65" i="29"/>
  <c r="M65" i="29"/>
  <c r="K66" i="29"/>
  <c r="M66" i="29"/>
  <c r="K67" i="29"/>
  <c r="M67" i="29"/>
  <c r="K68" i="29"/>
  <c r="M68" i="29"/>
  <c r="K69" i="29"/>
  <c r="M69" i="29"/>
  <c r="K70" i="29"/>
  <c r="M70" i="29"/>
  <c r="K72" i="29"/>
  <c r="M72" i="29"/>
  <c r="K73" i="29"/>
  <c r="M73" i="29"/>
  <c r="K74" i="29"/>
  <c r="M74" i="29"/>
  <c r="K75" i="29"/>
  <c r="M75" i="29"/>
  <c r="K76" i="29"/>
  <c r="M76" i="29"/>
  <c r="K77" i="29"/>
  <c r="M77" i="29"/>
  <c r="K78" i="29"/>
  <c r="M78" i="29"/>
  <c r="K79" i="29"/>
  <c r="M79" i="29"/>
  <c r="K80" i="29"/>
  <c r="M80" i="29"/>
  <c r="K81" i="29"/>
  <c r="M81" i="29"/>
  <c r="K82" i="29"/>
  <c r="M82" i="29"/>
  <c r="K83" i="29"/>
  <c r="K84" i="29"/>
  <c r="K85" i="29"/>
  <c r="K86" i="29"/>
  <c r="K87" i="29"/>
  <c r="K88" i="29"/>
  <c r="K89" i="29"/>
  <c r="K90" i="29"/>
  <c r="K91" i="29"/>
  <c r="K92" i="29"/>
  <c r="K93" i="29"/>
  <c r="K94" i="29"/>
  <c r="K95" i="29"/>
  <c r="K96" i="29"/>
  <c r="K97" i="29"/>
  <c r="K98" i="29"/>
  <c r="K99" i="29"/>
  <c r="K100" i="29"/>
  <c r="K101" i="29"/>
  <c r="K102" i="29"/>
  <c r="K103" i="29"/>
  <c r="K104" i="29"/>
  <c r="K71" i="29"/>
  <c r="M83" i="29"/>
  <c r="M84" i="29"/>
  <c r="M85" i="29"/>
  <c r="M86" i="29"/>
  <c r="M87" i="29"/>
  <c r="M88" i="29"/>
  <c r="M89" i="29"/>
  <c r="M90" i="29"/>
  <c r="M91" i="29"/>
  <c r="M92" i="29"/>
  <c r="M93" i="29"/>
  <c r="M94" i="29"/>
  <c r="M95" i="29"/>
  <c r="M96" i="29"/>
  <c r="M97" i="29"/>
  <c r="M98" i="29"/>
  <c r="M99" i="29"/>
  <c r="M100" i="29"/>
  <c r="M101" i="29"/>
  <c r="M102" i="29"/>
  <c r="M103" i="29"/>
  <c r="M104" i="29"/>
  <c r="K106" i="29"/>
  <c r="K105" i="29"/>
  <c r="M106" i="29"/>
  <c r="M105" i="29"/>
  <c r="C7" i="28"/>
  <c r="C2" i="28"/>
  <c r="K16" i="28"/>
  <c r="M16" i="28"/>
  <c r="M17" i="28"/>
  <c r="M18" i="28"/>
  <c r="M19" i="28"/>
  <c r="M20" i="28"/>
  <c r="M21" i="28"/>
  <c r="M22" i="28"/>
  <c r="M23" i="28"/>
  <c r="M24" i="28"/>
  <c r="M15" i="28"/>
  <c r="K17" i="28"/>
  <c r="K18" i="28"/>
  <c r="K19" i="28"/>
  <c r="K20" i="28"/>
  <c r="K21" i="28"/>
  <c r="K22" i="28"/>
  <c r="K23" i="28"/>
  <c r="K24" i="28"/>
  <c r="K26" i="28"/>
  <c r="K25" i="28"/>
  <c r="M26" i="28"/>
  <c r="M25" i="28"/>
  <c r="K28" i="28"/>
  <c r="K27" i="28"/>
  <c r="M28" i="28"/>
  <c r="M27" i="28"/>
  <c r="K31" i="28"/>
  <c r="M31" i="28"/>
  <c r="K32" i="28"/>
  <c r="M32" i="28"/>
  <c r="K33" i="28"/>
  <c r="M33" i="28"/>
  <c r="K34" i="28"/>
  <c r="M34" i="28"/>
  <c r="K35" i="28"/>
  <c r="M35" i="28"/>
  <c r="K36" i="28"/>
  <c r="M36" i="28"/>
  <c r="M37" i="28"/>
  <c r="M38" i="28"/>
  <c r="M39" i="28"/>
  <c r="M40" i="28"/>
  <c r="M41" i="28"/>
  <c r="M42" i="28"/>
  <c r="M30" i="28"/>
  <c r="M29" i="28"/>
  <c r="K37" i="28"/>
  <c r="K38" i="28"/>
  <c r="K39" i="28"/>
  <c r="K40" i="28"/>
  <c r="K41" i="28"/>
  <c r="K42" i="28"/>
  <c r="K45" i="28"/>
  <c r="M45" i="28"/>
  <c r="K46" i="28"/>
  <c r="M46" i="28"/>
  <c r="M47" i="28"/>
  <c r="M48" i="28"/>
  <c r="M49" i="28"/>
  <c r="M50" i="28"/>
  <c r="M51" i="28"/>
  <c r="M52" i="28"/>
  <c r="M53" i="28"/>
  <c r="M54" i="28"/>
  <c r="M55" i="28"/>
  <c r="M56" i="28"/>
  <c r="M57" i="28"/>
  <c r="M58" i="28"/>
  <c r="M44" i="28"/>
  <c r="K47" i="28"/>
  <c r="K48" i="28"/>
  <c r="K49" i="28"/>
  <c r="K50" i="28"/>
  <c r="K51" i="28"/>
  <c r="K52" i="28"/>
  <c r="K53" i="28"/>
  <c r="K54" i="28"/>
  <c r="K55" i="28"/>
  <c r="K56" i="28"/>
  <c r="K57" i="28"/>
  <c r="K58" i="28"/>
  <c r="K60" i="28"/>
  <c r="M60" i="28"/>
  <c r="K61" i="28"/>
  <c r="M61" i="28"/>
  <c r="K62" i="28"/>
  <c r="K63" i="28"/>
  <c r="K64" i="28"/>
  <c r="K65" i="28"/>
  <c r="K66" i="28"/>
  <c r="K59" i="28"/>
  <c r="M62" i="28"/>
  <c r="M63" i="28"/>
  <c r="M64" i="28"/>
  <c r="M65" i="28"/>
  <c r="M66" i="28"/>
  <c r="K68" i="28"/>
  <c r="M68" i="28"/>
  <c r="K69" i="28"/>
  <c r="M69" i="28"/>
  <c r="M70" i="28"/>
  <c r="M71" i="28"/>
  <c r="M72" i="28"/>
  <c r="M67" i="28"/>
  <c r="K70" i="28"/>
  <c r="K71" i="28"/>
  <c r="K72" i="28"/>
  <c r="C7" i="27"/>
  <c r="C2" i="27"/>
  <c r="M61" i="27"/>
  <c r="K61" i="27"/>
  <c r="M60" i="27"/>
  <c r="K60" i="27"/>
  <c r="M59" i="27"/>
  <c r="K59" i="27"/>
  <c r="M58" i="27"/>
  <c r="K58" i="27"/>
  <c r="M57" i="27"/>
  <c r="K57" i="27"/>
  <c r="M56" i="27"/>
  <c r="K56" i="27"/>
  <c r="M55" i="27"/>
  <c r="K55" i="27"/>
  <c r="M54" i="27"/>
  <c r="K54" i="27"/>
  <c r="M53" i="27"/>
  <c r="K53" i="27"/>
  <c r="M52" i="27"/>
  <c r="K52" i="27"/>
  <c r="M51" i="27"/>
  <c r="K51" i="27"/>
  <c r="M50" i="27"/>
  <c r="K50" i="27"/>
  <c r="M49" i="27"/>
  <c r="K49" i="27"/>
  <c r="M48" i="27"/>
  <c r="K48" i="27"/>
  <c r="M47" i="27"/>
  <c r="K47" i="27"/>
  <c r="M46" i="27"/>
  <c r="K46" i="27"/>
  <c r="M45" i="27"/>
  <c r="K45" i="27"/>
  <c r="M44" i="27"/>
  <c r="K44" i="27"/>
  <c r="M43" i="27"/>
  <c r="K43" i="27"/>
  <c r="M42" i="27"/>
  <c r="K42" i="27"/>
  <c r="M41" i="27"/>
  <c r="K41" i="27"/>
  <c r="M40" i="27"/>
  <c r="K40" i="27"/>
  <c r="M39" i="27"/>
  <c r="K39" i="27"/>
  <c r="M38" i="27"/>
  <c r="K38" i="27"/>
  <c r="M37" i="27"/>
  <c r="K37" i="27"/>
  <c r="M36" i="27"/>
  <c r="K36" i="27"/>
  <c r="M35" i="27"/>
  <c r="K35" i="27"/>
  <c r="K34" i="27"/>
  <c r="M33" i="27"/>
  <c r="K33" i="27"/>
  <c r="M32" i="27"/>
  <c r="K32" i="27"/>
  <c r="M31" i="27"/>
  <c r="K31" i="27"/>
  <c r="M30" i="27"/>
  <c r="K30" i="27"/>
  <c r="M29" i="27"/>
  <c r="K29" i="27"/>
  <c r="M28" i="27"/>
  <c r="K28" i="27"/>
  <c r="M27" i="27"/>
  <c r="K27" i="27"/>
  <c r="M26" i="27"/>
  <c r="K26" i="27"/>
  <c r="M25" i="27"/>
  <c r="K25" i="27"/>
  <c r="M24" i="27"/>
  <c r="K24" i="27"/>
  <c r="M23" i="27"/>
  <c r="K23" i="27"/>
  <c r="M22" i="27"/>
  <c r="K22" i="27"/>
  <c r="M21" i="27"/>
  <c r="K21" i="27"/>
  <c r="M20" i="27"/>
  <c r="K20" i="27"/>
  <c r="M19" i="27"/>
  <c r="K19" i="27"/>
  <c r="M18" i="27"/>
  <c r="K18" i="27"/>
  <c r="M17" i="27"/>
  <c r="M16" i="27"/>
  <c r="M15" i="27"/>
  <c r="K17" i="27"/>
  <c r="D35" i="2"/>
  <c r="E35" i="2" s="1"/>
  <c r="K16" i="27"/>
  <c r="C7" i="26"/>
  <c r="C2" i="26"/>
  <c r="M46" i="26"/>
  <c r="M45" i="26"/>
  <c r="M44" i="26"/>
  <c r="K46" i="26"/>
  <c r="K45" i="26"/>
  <c r="K44" i="26"/>
  <c r="M43" i="26"/>
  <c r="K43" i="26"/>
  <c r="M42" i="26"/>
  <c r="K42" i="26"/>
  <c r="M41" i="26"/>
  <c r="K41" i="26"/>
  <c r="M40" i="26"/>
  <c r="K40" i="26"/>
  <c r="M39" i="26"/>
  <c r="K39" i="26"/>
  <c r="M38" i="26"/>
  <c r="K38" i="26"/>
  <c r="M37" i="26"/>
  <c r="K37" i="26"/>
  <c r="M36" i="26"/>
  <c r="K36" i="26"/>
  <c r="M35" i="26"/>
  <c r="K35" i="26"/>
  <c r="M34" i="26"/>
  <c r="M33" i="26"/>
  <c r="K34" i="26"/>
  <c r="K33" i="26"/>
  <c r="K32" i="26"/>
  <c r="M31" i="26"/>
  <c r="M30" i="26"/>
  <c r="K31" i="26"/>
  <c r="K30" i="26"/>
  <c r="M29" i="26"/>
  <c r="K29" i="26"/>
  <c r="M28" i="26"/>
  <c r="M26" i="26"/>
  <c r="M27" i="26"/>
  <c r="M25" i="26"/>
  <c r="K28" i="26"/>
  <c r="K26" i="26"/>
  <c r="K27" i="26"/>
  <c r="K25" i="26"/>
  <c r="K16" i="26"/>
  <c r="K17" i="26"/>
  <c r="K18" i="26"/>
  <c r="K19" i="26"/>
  <c r="K20" i="26"/>
  <c r="K21" i="26"/>
  <c r="K15" i="26"/>
  <c r="K23" i="26"/>
  <c r="K24" i="26"/>
  <c r="K22" i="26"/>
  <c r="K14" i="26"/>
  <c r="K47" i="26"/>
  <c r="M24" i="26"/>
  <c r="M23" i="26"/>
  <c r="M22" i="26"/>
  <c r="M21" i="26"/>
  <c r="M20" i="26"/>
  <c r="M19" i="26"/>
  <c r="M18" i="26"/>
  <c r="M17" i="26"/>
  <c r="M16" i="26"/>
  <c r="M15" i="26"/>
  <c r="M14" i="26"/>
  <c r="C7" i="22"/>
  <c r="C2" i="22"/>
  <c r="M47" i="22"/>
  <c r="M46" i="22"/>
  <c r="K47" i="22"/>
  <c r="K46" i="22"/>
  <c r="M45" i="22"/>
  <c r="K45" i="22"/>
  <c r="K42" i="22"/>
  <c r="K43" i="22"/>
  <c r="K44" i="22"/>
  <c r="K41" i="22"/>
  <c r="M44" i="22"/>
  <c r="M43" i="22"/>
  <c r="M42" i="22"/>
  <c r="M41" i="22"/>
  <c r="M40" i="22"/>
  <c r="K40" i="22"/>
  <c r="M39" i="22"/>
  <c r="K39" i="22"/>
  <c r="M38" i="22"/>
  <c r="K38" i="22"/>
  <c r="M37" i="22"/>
  <c r="K37" i="22"/>
  <c r="M36" i="22"/>
  <c r="K36" i="22"/>
  <c r="M35" i="22"/>
  <c r="K35" i="22"/>
  <c r="M34" i="22"/>
  <c r="K34" i="22"/>
  <c r="M33" i="22"/>
  <c r="K33" i="22"/>
  <c r="M32" i="22"/>
  <c r="K32" i="22"/>
  <c r="M31" i="22"/>
  <c r="K31" i="22"/>
  <c r="M30" i="22"/>
  <c r="K30" i="22"/>
  <c r="M29" i="22"/>
  <c r="K29" i="22"/>
  <c r="M28" i="22"/>
  <c r="K28" i="22"/>
  <c r="M27" i="22"/>
  <c r="K27" i="22"/>
  <c r="M26" i="22"/>
  <c r="K26" i="22"/>
  <c r="M25" i="22"/>
  <c r="K25" i="22"/>
  <c r="M24" i="22"/>
  <c r="K24" i="22"/>
  <c r="M23" i="22"/>
  <c r="K23" i="22"/>
  <c r="M22" i="22"/>
  <c r="K22" i="22"/>
  <c r="M21" i="22"/>
  <c r="K21" i="22"/>
  <c r="M20" i="22"/>
  <c r="K20" i="22"/>
  <c r="M19" i="22"/>
  <c r="K19" i="22"/>
  <c r="M18" i="22"/>
  <c r="K18" i="22"/>
  <c r="K16" i="22"/>
  <c r="K17" i="22"/>
  <c r="K15" i="22"/>
  <c r="M17" i="22"/>
  <c r="M16" i="22"/>
  <c r="M15" i="22"/>
  <c r="C7" i="21"/>
  <c r="C2" i="21"/>
  <c r="K16" i="21"/>
  <c r="K15" i="21"/>
  <c r="K24" i="21"/>
  <c r="K23" i="21"/>
  <c r="K29" i="21"/>
  <c r="K28" i="21"/>
  <c r="K14" i="21"/>
  <c r="K30" i="21"/>
  <c r="M16" i="21"/>
  <c r="M15" i="21"/>
  <c r="M24" i="21"/>
  <c r="M23" i="21"/>
  <c r="M29" i="21"/>
  <c r="M28" i="21"/>
  <c r="M14" i="21"/>
  <c r="M30" i="21"/>
  <c r="C7" i="20"/>
  <c r="C2" i="20"/>
  <c r="K16" i="20"/>
  <c r="K15" i="20"/>
  <c r="M16" i="20"/>
  <c r="M15" i="20"/>
  <c r="M14" i="20"/>
  <c r="M25" i="20"/>
  <c r="C7" i="19"/>
  <c r="C2" i="19"/>
  <c r="M185" i="19"/>
  <c r="M184" i="19"/>
  <c r="K185" i="19"/>
  <c r="K184" i="19"/>
  <c r="M183" i="19"/>
  <c r="K183" i="19"/>
  <c r="M182" i="19"/>
  <c r="K182" i="19"/>
  <c r="M181" i="19"/>
  <c r="K181" i="19"/>
  <c r="M180" i="19"/>
  <c r="M178" i="19"/>
  <c r="M179" i="19"/>
  <c r="M177" i="19"/>
  <c r="K180" i="19"/>
  <c r="K179" i="19"/>
  <c r="K178" i="19"/>
  <c r="K177" i="19"/>
  <c r="M176" i="19"/>
  <c r="K176" i="19"/>
  <c r="M175" i="19"/>
  <c r="K175" i="19"/>
  <c r="M174" i="19"/>
  <c r="K174" i="19"/>
  <c r="M173" i="19"/>
  <c r="K173" i="19"/>
  <c r="M172" i="19"/>
  <c r="M171" i="19"/>
  <c r="K172" i="19"/>
  <c r="K171" i="19"/>
  <c r="M170" i="19"/>
  <c r="K170" i="19"/>
  <c r="M169" i="19"/>
  <c r="K169" i="19"/>
  <c r="M168" i="19"/>
  <c r="K168" i="19"/>
  <c r="M167" i="19"/>
  <c r="K167" i="19"/>
  <c r="M166" i="19"/>
  <c r="K166" i="19"/>
  <c r="M165" i="19"/>
  <c r="K165" i="19"/>
  <c r="M164" i="19"/>
  <c r="K164" i="19"/>
  <c r="M163" i="19"/>
  <c r="M159" i="19"/>
  <c r="M160" i="19"/>
  <c r="M161" i="19"/>
  <c r="M162" i="19"/>
  <c r="M158" i="19"/>
  <c r="K163" i="19"/>
  <c r="K162" i="19"/>
  <c r="K161" i="19"/>
  <c r="K160" i="19"/>
  <c r="K159" i="19"/>
  <c r="M157" i="19"/>
  <c r="K157" i="19"/>
  <c r="M156" i="19"/>
  <c r="K156" i="19"/>
  <c r="M155" i="19"/>
  <c r="M151" i="19"/>
  <c r="M152" i="19"/>
  <c r="M153" i="19"/>
  <c r="M154" i="19"/>
  <c r="M150" i="19"/>
  <c r="K155" i="19"/>
  <c r="K151" i="19"/>
  <c r="K152" i="19"/>
  <c r="K153" i="19"/>
  <c r="K154" i="19"/>
  <c r="K150" i="19"/>
  <c r="M149" i="19"/>
  <c r="K149" i="19"/>
  <c r="M148" i="19"/>
  <c r="K148" i="19"/>
  <c r="M147" i="19"/>
  <c r="K147" i="19"/>
  <c r="M146" i="19"/>
  <c r="K146" i="19"/>
  <c r="M145" i="19"/>
  <c r="K145" i="19"/>
  <c r="M144" i="19"/>
  <c r="K144" i="19"/>
  <c r="M143" i="19"/>
  <c r="K143" i="19"/>
  <c r="M142" i="19"/>
  <c r="K142" i="19"/>
  <c r="M141" i="19"/>
  <c r="K141" i="19"/>
  <c r="M140" i="19"/>
  <c r="K140" i="19"/>
  <c r="M139" i="19"/>
  <c r="K139" i="19"/>
  <c r="M138" i="19"/>
  <c r="K138" i="19"/>
  <c r="M137" i="19"/>
  <c r="K137" i="19"/>
  <c r="M136" i="19"/>
  <c r="K136" i="19"/>
  <c r="M135" i="19"/>
  <c r="K135" i="19"/>
  <c r="M134" i="19"/>
  <c r="K134" i="19"/>
  <c r="M133" i="19"/>
  <c r="M127" i="19"/>
  <c r="M128" i="19"/>
  <c r="M129" i="19"/>
  <c r="M130" i="19"/>
  <c r="M131" i="19"/>
  <c r="M132" i="19"/>
  <c r="M126" i="19"/>
  <c r="K133" i="19"/>
  <c r="K132" i="19"/>
  <c r="K131" i="19"/>
  <c r="K130" i="19"/>
  <c r="K129" i="19"/>
  <c r="K128" i="19"/>
  <c r="K127" i="19"/>
  <c r="K126" i="19"/>
  <c r="M125" i="19"/>
  <c r="K125" i="19"/>
  <c r="M124" i="19"/>
  <c r="K124" i="19"/>
  <c r="M123" i="19"/>
  <c r="M120" i="19"/>
  <c r="M121" i="19"/>
  <c r="M122" i="19"/>
  <c r="M119" i="19"/>
  <c r="K123" i="19"/>
  <c r="K122" i="19"/>
  <c r="K121" i="19"/>
  <c r="K120" i="19"/>
  <c r="K119" i="19"/>
  <c r="M118" i="19"/>
  <c r="K118" i="19"/>
  <c r="M117" i="19"/>
  <c r="K117" i="19"/>
  <c r="M116" i="19"/>
  <c r="K116" i="19"/>
  <c r="M115" i="19"/>
  <c r="K115" i="19"/>
  <c r="M113" i="19"/>
  <c r="K113" i="19"/>
  <c r="M112" i="19"/>
  <c r="K112" i="19"/>
  <c r="M111" i="19"/>
  <c r="K111" i="19"/>
  <c r="M110" i="19"/>
  <c r="K110" i="19"/>
  <c r="M109" i="19"/>
  <c r="K109" i="19"/>
  <c r="M108" i="19"/>
  <c r="K108" i="19"/>
  <c r="M107" i="19"/>
  <c r="K107" i="19"/>
  <c r="M105" i="19"/>
  <c r="K105" i="19"/>
  <c r="M104" i="19"/>
  <c r="K104" i="19"/>
  <c r="M103" i="19"/>
  <c r="K103" i="19"/>
  <c r="M102" i="19"/>
  <c r="K102" i="19"/>
  <c r="M101" i="19"/>
  <c r="K101" i="19"/>
  <c r="M100" i="19"/>
  <c r="M98" i="19"/>
  <c r="M99" i="19"/>
  <c r="M97" i="19"/>
  <c r="K100" i="19"/>
  <c r="K99" i="19"/>
  <c r="K98" i="19"/>
  <c r="M95" i="19"/>
  <c r="K95" i="19"/>
  <c r="M94" i="19"/>
  <c r="M93" i="19"/>
  <c r="K94" i="19"/>
  <c r="K93" i="19"/>
  <c r="M92" i="19"/>
  <c r="K92" i="19"/>
  <c r="M91" i="19"/>
  <c r="K91" i="19"/>
  <c r="K86" i="19"/>
  <c r="K87" i="19"/>
  <c r="K88" i="19"/>
  <c r="K89" i="19"/>
  <c r="K90" i="19"/>
  <c r="K85" i="19"/>
  <c r="M90" i="19"/>
  <c r="M89" i="19"/>
  <c r="M88" i="19"/>
  <c r="M87" i="19"/>
  <c r="M86" i="19"/>
  <c r="M85" i="19"/>
  <c r="M84" i="19"/>
  <c r="K84" i="19"/>
  <c r="M83" i="19"/>
  <c r="K83" i="19"/>
  <c r="M82" i="19"/>
  <c r="K82" i="19"/>
  <c r="M81" i="19"/>
  <c r="K81" i="19"/>
  <c r="M80" i="19"/>
  <c r="K80" i="19"/>
  <c r="M79" i="19"/>
  <c r="K79" i="19"/>
  <c r="M78" i="19"/>
  <c r="K78" i="19"/>
  <c r="M77" i="19"/>
  <c r="K77" i="19"/>
  <c r="M76" i="19"/>
  <c r="K76" i="19"/>
  <c r="M75" i="19"/>
  <c r="K75" i="19"/>
  <c r="M74" i="19"/>
  <c r="K74" i="19"/>
  <c r="M73" i="19"/>
  <c r="K73" i="19"/>
  <c r="M72" i="19"/>
  <c r="K72" i="19"/>
  <c r="M71" i="19"/>
  <c r="K71" i="19"/>
  <c r="M70" i="19"/>
  <c r="K70" i="19"/>
  <c r="M69" i="19"/>
  <c r="M60" i="19"/>
  <c r="M61" i="19"/>
  <c r="M62" i="19"/>
  <c r="M63" i="19"/>
  <c r="M64" i="19"/>
  <c r="M65" i="19"/>
  <c r="M66" i="19"/>
  <c r="M67" i="19"/>
  <c r="M68" i="19"/>
  <c r="M59" i="19"/>
  <c r="K69" i="19"/>
  <c r="K68" i="19"/>
  <c r="K67" i="19"/>
  <c r="K66" i="19"/>
  <c r="K65" i="19"/>
  <c r="K64" i="19"/>
  <c r="K63" i="19"/>
  <c r="K62" i="19"/>
  <c r="K61" i="19"/>
  <c r="K60" i="19"/>
  <c r="M58" i="19"/>
  <c r="K58" i="19"/>
  <c r="M57" i="19"/>
  <c r="K57" i="19"/>
  <c r="M56" i="19"/>
  <c r="K56" i="19"/>
  <c r="M55" i="19"/>
  <c r="K55" i="19"/>
  <c r="M54" i="19"/>
  <c r="K54" i="19"/>
  <c r="M53" i="19"/>
  <c r="K53" i="19"/>
  <c r="M52" i="19"/>
  <c r="K52" i="19"/>
  <c r="M51" i="19"/>
  <c r="K51" i="19"/>
  <c r="M50" i="19"/>
  <c r="K50" i="19"/>
  <c r="M49" i="19"/>
  <c r="K49" i="19"/>
  <c r="M48" i="19"/>
  <c r="K48" i="19"/>
  <c r="M47" i="19"/>
  <c r="K47" i="19"/>
  <c r="M46" i="19"/>
  <c r="K46" i="19"/>
  <c r="M45" i="19"/>
  <c r="K45" i="19"/>
  <c r="M44" i="19"/>
  <c r="K44" i="19"/>
  <c r="M43" i="19"/>
  <c r="K43" i="19"/>
  <c r="M42" i="19"/>
  <c r="K42" i="19"/>
  <c r="M41" i="19"/>
  <c r="K41" i="19"/>
  <c r="M40" i="19"/>
  <c r="K40" i="19"/>
  <c r="M39" i="19"/>
  <c r="K39" i="19"/>
  <c r="M38" i="19"/>
  <c r="K38" i="19"/>
  <c r="M37" i="19"/>
  <c r="K37" i="19"/>
  <c r="K36" i="19"/>
  <c r="M35" i="19"/>
  <c r="K35" i="19"/>
  <c r="M34" i="19"/>
  <c r="K34" i="19"/>
  <c r="M33" i="19"/>
  <c r="K33" i="19"/>
  <c r="M32" i="19"/>
  <c r="K32" i="19"/>
  <c r="M31" i="19"/>
  <c r="K31" i="19"/>
  <c r="M30" i="19"/>
  <c r="K30" i="19"/>
  <c r="M29" i="19"/>
  <c r="K29" i="19"/>
  <c r="M28" i="19"/>
  <c r="K28" i="19"/>
  <c r="M27" i="19"/>
  <c r="K27" i="19"/>
  <c r="M26" i="19"/>
  <c r="K26" i="19"/>
  <c r="M25" i="19"/>
  <c r="K25" i="19"/>
  <c r="M24" i="19"/>
  <c r="K24" i="19"/>
  <c r="M23" i="19"/>
  <c r="K23" i="19"/>
  <c r="M22" i="19"/>
  <c r="K22" i="19"/>
  <c r="M21" i="19"/>
  <c r="K21" i="19"/>
  <c r="M20" i="19"/>
  <c r="K20" i="19"/>
  <c r="M19" i="19"/>
  <c r="K19" i="19"/>
  <c r="M18" i="19"/>
  <c r="K18" i="19"/>
  <c r="K16" i="19"/>
  <c r="K17" i="19"/>
  <c r="K15" i="19"/>
  <c r="M17" i="19"/>
  <c r="M16" i="19"/>
  <c r="C7" i="16"/>
  <c r="C2" i="16"/>
  <c r="K16" i="16"/>
  <c r="M16" i="16"/>
  <c r="K17" i="16"/>
  <c r="M17" i="16"/>
  <c r="K18" i="16"/>
  <c r="M18" i="16"/>
  <c r="K19" i="16"/>
  <c r="M19" i="16"/>
  <c r="K20" i="16"/>
  <c r="M20" i="16"/>
  <c r="K21" i="16"/>
  <c r="M21" i="16"/>
  <c r="K22" i="16"/>
  <c r="M22" i="16"/>
  <c r="K23" i="16"/>
  <c r="M23" i="16"/>
  <c r="K24" i="16"/>
  <c r="M24" i="16"/>
  <c r="K25" i="16"/>
  <c r="M25" i="16"/>
  <c r="K26" i="16"/>
  <c r="M26" i="16"/>
  <c r="K27" i="16"/>
  <c r="M27" i="16"/>
  <c r="K28" i="16"/>
  <c r="M28" i="16"/>
  <c r="K29" i="16"/>
  <c r="M29" i="16"/>
  <c r="K30" i="16"/>
  <c r="M30" i="16"/>
  <c r="K31" i="16"/>
  <c r="M31" i="16"/>
  <c r="K32" i="16"/>
  <c r="M32" i="16"/>
  <c r="K33" i="16"/>
  <c r="M33" i="16"/>
  <c r="K34" i="16"/>
  <c r="M34" i="16"/>
  <c r="K35" i="16"/>
  <c r="M35" i="16"/>
  <c r="K36" i="16"/>
  <c r="M36" i="16"/>
  <c r="K37" i="16"/>
  <c r="M37" i="16"/>
  <c r="K38" i="16"/>
  <c r="M38" i="16"/>
  <c r="K39" i="16"/>
  <c r="M39" i="16"/>
  <c r="K40" i="16"/>
  <c r="M40" i="16"/>
  <c r="K41" i="16"/>
  <c r="M41" i="16"/>
  <c r="K42" i="16"/>
  <c r="M42" i="16"/>
  <c r="K43" i="16"/>
  <c r="M43" i="16"/>
  <c r="K44" i="16"/>
  <c r="M44" i="16"/>
  <c r="K45" i="16"/>
  <c r="M45" i="16"/>
  <c r="K46" i="16"/>
  <c r="M46" i="16"/>
  <c r="K47" i="16"/>
  <c r="M47" i="16"/>
  <c r="K48" i="16"/>
  <c r="M48" i="16"/>
  <c r="K49" i="16"/>
  <c r="M49" i="16"/>
  <c r="K50" i="16"/>
  <c r="M50" i="16"/>
  <c r="K52" i="16"/>
  <c r="M52" i="16"/>
  <c r="K53" i="16"/>
  <c r="M53" i="16"/>
  <c r="K54" i="16"/>
  <c r="M54" i="16"/>
  <c r="K55" i="16"/>
  <c r="M55" i="16"/>
  <c r="K56" i="16"/>
  <c r="M56" i="16"/>
  <c r="K57" i="16"/>
  <c r="M57" i="16"/>
  <c r="K58" i="16"/>
  <c r="M58" i="16"/>
  <c r="K59" i="16"/>
  <c r="M59" i="16"/>
  <c r="K60" i="16"/>
  <c r="M60" i="16"/>
  <c r="K61" i="16"/>
  <c r="M61" i="16"/>
  <c r="K62" i="16"/>
  <c r="M62" i="16"/>
  <c r="K63" i="16"/>
  <c r="M63" i="16"/>
  <c r="K64" i="16"/>
  <c r="M64" i="16"/>
  <c r="K65" i="16"/>
  <c r="M65" i="16"/>
  <c r="K66" i="16"/>
  <c r="M66" i="16"/>
  <c r="K67" i="16"/>
  <c r="M67" i="16"/>
  <c r="K68" i="16"/>
  <c r="M68" i="16"/>
  <c r="K69" i="16"/>
  <c r="M69" i="16"/>
  <c r="K70" i="16"/>
  <c r="M70" i="16"/>
  <c r="K71" i="16"/>
  <c r="M71" i="16"/>
  <c r="K73" i="16"/>
  <c r="M73" i="16"/>
  <c r="K74" i="16"/>
  <c r="M74" i="16"/>
  <c r="K75" i="16"/>
  <c r="M75" i="16"/>
  <c r="K76" i="16"/>
  <c r="M76" i="16"/>
  <c r="K77" i="16"/>
  <c r="M77" i="16"/>
  <c r="K78" i="16"/>
  <c r="M78" i="16"/>
  <c r="K79" i="16"/>
  <c r="M79" i="16"/>
  <c r="K80" i="16"/>
  <c r="M80" i="16"/>
  <c r="K81" i="16"/>
  <c r="M81" i="16"/>
  <c r="K82" i="16"/>
  <c r="M82" i="16"/>
  <c r="K83" i="16"/>
  <c r="M83" i="16"/>
  <c r="K84" i="16"/>
  <c r="M84" i="16"/>
  <c r="K85" i="16"/>
  <c r="M85" i="16"/>
  <c r="K86" i="16"/>
  <c r="M86" i="16"/>
  <c r="K87" i="16"/>
  <c r="M87" i="16"/>
  <c r="K88" i="16"/>
  <c r="M88" i="16"/>
  <c r="K89" i="16"/>
  <c r="M89" i="16"/>
  <c r="K90" i="16"/>
  <c r="M90" i="16"/>
  <c r="K91" i="16"/>
  <c r="M91" i="16"/>
  <c r="K92" i="16"/>
  <c r="M92" i="16"/>
  <c r="K93" i="16"/>
  <c r="M93" i="16"/>
  <c r="K94" i="16"/>
  <c r="M94" i="16"/>
  <c r="K95" i="16"/>
  <c r="M95" i="16"/>
  <c r="K96" i="16"/>
  <c r="M96" i="16"/>
  <c r="K97" i="16"/>
  <c r="M97" i="16"/>
  <c r="K99" i="16"/>
  <c r="M99" i="16"/>
  <c r="K100" i="16"/>
  <c r="M100" i="16"/>
  <c r="K101" i="16"/>
  <c r="M101" i="16"/>
  <c r="K102" i="16"/>
  <c r="M102" i="16"/>
  <c r="K103" i="16"/>
  <c r="M103" i="16"/>
  <c r="K104" i="16"/>
  <c r="M104" i="16"/>
  <c r="K105" i="16"/>
  <c r="M105" i="16"/>
  <c r="K106" i="16"/>
  <c r="M106" i="16"/>
  <c r="K107" i="16"/>
  <c r="M107" i="16"/>
  <c r="K108" i="16"/>
  <c r="M108" i="16"/>
  <c r="K109" i="16"/>
  <c r="M109" i="16"/>
  <c r="K110" i="16"/>
  <c r="M110" i="16"/>
  <c r="K111" i="16"/>
  <c r="M111" i="16"/>
  <c r="K112" i="16"/>
  <c r="M112" i="16"/>
  <c r="K113" i="16"/>
  <c r="M113" i="16"/>
  <c r="K114" i="16"/>
  <c r="M114" i="16"/>
  <c r="K115" i="16"/>
  <c r="M115" i="16"/>
  <c r="K116" i="16"/>
  <c r="M116" i="16"/>
  <c r="K117" i="16"/>
  <c r="M117" i="16"/>
  <c r="K118" i="16"/>
  <c r="M118" i="16"/>
  <c r="K119" i="16"/>
  <c r="M119" i="16"/>
  <c r="K120" i="16"/>
  <c r="M120" i="16"/>
  <c r="K121" i="16"/>
  <c r="M121" i="16"/>
  <c r="K122" i="16"/>
  <c r="M122" i="16"/>
  <c r="K123" i="16"/>
  <c r="M123" i="16"/>
  <c r="K124" i="16"/>
  <c r="M124" i="16"/>
  <c r="K125" i="16"/>
  <c r="M125" i="16"/>
  <c r="K126" i="16"/>
  <c r="M126" i="16"/>
  <c r="K127" i="16"/>
  <c r="M127" i="16"/>
  <c r="K128" i="16"/>
  <c r="M128" i="16"/>
  <c r="K129" i="16"/>
  <c r="M129" i="16"/>
  <c r="K130" i="16"/>
  <c r="M130" i="16"/>
  <c r="K131" i="16"/>
  <c r="M131" i="16"/>
  <c r="K132" i="16"/>
  <c r="M132" i="16"/>
  <c r="K133" i="16"/>
  <c r="M133" i="16"/>
  <c r="K134" i="16"/>
  <c r="M134" i="16"/>
  <c r="K135" i="16"/>
  <c r="M135" i="16"/>
  <c r="K136" i="16"/>
  <c r="M136" i="16"/>
  <c r="K137" i="16"/>
  <c r="M137" i="16"/>
  <c r="K138" i="16"/>
  <c r="M138" i="16"/>
  <c r="K139" i="16"/>
  <c r="M139" i="16"/>
  <c r="K140" i="16"/>
  <c r="M140" i="16"/>
  <c r="K141" i="16"/>
  <c r="M141" i="16"/>
  <c r="K142" i="16"/>
  <c r="M142" i="16"/>
  <c r="K144" i="16"/>
  <c r="M144" i="16"/>
  <c r="K145" i="16"/>
  <c r="M145" i="16"/>
  <c r="K146" i="16"/>
  <c r="M146" i="16"/>
  <c r="K147" i="16"/>
  <c r="M147" i="16"/>
  <c r="K148" i="16"/>
  <c r="M148" i="16"/>
  <c r="K149" i="16"/>
  <c r="M149" i="16"/>
  <c r="K150" i="16"/>
  <c r="M150" i="16"/>
  <c r="K151" i="16"/>
  <c r="M151" i="16"/>
  <c r="K152" i="16"/>
  <c r="M152" i="16"/>
  <c r="K153" i="16"/>
  <c r="M153" i="16"/>
  <c r="K154" i="16"/>
  <c r="M154" i="16"/>
  <c r="K155" i="16"/>
  <c r="M155" i="16"/>
  <c r="K156" i="16"/>
  <c r="M156" i="16"/>
  <c r="K157" i="16"/>
  <c r="M157" i="16"/>
  <c r="K158" i="16"/>
  <c r="M158" i="16"/>
  <c r="K159" i="16"/>
  <c r="M159" i="16"/>
  <c r="K160" i="16"/>
  <c r="M160" i="16"/>
  <c r="K161" i="16"/>
  <c r="M161" i="16"/>
  <c r="K162" i="16"/>
  <c r="M162" i="16"/>
  <c r="K163" i="16"/>
  <c r="M163" i="16"/>
  <c r="K164" i="16"/>
  <c r="M164" i="16"/>
  <c r="K165" i="16"/>
  <c r="M165" i="16"/>
  <c r="K166" i="16"/>
  <c r="M166" i="16"/>
  <c r="K167" i="16"/>
  <c r="M167" i="16"/>
  <c r="K168" i="16"/>
  <c r="M168" i="16"/>
  <c r="K169" i="16"/>
  <c r="M169" i="16"/>
  <c r="K170" i="16"/>
  <c r="M170" i="16"/>
  <c r="K171" i="16"/>
  <c r="M171" i="16"/>
  <c r="K172" i="16"/>
  <c r="M172" i="16"/>
  <c r="K173" i="16"/>
  <c r="M173" i="16"/>
  <c r="K174" i="16"/>
  <c r="M174" i="16"/>
  <c r="K175" i="16"/>
  <c r="M175" i="16"/>
  <c r="K176" i="16"/>
  <c r="M176" i="16"/>
  <c r="K177" i="16"/>
  <c r="M177" i="16"/>
  <c r="K178" i="16"/>
  <c r="M178" i="16"/>
  <c r="K179" i="16"/>
  <c r="M179" i="16"/>
  <c r="K180" i="16"/>
  <c r="M180" i="16"/>
  <c r="K181" i="16"/>
  <c r="M181" i="16"/>
  <c r="K182" i="16"/>
  <c r="M182" i="16"/>
  <c r="K183" i="16"/>
  <c r="M183" i="16"/>
  <c r="K184" i="16"/>
  <c r="M184" i="16"/>
  <c r="K186" i="16"/>
  <c r="M186" i="16"/>
  <c r="K187" i="16"/>
  <c r="M187" i="16"/>
  <c r="K188" i="16"/>
  <c r="M188" i="16"/>
  <c r="M189" i="16"/>
  <c r="M190" i="16"/>
  <c r="M191" i="16"/>
  <c r="M192" i="16"/>
  <c r="M193" i="16"/>
  <c r="M194" i="16"/>
  <c r="M195" i="16"/>
  <c r="M196" i="16"/>
  <c r="M197" i="16"/>
  <c r="M185" i="16"/>
  <c r="K189" i="16"/>
  <c r="K190" i="16"/>
  <c r="K191" i="16"/>
  <c r="K192" i="16"/>
  <c r="K193" i="16"/>
  <c r="K194" i="16"/>
  <c r="K195" i="16"/>
  <c r="K196" i="16"/>
  <c r="K197" i="16"/>
  <c r="K185" i="16"/>
  <c r="K199" i="16"/>
  <c r="M199" i="16"/>
  <c r="K200" i="16"/>
  <c r="K201" i="16"/>
  <c r="K202" i="16"/>
  <c r="K203" i="16"/>
  <c r="K204" i="16"/>
  <c r="K205" i="16"/>
  <c r="K206" i="16"/>
  <c r="K207" i="16"/>
  <c r="K208" i="16"/>
  <c r="K209" i="16"/>
  <c r="K210" i="16"/>
  <c r="K211" i="16"/>
  <c r="K212" i="16"/>
  <c r="K213" i="16"/>
  <c r="K214" i="16"/>
  <c r="K215" i="16"/>
  <c r="K216" i="16"/>
  <c r="K217" i="16"/>
  <c r="K218" i="16"/>
  <c r="K198" i="16"/>
  <c r="M200" i="16"/>
  <c r="M201" i="16"/>
  <c r="M202" i="16"/>
  <c r="M203" i="16"/>
  <c r="M204" i="16"/>
  <c r="M205" i="16"/>
  <c r="M206" i="16"/>
  <c r="M207" i="16"/>
  <c r="M208" i="16"/>
  <c r="M209" i="16"/>
  <c r="M210" i="16"/>
  <c r="M211" i="16"/>
  <c r="M212" i="16"/>
  <c r="M213" i="16"/>
  <c r="M214" i="16"/>
  <c r="M215" i="16"/>
  <c r="M216" i="16"/>
  <c r="M217" i="16"/>
  <c r="M218" i="16"/>
  <c r="M198" i="16"/>
  <c r="K220" i="16"/>
  <c r="M220" i="16"/>
  <c r="K221" i="16"/>
  <c r="M221" i="16"/>
  <c r="K222" i="16"/>
  <c r="K223" i="16"/>
  <c r="K224" i="16"/>
  <c r="K225" i="16"/>
  <c r="K226" i="16"/>
  <c r="K227" i="16"/>
  <c r="K228" i="16"/>
  <c r="K229" i="16"/>
  <c r="K230" i="16"/>
  <c r="K231" i="16"/>
  <c r="K232" i="16"/>
  <c r="K233" i="16"/>
  <c r="K234" i="16"/>
  <c r="K235" i="16"/>
  <c r="K236" i="16"/>
  <c r="K237" i="16"/>
  <c r="K238" i="16"/>
  <c r="K239" i="16"/>
  <c r="K240" i="16"/>
  <c r="K241" i="16"/>
  <c r="K242" i="16"/>
  <c r="K243" i="16"/>
  <c r="K244" i="16"/>
  <c r="K245" i="16"/>
  <c r="K246" i="16"/>
  <c r="K219" i="16"/>
  <c r="M222" i="16"/>
  <c r="M223" i="16"/>
  <c r="M224" i="16"/>
  <c r="M225" i="16"/>
  <c r="M226" i="16"/>
  <c r="M227" i="16"/>
  <c r="M228" i="16"/>
  <c r="M229" i="16"/>
  <c r="M230" i="16"/>
  <c r="M231" i="16"/>
  <c r="M232" i="16"/>
  <c r="M233" i="16"/>
  <c r="M234" i="16"/>
  <c r="M235" i="16"/>
  <c r="M236" i="16"/>
  <c r="M237" i="16"/>
  <c r="M238" i="16"/>
  <c r="M239" i="16"/>
  <c r="M240" i="16"/>
  <c r="M241" i="16"/>
  <c r="M242" i="16"/>
  <c r="M243" i="16"/>
  <c r="M244" i="16"/>
  <c r="M245" i="16"/>
  <c r="M246" i="16"/>
  <c r="I3" i="15"/>
  <c r="K3" i="15"/>
  <c r="I4" i="15"/>
  <c r="K4" i="15"/>
  <c r="I5" i="15"/>
  <c r="K5" i="15"/>
  <c r="I6" i="15"/>
  <c r="K6" i="15"/>
  <c r="I7" i="15"/>
  <c r="K7" i="15"/>
  <c r="I8" i="15"/>
  <c r="K8" i="15"/>
  <c r="I9" i="15"/>
  <c r="K9" i="15"/>
  <c r="I10" i="15"/>
  <c r="K10" i="15"/>
  <c r="I11" i="15"/>
  <c r="K11" i="15"/>
  <c r="I12" i="15"/>
  <c r="K12" i="15"/>
  <c r="D816" i="15"/>
  <c r="D817" i="15"/>
  <c r="D818" i="15"/>
  <c r="D819" i="15"/>
  <c r="D820" i="15"/>
  <c r="D821" i="15"/>
  <c r="D822" i="15"/>
  <c r="D823" i="15"/>
  <c r="D824" i="15"/>
  <c r="D825" i="15"/>
  <c r="D826" i="15"/>
  <c r="D827" i="15"/>
  <c r="D828" i="15"/>
  <c r="D829" i="15"/>
  <c r="D830" i="15"/>
  <c r="D831" i="15"/>
  <c r="D832" i="15"/>
  <c r="D833" i="15"/>
  <c r="D834" i="15"/>
  <c r="D835" i="15"/>
  <c r="D836" i="15"/>
  <c r="D837" i="15"/>
  <c r="D838" i="15"/>
  <c r="D839" i="15"/>
  <c r="D840" i="15"/>
  <c r="D841" i="15"/>
  <c r="D842" i="15"/>
  <c r="D843" i="15"/>
  <c r="D844" i="15"/>
  <c r="D845" i="15"/>
  <c r="D846" i="15"/>
  <c r="D847" i="15"/>
  <c r="D848" i="15"/>
  <c r="D849" i="15"/>
  <c r="D850" i="15"/>
  <c r="D851" i="15"/>
  <c r="D852" i="15"/>
  <c r="D853" i="15"/>
  <c r="D854" i="15"/>
  <c r="D855" i="15"/>
  <c r="D856" i="15"/>
  <c r="D857" i="15"/>
  <c r="D858" i="15"/>
  <c r="D859" i="15"/>
  <c r="D860" i="15"/>
  <c r="D861" i="15"/>
  <c r="D862" i="15"/>
  <c r="D863" i="15"/>
  <c r="D864" i="15"/>
  <c r="D865" i="15"/>
  <c r="D866" i="15"/>
  <c r="D867" i="15"/>
  <c r="D868" i="15"/>
  <c r="D869" i="15"/>
  <c r="D870" i="15"/>
  <c r="D871" i="15"/>
  <c r="D872" i="15"/>
  <c r="I880" i="15"/>
  <c r="K880" i="15"/>
  <c r="I881" i="15"/>
  <c r="K881" i="15"/>
  <c r="K14" i="20"/>
  <c r="K25" i="20"/>
  <c r="E7" i="14"/>
  <c r="E8" i="14"/>
  <c r="E9" i="14"/>
  <c r="E10" i="14"/>
  <c r="E11" i="14"/>
  <c r="E12" i="14"/>
  <c r="E13" i="14"/>
  <c r="E15" i="14"/>
  <c r="E16" i="14"/>
  <c r="E18" i="14"/>
  <c r="E57" i="14"/>
  <c r="E17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50" i="14"/>
  <c r="E51" i="14"/>
  <c r="E53" i="14"/>
  <c r="E55" i="14"/>
  <c r="E59" i="14"/>
  <c r="E60" i="14"/>
  <c r="E105" i="14"/>
  <c r="E61" i="14"/>
  <c r="E62" i="14"/>
  <c r="E63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80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E95" i="14"/>
  <c r="E96" i="14"/>
  <c r="E98" i="14"/>
  <c r="E99" i="14"/>
  <c r="E101" i="14"/>
  <c r="E103" i="14"/>
  <c r="E107" i="14"/>
  <c r="E108" i="14"/>
  <c r="E147" i="14"/>
  <c r="E109" i="14"/>
  <c r="E110" i="14"/>
  <c r="E111" i="14"/>
  <c r="E113" i="14"/>
  <c r="E114" i="14"/>
  <c r="E116" i="14"/>
  <c r="E117" i="14"/>
  <c r="E118" i="14"/>
  <c r="E119" i="14"/>
  <c r="E120" i="14"/>
  <c r="E121" i="14"/>
  <c r="E122" i="14"/>
  <c r="E123" i="14"/>
  <c r="E124" i="14"/>
  <c r="E125" i="14"/>
  <c r="E126" i="14"/>
  <c r="E127" i="14"/>
  <c r="E128" i="14"/>
  <c r="E129" i="14"/>
  <c r="E130" i="14"/>
  <c r="E131" i="14"/>
  <c r="E132" i="14"/>
  <c r="E136" i="14"/>
  <c r="E138" i="14"/>
  <c r="E139" i="14"/>
  <c r="E141" i="14"/>
  <c r="E142" i="14"/>
  <c r="E143" i="14"/>
  <c r="E145" i="14"/>
  <c r="E150" i="14"/>
  <c r="E151" i="14"/>
  <c r="E152" i="14"/>
  <c r="E153" i="14"/>
  <c r="E154" i="14"/>
  <c r="E155" i="14"/>
  <c r="E158" i="14"/>
  <c r="E160" i="14"/>
  <c r="E161" i="14"/>
  <c r="E163" i="14"/>
  <c r="E164" i="14"/>
  <c r="E165" i="14"/>
  <c r="E166" i="14"/>
  <c r="E167" i="14"/>
  <c r="E168" i="14"/>
  <c r="E169" i="14"/>
  <c r="E170" i="14"/>
  <c r="E171" i="14"/>
  <c r="E172" i="14"/>
  <c r="E174" i="14"/>
  <c r="E175" i="14"/>
  <c r="E177" i="14"/>
  <c r="E179" i="14"/>
  <c r="E181" i="14"/>
  <c r="E186" i="14"/>
  <c r="E187" i="14"/>
  <c r="E188" i="14"/>
  <c r="E189" i="14"/>
  <c r="E190" i="14"/>
  <c r="E191" i="14"/>
  <c r="E192" i="14"/>
  <c r="E193" i="14"/>
  <c r="E194" i="14"/>
  <c r="E196" i="14"/>
  <c r="E197" i="14"/>
  <c r="E198" i="14"/>
  <c r="E199" i="14"/>
  <c r="E200" i="14"/>
  <c r="E201" i="14"/>
  <c r="E202" i="14"/>
  <c r="E210" i="14"/>
  <c r="E211" i="14"/>
  <c r="E213" i="14"/>
  <c r="E215" i="14"/>
  <c r="E217" i="14"/>
  <c r="E222" i="14"/>
  <c r="E223" i="14"/>
  <c r="E224" i="14"/>
  <c r="E226" i="14"/>
  <c r="E227" i="14"/>
  <c r="E228" i="14"/>
  <c r="E229" i="14"/>
  <c r="E230" i="14"/>
  <c r="E231" i="14"/>
  <c r="E232" i="14"/>
  <c r="E233" i="14"/>
  <c r="E234" i="14"/>
  <c r="E235" i="14"/>
  <c r="E236" i="14"/>
  <c r="E238" i="14"/>
  <c r="E240" i="14"/>
  <c r="E241" i="14"/>
  <c r="E242" i="14"/>
  <c r="E245" i="14"/>
  <c r="E246" i="14"/>
  <c r="E247" i="14"/>
  <c r="E248" i="14"/>
  <c r="E255" i="14"/>
  <c r="E256" i="14"/>
  <c r="E257" i="14"/>
  <c r="E258" i="14"/>
  <c r="E259" i="14"/>
  <c r="E261" i="14"/>
  <c r="E262" i="14"/>
  <c r="E263" i="14"/>
  <c r="E264" i="14"/>
  <c r="E265" i="14"/>
  <c r="E266" i="14"/>
  <c r="E267" i="14"/>
  <c r="E269" i="14"/>
  <c r="E270" i="14"/>
  <c r="E272" i="14"/>
  <c r="E274" i="14"/>
  <c r="E281" i="14"/>
  <c r="E282" i="14"/>
  <c r="E284" i="14"/>
  <c r="E285" i="14"/>
  <c r="E287" i="14"/>
  <c r="E288" i="14"/>
  <c r="E290" i="14"/>
  <c r="E291" i="14"/>
  <c r="E293" i="14"/>
  <c r="E294" i="14"/>
  <c r="E302" i="14"/>
  <c r="E304" i="14"/>
  <c r="E303" i="14"/>
  <c r="E305" i="14"/>
  <c r="E309" i="14"/>
  <c r="E311" i="14"/>
  <c r="E315" i="14"/>
  <c r="E317" i="14"/>
  <c r="C7" i="9"/>
  <c r="C2" i="9"/>
  <c r="M46" i="9"/>
  <c r="K46" i="9"/>
  <c r="M45" i="9"/>
  <c r="K45" i="9"/>
  <c r="K43" i="9"/>
  <c r="K44" i="9"/>
  <c r="K42" i="9"/>
  <c r="M44" i="9"/>
  <c r="M43" i="9"/>
  <c r="M42" i="9"/>
  <c r="M41" i="9"/>
  <c r="K41" i="9"/>
  <c r="M40" i="9"/>
  <c r="K40" i="9"/>
  <c r="M39" i="9"/>
  <c r="K39" i="9"/>
  <c r="M38" i="9"/>
  <c r="K38" i="9"/>
  <c r="M37" i="9"/>
  <c r="K37" i="9"/>
  <c r="M36" i="9"/>
  <c r="K36" i="9"/>
  <c r="M35" i="9"/>
  <c r="K35" i="9"/>
  <c r="M34" i="9"/>
  <c r="K34" i="9"/>
  <c r="M33" i="9"/>
  <c r="K33" i="9"/>
  <c r="M32" i="9"/>
  <c r="K32" i="9"/>
  <c r="M31" i="9"/>
  <c r="K31" i="9"/>
  <c r="M30" i="9"/>
  <c r="K30" i="9"/>
  <c r="M29" i="9"/>
  <c r="K29" i="9"/>
  <c r="M28" i="9"/>
  <c r="K28" i="9"/>
  <c r="M27" i="9"/>
  <c r="K27" i="9"/>
  <c r="M26" i="9"/>
  <c r="K26" i="9"/>
  <c r="M25" i="9"/>
  <c r="K25" i="9"/>
  <c r="M24" i="9"/>
  <c r="K24" i="9"/>
  <c r="M23" i="9"/>
  <c r="K23" i="9"/>
  <c r="M22" i="9"/>
  <c r="K22" i="9"/>
  <c r="M21" i="9"/>
  <c r="K21" i="9"/>
  <c r="M20" i="9"/>
  <c r="K20" i="9"/>
  <c r="M19" i="9"/>
  <c r="K19" i="9"/>
  <c r="M18" i="9"/>
  <c r="K18" i="9"/>
  <c r="M17" i="9"/>
  <c r="K17" i="9"/>
  <c r="M16" i="9"/>
  <c r="K16" i="9"/>
  <c r="K15" i="9"/>
  <c r="K14" i="9"/>
  <c r="K47" i="9"/>
  <c r="C7" i="7"/>
  <c r="C2" i="7"/>
  <c r="M111" i="7"/>
  <c r="K111" i="7"/>
  <c r="M110" i="7"/>
  <c r="K110" i="7"/>
  <c r="M109" i="7"/>
  <c r="K109" i="7"/>
  <c r="M108" i="7"/>
  <c r="K108" i="7"/>
  <c r="M107" i="7"/>
  <c r="K107" i="7"/>
  <c r="M106" i="7"/>
  <c r="K106" i="7"/>
  <c r="M105" i="7"/>
  <c r="K105" i="7"/>
  <c r="M104" i="7"/>
  <c r="K104" i="7"/>
  <c r="M103" i="7"/>
  <c r="K103" i="7"/>
  <c r="M102" i="7"/>
  <c r="K102" i="7"/>
  <c r="M101" i="7"/>
  <c r="K101" i="7"/>
  <c r="M100" i="7"/>
  <c r="K100" i="7"/>
  <c r="M99" i="7"/>
  <c r="K99" i="7"/>
  <c r="M98" i="7"/>
  <c r="K98" i="7"/>
  <c r="M97" i="7"/>
  <c r="K97" i="7"/>
  <c r="M96" i="7"/>
  <c r="K96" i="7"/>
  <c r="M95" i="7"/>
  <c r="K95" i="7"/>
  <c r="M94" i="7"/>
  <c r="K94" i="7"/>
  <c r="M93" i="7"/>
  <c r="K93" i="7"/>
  <c r="M92" i="7"/>
  <c r="K92" i="7"/>
  <c r="M91" i="7"/>
  <c r="K91" i="7"/>
  <c r="M90" i="7"/>
  <c r="K90" i="7"/>
  <c r="M89" i="7"/>
  <c r="K89" i="7"/>
  <c r="M88" i="7"/>
  <c r="K88" i="7"/>
  <c r="M87" i="7"/>
  <c r="K87" i="7"/>
  <c r="M86" i="7"/>
  <c r="K86" i="7"/>
  <c r="M85" i="7"/>
  <c r="K85" i="7"/>
  <c r="M84" i="7"/>
  <c r="K84" i="7"/>
  <c r="M83" i="7"/>
  <c r="K83" i="7"/>
  <c r="M82" i="7"/>
  <c r="K82" i="7"/>
  <c r="M81" i="7"/>
  <c r="K81" i="7"/>
  <c r="M80" i="7"/>
  <c r="K80" i="7"/>
  <c r="M79" i="7"/>
  <c r="K79" i="7"/>
  <c r="M78" i="7"/>
  <c r="K78" i="7"/>
  <c r="M77" i="7"/>
  <c r="K77" i="7"/>
  <c r="M76" i="7"/>
  <c r="K76" i="7"/>
  <c r="M75" i="7"/>
  <c r="K75" i="7"/>
  <c r="M74" i="7"/>
  <c r="K74" i="7"/>
  <c r="M73" i="7"/>
  <c r="K73" i="7"/>
  <c r="M72" i="7"/>
  <c r="K72" i="7"/>
  <c r="M71" i="7"/>
  <c r="K71" i="7"/>
  <c r="M70" i="7"/>
  <c r="K70" i="7"/>
  <c r="M69" i="7"/>
  <c r="M68" i="7"/>
  <c r="K69" i="7"/>
  <c r="K68" i="7"/>
  <c r="M67" i="7"/>
  <c r="K67" i="7"/>
  <c r="M66" i="7"/>
  <c r="K66" i="7"/>
  <c r="M65" i="7"/>
  <c r="K65" i="7"/>
  <c r="M64" i="7"/>
  <c r="K64" i="7"/>
  <c r="M63" i="7"/>
  <c r="K63" i="7"/>
  <c r="K62" i="7"/>
  <c r="M61" i="7"/>
  <c r="K61" i="7"/>
  <c r="M60" i="7"/>
  <c r="K60" i="7"/>
  <c r="M59" i="7"/>
  <c r="K59" i="7"/>
  <c r="M58" i="7"/>
  <c r="K58" i="7"/>
  <c r="M57" i="7"/>
  <c r="K57" i="7"/>
  <c r="M56" i="7"/>
  <c r="K56" i="7"/>
  <c r="M55" i="7"/>
  <c r="K55" i="7"/>
  <c r="M54" i="7"/>
  <c r="K54" i="7"/>
  <c r="M53" i="7"/>
  <c r="K53" i="7"/>
  <c r="M52" i="7"/>
  <c r="K52" i="7"/>
  <c r="M51" i="7"/>
  <c r="K51" i="7"/>
  <c r="M50" i="7"/>
  <c r="K50" i="7"/>
  <c r="M49" i="7"/>
  <c r="M43" i="7"/>
  <c r="M44" i="7"/>
  <c r="M45" i="7"/>
  <c r="M46" i="7"/>
  <c r="M47" i="7"/>
  <c r="M48" i="7"/>
  <c r="M42" i="7"/>
  <c r="K49" i="7"/>
  <c r="K48" i="7"/>
  <c r="K47" i="7"/>
  <c r="K46" i="7"/>
  <c r="K45" i="7"/>
  <c r="K44" i="7"/>
  <c r="K43" i="7"/>
  <c r="K42" i="7"/>
  <c r="M41" i="7"/>
  <c r="K41" i="7"/>
  <c r="M40" i="7"/>
  <c r="K40" i="7"/>
  <c r="M39" i="7"/>
  <c r="K39" i="7"/>
  <c r="M38" i="7"/>
  <c r="K38" i="7"/>
  <c r="M37" i="7"/>
  <c r="K37" i="7"/>
  <c r="M36" i="7"/>
  <c r="K36" i="7"/>
  <c r="M35" i="7"/>
  <c r="K35" i="7"/>
  <c r="M34" i="7"/>
  <c r="K34" i="7"/>
  <c r="M33" i="7"/>
  <c r="K33" i="7"/>
  <c r="M32" i="7"/>
  <c r="K32" i="7"/>
  <c r="M31" i="7"/>
  <c r="K31" i="7"/>
  <c r="M30" i="7"/>
  <c r="K30" i="7"/>
  <c r="M29" i="7"/>
  <c r="K29" i="7"/>
  <c r="M28" i="7"/>
  <c r="K28" i="7"/>
  <c r="M27" i="7"/>
  <c r="K27" i="7"/>
  <c r="M26" i="7"/>
  <c r="K26" i="7"/>
  <c r="M25" i="7"/>
  <c r="K25" i="7"/>
  <c r="M24" i="7"/>
  <c r="K24" i="7"/>
  <c r="M23" i="7"/>
  <c r="K23" i="7"/>
  <c r="M22" i="7"/>
  <c r="K22" i="7"/>
  <c r="M21" i="7"/>
  <c r="K21" i="7"/>
  <c r="K20" i="7"/>
  <c r="M19" i="7"/>
  <c r="K19" i="7"/>
  <c r="K16" i="7"/>
  <c r="K17" i="7"/>
  <c r="K18" i="7"/>
  <c r="K15" i="7"/>
  <c r="M18" i="7"/>
  <c r="M17" i="7"/>
  <c r="M16" i="7"/>
  <c r="M15" i="7"/>
  <c r="C7" i="6"/>
  <c r="C2" i="6"/>
  <c r="M423" i="6"/>
  <c r="K423" i="6"/>
  <c r="M422" i="6"/>
  <c r="M420" i="6"/>
  <c r="M421" i="6"/>
  <c r="M419" i="6"/>
  <c r="K422" i="6"/>
  <c r="K421" i="6"/>
  <c r="K420" i="6"/>
  <c r="M418" i="6"/>
  <c r="K418" i="6"/>
  <c r="M417" i="6"/>
  <c r="K417" i="6"/>
  <c r="M416" i="6"/>
  <c r="K416" i="6"/>
  <c r="M415" i="6"/>
  <c r="K415" i="6"/>
  <c r="M414" i="6"/>
  <c r="K414" i="6"/>
  <c r="M413" i="6"/>
  <c r="K413" i="6"/>
  <c r="M411" i="6"/>
  <c r="K411" i="6"/>
  <c r="M410" i="6"/>
  <c r="K410" i="6"/>
  <c r="M409" i="6"/>
  <c r="K409" i="6"/>
  <c r="M408" i="6"/>
  <c r="K408" i="6"/>
  <c r="M407" i="6"/>
  <c r="K407" i="6"/>
  <c r="M406" i="6"/>
  <c r="K406" i="6"/>
  <c r="M405" i="6"/>
  <c r="K405" i="6"/>
  <c r="M404" i="6"/>
  <c r="K404" i="6"/>
  <c r="M403" i="6"/>
  <c r="K403" i="6"/>
  <c r="M402" i="6"/>
  <c r="K402" i="6"/>
  <c r="M401" i="6"/>
  <c r="K401" i="6"/>
  <c r="M400" i="6"/>
  <c r="K400" i="6"/>
  <c r="M399" i="6"/>
  <c r="K399" i="6"/>
  <c r="M398" i="6"/>
  <c r="K398" i="6"/>
  <c r="M397" i="6"/>
  <c r="K397" i="6"/>
  <c r="M396" i="6"/>
  <c r="K396" i="6"/>
  <c r="M395" i="6"/>
  <c r="K395" i="6"/>
  <c r="M394" i="6"/>
  <c r="K394" i="6"/>
  <c r="M393" i="6"/>
  <c r="K393" i="6"/>
  <c r="M392" i="6"/>
  <c r="K392" i="6"/>
  <c r="M391" i="6"/>
  <c r="K391" i="6"/>
  <c r="M390" i="6"/>
  <c r="K390" i="6"/>
  <c r="M387" i="6"/>
  <c r="M386" i="6"/>
  <c r="K387" i="6"/>
  <c r="K386" i="6"/>
  <c r="M385" i="6"/>
  <c r="K385" i="6"/>
  <c r="M384" i="6"/>
  <c r="K384" i="6"/>
  <c r="M383" i="6"/>
  <c r="K383" i="6"/>
  <c r="M382" i="6"/>
  <c r="K382" i="6"/>
  <c r="M381" i="6"/>
  <c r="K381" i="6"/>
  <c r="M380" i="6"/>
  <c r="K380" i="6"/>
  <c r="M379" i="6"/>
  <c r="K379" i="6"/>
  <c r="M378" i="6"/>
  <c r="K378" i="6"/>
  <c r="M377" i="6"/>
  <c r="K377" i="6"/>
  <c r="M376" i="6"/>
  <c r="K376" i="6"/>
  <c r="M375" i="6"/>
  <c r="K375" i="6"/>
  <c r="M374" i="6"/>
  <c r="K374" i="6"/>
  <c r="M372" i="6"/>
  <c r="K372" i="6"/>
  <c r="M371" i="6"/>
  <c r="K371" i="6"/>
  <c r="M370" i="6"/>
  <c r="K370" i="6"/>
  <c r="M369" i="6"/>
  <c r="K369" i="6"/>
  <c r="M368" i="6"/>
  <c r="K368" i="6"/>
  <c r="M366" i="6"/>
  <c r="K366" i="6"/>
  <c r="M365" i="6"/>
  <c r="K365" i="6"/>
  <c r="M364" i="6"/>
  <c r="K364" i="6"/>
  <c r="M363" i="6"/>
  <c r="K363" i="6"/>
  <c r="M362" i="6"/>
  <c r="K362" i="6"/>
  <c r="M361" i="6"/>
  <c r="K361" i="6"/>
  <c r="M360" i="6"/>
  <c r="K360" i="6"/>
  <c r="M359" i="6"/>
  <c r="K359" i="6"/>
  <c r="M358" i="6"/>
  <c r="K358" i="6"/>
  <c r="M357" i="6"/>
  <c r="K357" i="6"/>
  <c r="M356" i="6"/>
  <c r="K356" i="6"/>
  <c r="M355" i="6"/>
  <c r="K355" i="6"/>
  <c r="M354" i="6"/>
  <c r="K354" i="6"/>
  <c r="M353" i="6"/>
  <c r="K353" i="6"/>
  <c r="M352" i="6"/>
  <c r="K352" i="6"/>
  <c r="M351" i="6"/>
  <c r="K351" i="6"/>
  <c r="M350" i="6"/>
  <c r="K350" i="6"/>
  <c r="M349" i="6"/>
  <c r="K349" i="6"/>
  <c r="M348" i="6"/>
  <c r="K348" i="6"/>
  <c r="M347" i="6"/>
  <c r="K347" i="6"/>
  <c r="M345" i="6"/>
  <c r="K345" i="6"/>
  <c r="M344" i="6"/>
  <c r="K344" i="6"/>
  <c r="M343" i="6"/>
  <c r="K343" i="6"/>
  <c r="M342" i="6"/>
  <c r="K342" i="6"/>
  <c r="M341" i="6"/>
  <c r="K341" i="6"/>
  <c r="M340" i="6"/>
  <c r="K340" i="6"/>
  <c r="M339" i="6"/>
  <c r="K339" i="6"/>
  <c r="M338" i="6"/>
  <c r="K338" i="6"/>
  <c r="M337" i="6"/>
  <c r="K337" i="6"/>
  <c r="M336" i="6"/>
  <c r="K336" i="6"/>
  <c r="M334" i="6"/>
  <c r="K334" i="6"/>
  <c r="M333" i="6"/>
  <c r="K333" i="6"/>
  <c r="M332" i="6"/>
  <c r="K332" i="6"/>
  <c r="M331" i="6"/>
  <c r="K331" i="6"/>
  <c r="M330" i="6"/>
  <c r="K330" i="6"/>
  <c r="M329" i="6"/>
  <c r="K329" i="6"/>
  <c r="M328" i="6"/>
  <c r="K328" i="6"/>
  <c r="M327" i="6"/>
  <c r="K327" i="6"/>
  <c r="M326" i="6"/>
  <c r="K326" i="6"/>
  <c r="M325" i="6"/>
  <c r="K325" i="6"/>
  <c r="M324" i="6"/>
  <c r="K324" i="6"/>
  <c r="M323" i="6"/>
  <c r="K323" i="6"/>
  <c r="M322" i="6"/>
  <c r="K322" i="6"/>
  <c r="M321" i="6"/>
  <c r="K321" i="6"/>
  <c r="M320" i="6"/>
  <c r="K320" i="6"/>
  <c r="M319" i="6"/>
  <c r="K319" i="6"/>
  <c r="M318" i="6"/>
  <c r="K318" i="6"/>
  <c r="M317" i="6"/>
  <c r="K317" i="6"/>
  <c r="M316" i="6"/>
  <c r="K316" i="6"/>
  <c r="M315" i="6"/>
  <c r="K315" i="6"/>
  <c r="M314" i="6"/>
  <c r="K314" i="6"/>
  <c r="M313" i="6"/>
  <c r="K313" i="6"/>
  <c r="M312" i="6"/>
  <c r="K312" i="6"/>
  <c r="M311" i="6"/>
  <c r="K311" i="6"/>
  <c r="M310" i="6"/>
  <c r="K310" i="6"/>
  <c r="M309" i="6"/>
  <c r="K309" i="6"/>
  <c r="M308" i="6"/>
  <c r="K308" i="6"/>
  <c r="M307" i="6"/>
  <c r="K307" i="6"/>
  <c r="M306" i="6"/>
  <c r="K306" i="6"/>
  <c r="M305" i="6"/>
  <c r="K305" i="6"/>
  <c r="M304" i="6"/>
  <c r="K304" i="6"/>
  <c r="M303" i="6"/>
  <c r="K303" i="6"/>
  <c r="M302" i="6"/>
  <c r="K302" i="6"/>
  <c r="M301" i="6"/>
  <c r="K301" i="6"/>
  <c r="M300" i="6"/>
  <c r="K300" i="6"/>
  <c r="M299" i="6"/>
  <c r="K299" i="6"/>
  <c r="M298" i="6"/>
  <c r="K298" i="6"/>
  <c r="M297" i="6"/>
  <c r="K297" i="6"/>
  <c r="M296" i="6"/>
  <c r="K296" i="6"/>
  <c r="M295" i="6"/>
  <c r="K295" i="6"/>
  <c r="M294" i="6"/>
  <c r="K294" i="6"/>
  <c r="M293" i="6"/>
  <c r="K293" i="6"/>
  <c r="M292" i="6"/>
  <c r="K292" i="6"/>
  <c r="M291" i="6"/>
  <c r="K291" i="6"/>
  <c r="M290" i="6"/>
  <c r="K290" i="6"/>
  <c r="M289" i="6"/>
  <c r="K289" i="6"/>
  <c r="M288" i="6"/>
  <c r="K288" i="6"/>
  <c r="M287" i="6"/>
  <c r="K287" i="6"/>
  <c r="M286" i="6"/>
  <c r="K286" i="6"/>
  <c r="M285" i="6"/>
  <c r="K285" i="6"/>
  <c r="M284" i="6"/>
  <c r="K284" i="6"/>
  <c r="M283" i="6"/>
  <c r="K283" i="6"/>
  <c r="M282" i="6"/>
  <c r="K282" i="6"/>
  <c r="M281" i="6"/>
  <c r="K281" i="6"/>
  <c r="M280" i="6"/>
  <c r="K280" i="6"/>
  <c r="M279" i="6"/>
  <c r="K279" i="6"/>
  <c r="M278" i="6"/>
  <c r="K278" i="6"/>
  <c r="M277" i="6"/>
  <c r="K277" i="6"/>
  <c r="M276" i="6"/>
  <c r="K276" i="6"/>
  <c r="M275" i="6"/>
  <c r="K275" i="6"/>
  <c r="M274" i="6"/>
  <c r="K274" i="6"/>
  <c r="M273" i="6"/>
  <c r="K273" i="6"/>
  <c r="M272" i="6"/>
  <c r="K272" i="6"/>
  <c r="M271" i="6"/>
  <c r="K271" i="6"/>
  <c r="M270" i="6"/>
  <c r="K270" i="6"/>
  <c r="M269" i="6"/>
  <c r="K269" i="6"/>
  <c r="M268" i="6"/>
  <c r="K268" i="6"/>
  <c r="M267" i="6"/>
  <c r="K267" i="6"/>
  <c r="M266" i="6"/>
  <c r="K266" i="6"/>
  <c r="M265" i="6"/>
  <c r="K265" i="6"/>
  <c r="M264" i="6"/>
  <c r="K264" i="6"/>
  <c r="M263" i="6"/>
  <c r="K263" i="6"/>
  <c r="M262" i="6"/>
  <c r="K262" i="6"/>
  <c r="M261" i="6"/>
  <c r="K261" i="6"/>
  <c r="M260" i="6"/>
  <c r="K260" i="6"/>
  <c r="M259" i="6"/>
  <c r="K259" i="6"/>
  <c r="M258" i="6"/>
  <c r="K258" i="6"/>
  <c r="M257" i="6"/>
  <c r="K257" i="6"/>
  <c r="M256" i="6"/>
  <c r="K256" i="6"/>
  <c r="M255" i="6"/>
  <c r="K255" i="6"/>
  <c r="M254" i="6"/>
  <c r="K254" i="6"/>
  <c r="M253" i="6"/>
  <c r="K253" i="6"/>
  <c r="M252" i="6"/>
  <c r="K252" i="6"/>
  <c r="M251" i="6"/>
  <c r="K251" i="6"/>
  <c r="M250" i="6"/>
  <c r="K250" i="6"/>
  <c r="M249" i="6"/>
  <c r="K249" i="6"/>
  <c r="M248" i="6"/>
  <c r="K248" i="6"/>
  <c r="M247" i="6"/>
  <c r="K247" i="6"/>
  <c r="M246" i="6"/>
  <c r="K246" i="6"/>
  <c r="M245" i="6"/>
  <c r="K245" i="6"/>
  <c r="M244" i="6"/>
  <c r="K244" i="6"/>
  <c r="M243" i="6"/>
  <c r="K243" i="6"/>
  <c r="M242" i="6"/>
  <c r="K242" i="6"/>
  <c r="M241" i="6"/>
  <c r="K241" i="6"/>
  <c r="M240" i="6"/>
  <c r="K240" i="6"/>
  <c r="M239" i="6"/>
  <c r="K239" i="6"/>
  <c r="M238" i="6"/>
  <c r="K238" i="6"/>
  <c r="M237" i="6"/>
  <c r="K237" i="6"/>
  <c r="M236" i="6"/>
  <c r="K236" i="6"/>
  <c r="M235" i="6"/>
  <c r="K235" i="6"/>
  <c r="M234" i="6"/>
  <c r="K234" i="6"/>
  <c r="M233" i="6"/>
  <c r="K233" i="6"/>
  <c r="M232" i="6"/>
  <c r="K232" i="6"/>
  <c r="M231" i="6"/>
  <c r="K231" i="6"/>
  <c r="M230" i="6"/>
  <c r="K230" i="6"/>
  <c r="M229" i="6"/>
  <c r="K229" i="6"/>
  <c r="M228" i="6"/>
  <c r="K228" i="6"/>
  <c r="M226" i="6"/>
  <c r="K226" i="6"/>
  <c r="M225" i="6"/>
  <c r="K225" i="6"/>
  <c r="M224" i="6"/>
  <c r="K224" i="6"/>
  <c r="M223" i="6"/>
  <c r="K223" i="6"/>
  <c r="M222" i="6"/>
  <c r="K222" i="6"/>
  <c r="M221" i="6"/>
  <c r="K221" i="6"/>
  <c r="M220" i="6"/>
  <c r="K220" i="6"/>
  <c r="M219" i="6"/>
  <c r="K219" i="6"/>
  <c r="M218" i="6"/>
  <c r="K218" i="6"/>
  <c r="M217" i="6"/>
  <c r="K217" i="6"/>
  <c r="M216" i="6"/>
  <c r="K216" i="6"/>
  <c r="M215" i="6"/>
  <c r="M210" i="6"/>
  <c r="M211" i="6"/>
  <c r="M212" i="6"/>
  <c r="M213" i="6"/>
  <c r="M214" i="6"/>
  <c r="M209" i="6"/>
  <c r="K215" i="6"/>
  <c r="K214" i="6"/>
  <c r="K213" i="6"/>
  <c r="K212" i="6"/>
  <c r="K211" i="6"/>
  <c r="K210" i="6"/>
  <c r="K209" i="6"/>
  <c r="M208" i="6"/>
  <c r="K208" i="6"/>
  <c r="M207" i="6"/>
  <c r="K207" i="6"/>
  <c r="M206" i="6"/>
  <c r="M202" i="6"/>
  <c r="M203" i="6"/>
  <c r="M204" i="6"/>
  <c r="M205" i="6"/>
  <c r="M201" i="6"/>
  <c r="K206" i="6"/>
  <c r="K205" i="6"/>
  <c r="K204" i="6"/>
  <c r="K203" i="6"/>
  <c r="K202" i="6"/>
  <c r="M200" i="6"/>
  <c r="K200" i="6"/>
  <c r="K196" i="6"/>
  <c r="K197" i="6"/>
  <c r="K198" i="6"/>
  <c r="K199" i="6"/>
  <c r="K195" i="6"/>
  <c r="M199" i="6"/>
  <c r="M198" i="6"/>
  <c r="M197" i="6"/>
  <c r="M196" i="6"/>
  <c r="M195" i="6"/>
  <c r="M194" i="6"/>
  <c r="K194" i="6"/>
  <c r="M193" i="6"/>
  <c r="K193" i="6"/>
  <c r="M192" i="6"/>
  <c r="K192" i="6"/>
  <c r="M191" i="6"/>
  <c r="K191" i="6"/>
  <c r="M190" i="6"/>
  <c r="K190" i="6"/>
  <c r="M189" i="6"/>
  <c r="K189" i="6"/>
  <c r="M188" i="6"/>
  <c r="M182" i="6"/>
  <c r="M183" i="6"/>
  <c r="M184" i="6"/>
  <c r="M185" i="6"/>
  <c r="M186" i="6"/>
  <c r="M187" i="6"/>
  <c r="M181" i="6"/>
  <c r="K188" i="6"/>
  <c r="K187" i="6"/>
  <c r="K186" i="6"/>
  <c r="K185" i="6"/>
  <c r="K184" i="6"/>
  <c r="K183" i="6"/>
  <c r="K182" i="6"/>
  <c r="K181" i="6"/>
  <c r="M180" i="6"/>
  <c r="K180" i="6"/>
  <c r="M179" i="6"/>
  <c r="K179" i="6"/>
  <c r="M178" i="6"/>
  <c r="K178" i="6"/>
  <c r="M177" i="6"/>
  <c r="K177" i="6"/>
  <c r="M176" i="6"/>
  <c r="K176" i="6"/>
  <c r="M175" i="6"/>
  <c r="K175" i="6"/>
  <c r="M174" i="6"/>
  <c r="K174" i="6"/>
  <c r="K169" i="6"/>
  <c r="K170" i="6"/>
  <c r="K171" i="6"/>
  <c r="K172" i="6"/>
  <c r="K173" i="6"/>
  <c r="K168" i="6"/>
  <c r="M173" i="6"/>
  <c r="M172" i="6"/>
  <c r="M171" i="6"/>
  <c r="M170" i="6"/>
  <c r="M169" i="6"/>
  <c r="M168" i="6"/>
  <c r="M167" i="6"/>
  <c r="K167" i="6"/>
  <c r="M166" i="6"/>
  <c r="K166" i="6"/>
  <c r="M165" i="6"/>
  <c r="K165" i="6"/>
  <c r="M164" i="6"/>
  <c r="K164" i="6"/>
  <c r="M163" i="6"/>
  <c r="K163" i="6"/>
  <c r="M162" i="6"/>
  <c r="M158" i="6"/>
  <c r="M159" i="6"/>
  <c r="M160" i="6"/>
  <c r="M161" i="6"/>
  <c r="M157" i="6"/>
  <c r="K162" i="6"/>
  <c r="K161" i="6"/>
  <c r="K160" i="6"/>
  <c r="K159" i="6"/>
  <c r="K158" i="6"/>
  <c r="M155" i="6"/>
  <c r="M154" i="6"/>
  <c r="M153" i="6"/>
  <c r="K155" i="6"/>
  <c r="K154" i="6"/>
  <c r="K153" i="6"/>
  <c r="M152" i="6"/>
  <c r="K152" i="6"/>
  <c r="M151" i="6"/>
  <c r="K151" i="6"/>
  <c r="M150" i="6"/>
  <c r="K150" i="6"/>
  <c r="M149" i="6"/>
  <c r="K149" i="6"/>
  <c r="M148" i="6"/>
  <c r="K148" i="6"/>
  <c r="M147" i="6"/>
  <c r="K147" i="6"/>
  <c r="M146" i="6"/>
  <c r="K146" i="6"/>
  <c r="M145" i="6"/>
  <c r="K145" i="6"/>
  <c r="M144" i="6"/>
  <c r="K144" i="6"/>
  <c r="M143" i="6"/>
  <c r="K143" i="6"/>
  <c r="M142" i="6"/>
  <c r="K142" i="6"/>
  <c r="M141" i="6"/>
  <c r="K141" i="6"/>
  <c r="K138" i="6"/>
  <c r="K139" i="6"/>
  <c r="K140" i="6"/>
  <c r="K137" i="6"/>
  <c r="M140" i="6"/>
  <c r="M139" i="6"/>
  <c r="M138" i="6"/>
  <c r="M137" i="6"/>
  <c r="M136" i="6"/>
  <c r="K136" i="6"/>
  <c r="M135" i="6"/>
  <c r="K135" i="6"/>
  <c r="M134" i="6"/>
  <c r="K134" i="6"/>
  <c r="M133" i="6"/>
  <c r="K133" i="6"/>
  <c r="M132" i="6"/>
  <c r="K132" i="6"/>
  <c r="M131" i="6"/>
  <c r="K131" i="6"/>
  <c r="M130" i="6"/>
  <c r="K130" i="6"/>
  <c r="M129" i="6"/>
  <c r="K129" i="6"/>
  <c r="M128" i="6"/>
  <c r="K128" i="6"/>
  <c r="M127" i="6"/>
  <c r="K127" i="6"/>
  <c r="M126" i="6"/>
  <c r="K126" i="6"/>
  <c r="M125" i="6"/>
  <c r="K125" i="6"/>
  <c r="M124" i="6"/>
  <c r="K124" i="6"/>
  <c r="M123" i="6"/>
  <c r="K123" i="6"/>
  <c r="M122" i="6"/>
  <c r="K122" i="6"/>
  <c r="M121" i="6"/>
  <c r="K121" i="6"/>
  <c r="M120" i="6"/>
  <c r="K120" i="6"/>
  <c r="M119" i="6"/>
  <c r="K119" i="6"/>
  <c r="M118" i="6"/>
  <c r="K118" i="6"/>
  <c r="M117" i="6"/>
  <c r="K117" i="6"/>
  <c r="M116" i="6"/>
  <c r="K116" i="6"/>
  <c r="M115" i="6"/>
  <c r="K115" i="6"/>
  <c r="M114" i="6"/>
  <c r="K114" i="6"/>
  <c r="M113" i="6"/>
  <c r="K113" i="6"/>
  <c r="M112" i="6"/>
  <c r="K112" i="6"/>
  <c r="M111" i="6"/>
  <c r="K111" i="6"/>
  <c r="M110" i="6"/>
  <c r="K110" i="6"/>
  <c r="M109" i="6"/>
  <c r="K109" i="6"/>
  <c r="M108" i="6"/>
  <c r="K108" i="6"/>
  <c r="M107" i="6"/>
  <c r="K107" i="6"/>
  <c r="M106" i="6"/>
  <c r="K106" i="6"/>
  <c r="M105" i="6"/>
  <c r="M102" i="6"/>
  <c r="M103" i="6"/>
  <c r="M104" i="6"/>
  <c r="M101" i="6"/>
  <c r="K105" i="6"/>
  <c r="K104" i="6"/>
  <c r="K103" i="6"/>
  <c r="K102" i="6"/>
  <c r="K101" i="6"/>
  <c r="M100" i="6"/>
  <c r="K100" i="6"/>
  <c r="M99" i="6"/>
  <c r="M98" i="6"/>
  <c r="K99" i="6"/>
  <c r="K98" i="6"/>
  <c r="M97" i="6"/>
  <c r="K97" i="6"/>
  <c r="M96" i="6"/>
  <c r="K96" i="6"/>
  <c r="M95" i="6"/>
  <c r="K95" i="6"/>
  <c r="M94" i="6"/>
  <c r="K94" i="6"/>
  <c r="M93" i="6"/>
  <c r="K93" i="6"/>
  <c r="M92" i="6"/>
  <c r="K92" i="6"/>
  <c r="M91" i="6"/>
  <c r="K91" i="6"/>
  <c r="M90" i="6"/>
  <c r="K90" i="6"/>
  <c r="M89" i="6"/>
  <c r="K89" i="6"/>
  <c r="M88" i="6"/>
  <c r="K88" i="6"/>
  <c r="M87" i="6"/>
  <c r="K87" i="6"/>
  <c r="M86" i="6"/>
  <c r="K86" i="6"/>
  <c r="M85" i="6"/>
  <c r="K85" i="6"/>
  <c r="M84" i="6"/>
  <c r="K84" i="6"/>
  <c r="M83" i="6"/>
  <c r="K83" i="6"/>
  <c r="M82" i="6"/>
  <c r="K82" i="6"/>
  <c r="M81" i="6"/>
  <c r="K81" i="6"/>
  <c r="M80" i="6"/>
  <c r="K80" i="6"/>
  <c r="M79" i="6"/>
  <c r="K79" i="6"/>
  <c r="M78" i="6"/>
  <c r="K78" i="6"/>
  <c r="M77" i="6"/>
  <c r="K77" i="6"/>
  <c r="M76" i="6"/>
  <c r="K76" i="6"/>
  <c r="M75" i="6"/>
  <c r="K75" i="6"/>
  <c r="M74" i="6"/>
  <c r="K74" i="6"/>
  <c r="K73" i="6"/>
  <c r="K72" i="6"/>
  <c r="M73" i="6"/>
  <c r="M71" i="6"/>
  <c r="K71" i="6"/>
  <c r="M70" i="6"/>
  <c r="K70" i="6"/>
  <c r="M69" i="6"/>
  <c r="K69" i="6"/>
  <c r="M68" i="6"/>
  <c r="K68" i="6"/>
  <c r="M67" i="6"/>
  <c r="K67" i="6"/>
  <c r="M66" i="6"/>
  <c r="K66" i="6"/>
  <c r="M65" i="6"/>
  <c r="K65" i="6"/>
  <c r="M64" i="6"/>
  <c r="K64" i="6"/>
  <c r="M63" i="6"/>
  <c r="K63" i="6"/>
  <c r="M62" i="6"/>
  <c r="K62" i="6"/>
  <c r="M61" i="6"/>
  <c r="K61" i="6"/>
  <c r="M60" i="6"/>
  <c r="K60" i="6"/>
  <c r="M59" i="6"/>
  <c r="K59" i="6"/>
  <c r="M58" i="6"/>
  <c r="K58" i="6"/>
  <c r="M57" i="6"/>
  <c r="K57" i="6"/>
  <c r="M56" i="6"/>
  <c r="K56" i="6"/>
  <c r="M55" i="6"/>
  <c r="K55" i="6"/>
  <c r="M54" i="6"/>
  <c r="K54" i="6"/>
  <c r="M53" i="6"/>
  <c r="K53" i="6"/>
  <c r="M52" i="6"/>
  <c r="K52" i="6"/>
  <c r="M51" i="6"/>
  <c r="K51" i="6"/>
  <c r="M50" i="6"/>
  <c r="K50" i="6"/>
  <c r="M49" i="6"/>
  <c r="K49" i="6"/>
  <c r="M48" i="6"/>
  <c r="K48" i="6"/>
  <c r="M47" i="6"/>
  <c r="K47" i="6"/>
  <c r="M46" i="6"/>
  <c r="M42" i="6"/>
  <c r="M43" i="6"/>
  <c r="M44" i="6"/>
  <c r="M45" i="6"/>
  <c r="M41" i="6"/>
  <c r="K46" i="6"/>
  <c r="K45" i="6"/>
  <c r="K44" i="6"/>
  <c r="K43" i="6"/>
  <c r="K42" i="6"/>
  <c r="M40" i="6"/>
  <c r="K40" i="6"/>
  <c r="M39" i="6"/>
  <c r="K39" i="6"/>
  <c r="M38" i="6"/>
  <c r="K38" i="6"/>
  <c r="M37" i="6"/>
  <c r="K37" i="6"/>
  <c r="M36" i="6"/>
  <c r="K36" i="6"/>
  <c r="M35" i="6"/>
  <c r="K35" i="6"/>
  <c r="M34" i="6"/>
  <c r="K34" i="6"/>
  <c r="M33" i="6"/>
  <c r="K33" i="6"/>
  <c r="M32" i="6"/>
  <c r="K32" i="6"/>
  <c r="M31" i="6"/>
  <c r="K31" i="6"/>
  <c r="M30" i="6"/>
  <c r="K30" i="6"/>
  <c r="M29" i="6"/>
  <c r="M28" i="6"/>
  <c r="K29" i="6"/>
  <c r="M27" i="6"/>
  <c r="K27" i="6"/>
  <c r="M26" i="6"/>
  <c r="K26" i="6"/>
  <c r="M25" i="6"/>
  <c r="K25" i="6"/>
  <c r="M24" i="6"/>
  <c r="K24" i="6"/>
  <c r="M23" i="6"/>
  <c r="K23" i="6"/>
  <c r="M22" i="6"/>
  <c r="K22" i="6"/>
  <c r="M21" i="6"/>
  <c r="K21" i="6"/>
  <c r="M20" i="6"/>
  <c r="K20" i="6"/>
  <c r="M19" i="6"/>
  <c r="K19" i="6"/>
  <c r="M18" i="6"/>
  <c r="K18" i="6"/>
  <c r="M17" i="6"/>
  <c r="K17" i="6"/>
  <c r="M16" i="6"/>
  <c r="K16" i="6"/>
  <c r="C7" i="5"/>
  <c r="C2" i="5"/>
  <c r="M16" i="5"/>
  <c r="M15" i="5"/>
  <c r="M14" i="5"/>
  <c r="M21" i="5"/>
  <c r="K16" i="5"/>
  <c r="K15" i="5"/>
  <c r="K14" i="5"/>
  <c r="K21" i="5"/>
  <c r="D12" i="2"/>
  <c r="E12" i="2"/>
  <c r="C7" i="4"/>
  <c r="C2" i="4"/>
  <c r="E219" i="14"/>
  <c r="E146" i="14"/>
  <c r="E104" i="14"/>
  <c r="E182" i="14"/>
  <c r="E218" i="14"/>
  <c r="E183" i="14"/>
  <c r="I16" i="4"/>
  <c r="K16" i="4"/>
  <c r="M16" i="4"/>
  <c r="M17" i="4"/>
  <c r="M18" i="4"/>
  <c r="M19" i="4"/>
  <c r="M20" i="4"/>
  <c r="M21" i="4"/>
  <c r="M22" i="4"/>
  <c r="M23" i="4"/>
  <c r="M24" i="4"/>
  <c r="M25" i="4"/>
  <c r="M26" i="4"/>
  <c r="M15" i="4"/>
  <c r="I17" i="4"/>
  <c r="K17" i="4"/>
  <c r="I18" i="4"/>
  <c r="K18" i="4"/>
  <c r="I19" i="4"/>
  <c r="K19" i="4"/>
  <c r="I20" i="4"/>
  <c r="K20" i="4"/>
  <c r="I21" i="4"/>
  <c r="K21" i="4"/>
  <c r="K22" i="4"/>
  <c r="I23" i="4"/>
  <c r="K23" i="4"/>
  <c r="I24" i="4"/>
  <c r="K24" i="4"/>
  <c r="I25" i="4"/>
  <c r="K25" i="4"/>
  <c r="I26" i="4"/>
  <c r="K26" i="4"/>
  <c r="I28" i="4"/>
  <c r="K28" i="4"/>
  <c r="M28" i="4"/>
  <c r="M29" i="4"/>
  <c r="M30" i="4"/>
  <c r="M27" i="4"/>
  <c r="I29" i="4"/>
  <c r="K29" i="4"/>
  <c r="K30" i="4"/>
  <c r="K32" i="4"/>
  <c r="M32" i="4"/>
  <c r="I33" i="4"/>
  <c r="K33" i="4"/>
  <c r="M33" i="4"/>
  <c r="I34" i="4"/>
  <c r="K34" i="4"/>
  <c r="M34" i="4"/>
  <c r="I35" i="4"/>
  <c r="K35" i="4"/>
  <c r="M35" i="4"/>
  <c r="I36" i="4"/>
  <c r="K36" i="4"/>
  <c r="M36" i="4"/>
  <c r="I37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31" i="4"/>
  <c r="M37" i="4"/>
  <c r="I38" i="4"/>
  <c r="M38" i="4"/>
  <c r="M39" i="4"/>
  <c r="M40" i="4"/>
  <c r="I41" i="4"/>
  <c r="M41" i="4"/>
  <c r="I42" i="4"/>
  <c r="M42" i="4"/>
  <c r="I43" i="4"/>
  <c r="M43" i="4"/>
  <c r="I44" i="4"/>
  <c r="M44" i="4"/>
  <c r="I45" i="4"/>
  <c r="M45" i="4"/>
  <c r="I46" i="4"/>
  <c r="M46" i="4"/>
  <c r="M47" i="4"/>
  <c r="M48" i="4"/>
  <c r="I49" i="4"/>
  <c r="M49" i="4"/>
  <c r="I50" i="4"/>
  <c r="M50" i="4"/>
  <c r="I51" i="4"/>
  <c r="M51" i="4"/>
  <c r="I52" i="4"/>
  <c r="M52" i="4"/>
  <c r="I53" i="4"/>
  <c r="M53" i="4"/>
  <c r="I54" i="4"/>
  <c r="M54" i="4"/>
  <c r="M55" i="4"/>
  <c r="M56" i="4"/>
  <c r="I57" i="4"/>
  <c r="M57" i="4"/>
  <c r="I58" i="4"/>
  <c r="M58" i="4"/>
  <c r="I59" i="4"/>
  <c r="M59" i="4"/>
  <c r="I60" i="4"/>
  <c r="M60" i="4"/>
  <c r="I61" i="4"/>
  <c r="M61" i="4"/>
  <c r="I62" i="4"/>
  <c r="M62" i="4"/>
  <c r="M63" i="4"/>
  <c r="M64" i="4"/>
  <c r="I65" i="4"/>
  <c r="M65" i="4"/>
  <c r="I66" i="4"/>
  <c r="M66" i="4"/>
  <c r="I67" i="4"/>
  <c r="M67" i="4"/>
  <c r="I68" i="4"/>
  <c r="M68" i="4"/>
  <c r="I70" i="4"/>
  <c r="I69" i="4" s="1"/>
  <c r="K70" i="4"/>
  <c r="K69" i="4"/>
  <c r="M70" i="4"/>
  <c r="M69" i="4"/>
  <c r="I73" i="4"/>
  <c r="I72" i="4"/>
  <c r="I71" i="4" s="1"/>
  <c r="K73" i="4"/>
  <c r="M73" i="4"/>
  <c r="K74" i="4"/>
  <c r="M74" i="4"/>
  <c r="I77" i="4"/>
  <c r="I76" i="4" s="1"/>
  <c r="I75" i="4" s="1"/>
  <c r="K77" i="4"/>
  <c r="K76" i="4"/>
  <c r="K75" i="4"/>
  <c r="M77" i="4"/>
  <c r="M76" i="4"/>
  <c r="M75" i="4"/>
  <c r="E35" i="1"/>
  <c r="J35" i="1"/>
  <c r="Q35" i="1"/>
  <c r="B4" i="2"/>
  <c r="B5" i="2"/>
  <c r="D5" i="2"/>
  <c r="D7" i="2"/>
  <c r="J39" i="1"/>
  <c r="Q53" i="1"/>
  <c r="Q42" i="1"/>
  <c r="J38" i="1"/>
  <c r="Q38" i="1"/>
  <c r="Q40" i="1"/>
  <c r="Q54" i="1"/>
  <c r="Q39" i="1"/>
  <c r="Q43" i="1"/>
  <c r="Q45" i="1"/>
  <c r="Q52" i="1"/>
  <c r="E45" i="1"/>
  <c r="J40" i="1"/>
  <c r="J44" i="1"/>
  <c r="Q41" i="1"/>
  <c r="J45" i="1"/>
  <c r="M98" i="16"/>
  <c r="K72" i="16"/>
  <c r="K59" i="19"/>
  <c r="K14" i="19"/>
  <c r="M114" i="19"/>
  <c r="K14" i="22"/>
  <c r="K48" i="22"/>
  <c r="M14" i="28"/>
  <c r="M15" i="16"/>
  <c r="M14" i="22"/>
  <c r="M48" i="22"/>
  <c r="M219" i="16"/>
  <c r="K114" i="19"/>
  <c r="M20" i="7"/>
  <c r="M62" i="7"/>
  <c r="M14" i="7"/>
  <c r="M112" i="7"/>
  <c r="K14" i="7"/>
  <c r="K112" i="7"/>
  <c r="K15" i="16"/>
  <c r="M40" i="30"/>
  <c r="M14" i="30"/>
  <c r="M124" i="30"/>
  <c r="K15" i="30"/>
  <c r="M72" i="4"/>
  <c r="M71" i="4"/>
  <c r="K27" i="4"/>
  <c r="M36" i="19"/>
  <c r="K158" i="19"/>
  <c r="K67" i="28"/>
  <c r="K61" i="29"/>
  <c r="K14" i="29"/>
  <c r="K107" i="29"/>
  <c r="M48" i="29"/>
  <c r="M61" i="29"/>
  <c r="M71" i="29"/>
  <c r="M14" i="29"/>
  <c r="M107" i="29"/>
  <c r="Q44" i="1"/>
  <c r="K72" i="4"/>
  <c r="K71" i="4"/>
  <c r="K143" i="16"/>
  <c r="K15" i="4"/>
  <c r="K14" i="4"/>
  <c r="K78" i="4"/>
  <c r="K97" i="19"/>
  <c r="K15" i="28"/>
  <c r="K14" i="28"/>
  <c r="M15" i="9"/>
  <c r="M14" i="9"/>
  <c r="M47" i="9"/>
  <c r="M72" i="16"/>
  <c r="M51" i="16"/>
  <c r="M143" i="16"/>
  <c r="M14" i="16"/>
  <c r="M247" i="16"/>
  <c r="K15" i="27"/>
  <c r="K14" i="27"/>
  <c r="K62" i="27"/>
  <c r="M59" i="28"/>
  <c r="M43" i="28"/>
  <c r="M73" i="28"/>
  <c r="K49" i="31"/>
  <c r="K14" i="31"/>
  <c r="K113" i="31"/>
  <c r="K98" i="16"/>
  <c r="K51" i="16"/>
  <c r="M15" i="19"/>
  <c r="M14" i="19"/>
  <c r="M106" i="19"/>
  <c r="M96" i="19"/>
  <c r="M186" i="19"/>
  <c r="K106" i="19"/>
  <c r="M32" i="26"/>
  <c r="M47" i="26"/>
  <c r="K30" i="28"/>
  <c r="K29" i="28"/>
  <c r="M98" i="31"/>
  <c r="M14" i="31"/>
  <c r="M113" i="31"/>
  <c r="M31" i="4"/>
  <c r="M14" i="4"/>
  <c r="M78" i="4"/>
  <c r="M34" i="27"/>
  <c r="M14" i="27"/>
  <c r="M62" i="27"/>
  <c r="K44" i="28"/>
  <c r="K43" i="28"/>
  <c r="K40" i="30"/>
  <c r="K73" i="28"/>
  <c r="K96" i="19"/>
  <c r="K186" i="19"/>
  <c r="K14" i="16"/>
  <c r="K247" i="16"/>
  <c r="K14" i="30"/>
  <c r="K124" i="30"/>
  <c r="K884" i="15"/>
  <c r="K892" i="15"/>
  <c r="K888" i="15"/>
  <c r="I885" i="15"/>
  <c r="K885" i="15"/>
  <c r="I888" i="15"/>
  <c r="I884" i="15"/>
  <c r="I886" i="15"/>
  <c r="I887" i="15"/>
  <c r="I889" i="15"/>
  <c r="I890" i="15"/>
  <c r="I891" i="15"/>
  <c r="I892" i="15"/>
  <c r="K891" i="15"/>
  <c r="K887" i="15"/>
  <c r="K890" i="15"/>
  <c r="K886" i="15"/>
  <c r="K889" i="15"/>
  <c r="E275" i="14"/>
  <c r="E276" i="14"/>
  <c r="E56" i="14"/>
  <c r="K15" i="6"/>
  <c r="K335" i="6"/>
  <c r="M346" i="6"/>
  <c r="M373" i="6"/>
  <c r="K373" i="6"/>
  <c r="K419" i="6"/>
  <c r="K41" i="6"/>
  <c r="M72" i="6"/>
  <c r="K157" i="6"/>
  <c r="K201" i="6"/>
  <c r="K227" i="6"/>
  <c r="M227" i="6"/>
  <c r="M335" i="6"/>
  <c r="M367" i="6"/>
  <c r="M156" i="6"/>
  <c r="M389" i="6"/>
  <c r="M15" i="6"/>
  <c r="M14" i="6"/>
  <c r="M412" i="6"/>
  <c r="K389" i="6"/>
  <c r="K412" i="6"/>
  <c r="K346" i="6"/>
  <c r="K28" i="6"/>
  <c r="K14" i="6"/>
  <c r="K367" i="6"/>
  <c r="K156" i="6"/>
  <c r="K388" i="6"/>
  <c r="M388" i="6"/>
  <c r="M424" i="6"/>
  <c r="K424" i="6"/>
  <c r="D19" i="2"/>
  <c r="E19" i="2" s="1"/>
  <c r="D17" i="2"/>
  <c r="E17" i="2"/>
  <c r="D26" i="2"/>
  <c r="E26" i="2"/>
  <c r="D29" i="2"/>
  <c r="E29" i="2" s="1"/>
  <c r="D30" i="2"/>
  <c r="E30" i="2" s="1"/>
  <c r="D24" i="2"/>
  <c r="E24" i="2"/>
  <c r="D18" i="2"/>
  <c r="E18" i="2" s="1"/>
  <c r="D39" i="2"/>
  <c r="E39" i="2" s="1"/>
  <c r="D38" i="2"/>
  <c r="E38" i="2"/>
  <c r="D36" i="2"/>
  <c r="E36" i="2"/>
  <c r="D32" i="2"/>
  <c r="E32" i="2" s="1"/>
  <c r="D31" i="2"/>
  <c r="E31" i="2" s="1"/>
  <c r="D28" i="2"/>
  <c r="E28" i="2" s="1"/>
  <c r="D25" i="2"/>
  <c r="E25" i="2" s="1"/>
  <c r="D23" i="2"/>
  <c r="E23" i="2"/>
  <c r="D22" i="2"/>
  <c r="D21" i="2" s="1"/>
  <c r="D15" i="2"/>
  <c r="E15" i="2" s="1"/>
  <c r="C41" i="2"/>
  <c r="Q47" i="1" s="1"/>
  <c r="E44" i="1" s="1"/>
  <c r="D34" i="2"/>
  <c r="E34" i="2"/>
  <c r="D33" i="2"/>
  <c r="E33" i="2" s="1"/>
  <c r="D27" i="2"/>
  <c r="E27" i="2" s="1"/>
  <c r="E22" i="2"/>
  <c r="E21" i="2" s="1"/>
  <c r="D20" i="2"/>
  <c r="E20" i="2" s="1"/>
  <c r="D11" i="2"/>
  <c r="D14" i="2"/>
  <c r="E14" i="2" s="1"/>
  <c r="E11" i="2"/>
  <c r="G514" i="14" l="1"/>
  <c r="G163" i="14"/>
  <c r="G116" i="14"/>
  <c r="G6" i="14"/>
  <c r="I42" i="7"/>
  <c r="I373" i="6"/>
  <c r="I346" i="6"/>
  <c r="I227" i="6"/>
  <c r="I195" i="6"/>
  <c r="I168" i="6"/>
  <c r="I72" i="6"/>
  <c r="I28" i="6"/>
  <c r="I14" i="6"/>
  <c r="I45" i="31"/>
  <c r="I15" i="31"/>
  <c r="I107" i="31"/>
  <c r="I106" i="31" s="1"/>
  <c r="I98" i="31"/>
  <c r="I49" i="31"/>
  <c r="I40" i="30"/>
  <c r="I33" i="30"/>
  <c r="I15" i="30"/>
  <c r="I71" i="29"/>
  <c r="I61" i="29"/>
  <c r="I48" i="29"/>
  <c r="I15" i="29"/>
  <c r="I30" i="28"/>
  <c r="I29" i="28" s="1"/>
  <c r="I15" i="28"/>
  <c r="I14" i="28" s="1"/>
  <c r="I67" i="28"/>
  <c r="I59" i="28"/>
  <c r="I44" i="28"/>
  <c r="I34" i="27"/>
  <c r="I14" i="27" s="1"/>
  <c r="I62" i="27" s="1"/>
  <c r="H124" i="25"/>
  <c r="H109" i="25"/>
  <c r="H83" i="25"/>
  <c r="G67" i="25"/>
  <c r="G68" i="25"/>
  <c r="G70" i="25" s="1"/>
  <c r="G52" i="25"/>
  <c r="G53" i="25" s="1"/>
  <c r="G55" i="25" s="1"/>
  <c r="H28" i="25"/>
  <c r="H29" i="25" s="1"/>
  <c r="H31" i="25" s="1"/>
  <c r="H129" i="25" s="1"/>
  <c r="G79" i="24"/>
  <c r="H83" i="24"/>
  <c r="G82" i="24"/>
  <c r="G49" i="24"/>
  <c r="G107" i="24" s="1"/>
  <c r="H26" i="24"/>
  <c r="H27" i="24" s="1"/>
  <c r="H29" i="24" s="1"/>
  <c r="I32" i="26"/>
  <c r="I25" i="26"/>
  <c r="I22" i="26"/>
  <c r="I15" i="26"/>
  <c r="I15" i="22"/>
  <c r="I14" i="22" s="1"/>
  <c r="I48" i="22" s="1"/>
  <c r="I30" i="21"/>
  <c r="I177" i="19"/>
  <c r="I171" i="19"/>
  <c r="I126" i="19"/>
  <c r="I114" i="19"/>
  <c r="I106" i="19"/>
  <c r="I97" i="19"/>
  <c r="I93" i="19"/>
  <c r="I85" i="19"/>
  <c r="I59" i="19"/>
  <c r="I36" i="19"/>
  <c r="I15" i="19"/>
  <c r="I158" i="19"/>
  <c r="I150" i="19"/>
  <c r="H186" i="18"/>
  <c r="G134" i="18"/>
  <c r="G166" i="18" s="1"/>
  <c r="G168" i="18" s="1"/>
  <c r="G125" i="18"/>
  <c r="G91" i="18"/>
  <c r="G92" i="18" s="1"/>
  <c r="H50" i="18"/>
  <c r="H51" i="18" s="1"/>
  <c r="F74" i="17"/>
  <c r="I198" i="16"/>
  <c r="I185" i="16"/>
  <c r="I143" i="16"/>
  <c r="I98" i="16"/>
  <c r="I72" i="16"/>
  <c r="I51" i="16"/>
  <c r="I15" i="16"/>
  <c r="I219" i="16"/>
  <c r="I893" i="15"/>
  <c r="G598" i="14"/>
  <c r="G586" i="14"/>
  <c r="E26" i="13"/>
  <c r="E6" i="13"/>
  <c r="H764" i="12"/>
  <c r="G740" i="12"/>
  <c r="H737" i="12" s="1"/>
  <c r="G699" i="12"/>
  <c r="G672" i="12"/>
  <c r="G645" i="12"/>
  <c r="G613" i="12"/>
  <c r="G559" i="12"/>
  <c r="G512" i="12"/>
  <c r="G458" i="12"/>
  <c r="G404" i="12"/>
  <c r="G365" i="12"/>
  <c r="G322" i="12"/>
  <c r="H265" i="12"/>
  <c r="G213" i="12"/>
  <c r="G154" i="12"/>
  <c r="H82" i="12"/>
  <c r="F674" i="11"/>
  <c r="F238" i="10"/>
  <c r="F236" i="10" s="1"/>
  <c r="F225" i="10"/>
  <c r="F209" i="10"/>
  <c r="F188" i="10"/>
  <c r="F167" i="10"/>
  <c r="F118" i="10"/>
  <c r="F10" i="10"/>
  <c r="I15" i="9"/>
  <c r="I14" i="9" s="1"/>
  <c r="I47" i="9" s="1"/>
  <c r="F506" i="8"/>
  <c r="I68" i="7"/>
  <c r="I14" i="7" s="1"/>
  <c r="I112" i="7" s="1"/>
  <c r="I389" i="6"/>
  <c r="I388" i="6" s="1"/>
  <c r="I31" i="4"/>
  <c r="I27" i="4"/>
  <c r="I15" i="4"/>
  <c r="E13" i="2"/>
  <c r="E41" i="2" s="1"/>
  <c r="D13" i="2"/>
  <c r="D41" i="2" s="1"/>
  <c r="Q48" i="1" s="1"/>
  <c r="O48" i="1" s="1"/>
  <c r="I156" i="6" l="1"/>
  <c r="I424" i="6" s="1"/>
  <c r="I14" i="31"/>
  <c r="I113" i="31" s="1"/>
  <c r="I14" i="30"/>
  <c r="I124" i="30" s="1"/>
  <c r="I14" i="29"/>
  <c r="I107" i="29" s="1"/>
  <c r="I43" i="28"/>
  <c r="I73" i="28" s="1"/>
  <c r="G128" i="25"/>
  <c r="H130" i="25"/>
  <c r="H85" i="24"/>
  <c r="H108" i="24"/>
  <c r="H109" i="24" s="1"/>
  <c r="I14" i="26"/>
  <c r="I47" i="26" s="1"/>
  <c r="I96" i="19"/>
  <c r="I14" i="19"/>
  <c r="H169" i="18"/>
  <c r="H171" i="18" s="1"/>
  <c r="G171" i="18"/>
  <c r="G94" i="18"/>
  <c r="G97" i="18" s="1"/>
  <c r="H53" i="18"/>
  <c r="H189" i="18" s="1"/>
  <c r="I14" i="16"/>
  <c r="I247" i="16" s="1"/>
  <c r="G604" i="14"/>
  <c r="E36" i="13"/>
  <c r="H738" i="12"/>
  <c r="H740" i="12" s="1"/>
  <c r="H784" i="12" s="1"/>
  <c r="G783" i="12"/>
  <c r="F8" i="10"/>
  <c r="F258" i="10" s="1"/>
  <c r="I14" i="4"/>
  <c r="I78" i="4" s="1"/>
  <c r="Q50" i="1"/>
  <c r="I186" i="19" l="1"/>
  <c r="G188" i="18"/>
  <c r="H190" i="18" s="1"/>
  <c r="H785" i="12"/>
</calcChain>
</file>

<file path=xl/sharedStrings.xml><?xml version="1.0" encoding="utf-8"?>
<sst xmlns="http://schemas.openxmlformats.org/spreadsheetml/2006/main" count="18736" uniqueCount="5305">
  <si>
    <t>KRYCÍ LIST STAVBY</t>
  </si>
  <si>
    <t>Názov stavby</t>
  </si>
  <si>
    <t>JKSO</t>
  </si>
  <si>
    <t/>
  </si>
  <si>
    <t>Kód stavby</t>
  </si>
  <si>
    <t>Názov objektu</t>
  </si>
  <si>
    <t xml:space="preserve"> </t>
  </si>
  <si>
    <t>EČO</t>
  </si>
  <si>
    <t>Kód objektu</t>
  </si>
  <si>
    <t>Názov časti</t>
  </si>
  <si>
    <t>Miesto</t>
  </si>
  <si>
    <t>Kód časti</t>
  </si>
  <si>
    <t>Názov podčasti</t>
  </si>
  <si>
    <t>Kód podčasti</t>
  </si>
  <si>
    <t>IČO</t>
  </si>
  <si>
    <t>DIČ</t>
  </si>
  <si>
    <t>Objednávateľ</t>
  </si>
  <si>
    <t>Projektant</t>
  </si>
  <si>
    <t>Zhotoviteľ</t>
  </si>
  <si>
    <t>Rozpočet číslo</t>
  </si>
  <si>
    <t>Spracoval</t>
  </si>
  <si>
    <t>Dňa</t>
  </si>
  <si>
    <t>10.04.2018</t>
  </si>
  <si>
    <t xml:space="preserve">               Merné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</si>
  <si>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</si>
  <si>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</si>
  <si>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</si>
  <si>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</si>
  <si>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</si>
  <si>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</si>
  <si>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Rozpočtové náklady v</t>
  </si>
  <si>
    <t>EUR</t>
  </si>
  <si>
    <t>A</t>
  </si>
  <si>
    <t>Základné rozp. náklady</t>
  </si>
  <si>
    <t>B</t>
  </si>
  <si>
    <t>Doplnkové náklady</t>
  </si>
  <si>
    <t>C</t>
  </si>
  <si>
    <t>Vedľajšie rozpočtové náklady</t>
  </si>
  <si>
    <t>HSV</t>
  </si>
  <si>
    <t>Dodávky</t>
  </si>
  <si>
    <t>Práca nadčas</t>
  </si>
  <si>
    <t>Zariadenie staveniska</t>
  </si>
  <si>
    <t>Montáž</t>
  </si>
  <si>
    <t>Bez pevnej podl.</t>
  </si>
  <si>
    <t>Mimostav. doprava</t>
  </si>
  <si>
    <t>PSV</t>
  </si>
  <si>
    <t>Kultúrna pamiatka</t>
  </si>
  <si>
    <t>Územné vplyvy</t>
  </si>
  <si>
    <t>Prevádzkové vplyvy</t>
  </si>
  <si>
    <t>"M"</t>
  </si>
  <si>
    <t>Ostatné</t>
  </si>
  <si>
    <t>VRN z rozpočtu</t>
  </si>
  <si>
    <t>ZRN (r. 1-6)</t>
  </si>
  <si>
    <t>DN (r. 8-11)</t>
  </si>
  <si>
    <t>VRN (r. 13-18)</t>
  </si>
  <si>
    <t>HZS</t>
  </si>
  <si>
    <t>Kompl. činnosť</t>
  </si>
  <si>
    <t>Ostatné náklady</t>
  </si>
  <si>
    <t>D</t>
  </si>
  <si>
    <t>Celkové náklady</t>
  </si>
  <si>
    <t>Súčet 7, 12, 19-22</t>
  </si>
  <si>
    <t>Dátum a podpis</t>
  </si>
  <si>
    <t>Pečiatka</t>
  </si>
  <si>
    <t>20</t>
  </si>
  <si>
    <t>%</t>
  </si>
  <si>
    <t>DPH</t>
  </si>
  <si>
    <t>Cena s DPH (r. 23-25)</t>
  </si>
  <si>
    <t>Dátum a popis</t>
  </si>
  <si>
    <t>E</t>
  </si>
  <si>
    <t>Prípočty a odpočty</t>
  </si>
  <si>
    <t>Dodávky objednávateľa</t>
  </si>
  <si>
    <t>Kĺzavá doložka</t>
  </si>
  <si>
    <t>Zvýhodnenie + -</t>
  </si>
  <si>
    <t>REKAPITULÁCIA STAVBY</t>
  </si>
  <si>
    <t>Stavba:</t>
  </si>
  <si>
    <t>Dátum:</t>
  </si>
  <si>
    <t>25. 4. 2018</t>
  </si>
  <si>
    <t>Objednávateľ:</t>
  </si>
  <si>
    <t>Projektant:</t>
  </si>
  <si>
    <t>Zhotoviteľ:</t>
  </si>
  <si>
    <t>Spracoval:</t>
  </si>
  <si>
    <t>Kód</t>
  </si>
  <si>
    <t>Popis</t>
  </si>
  <si>
    <t>Cena bez DPH</t>
  </si>
  <si>
    <t>Cena s DPH</t>
  </si>
  <si>
    <t> 001 - SO 001</t>
  </si>
  <si>
    <t> Prekládka požiarny vodovod</t>
  </si>
  <si>
    <t> 002 - SO 02</t>
  </si>
  <si>
    <t> Prekládka NN stĺpa</t>
  </si>
  <si>
    <t> 010 - 01</t>
  </si>
  <si>
    <t> 010 - 02</t>
  </si>
  <si>
    <t> 010 - 3</t>
  </si>
  <si>
    <t> 010 - 4</t>
  </si>
  <si>
    <t> 10 - 5</t>
  </si>
  <si>
    <t> 010 - 6</t>
  </si>
  <si>
    <t> 010 - 7</t>
  </si>
  <si>
    <t> 010 - 8a</t>
  </si>
  <si>
    <t> Prípojka mediciálneho kyslíka</t>
  </si>
  <si>
    <t> 010 - 8b</t>
  </si>
  <si>
    <t> Rozvody mediciálnych plynov</t>
  </si>
  <si>
    <t> 010 - 9</t>
  </si>
  <si>
    <t> 010-10</t>
  </si>
  <si>
    <t> 010 - 11</t>
  </si>
  <si>
    <t> 010 - 12</t>
  </si>
  <si>
    <t> 010 - 13</t>
  </si>
  <si>
    <t> 010 - 14</t>
  </si>
  <si>
    <t> 020 - SO 020</t>
  </si>
  <si>
    <t> Sadové úpravy</t>
  </si>
  <si>
    <t> 021 - SO 021</t>
  </si>
  <si>
    <t> Oplotenie</t>
  </si>
  <si>
    <t> 030 - SO 030</t>
  </si>
  <si>
    <t> NN rozvody</t>
  </si>
  <si>
    <t> 031 - SO 031</t>
  </si>
  <si>
    <t> Vonkajšie osvetlenie</t>
  </si>
  <si>
    <t> 032 - SO 032</t>
  </si>
  <si>
    <t> Slaboprúdová prípojka</t>
  </si>
  <si>
    <t> 033 - SO 033</t>
  </si>
  <si>
    <t> STL plynovod</t>
  </si>
  <si>
    <t> 040 - SO 040</t>
  </si>
  <si>
    <t> Komunikácie a spevnené plochy</t>
  </si>
  <si>
    <t> 050 - SO 050</t>
  </si>
  <si>
    <t> Vodovodné rozvody</t>
  </si>
  <si>
    <t> 051 - SO 051</t>
  </si>
  <si>
    <t> Kanalizácia</t>
  </si>
  <si>
    <t> 010 - 15</t>
  </si>
  <si>
    <t>Celkom</t>
  </si>
  <si>
    <t>REKAPITULÁCIA KRYCÍCH LISTOV</t>
  </si>
  <si>
    <t>Kód zákazky</t>
  </si>
  <si>
    <t>HSVd</t>
  </si>
  <si>
    <t>HSVm</t>
  </si>
  <si>
    <t>PSVd</t>
  </si>
  <si>
    <t>PSVm</t>
  </si>
  <si>
    <t>Md</t>
  </si>
  <si>
    <t>Mm</t>
  </si>
  <si>
    <t>PP</t>
  </si>
  <si>
    <t>BPP</t>
  </si>
  <si>
    <t>KP</t>
  </si>
  <si>
    <t>Kompl.činnosť</t>
  </si>
  <si>
    <t>ZS</t>
  </si>
  <si>
    <t>UV</t>
  </si>
  <si>
    <t>MD</t>
  </si>
  <si>
    <t>PV</t>
  </si>
  <si>
    <t>NUSzR</t>
  </si>
  <si>
    <t>DO</t>
  </si>
  <si>
    <t>KD</t>
  </si>
  <si>
    <t>Zvýhodnenie</t>
  </si>
  <si>
    <t>2</t>
  </si>
  <si>
    <t>hod</t>
  </si>
  <si>
    <t>Stavebno montážne práce náročné - odborné (Tr 3) v rozsahu viac ako 8 hodín</t>
  </si>
  <si>
    <t>HZS000113</t>
  </si>
  <si>
    <t>PK</t>
  </si>
  <si>
    <t>K</t>
  </si>
  <si>
    <t>1</t>
  </si>
  <si>
    <t>Hodinové zúčtovacie sadzby</t>
  </si>
  <si>
    <t>H</t>
  </si>
  <si>
    <t>0</t>
  </si>
  <si>
    <t>OST</t>
  </si>
  <si>
    <t>M</t>
  </si>
  <si>
    <t>Fólia modrá v m</t>
  </si>
  <si>
    <t>2830002000</t>
  </si>
  <si>
    <t>MAT</t>
  </si>
  <si>
    <t>m</t>
  </si>
  <si>
    <t>Rozvinutie a uloženie výstražnej fólie z PVC do ryhy,šírka 33 cm</t>
  </si>
  <si>
    <t>460490012</t>
  </si>
  <si>
    <t>Zemné práce pri extr.mont.prácach</t>
  </si>
  <si>
    <t>46-M</t>
  </si>
  <si>
    <t>t</t>
  </si>
  <si>
    <t>Presun hmôt pre rúrové vedenie hĺbené z rúr z plast. hmôt alebo sklolamin. v otvorenom výkope</t>
  </si>
  <si>
    <t>998276101</t>
  </si>
  <si>
    <t>Presun hmôt HSV</t>
  </si>
  <si>
    <t>99</t>
  </si>
  <si>
    <t>ks</t>
  </si>
  <si>
    <t>Objimka kĺzna RACI A 50, typ A, výška 50 mm, vonkajší priemer rúry 55 - 260 mm,</t>
  </si>
  <si>
    <t>2865230013</t>
  </si>
  <si>
    <t>Montáž kĺznej objímky RACI montovaná na potrubie DN 150</t>
  </si>
  <si>
    <t>899912132</t>
  </si>
  <si>
    <t>Rúrka bezšvíková 11353.0 D 324 hrúbka8,0 mm</t>
  </si>
  <si>
    <t>1423111100</t>
  </si>
  <si>
    <t>Montáž oceľových chráničiek D 324x10</t>
  </si>
  <si>
    <t>899912104</t>
  </si>
  <si>
    <t>Vyhľadávací vodič na potrubí PVC DN do 150 mm</t>
  </si>
  <si>
    <t>899721111</t>
  </si>
  <si>
    <t>m3</t>
  </si>
  <si>
    <t>Obetónovanie potrubia, alebo muriva stôk bet. prostým v otvorenom výkope, betón tr. C 12/15</t>
  </si>
  <si>
    <t>899623141</t>
  </si>
  <si>
    <t>Vodárenské armatúry   Uličny poklop "tuhý" hydrantový    Hawle s.r.o.</t>
  </si>
  <si>
    <t>4229150018</t>
  </si>
  <si>
    <t>Osadenie poklopu liatinového hydrantového</t>
  </si>
  <si>
    <t>899401113</t>
  </si>
  <si>
    <t>Vodárenské armatúry   Uličný poklop "teleskopický" pre posúvače    Hawle s.r.o.</t>
  </si>
  <si>
    <t>4229150013</t>
  </si>
  <si>
    <t>KUS</t>
  </si>
  <si>
    <t>Osadenie poklopu liatinového posúvačového</t>
  </si>
  <si>
    <t>899401112</t>
  </si>
  <si>
    <t>Preplach a dezinfekcia vodovodného potrubia DN 150 alebo 200</t>
  </si>
  <si>
    <t>892353111</t>
  </si>
  <si>
    <t>Ostatné práce na rúrovom vedení, tlakové skúšky vodovodného potrubia DN 150 alebo 200</t>
  </si>
  <si>
    <t>892351111</t>
  </si>
  <si>
    <t>Vodárenské armatúry   Zemná súprava teleskopická RD=1.30-1.80 m DN 125-150   Hawle s.r.o.</t>
  </si>
  <si>
    <t>4229126108</t>
  </si>
  <si>
    <t>Vodárenské armatúry   E2 posúvač s prírubami DN 150   Hawle s.r.o.</t>
  </si>
  <si>
    <t>4222520071</t>
  </si>
  <si>
    <t>Montáž vodovodného posúvača s osadením zemnej súpravy (bez poklopov) DN 150</t>
  </si>
  <si>
    <t>891311111</t>
  </si>
  <si>
    <t>Vodárenské armatúry   Nadzemný hydr. EURO 2000 DN 150 2A/B RD1.00   Hawle s.r.o.</t>
  </si>
  <si>
    <t>4227365025</t>
  </si>
  <si>
    <t>Montáž vodovodnej armatúry na potrubí, hydrant nadzemný DN 100</t>
  </si>
  <si>
    <t>891267211</t>
  </si>
  <si>
    <t>Vodárenské armatúry   Podzemný hydrant DUO DN 80 RD 1.50 m   Hawle s.r.o.</t>
  </si>
  <si>
    <t>4227365078</t>
  </si>
  <si>
    <t>Montáž vodovodnej armatúry na potrubí, hydrant podzemný (bez osadenia poklopov) DN 80</t>
  </si>
  <si>
    <t>891247111</t>
  </si>
  <si>
    <t>Vodárenské armatúry   Zemná súprava teleskopická RD=1.30-1.80 m DN 80   Hawle s.r.o.</t>
  </si>
  <si>
    <t>4229126114</t>
  </si>
  <si>
    <t>Vodárenské armatúry   E2 posúvač s prírubami DN 80   Hawle s.r.o.</t>
  </si>
  <si>
    <t>4222520086</t>
  </si>
  <si>
    <t>Montáž vodovodného posúvača s osadením zemnej súpravy (bez poklopov) DN 80</t>
  </si>
  <si>
    <t>891241111</t>
  </si>
  <si>
    <t>HDPE rúry tlakové pre rozvod vody - PE 100 / PN 16 180x16,4 x L</t>
  </si>
  <si>
    <t>2861131600</t>
  </si>
  <si>
    <t>Montáž potrubia z tlakových polyetylénových rúrok priemeru 180 mm</t>
  </si>
  <si>
    <t>871311121</t>
  </si>
  <si>
    <t>Vodárenské armatúry   T-kus DN 150-150   Hawle s.r.o.</t>
  </si>
  <si>
    <t>3199107337</t>
  </si>
  <si>
    <t>Vodárenské armatúry   T-kus DN 150-80   Hawle s.r.o.</t>
  </si>
  <si>
    <t>3199107343</t>
  </si>
  <si>
    <t>Montáž liatin. tvarovky odbočnej na potrubí z rúr prírubových DN 150</t>
  </si>
  <si>
    <t>857314121</t>
  </si>
  <si>
    <t>Vodárenské armatúry   Prírubové koleno 90° s pätkou DN 150   Hawle s.r.o.</t>
  </si>
  <si>
    <t>3199107208</t>
  </si>
  <si>
    <t>Vodárenské armatúry   Špeciálna príruba na liatinu s istením proti posunu DN 150/170   Hawle s.r.o.</t>
  </si>
  <si>
    <t>3194900086</t>
  </si>
  <si>
    <t>Vodárenské armatúry   špeciálna príruba-Systém 2000 DN 150 / 180   Hawle s.r.o.</t>
  </si>
  <si>
    <t>3194900114</t>
  </si>
  <si>
    <t>Montáž liatin. tvarovky jednoosovej na potrubí z rúr prírubových DN 150</t>
  </si>
  <si>
    <t>857312121</t>
  </si>
  <si>
    <t>Vodárenské armatúry   FF-kus DN 150/1000   Hawle s.r.o.</t>
  </si>
  <si>
    <t>3199101052</t>
  </si>
  <si>
    <t>Vodárenské armatúry   FF-kus DN 150/400   Hawle s.r.o.</t>
  </si>
  <si>
    <t>3199101056</t>
  </si>
  <si>
    <t>Vodárenské armatúry   Koleno 90. "Systém 2000" D 180   Hawle s.r.o.</t>
  </si>
  <si>
    <t>3199105034</t>
  </si>
  <si>
    <t>Vodárenské armatúry   Koleno 45 - "Systém 2000" D 180   Hawle s.r.o.</t>
  </si>
  <si>
    <t>3199105021</t>
  </si>
  <si>
    <t>Montáž liatin. tvarovky jednoosovej na potrubí z rúr hrdlových DN 150</t>
  </si>
  <si>
    <t>857311121</t>
  </si>
  <si>
    <t>Vodárenské armatúry   Prírubové koleno 90° s pätkou DN 80   Hawle s.r.o.</t>
  </si>
  <si>
    <t>3199107217</t>
  </si>
  <si>
    <t>Rúrové vedenie</t>
  </si>
  <si>
    <t>8</t>
  </si>
  <si>
    <t>m2</t>
  </si>
  <si>
    <t>Debnenie v otvorenom výkope dosiek, sedlových lôžok a blokov pod potrubie,stoky a drobné objekty</t>
  </si>
  <si>
    <t>452351101</t>
  </si>
  <si>
    <t>Dosky z betónu v otvorenom výkope tr.C 16/20</t>
  </si>
  <si>
    <t>452311141</t>
  </si>
  <si>
    <t>M3</t>
  </si>
  <si>
    <t>Lôžko pod potrubie, stoky a drobné objekty, v otvorenom výkope zo štrkodrvy 0-63 mm</t>
  </si>
  <si>
    <t>451541111</t>
  </si>
  <si>
    <t>Vodorovné konštrukcie</t>
  </si>
  <si>
    <t>4</t>
  </si>
  <si>
    <t>Štrkopiesok 0-8 Z</t>
  </si>
  <si>
    <t>5833712300</t>
  </si>
  <si>
    <t>Obsyp potrubia sypaninou z vhodných hornín 1 až 4 bez prehodenia sypaniny</t>
  </si>
  <si>
    <t>175101101</t>
  </si>
  <si>
    <t>Zásyp sypaninou so zhutnením jám, šachiet, rýh, zárezov alebo okolo objektov  do 100 m3</t>
  </si>
  <si>
    <t>174101001</t>
  </si>
  <si>
    <t>Poplatok za uloženie sypaniny, zemina tr.1-4</t>
  </si>
  <si>
    <t>171201208</t>
  </si>
  <si>
    <t>Uloženie sypaniny na skládky do 100 m3</t>
  </si>
  <si>
    <t>171201201</t>
  </si>
  <si>
    <t>Nakladanie neuľahnutého výkopku z hornín 1 až 4 nad 100 m3</t>
  </si>
  <si>
    <t>167101102</t>
  </si>
  <si>
    <t>Vodorovné premiestnenie výkopku po suchu so zložením bez rozhrnutia z horniny 1 až 4 nad 50 do 500 m</t>
  </si>
  <si>
    <t>162301101</t>
  </si>
  <si>
    <t>Odstránenie paženia rýh pre podzemné vedenie,príložné hľbky do 2 m</t>
  </si>
  <si>
    <t>151101111</t>
  </si>
  <si>
    <t>Paženie a rozopretie stien rýh pre podzemné vedenie,príložné do 2 m</t>
  </si>
  <si>
    <t>151101101</t>
  </si>
  <si>
    <t>Príplatok k cenám za lepivosť horniny 3</t>
  </si>
  <si>
    <t>132201209</t>
  </si>
  <si>
    <t>Výkop ryhy šírky 600-2000mm horn.3 od 100 do 1000 m3</t>
  </si>
  <si>
    <t>132201202</t>
  </si>
  <si>
    <t>Zemné práce</t>
  </si>
  <si>
    <t>Práce a dodávky HSV</t>
  </si>
  <si>
    <t>Dodávateľ</t>
  </si>
  <si>
    <t>Úroveň</t>
  </si>
  <si>
    <t>Typ položky</t>
  </si>
  <si>
    <t>Sadzba DPH</t>
  </si>
  <si>
    <t>Hmotnosť sute celkom</t>
  </si>
  <si>
    <t>Hmotnosť sute</t>
  </si>
  <si>
    <t>Hmotnosť celkom</t>
  </si>
  <si>
    <t>Hmotnosť</t>
  </si>
  <si>
    <t>Cena celkom</t>
  </si>
  <si>
    <t>Cena jednotková</t>
  </si>
  <si>
    <t>Množstvo celkom</t>
  </si>
  <si>
    <t>MJ</t>
  </si>
  <si>
    <t>Kód položky</t>
  </si>
  <si>
    <t>KCN</t>
  </si>
  <si>
    <t>TV</t>
  </si>
  <si>
    <t>P.Č.</t>
  </si>
  <si>
    <t>JKSO:</t>
  </si>
  <si>
    <t>Časť:</t>
  </si>
  <si>
    <t>Prekládka požiarny vodovod</t>
  </si>
  <si>
    <t>Objekt:</t>
  </si>
  <si>
    <t>ROZPOČET</t>
  </si>
  <si>
    <t>Modernizácia fakultnej nemocnice Trenčín  - Nový pavilón centrálnych operačných sál, OAIM a urgent.príjem -stupeň PSP</t>
  </si>
  <si>
    <t>KOBAN architects, s.r.o., Dlhá 95/A, Žilina</t>
  </si>
  <si>
    <t>Fakultná nemocnica Trenčín, Legionárska 28</t>
  </si>
  <si>
    <t>Práce a dodávky M</t>
  </si>
  <si>
    <t>21-M</t>
  </si>
  <si>
    <t>Elektromontáže</t>
  </si>
  <si>
    <t>210-P002</t>
  </si>
  <si>
    <t>Prekládka NN stlpa</t>
  </si>
  <si>
    <t>kpl</t>
  </si>
  <si>
    <t>Prekládka NN stĺpa</t>
  </si>
  <si>
    <t>"demontáž pôvodného NN stĺpa, demontáž rozvodnej skrine VRIS 1+K, montáž nového NN stĺpa, "</t>
  </si>
  <si>
    <t>"montáž skrine VRIS 2+K, preorientovanie káblového zemného vývodu do novej skrine,"</t>
  </si>
  <si>
    <t>"preorientovanie vzdušných NN vedení a verejného osvetlenia na nový stĺp NN,"</t>
  </si>
  <si>
    <t>'vypnutie a zabezpečenie pracoviska,  a 1.Odborná prehliadka a skúška el.zariadenia."</t>
  </si>
  <si>
    <t>Hlavný objekt</t>
  </si>
  <si>
    <t>MP - Mediciálne plyny</t>
  </si>
  <si>
    <t> 010 - 8</t>
  </si>
  <si>
    <t>010</t>
  </si>
  <si>
    <t>121101113</t>
  </si>
  <si>
    <t>Odstránenie ornice s premiestn. na hromady, so zložením na vzdialenosť do 100 m a do 10000 m3</t>
  </si>
  <si>
    <t>122201102</t>
  </si>
  <si>
    <t>Odkopávka a prekopávka nezapažená v hornine 3, nad 100 do 1000 m3</t>
  </si>
  <si>
    <t>122201109</t>
  </si>
  <si>
    <t>Príplatok k cenám za lepivosť horniny</t>
  </si>
  <si>
    <t>131201103</t>
  </si>
  <si>
    <t>Výkop nezapaženej jamy v hornine 3, nad 1000 do 10000 m3</t>
  </si>
  <si>
    <t>131201109</t>
  </si>
  <si>
    <t>Príplatok za lepivosť horniny 3</t>
  </si>
  <si>
    <t>151101201</t>
  </si>
  <si>
    <t>Paženie stien bez rozopretia alebo vzopretia, príložné hĺbky do 4m</t>
  </si>
  <si>
    <t>151101211</t>
  </si>
  <si>
    <t>Odstránenie paženia stien príložné hĺbky do 4 m</t>
  </si>
  <si>
    <t>162601102</t>
  </si>
  <si>
    <t>Vodorovné premiestnenie výkopku tr.1-4 do 5000 m</t>
  </si>
  <si>
    <t>167102102</t>
  </si>
  <si>
    <t>Nakladanie neuľahnutého výkopku z hornín tr.1-4 nad 1000 do 10000 m3</t>
  </si>
  <si>
    <t>171201203</t>
  </si>
  <si>
    <t>Uloženie sypaniny na skládky nad 1000 do 10000 m3</t>
  </si>
  <si>
    <t>1712090041</t>
  </si>
  <si>
    <t>Poplatok za skladovanie - zemina,ostatné</t>
  </si>
  <si>
    <t>174101002</t>
  </si>
  <si>
    <t>Zásyp sypaninou so zhutnením jám, šachiet, rýh, zárezov alebo okolo objektov nad 100 do 1000 m3</t>
  </si>
  <si>
    <t>Zakladanie</t>
  </si>
  <si>
    <t>273321312</t>
  </si>
  <si>
    <t>Betón základových dosiek, železový (bez výstuže), tr.C 20/25</t>
  </si>
  <si>
    <t>273351215</t>
  </si>
  <si>
    <t>Debnenie základových dosiek, zhotovenie-dielce</t>
  </si>
  <si>
    <t>273351216</t>
  </si>
  <si>
    <t>Debnenie základových dosiek, odstránenie-dielce</t>
  </si>
  <si>
    <t>273361821</t>
  </si>
  <si>
    <t>Výstuž základových dosiek z ocele 10505</t>
  </si>
  <si>
    <t>274321312</t>
  </si>
  <si>
    <t>Betón základových pásov, železový (bez výstuže), tr.C 20/25</t>
  </si>
  <si>
    <t>274351215</t>
  </si>
  <si>
    <t>Debnenie stien základného pásov, zhotovenie-dielce</t>
  </si>
  <si>
    <t>274351216</t>
  </si>
  <si>
    <t>Debnenie stien základného pásov, odstránenie-dielce</t>
  </si>
  <si>
    <t>274361821</t>
  </si>
  <si>
    <t>Výstuž základových pásov z ocele 10505</t>
  </si>
  <si>
    <t>275321312</t>
  </si>
  <si>
    <t>Betón základových pätiek, železový (bez výstuže), tr.C 20/25</t>
  </si>
  <si>
    <t>275351215</t>
  </si>
  <si>
    <t>Debnenie základových pätiek, zhotovenie-dielce</t>
  </si>
  <si>
    <t>275351216</t>
  </si>
  <si>
    <t>Debnenie základovýcb pätiek, odstránenie-dielce</t>
  </si>
  <si>
    <t>275361821</t>
  </si>
  <si>
    <t>Výstuž základových pätiek z ocele 10505</t>
  </si>
  <si>
    <t>3</t>
  </si>
  <si>
    <t>Zvislé a kompletné konštrukcie</t>
  </si>
  <si>
    <t>310272110</t>
  </si>
  <si>
    <t>Murivo z tvárnic na MC-5 a tenkovrst.,maltu hr.300 P3-550</t>
  </si>
  <si>
    <t>311271303</t>
  </si>
  <si>
    <t>Murivo z debniacich tvárnic (m3) 50x30x25 s betónovou výplňou hr. 30 cm</t>
  </si>
  <si>
    <t>311321311</t>
  </si>
  <si>
    <t>Betón nadzákladových múrov, železový (bez výstuže) tr.C 16/20</t>
  </si>
  <si>
    <t>311351105</t>
  </si>
  <si>
    <t>Debnenie nadzákladových múrov, stien a priečok obojstranné zhotovenie-dielce</t>
  </si>
  <si>
    <t>311351106</t>
  </si>
  <si>
    <t>Debnenie nadzákladových múrov, stien a priečok obojstranné odstránenie-dielce</t>
  </si>
  <si>
    <t>311361821</t>
  </si>
  <si>
    <t>Výstuž nadzákladových múrov, stien a priečok 10505</t>
  </si>
  <si>
    <t>317121101</t>
  </si>
  <si>
    <t>Montáž prefabrikovaného prekladu pre svetlosť otvoru od 600 do 1050 mm</t>
  </si>
  <si>
    <t>5934113000</t>
  </si>
  <si>
    <t>Keramický predpätý preklad KPP 120x65x1000 mm</t>
  </si>
  <si>
    <t>5934113100</t>
  </si>
  <si>
    <t>Keramický predpätý preklad KPP 120x65x1250 mm</t>
  </si>
  <si>
    <t>317121102</t>
  </si>
  <si>
    <t>Montáž prefabrikovaného prekladu pre svetlosť otvoru nad 1050 do 1800 mm</t>
  </si>
  <si>
    <t>5934113200</t>
  </si>
  <si>
    <t>Keramický predpätý preklad KPP 120x65x1500 mm</t>
  </si>
  <si>
    <t>5934113300</t>
  </si>
  <si>
    <t>Keramický predpätý preklad KPP 120x65x1750 mm</t>
  </si>
  <si>
    <t>5934113400</t>
  </si>
  <si>
    <t>Keramický predpätý preklad KPP 120x65x2000 mm</t>
  </si>
  <si>
    <t>317121103</t>
  </si>
  <si>
    <t>Montáž prefabrikovaného prekladu pre svetlosť otvoru nad 1800 do 3750 mm</t>
  </si>
  <si>
    <t>5934113500</t>
  </si>
  <si>
    <t>Keramický predpätý preklad KPP 120x65x2250 mm</t>
  </si>
  <si>
    <t>5934113600</t>
  </si>
  <si>
    <t>Keramický predpätý preklad KPP 120x65x2500 mm</t>
  </si>
  <si>
    <t>5934113700</t>
  </si>
  <si>
    <t>Keramický predpätý preklad KPP 120x65x2750 mm</t>
  </si>
  <si>
    <t>331321310</t>
  </si>
  <si>
    <t>Betón stĺpov a pilierov hranatých, ťahadiel, rámových stojok, vzpier, železový (bez výstuže) tr.C 16/20</t>
  </si>
  <si>
    <t>331351101</t>
  </si>
  <si>
    <t>Debnenie hranatých stĺpov prierezu pravouhlého štvuruholníka zhotovenie-dielce</t>
  </si>
  <si>
    <t>331351102</t>
  </si>
  <si>
    <t>Debnenie hranatých stĺpov prierezu pravouhlého štvuruholníka odstránenie-dielce</t>
  </si>
  <si>
    <t>331361821</t>
  </si>
  <si>
    <t>Výstuž stĺpov, pilierov, stojok z bet. ocele 10505</t>
  </si>
  <si>
    <t>332351101</t>
  </si>
  <si>
    <t>Debnenie oblých stĺpov (pilierov) zhotovenie-dielce</t>
  </si>
  <si>
    <t>332351102</t>
  </si>
  <si>
    <t>Debnenie oblých stĺpov (pilierov) odstránenie-dielce</t>
  </si>
  <si>
    <t>342241162</t>
  </si>
  <si>
    <t>Priečky z tehál dĺžky 290mm plných pálených P 10-15 hr. 140mm</t>
  </si>
  <si>
    <t>342241175</t>
  </si>
  <si>
    <t>Priečky z tvárnic P+D na maltu MC-5 hr.14, 00cm</t>
  </si>
  <si>
    <t>342254811</t>
  </si>
  <si>
    <t>Priečky z dosiek alebo tvárnic pórobetónových, plynobetón. alebo plynosilikát., hr. 140-150 mm</t>
  </si>
  <si>
    <t>342272103.1</t>
  </si>
  <si>
    <t>Prímurovky z tvárnic na MC-5 a tenkovrst.,maltu hr.125, P3-550</t>
  </si>
  <si>
    <t>345321313</t>
  </si>
  <si>
    <t>Betón múrikov parapet., atik., schodisk., zábradl., železový (bez výstuže) tr.C 16/20</t>
  </si>
  <si>
    <t>345351101</t>
  </si>
  <si>
    <t>Debnenie múrikov parapet., atik., zábradl., plnostenných- zhotovenie</t>
  </si>
  <si>
    <t>345351102</t>
  </si>
  <si>
    <t>Debnenie múrikov parapet., atik., zábradl., plnostenných- odstránenie</t>
  </si>
  <si>
    <t>411321313</t>
  </si>
  <si>
    <t>Betón stropov doskových a trámových, klenieb, škrupín, nosníkov, železový tr.C 16/20</t>
  </si>
  <si>
    <t>411351101</t>
  </si>
  <si>
    <t>Debnenie stropov doskových zhotovenie-dielce</t>
  </si>
  <si>
    <t>411351102</t>
  </si>
  <si>
    <t>Debnenie stropov doskových odstránenie-dielce</t>
  </si>
  <si>
    <t>411354171</t>
  </si>
  <si>
    <t>Podporná konštrukcia stropov pre zaťaženie do 5 kpa zhotovenie</t>
  </si>
  <si>
    <t>411354172</t>
  </si>
  <si>
    <t>Podporná konštrukcia stropov pre zaťaženie do 5 kpa odstránenie</t>
  </si>
  <si>
    <t>411354173</t>
  </si>
  <si>
    <t>Podporná konštrukcia stropov pre zaťaženie do 12 kpa zhotovenie</t>
  </si>
  <si>
    <t>411354174</t>
  </si>
  <si>
    <t>Podporná konštrukcia stropov pre zaťaženie do 12 kpa odstránenie</t>
  </si>
  <si>
    <t>413321313</t>
  </si>
  <si>
    <t>Betón nosníkov, železový tr.C 16/20</t>
  </si>
  <si>
    <t>413351107</t>
  </si>
  <si>
    <t>Debnenie nosníka zhotovenie-dielce</t>
  </si>
  <si>
    <t>413351108</t>
  </si>
  <si>
    <t>Debnenie nosníka odstránenie-dielce</t>
  </si>
  <si>
    <t>413351213</t>
  </si>
  <si>
    <t>Podporná konštrukcia nosníkov do 10 kpa - zhotovenie</t>
  </si>
  <si>
    <t>413351214</t>
  </si>
  <si>
    <t>Podporná konštrukcia nosníkov do 10 kpa - odstránenie</t>
  </si>
  <si>
    <t>413351215</t>
  </si>
  <si>
    <t>Podporná konštrukcia nosníkov do 20 kpa - zhotovenie</t>
  </si>
  <si>
    <t>413351216</t>
  </si>
  <si>
    <t>Podporná konštrukcia nosníkov do 20 kpa - odstránenie</t>
  </si>
  <si>
    <t>413361821</t>
  </si>
  <si>
    <t>Výstuž nosníkov a trámov, stužujúcich pásov a vencov 10505</t>
  </si>
  <si>
    <t>417321313</t>
  </si>
  <si>
    <t>Betón stužujúcich pásov a vencov železový tr. C 16/20</t>
  </si>
  <si>
    <t>417351115</t>
  </si>
  <si>
    <t>Debnenie bočníc stužujúcich pásov a vencov vrátane vzpier zhotovenie</t>
  </si>
  <si>
    <t>417351116</t>
  </si>
  <si>
    <t>Debnenie bočníc stužujúcich pásov a vencov vrátane vzpier odstránenie</t>
  </si>
  <si>
    <t>417361821</t>
  </si>
  <si>
    <t>Výstuž stužujúcich pásov a vencov z betonárskej ocele 10505</t>
  </si>
  <si>
    <t>430321313</t>
  </si>
  <si>
    <t>Schodiskové konštrukcie, betón železový tr. C 16/20</t>
  </si>
  <si>
    <t>430361821</t>
  </si>
  <si>
    <t>Výstuž schodiskových konštrukcií z betonárskej ocele 10505</t>
  </si>
  <si>
    <t>431351121</t>
  </si>
  <si>
    <t>Debnenie do 4 m výšky - podest a podstupňových dosiek pôdorysne priamočiarych zhotovenie</t>
  </si>
  <si>
    <t>431351122</t>
  </si>
  <si>
    <t>Debnenie do 4 m výšky - podest a podstupňových dosiek pôdorysne priamočiarych odstránenie</t>
  </si>
  <si>
    <t>434351141</t>
  </si>
  <si>
    <t>Debnenie stupňov na podstupňovej doske alebo na teréne pôdorysne priamočiarych zhotovenie</t>
  </si>
  <si>
    <t>434351142</t>
  </si>
  <si>
    <t>Debnenie stupňov na podstupňovej doske alebo na teréne pôdorysne priamočiarych odstránenie</t>
  </si>
  <si>
    <t>5</t>
  </si>
  <si>
    <t>Komunikácie</t>
  </si>
  <si>
    <t>596911112</t>
  </si>
  <si>
    <t>Kladenie zámkovej dlažby pre peších nad 20 m2, vr. lôžka hr.40mm</t>
  </si>
  <si>
    <t>5922913400</t>
  </si>
  <si>
    <t>Zámková dlažba  hrúbky 6 cm</t>
  </si>
  <si>
    <t>6</t>
  </si>
  <si>
    <t>Úpravy povrchov, podlahy, osadenie</t>
  </si>
  <si>
    <t>610991111</t>
  </si>
  <si>
    <t>Zakrývanie výplní vnútorných okenných otvorov</t>
  </si>
  <si>
    <t>611401971</t>
  </si>
  <si>
    <t>Príplatok za protipliesňovú prísadu do štukovej vrstvy omietky stropov</t>
  </si>
  <si>
    <t>611401991</t>
  </si>
  <si>
    <t>Príplatok za prísadu na zvýšenie priľnavosti postreku pod omietky stropov</t>
  </si>
  <si>
    <t>611421110</t>
  </si>
  <si>
    <t>Vnútorná omietka vápenná alebo vápennocementová stropov hrubá zatretá</t>
  </si>
  <si>
    <t>611421133</t>
  </si>
  <si>
    <t>Vnútorná omietka vápenná alebo vápennocementová stropov štuková</t>
  </si>
  <si>
    <t>611901111</t>
  </si>
  <si>
    <t>Obrúsenie výstupkov betónu zo škár debniacich dosiek maltou stropov a podhľadov</t>
  </si>
  <si>
    <t>611901112</t>
  </si>
  <si>
    <t>Obrúsenie výstupkov betónu zo škár debniacich dosiek stien a pilierov</t>
  </si>
  <si>
    <t>612401971</t>
  </si>
  <si>
    <t>Príplatok za protipliesňovú prísadu do štukovej vrstvy omietok stien a pilierov</t>
  </si>
  <si>
    <t>612421615</t>
  </si>
  <si>
    <t>Vnútorná omietka vápenná alebo vápennocementová v podlaží a v schodisku hrubá zatretá</t>
  </si>
  <si>
    <t>612421637</t>
  </si>
  <si>
    <t>Vnútorná omietka vápenná alebo vápennocementová v podlaží a v schodisku stien štuková</t>
  </si>
  <si>
    <t>612472131</t>
  </si>
  <si>
    <t>Vnútorná omietka barytová stien a schodísk, štuková plsťou hladená,hr.jadra 20 mm</t>
  </si>
  <si>
    <t>612473186</t>
  </si>
  <si>
    <t>Príplatok za zabudované rohovníky (uholníky) na hrany (meria sa v m dľ.)</t>
  </si>
  <si>
    <t>620991121</t>
  </si>
  <si>
    <t>Zakrývanie výplní vonkajších otvorov zhotovené z lešenia akýmkoľvek spôsobom</t>
  </si>
  <si>
    <t>622464232</t>
  </si>
  <si>
    <t>Vonkajšia omietka stien tenkovrstvová silikónová základ a vrchná</t>
  </si>
  <si>
    <t>622481119</t>
  </si>
  <si>
    <t>Potoahnutie vonkajších stien a ostatných plôch sklotextílnou mriežkou</t>
  </si>
  <si>
    <t>624601111</t>
  </si>
  <si>
    <t>Tmelenie škár (s dodaním hmôt) tmelom, penou</t>
  </si>
  <si>
    <t>625251040.1</t>
  </si>
  <si>
    <t>Zateplenie doskami z minerálnej vlny a omietka vrchná  hr. 4cm - ostenia</t>
  </si>
  <si>
    <t>625251120</t>
  </si>
  <si>
    <t>Zateplenie doskami minerálnou vlnou a omietka vrchná hr.12cm</t>
  </si>
  <si>
    <t>625256110</t>
  </si>
  <si>
    <t>Zateplovací systém STYREXON hr. 50 mm bez povrchovej tenkovrstvej omietky</t>
  </si>
  <si>
    <t>62526-P01</t>
  </si>
  <si>
    <t>Príplatok za farebné riešenie fasády</t>
  </si>
  <si>
    <t>631313511</t>
  </si>
  <si>
    <t>Mazanina z betónu prostého tr.C 12/15 hr.nad 80 do 120 mm</t>
  </si>
  <si>
    <t>631319153</t>
  </si>
  <si>
    <t>Príplatok za prehlad. povrchu betónovej mazaniny min. tr.C 8/10 oceľ. hlad. hr. 80-120 mm</t>
  </si>
  <si>
    <t>631319173</t>
  </si>
  <si>
    <t>Príplatok za strhnutie povrchu mazaniny latou pre hr. obidvoch vrstiev mazaniny nad 80 do 120 mm</t>
  </si>
  <si>
    <t>63134-P01</t>
  </si>
  <si>
    <t>Mazanina z betónu - ekostyrénbetón 350kg/m3</t>
  </si>
  <si>
    <t>631362021</t>
  </si>
  <si>
    <t>Výstuž mazanín z betónov (z kameniva) a z ľahkých betónov zo zváraných sietí z drôtov typu KARI</t>
  </si>
  <si>
    <t>632451032</t>
  </si>
  <si>
    <t>Vyrovnávací poter stropov MC 15 hr 30 mm</t>
  </si>
  <si>
    <t>632451051</t>
  </si>
  <si>
    <t>Poter pieskovocementový hr. do 10 mm (krycí nášľapný)</t>
  </si>
  <si>
    <t>642942111</t>
  </si>
  <si>
    <t>Osadenie oceľového dverového rámu plochy otvoru do 2, 5m2</t>
  </si>
  <si>
    <t>5533198800</t>
  </si>
  <si>
    <t>Zárubňa oceľová CGU 110x197</t>
  </si>
  <si>
    <t>5533198600</t>
  </si>
  <si>
    <t>Zárubňa oceľová CGU 90x197</t>
  </si>
  <si>
    <t>5533198400</t>
  </si>
  <si>
    <t>Zárubňa oceľová CGU 80x197</t>
  </si>
  <si>
    <t>5533199000</t>
  </si>
  <si>
    <t>Zárubňa oceľová CGU 120x197 (pre jednokr.dvere)</t>
  </si>
  <si>
    <t>5533199001</t>
  </si>
  <si>
    <t>Zárubňa oceľová CGU 120x197 (pre dvojkr.dvere)</t>
  </si>
  <si>
    <t>642942221</t>
  </si>
  <si>
    <t>Osadenie oceľového dverového rámu plochy otvoru 2, 5-4,5m2</t>
  </si>
  <si>
    <t>5533199100</t>
  </si>
  <si>
    <t>Zárubňa oceľová CGU 145x197</t>
  </si>
  <si>
    <t>9</t>
  </si>
  <si>
    <t>Ostatné konštrukcie a práce-búranie</t>
  </si>
  <si>
    <t>931961115</t>
  </si>
  <si>
    <t>Zvislé vložky do dilatačných škár, z polystyrénovej dosky hr. 30 mm</t>
  </si>
  <si>
    <t>941941042</t>
  </si>
  <si>
    <t>Montáž lešenia ľahkého pracovného radového s podlahami šírky nad 1, 00 do 1,20 m a výšky 10-30 m</t>
  </si>
  <si>
    <t>941941292</t>
  </si>
  <si>
    <t>Príplatok za prvý a každý ďalší i začatý mesiac použitia lešenia k cene -1042</t>
  </si>
  <si>
    <t>941941842</t>
  </si>
  <si>
    <t>Demontáž lešenia ľahkého pracovného radového a s podlahami, šírky nad 1,00 do 1,20 m výšky 10-30 m</t>
  </si>
  <si>
    <t>941955001</t>
  </si>
  <si>
    <t>Lešenie ľahké pracovné pomocné, s výškou lešeňovej podlahy do 1,20 m</t>
  </si>
  <si>
    <t>941955003</t>
  </si>
  <si>
    <t>Lešenie ľahké pracovné pomocné, s výškou lešeňovej podlahy nad 1,90 do 2,50 m</t>
  </si>
  <si>
    <t>943955822</t>
  </si>
  <si>
    <t>Demontáž lešeňovej podlahy s priečnikmi alebo pozdľžnikmi, výšky nad 10 do 20 m</t>
  </si>
  <si>
    <t>944944103</t>
  </si>
  <si>
    <t>Ochranná sieť na boku lešenia - montáž</t>
  </si>
  <si>
    <t>7092911450</t>
  </si>
  <si>
    <t>Sieť ochranná na lešenie Baumit</t>
  </si>
  <si>
    <t>952901111</t>
  </si>
  <si>
    <t>Vyčistenie budov pri výške podlaží do 4m</t>
  </si>
  <si>
    <t>953945108</t>
  </si>
  <si>
    <t>Profil zateplenia soklový hliníkový 120mm</t>
  </si>
  <si>
    <t>953945109</t>
  </si>
  <si>
    <t>Profil zateplenia dilatačný V</t>
  </si>
  <si>
    <t>953945111</t>
  </si>
  <si>
    <t>Lišta zateplenia rohová</t>
  </si>
  <si>
    <t>9539451121</t>
  </si>
  <si>
    <t>Profil parapetný pripojovací</t>
  </si>
  <si>
    <t>974049121</t>
  </si>
  <si>
    <t>Vysekanie rýh v betónových stenách do hĺbky 30 mm a š. do 30 mm -0,002 t</t>
  </si>
  <si>
    <t>998012023</t>
  </si>
  <si>
    <t>Presun hmôt pre budovy JKSO 801, 803,812,zvislá konštr.monolit.betónová výšky do 24 m</t>
  </si>
  <si>
    <t>998012035</t>
  </si>
  <si>
    <t>Príplatok za zväčšený presun nad vymedzenú najväčšiu dopravnú vzdialenosť do 1000 m</t>
  </si>
  <si>
    <t>Práce a dodávky PSV</t>
  </si>
  <si>
    <t>711</t>
  </si>
  <si>
    <t>Izolácie proti vode a vlhkosti</t>
  </si>
  <si>
    <t>711111001</t>
  </si>
  <si>
    <t>Izolácia proti zemnej vlhkosti vodorovná penetračným náterom za studena</t>
  </si>
  <si>
    <t>1116315000</t>
  </si>
  <si>
    <t>Lak asfaltový v sudoch</t>
  </si>
  <si>
    <t>711112001</t>
  </si>
  <si>
    <t>Izolácia proti zemnej vlhkosti zvislá penetračným náterom za studena</t>
  </si>
  <si>
    <t>71111-P01</t>
  </si>
  <si>
    <t>Izolácia proti zemnej vlhkosti VANDEX - vodorovná+zvislá+drážka</t>
  </si>
  <si>
    <t>711141559</t>
  </si>
  <si>
    <t>Izolácia proti zemnej vlhkosti a tlakovej vode vodorovná NAIP pritavením</t>
  </si>
  <si>
    <t>6283228801</t>
  </si>
  <si>
    <t>Pásy ťažké asfaltované</t>
  </si>
  <si>
    <t>711142559</t>
  </si>
  <si>
    <t>Izolácia proti zemnej vlhkosti a tlakovej vode zvislá NAIP pritavením</t>
  </si>
  <si>
    <t>6283228800</t>
  </si>
  <si>
    <t>998711203</t>
  </si>
  <si>
    <t>Presun hmôt pre izoláciu proti vode v objektoch výšky nad 12 do 60 m</t>
  </si>
  <si>
    <t>712</t>
  </si>
  <si>
    <t>Izolácie striech</t>
  </si>
  <si>
    <t>712331101</t>
  </si>
  <si>
    <t>Zhotovenie povlak. krytiny striech plochých a šik.do 30 st., pásmi na sucho AIP, NAIP alebo tkaniny</t>
  </si>
  <si>
    <t>6283229201</t>
  </si>
  <si>
    <t>Pásy ťažké asfaltované - hydroizolačné</t>
  </si>
  <si>
    <t>628322-P01</t>
  </si>
  <si>
    <t>Poistná hydroizolácia</t>
  </si>
  <si>
    <t>712371802</t>
  </si>
  <si>
    <t>Zhotov. povlak. krytiny striech plochých a šikmých do 30st. mechanické kotvenie (8ks kotiev / 1m2)</t>
  </si>
  <si>
    <t>6283229001</t>
  </si>
  <si>
    <t>Hydroizolácia povlaková</t>
  </si>
  <si>
    <t>712391172</t>
  </si>
  <si>
    <t>Zhotov. povlak. krytiny striech plochých a šikmýchdo 30st. ostatné z ochrannej textílie ochran. vrstvy</t>
  </si>
  <si>
    <t>6936654900</t>
  </si>
  <si>
    <t>Separačné, filtračné a spevňovacie geotextílie</t>
  </si>
  <si>
    <t>712391382</t>
  </si>
  <si>
    <t>Zhot. povlak. krytiny striech do 30st. ostatné z ochrannej text. násypom z hrubého kameniva v hr. 50mm</t>
  </si>
  <si>
    <t>5834331200</t>
  </si>
  <si>
    <t>Kamenivo drvené hrubé 8-16 N</t>
  </si>
  <si>
    <t>71283-P01</t>
  </si>
  <si>
    <t>Zhotovenie detailov strechy - ukončenie na okraji alebo v styku s murivom a atikou (vytiahnutie krytiny na zvislú stenu+uholníky+klátiky+iné doplny...)</t>
  </si>
  <si>
    <t>998712203</t>
  </si>
  <si>
    <t>Presun hmôt pre izoláciu povlakovej krytiny v objektoch výšky nad 12 do 24 m</t>
  </si>
  <si>
    <t>713</t>
  </si>
  <si>
    <t>Izolácie tepelné</t>
  </si>
  <si>
    <t>713121111</t>
  </si>
  <si>
    <t>Montáž tepelnej izolácie rohožami, pásmi,dielcami,doskami podláh, jednovrstvová</t>
  </si>
  <si>
    <t>2837650290</t>
  </si>
  <si>
    <t>Extrud polystyrén hrúbka 120mm</t>
  </si>
  <si>
    <t>713121112</t>
  </si>
  <si>
    <t>Montáž tepelnej izolácie rohožami, pásmi,dielcami,doskami podláh, jednovrstvová - kročaj</t>
  </si>
  <si>
    <t>2837650220</t>
  </si>
  <si>
    <t>Extrud polystyrén hrúbka 30mm</t>
  </si>
  <si>
    <t>2837650240</t>
  </si>
  <si>
    <t>Extrud polystyrén hrúbka 50mm</t>
  </si>
  <si>
    <t>713131121</t>
  </si>
  <si>
    <t>Montáž tepelnej izolácie rohožami, pásmi,dielcami,doskami stien, prichytením drôtmi</t>
  </si>
  <si>
    <t>2837650280</t>
  </si>
  <si>
    <t>Extrud polystyrén hrúbka 100mm</t>
  </si>
  <si>
    <t>713141151</t>
  </si>
  <si>
    <t>Montáž tepelnej izolácie rohožami, pásmi,dielcami,doskami striech, jednovrstvová kladenie na sucho</t>
  </si>
  <si>
    <t>283765-P01</t>
  </si>
  <si>
    <t>Tvrdený polystyrén v spáde hr.150-250mm</t>
  </si>
  <si>
    <t>283765-P02</t>
  </si>
  <si>
    <t>Tvrdený polystyrén v spáde hr.100-200mm</t>
  </si>
  <si>
    <t>283765-P03</t>
  </si>
  <si>
    <t>Tvrdený polystyrén v spáde hr.50-150mm</t>
  </si>
  <si>
    <t>283765-P04</t>
  </si>
  <si>
    <t>Tvrdený nobasil hr.200mm</t>
  </si>
  <si>
    <t>998713203</t>
  </si>
  <si>
    <t>Presun hmôt pre izolácie tepelné v objektoch výšky nad 12 m do 24 m</t>
  </si>
  <si>
    <t>763</t>
  </si>
  <si>
    <t>Konštrukcie - drevostavby</t>
  </si>
  <si>
    <t>763135035.1</t>
  </si>
  <si>
    <t>Kazetový podhľad z minerálnych vlákien</t>
  </si>
  <si>
    <t>763138313</t>
  </si>
  <si>
    <t>Podhľad sadrokartónový RF 1x12, 5-OK,strop železobetónový,upevnenie na závesoch</t>
  </si>
  <si>
    <t>763138313.1</t>
  </si>
  <si>
    <t>Podhľad sadrokartónový impregnovaný RFI 1x12, 5-OK,strop železobetónový,upevnenie na závesoch</t>
  </si>
  <si>
    <t>763147111.1</t>
  </si>
  <si>
    <t>Protipožiarny obklad sadrokartónom , doska RF12,5 mm - stupačky a iné konštrukcie</t>
  </si>
  <si>
    <t>998763201</t>
  </si>
  <si>
    <t>Presun hmôt pre drevostavby v objektoch výšky do 12 m</t>
  </si>
  <si>
    <t>764</t>
  </si>
  <si>
    <t>Konštrukcie klampiarske</t>
  </si>
  <si>
    <t>764711113</t>
  </si>
  <si>
    <t>Oplechovanie parapetov poplast.plech rš 200 mm</t>
  </si>
  <si>
    <t>764721113.1</t>
  </si>
  <si>
    <t>Oplechovanie strechy poplast.plech rš 200 mm</t>
  </si>
  <si>
    <t>764731115.1</t>
  </si>
  <si>
    <t>Oplechovanie múrov poplast.plech rš 550 mm</t>
  </si>
  <si>
    <t>764731116.1</t>
  </si>
  <si>
    <t>Oplechovanie múrov poplast.plech rš 650 mm</t>
  </si>
  <si>
    <t>764751112.1</t>
  </si>
  <si>
    <t>Odpadné rúry poplast.plech kruhové rovné D 100 mm, vr. objímok, odskokov, lapačov nečistôt a iných súčastí</t>
  </si>
  <si>
    <t>764761121.1</t>
  </si>
  <si>
    <t>Žľaby poplast.plech podokapné polkruhové s hákmi veľkosť 100 mm, vr. rohov, kútov, čiel</t>
  </si>
  <si>
    <t>998764203</t>
  </si>
  <si>
    <t>Presun hmôt pre konštrukcie klampiarske v objektoch výšky nad 12 do 24 m</t>
  </si>
  <si>
    <t>766</t>
  </si>
  <si>
    <t>Konštrukcie stolárske</t>
  </si>
  <si>
    <t>76666-P01</t>
  </si>
  <si>
    <t>Montáž dverového krídla kompletiz.otváravého do oceľovej alebo fošňovej zárubne, jednokrídlové</t>
  </si>
  <si>
    <t>611601-PP2</t>
  </si>
  <si>
    <t>Dvere vnútorné hladké plné jednokrídlové S-C dymotesné +zámok, záves a padacia lišta 1100x1970     "P2"</t>
  </si>
  <si>
    <t>611601-P01</t>
  </si>
  <si>
    <t>Dvere vnútorné hladké plné jednokrídlové bez PO +zámok, záves, vložka 1100x1970     "1"</t>
  </si>
  <si>
    <t>611601-P04</t>
  </si>
  <si>
    <t>Dvere vnútorné hladké plné jednokrídlové bez PO +zámok, záves, vložka 1100x1970     "4"</t>
  </si>
  <si>
    <t>611601-P05</t>
  </si>
  <si>
    <t>Dvere vnútorné presklené jednokrídlové bez PO +zámok, záves, vložka 800x1970     "5"</t>
  </si>
  <si>
    <t>76666-P02</t>
  </si>
  <si>
    <t>611601-P02</t>
  </si>
  <si>
    <t>Dvere vnútorné hladké plné jednokrídlové bez PO +zámok, záves, vložka 900x1970     "2"</t>
  </si>
  <si>
    <t>611601-P03</t>
  </si>
  <si>
    <t>Dvere vnútorné hladké plné jednokrídlové bez PO +zámok, záves, vložka 800x1970     "3"</t>
  </si>
  <si>
    <t>76666-P03</t>
  </si>
  <si>
    <t>Montáž dverového krídla kompletiz.otváravého do oceľovej alebo fošňovej zárubne, dvojkrídlové</t>
  </si>
  <si>
    <t>611601-P09</t>
  </si>
  <si>
    <t>Dvere vnútorné presklené 1/3 dvojkrídlové bez PO +zámok, záves, vložka 1450x1970     "9"</t>
  </si>
  <si>
    <t>611601-P010</t>
  </si>
  <si>
    <t>Dvere vnútorné presklené 1/3 dvojkrídlové bez PO +zámok, záves, vložka 1450x1970     "10"</t>
  </si>
  <si>
    <t>611601-P011</t>
  </si>
  <si>
    <t>Dvere vnútorné hladké plné dvojkrídlové bez PO +zámok, záves, vložka 1450x1970     "11"</t>
  </si>
  <si>
    <t>76666-P12</t>
  </si>
  <si>
    <t>611601-P012</t>
  </si>
  <si>
    <t>Dvere vnútorné hladké plné dvojkrídlové bez PO +zámok, záves, vložka 1200x1970     "12"</t>
  </si>
  <si>
    <t>76666-P13</t>
  </si>
  <si>
    <t>611601-P013</t>
  </si>
  <si>
    <t>Dvere vnútorné hladké plné jednokrídlové bez PO +zámok, záves, vložka 1200x1970     "13"</t>
  </si>
  <si>
    <t>998766203</t>
  </si>
  <si>
    <t>Presun hmot pre konštrukcie stolárske v objektoch výšky nad 12 do 24 m</t>
  </si>
  <si>
    <t>767</t>
  </si>
  <si>
    <t>Konštrukcie doplnkové kovové</t>
  </si>
  <si>
    <t>767161110</t>
  </si>
  <si>
    <t>Montáž zábradlia rovného z rúrok do muriva, s hmotnosťou 1 metra zábradlia do 20 kg</t>
  </si>
  <si>
    <t>553466-P03</t>
  </si>
  <si>
    <t>Zábradlie okna v.1000mm - dve vodorovné madlá nad sebou, jacklové profily, polomatný pozink., dl. 1400mm    "Z3"</t>
  </si>
  <si>
    <t>553466-P04</t>
  </si>
  <si>
    <t>Zábradlie okna v.1000mm - dve vodorovné madlá nad sebou , jacklové profil, polomatný pozink, dl. 2550+2050mm    "Z7"</t>
  </si>
  <si>
    <t>553466-P05</t>
  </si>
  <si>
    <t>Zábradlie okna v.1000mm - dve vodorovné madlá nad sebou, jacklové profily, polomatný pozink, dl.2550+3650mm  "Z8"</t>
  </si>
  <si>
    <t>767161210</t>
  </si>
  <si>
    <t>Montáž zábradlia rovného z rúrok na oceľovú konštrukciu, s hmotnosťou 1 m zábradlia do 20 kg</t>
  </si>
  <si>
    <t>553466-P06</t>
  </si>
  <si>
    <t>Zábradlie v.1100mm, jacklové profily, polomatný pozink, vr. kotvenia, dl.3500mm     "Z5"</t>
  </si>
  <si>
    <t>553466-P07</t>
  </si>
  <si>
    <t>Zábradlie v.1100mm, jacklové profily, polomatný pozink, dl.2850+3500mm     "Z6"</t>
  </si>
  <si>
    <t>767221220</t>
  </si>
  <si>
    <t>Montáž zábradlí schodísk z rúrok na oceľovú konštrukciu, s hmotnosťou 1 m zábradlia do 25 kg</t>
  </si>
  <si>
    <t>553466-P01</t>
  </si>
  <si>
    <t>Zábradlie schodiskové v.1100mm, jacklové profily, polomatný pozink., vr, kotvenia     "Z1"</t>
  </si>
  <si>
    <t>553466-P02</t>
  </si>
  <si>
    <t>Zábradlie schodiskové v.1100mm, jacklové profily, polomatný pozink., vr. kotvenia     "Z2"</t>
  </si>
  <si>
    <t>767616111</t>
  </si>
  <si>
    <t>Montáž okien z AL-profilov</t>
  </si>
  <si>
    <t>553423-P51</t>
  </si>
  <si>
    <t>Exter.presklená stena hliníková, členená 2580/8500mm     "PR1/H"</t>
  </si>
  <si>
    <t>553423-P52</t>
  </si>
  <si>
    <t>Exter.presklená stena hliníková, členená 2080/8500mm     "PR2/H"</t>
  </si>
  <si>
    <t>553423-P53</t>
  </si>
  <si>
    <t>Exter.presklená stena hliníková, členená 3680/3250mm     "PR3/H"</t>
  </si>
  <si>
    <t>553423-P54</t>
  </si>
  <si>
    <t>Exter.presklená stena hliníková, členená 2580/3400mm     "PR4/H"</t>
  </si>
  <si>
    <t>553423-P55</t>
  </si>
  <si>
    <t>Exter.presklená stena hliníková, členená 2580/4700mm     "PR5/H"</t>
  </si>
  <si>
    <t>553423-P58</t>
  </si>
  <si>
    <t>Exter.presklená stena hliníková, členená, presklenie polykarbonát,  5650/12500     "PR8/H"</t>
  </si>
  <si>
    <t>76763-P01</t>
  </si>
  <si>
    <t>Montáž plastových okien, dverí a zaskl.stien (všetky plasty - farba šedá)</t>
  </si>
  <si>
    <t>611410-P01</t>
  </si>
  <si>
    <t>Exter.jednokrídl.dvere plastové, presklené 1100/2100mm, elektronicky zabezpečené     "S/P"</t>
  </si>
  <si>
    <t>611410-P02</t>
  </si>
  <si>
    <t>Exter.jednokrídl.dvere plastové  1000/1970mm     "T/P"</t>
  </si>
  <si>
    <t>611410-P03</t>
  </si>
  <si>
    <t>Exter.dvojkrídl.dvere plastové  2500/2500mm     "U/P"</t>
  </si>
  <si>
    <t>611410-P04</t>
  </si>
  <si>
    <t>Exter.dvojkrídl.dvere plastové,presklené  1800/2250mm     "V/P"</t>
  </si>
  <si>
    <t>611410-P05</t>
  </si>
  <si>
    <t>Exter.jednokrídl.okno plastové,pevné  1400/2000mm     "A1/P"</t>
  </si>
  <si>
    <t>611410-P06</t>
  </si>
  <si>
    <t>Exter.jednokrídl.okno plastové, otváravo-sklopné  1400/2000mm     "A2/PP"</t>
  </si>
  <si>
    <t>611410-P07</t>
  </si>
  <si>
    <t>Exter.jednokrídl.okno plastové, otváravo-sklopné  1400/2000mm     "A3/PL"</t>
  </si>
  <si>
    <t>611410-P08</t>
  </si>
  <si>
    <t>Exter.jednokrídl.okno plastové, sklopné  1200/1000mm     "B/PS"</t>
  </si>
  <si>
    <t>611410-P09</t>
  </si>
  <si>
    <t>Exter.jednokrídl.okno plastové, pevné 1200/1000mm     "B1/P"</t>
  </si>
  <si>
    <t>611410-P10</t>
  </si>
  <si>
    <t>Exter.jednokrídl.okno plastové, sklopné 700/1000mm     "C/PS"</t>
  </si>
  <si>
    <t>611410-P11</t>
  </si>
  <si>
    <t>Exter.jednokrídl.okno plastové, otváravo-sklopné 1200/2000mm     "D1/PP"</t>
  </si>
  <si>
    <t>611410-P12</t>
  </si>
  <si>
    <t>Exter.jednokrídl.okno plastové, otváravo-sklopné 1200/2000mm     "D2/PL"</t>
  </si>
  <si>
    <t>611410-P13</t>
  </si>
  <si>
    <t>Exter.jednokrídl.okno plastové, sklopné 600/1000mm     "E/PS"</t>
  </si>
  <si>
    <t>611410-P14</t>
  </si>
  <si>
    <t>Exter.jednokrídl.okno plastové, sklopné 1200/600mm     "F/PS"</t>
  </si>
  <si>
    <t>611410-P15</t>
  </si>
  <si>
    <t>Exter.jednokrídl.okno plastové, pevné 1200/600mm     "F1/P"</t>
  </si>
  <si>
    <t>611410-P16</t>
  </si>
  <si>
    <t>Exter.jednokrídl.okno plastové, sklopné 600/600mm     "G/PS"</t>
  </si>
  <si>
    <t>611410-P17</t>
  </si>
  <si>
    <t>Exter.jednokrídl.okno plastové, pevné 1000/1200mm     "H1/P"</t>
  </si>
  <si>
    <t>611410-P18</t>
  </si>
  <si>
    <t>Exter.jednokrídl.okno plastové, otváravo-sklopné 1000/1200mm     "H2/PP"</t>
  </si>
  <si>
    <t>611410-P21</t>
  </si>
  <si>
    <t>Exter.jednokrídl.okno plastové, pevné 1190/2000mm     "K1/P"</t>
  </si>
  <si>
    <t>611410-P22</t>
  </si>
  <si>
    <t>Exter.jednokrídl.okno plastové, otváravo-sklopné 1190/2000mm     "K2/PP"</t>
  </si>
  <si>
    <t>611410-P23</t>
  </si>
  <si>
    <t>Exter.dvojkrídl.okno plastové, pevné 1735/2000mm     "L/P"</t>
  </si>
  <si>
    <t>611410-P24</t>
  </si>
  <si>
    <t>Exter.jednokrídl.okno plastové, pevné 645/2000mm     "M/P"</t>
  </si>
  <si>
    <t>611410-P25</t>
  </si>
  <si>
    <t>Exter.jednokrídl.okno plastové, pevné 1200/2375mm     "N3/P"</t>
  </si>
  <si>
    <t>611410-P26</t>
  </si>
  <si>
    <t>Exter.jednokrídl.okno plastové, pevné 1200/1300mm     "O1/P"</t>
  </si>
  <si>
    <t>611410-P27</t>
  </si>
  <si>
    <t>Exter.jednokrídl.okno plastové, pevné 1200/2950mm     "P/P"</t>
  </si>
  <si>
    <t>611410-P28</t>
  </si>
  <si>
    <t>Exter.jednokrídl.okno plastové, pevné 1200/800mm     "Q/P"</t>
  </si>
  <si>
    <t>611410-P29</t>
  </si>
  <si>
    <t>Exter.jednokrídl.okno plastové, pevné 1100/850mm     "R/P"</t>
  </si>
  <si>
    <t>76763-P02</t>
  </si>
  <si>
    <t>Demontáž starých okien</t>
  </si>
  <si>
    <t>76763-P03</t>
  </si>
  <si>
    <t>Odvoz a likvidácia starých  okien</t>
  </si>
  <si>
    <t>76763-P04</t>
  </si>
  <si>
    <t>Murárske práce pre montáži a demontáži  okien</t>
  </si>
  <si>
    <t>76764-P01</t>
  </si>
  <si>
    <t>Montáž dverí hliník., dvojkrídlové+zárubňa systémová     "P1+P4+8"</t>
  </si>
  <si>
    <t>553414-P01</t>
  </si>
  <si>
    <t>Hliníkové presklené dvere dvojkrídl. protipožiarne  EI45 D1 C+ zárubň systémová Hasil+kovanie 1800/2250    "P1"</t>
  </si>
  <si>
    <t>553414-P04</t>
  </si>
  <si>
    <t>Hliníkové presklené dvere dvojkrídl. protipožiarne  EI60 D1 C+ zárubň systémová Hasil+kovanie 1800/2250    "P4"</t>
  </si>
  <si>
    <t>553414-P08</t>
  </si>
  <si>
    <t>Hliníkové presklené dvere dvojkrídl. bez PO+ zárubeň systémová Hasil+kovanie 1800/2250    "8"</t>
  </si>
  <si>
    <t>76764-P02</t>
  </si>
  <si>
    <t>Montáž dverí hliník., dvojkrídlové+zárubňa systémová+autom.pohon     "6"</t>
  </si>
  <si>
    <t>553414-P061</t>
  </si>
  <si>
    <t>Hliníkové presklené dvere dvojkrídlové bez PO+ zárubň systémová Hasil+automat.pohon 1800/2250    "6"</t>
  </si>
  <si>
    <t>76764-P07</t>
  </si>
  <si>
    <t>Montáž dverí hliník., jednokrídlové+zárubňa systémová+EL zámok     "7"</t>
  </si>
  <si>
    <t>553414-P07</t>
  </si>
  <si>
    <t>Hliníkové presklené dvere jednokrídlové bez PO+ zárubň systémová Hasil+EL zámok 1100/2250    "7"</t>
  </si>
  <si>
    <t>76764-P08A</t>
  </si>
  <si>
    <t>Montáž dverí hliník., dvojkrídlové+zárubňa systémová+EL.zámok     "8A"</t>
  </si>
  <si>
    <t>553414-P08A</t>
  </si>
  <si>
    <t>Hliníkové presklené dvere dvojkrídl. bez PO+ zárubeň systémová Hasil+EL zámok 1800/2250    "8A"</t>
  </si>
  <si>
    <t>76764-P08B</t>
  </si>
  <si>
    <t>Montáž dverí hliník., dvojkrídlové+zárubňa systémová+EL.zámok     "8B"</t>
  </si>
  <si>
    <t>553414-P08B</t>
  </si>
  <si>
    <t>Hliníkové presklené dvere dvojkrídl. bez PO+ zárubeň systémová Hasil+EL zámok 1800/2250    "8B"</t>
  </si>
  <si>
    <t>76764-P14A</t>
  </si>
  <si>
    <t>Montáž dverí hliník., jedno a dvojkrídlové posuvné+zárubňa systémová+pohon automat.     "14A+14B+15"</t>
  </si>
  <si>
    <t>553414-P14A</t>
  </si>
  <si>
    <t>Hliníkové presklené 1/3 dvere jednokrídl. bez PO, posuvné + zárubeň systémová Hasil+pohon automat. 1450/2100    "14A"</t>
  </si>
  <si>
    <t>553414-P14B</t>
  </si>
  <si>
    <t>Hliníkové presklené 1/3 dvere dvojkrídl. bez PO, posuvné + zárubeň systémová Hasil+pohon automat. 1450/2100    "14B"</t>
  </si>
  <si>
    <t>553414-P15</t>
  </si>
  <si>
    <t>Hliníkové presklené 1/3 dvere jednokrídl. bez PO, posuvné + zárubeň systémová Hasil+pohon automat. 1450/2100    "15"</t>
  </si>
  <si>
    <t>76764-P16</t>
  </si>
  <si>
    <t>Montáž dverí hliník., jednokrídlové posuvné+zárubňa systémová+pohon mechanic.     "16"</t>
  </si>
  <si>
    <t>553414-P16</t>
  </si>
  <si>
    <t>Hliníkové presklené 1/3 dvere jednokrídl. bez PO, posuvné + zárubeň systémová Hasil+pohon mechanic. 800/1970    "16"</t>
  </si>
  <si>
    <t>76764-P17</t>
  </si>
  <si>
    <t>Montáž dverí hliník., jednokrídlové posuvné+zárubňa systémová+pohon automat.     "17"</t>
  </si>
  <si>
    <t>553414-P17</t>
  </si>
  <si>
    <t>Hliníkové presklené 1/3 dvere jednokrídl. bez PO, posuvné + zárubeň systémová Hasil+pohon automat. 1450/2250    "17"</t>
  </si>
  <si>
    <t>76764-P18</t>
  </si>
  <si>
    <t>Montáž dverí hliník., dvojkrídlové posuvné+zárubňa systémová+pohon automat.     "18"</t>
  </si>
  <si>
    <t>553414-P18</t>
  </si>
  <si>
    <t>Hliníkové presklené dvere dvojkrídl. bez PO, posuvné + zárubeň systémová Hasil+pohon automat. 1900/2250    "18"</t>
  </si>
  <si>
    <t>76764-P19</t>
  </si>
  <si>
    <t>Montáž dverí hliník., jednokrídlové posuvné+zárubňa systémová+pohon mechan.     "19"</t>
  </si>
  <si>
    <t>553414-P19</t>
  </si>
  <si>
    <t>Hliníkové presklené 1/3 dvere jednokrídl. bez PO, posuvné + zárubeň systémová Hasil+pohon mechan.1100/2100    "19"</t>
  </si>
  <si>
    <t>767657340</t>
  </si>
  <si>
    <t>Montáž vrát zdvíhacích, osadených do oceľovej konštrukcie, s plochou nad 13 m2</t>
  </si>
  <si>
    <t>553446-P01</t>
  </si>
  <si>
    <t>Garážová brána s elektr.pohonom s vysúvaním k stropu, hliníkové 6300/3000mm     "W/H"</t>
  </si>
  <si>
    <t>76765-P03</t>
  </si>
  <si>
    <t>Montáž dverí oceľ.jednokrídlové+zárubňa +zámok     "P3"</t>
  </si>
  <si>
    <t>553415-P03</t>
  </si>
  <si>
    <t>Oceľové plné dvere jednokrídl.EI30 D1 C,+ zárubeň Hasil+zámok a záves 800/1970    "P3""</t>
  </si>
  <si>
    <t>76765-P05</t>
  </si>
  <si>
    <t>Montáž dverí oceľ.dvojkrídlové+zárubňa +zámok     "P5"</t>
  </si>
  <si>
    <t>553415-P05</t>
  </si>
  <si>
    <t>Oceľové plné dvere dvojkrídl.EW60 D1 C,+ zárubeň Hasil+zámok a záves 1450/2100     "P5""</t>
  </si>
  <si>
    <t>76765-P07</t>
  </si>
  <si>
    <t>Montáž dverí oceľ.dvojkrídlové+zárubňa +zámok     "P7"</t>
  </si>
  <si>
    <t>553415-P07</t>
  </si>
  <si>
    <t>Oceľové plné dvere dvojkrídl.EW30 D1 C,+ zárubeň Hasil+zámok a záves 1450/2250     "P7""</t>
  </si>
  <si>
    <t>76765-P08</t>
  </si>
  <si>
    <t>Montáž dverí oceľ.dvojkrídlové+zárubňa +zámok     "P8"</t>
  </si>
  <si>
    <t>553415-P08</t>
  </si>
  <si>
    <t>Oceľové plné dvere dvojkrídl.EW30 D1 C,+ zárubeň oceľ.oblož.+zámok a záves 1800/2250     "P8""</t>
  </si>
  <si>
    <t>76765-P09</t>
  </si>
  <si>
    <t>Montáž dverí oceľ.dvojkrídlové+zárubňa +zámok     "P9"</t>
  </si>
  <si>
    <t>553415-P09</t>
  </si>
  <si>
    <t>Oceľové plné dvere dvojkrídl.EI30 D1 C,+ zárubeň oceľ.oblož.+zámok a záves 2500/3000     "P9""</t>
  </si>
  <si>
    <t>76765-P0O1</t>
  </si>
  <si>
    <t>Montáž dverí oceľ.rogenové+zárubňa      "O1"</t>
  </si>
  <si>
    <t>553415-P0O1</t>
  </si>
  <si>
    <t>Oceľové dvere rongenové,bez PO+ zárubeň Hasil 1250/1970     "O1""</t>
  </si>
  <si>
    <t>76765-P0O2</t>
  </si>
  <si>
    <t>Montáž dverí oceľ.rogenové+zárubňa      "O2"</t>
  </si>
  <si>
    <t>553415-P0O2</t>
  </si>
  <si>
    <t>Oceľové dvere rongenové Alpre RTG, 1,5mmPb ,bez PO+ zárubeň Hasil 1250/2100     "O2""</t>
  </si>
  <si>
    <t>76765-P0O3</t>
  </si>
  <si>
    <t>Montáž dverí oceľ.rogenové+zárubňa+kovanie      "O3"</t>
  </si>
  <si>
    <t>553415-P0O3</t>
  </si>
  <si>
    <t>Oceľové dvere rongenové Alpre RTG, 1,5mmPb ,bez PO+ zárubeň Hasil +kovanie 700/1970     "O3""</t>
  </si>
  <si>
    <t>76765-P0O4</t>
  </si>
  <si>
    <t>Montáž dverí oceľ.rogenové+zárubňa+kovanie      "O4"</t>
  </si>
  <si>
    <t>553415-P0O4</t>
  </si>
  <si>
    <t>Oceľové dvere rongenové Alpre RTG, 1,5mmPb ,bez PO+ zárubeň Hasil +kovanie 800/1970     "O4""</t>
  </si>
  <si>
    <t>76765-P0O5</t>
  </si>
  <si>
    <t>Montáž dverí oceľ.rogenové+zárubňa      "O5"</t>
  </si>
  <si>
    <t>553415-P0O5</t>
  </si>
  <si>
    <t>Oceľové dvere rongenové Alpre RTG, 1,0mmPb ,bez PO+ zárubeň Hasil +kovanie 1450/2250     "O5"</t>
  </si>
  <si>
    <t>76765-P0O6</t>
  </si>
  <si>
    <t>Montáž dverí oceľ.rogenové+zárubňa      "O6"</t>
  </si>
  <si>
    <t>553415-P0O6</t>
  </si>
  <si>
    <t>Oceľové dvere rongenové Alpre RTG, 1,0mmPb ,bez PO+ zárubeň Hasil +kovanie 800/1970    "O6"</t>
  </si>
  <si>
    <t>76765-P20</t>
  </si>
  <si>
    <t>Montáž dverí oceľ.dvojkrídlové+zárubňa+zámok a  záves      "20"</t>
  </si>
  <si>
    <t>553415-P20</t>
  </si>
  <si>
    <t>Oceľové dvere plné dvojkrídl., bez PO+ zárubeň Hasil + zámok a záves 1450/2250    "20"</t>
  </si>
  <si>
    <t>76765-P21</t>
  </si>
  <si>
    <t>Montáž dverí oceľ.dvojkrídlové+zárubňa+zámok a  záves      "21"</t>
  </si>
  <si>
    <t>553415-P21</t>
  </si>
  <si>
    <t>Oceľové dvere plné dvojkrídl., bez PO+ zárubeň Hasil + zámok a záves 1450/1970    "21"</t>
  </si>
  <si>
    <t>76765-P22</t>
  </si>
  <si>
    <t>Montáž dverí oceľ.jednokrídlové+zárubňa+zámok a  záves      "22"</t>
  </si>
  <si>
    <t>553415-P22</t>
  </si>
  <si>
    <t>Oceľové dvere plné jednokrídl., bez PO+ zárubeň Hasil + zámok a záves 1000/1970    "22"</t>
  </si>
  <si>
    <t>767995102</t>
  </si>
  <si>
    <t>Montáž ostatných atypických kovových stavebných doplnkových konštrukcií nad 5 do 10 kg</t>
  </si>
  <si>
    <t>kg</t>
  </si>
  <si>
    <t>553-P100</t>
  </si>
  <si>
    <t>Prenosný hasiaci prístroj práškový 6kg</t>
  </si>
  <si>
    <t>767995104</t>
  </si>
  <si>
    <t>Montáž ostatných atypických kovových stavebných doplnkových konštrukcií nad 20 do 50 kg</t>
  </si>
  <si>
    <t>553P101</t>
  </si>
  <si>
    <t>Stavebná oceľ statiky, vr. výroby a kotvenia</t>
  </si>
  <si>
    <t>998767203</t>
  </si>
  <si>
    <t>Presun hmôt pre kovové stavebné doplnkové konštrukcie v objektoch výšky nad 12 do 24 m</t>
  </si>
  <si>
    <t>771</t>
  </si>
  <si>
    <t>Podlahy z dlaždíc</t>
  </si>
  <si>
    <t>771275107</t>
  </si>
  <si>
    <t>Montáž obkladov schodiskových stupňov z dlaždíc keramických do tmelu, hladké 300x300 mm</t>
  </si>
  <si>
    <t>771275901</t>
  </si>
  <si>
    <t>Montáž profilu schodiskovej hrany</t>
  </si>
  <si>
    <t>2725505100</t>
  </si>
  <si>
    <t>Hrana schodov šedá 3645 dĺžka  250 cm</t>
  </si>
  <si>
    <t>771575109</t>
  </si>
  <si>
    <t>Montáž podláh z dlaždíc keram. ukladanie do tmelu bez povrchové úpravy alebo glaz. hladkých 300x300mm</t>
  </si>
  <si>
    <t>5976412701</t>
  </si>
  <si>
    <t>Dlaždice keramické s hladkým povrchom líca úprava 300x300x10</t>
  </si>
  <si>
    <t>771575208</t>
  </si>
  <si>
    <t>Montáž podláh z dlaždíc keram. ukladanie do tmelu bez povrchové úpravy alebo glaz., reliéf. 300x300 mm</t>
  </si>
  <si>
    <t>5976412702</t>
  </si>
  <si>
    <t>Dlaždice keramické protišmykové 300x300x10</t>
  </si>
  <si>
    <t>771579792</t>
  </si>
  <si>
    <t>Príplatok k cene za podlahy v obmedzenom priestore</t>
  </si>
  <si>
    <t>771589795</t>
  </si>
  <si>
    <t>Príplatok k cene za škárovanie bielym cementom</t>
  </si>
  <si>
    <t>998771203</t>
  </si>
  <si>
    <t>Presun hmôt pre podlahy z dlaždíc v objektoch výšky nad l2 do 24 m</t>
  </si>
  <si>
    <t>776</t>
  </si>
  <si>
    <t>Podlahy povlakové</t>
  </si>
  <si>
    <t>77666-P01</t>
  </si>
  <si>
    <t>Pokládka podlahoviny PVC Favorit 2mm (viď cenovú ponuku - príloha)</t>
  </si>
  <si>
    <t>2841291501</t>
  </si>
  <si>
    <t>Podlahovina z PVC Favorit  hr 2mm (viď cenovú ponuku - príloha)</t>
  </si>
  <si>
    <t>77666-P02</t>
  </si>
  <si>
    <t>Pokládka podlahoviny PVC Safeguard protišmyl.2mm (viď cenovú ponuku - príloha)</t>
  </si>
  <si>
    <t>2841291502</t>
  </si>
  <si>
    <t>Podlahovina z PVC Safegard protišmyk. hr 2mm (viď cenovú ponuku - príloha)</t>
  </si>
  <si>
    <t>77666-P03</t>
  </si>
  <si>
    <t>Pokládka podlahoviny PVC Pastel Condutive LG2 (viď cenovú ponuku - príloha)</t>
  </si>
  <si>
    <t>2841291503</t>
  </si>
  <si>
    <t>Podlahovina z PVC Pastel Conductive LG2 (viď cenovú ponuku - príloha)</t>
  </si>
  <si>
    <t>77666-P04</t>
  </si>
  <si>
    <t>Pokládka podlahoviny PVC Royal Condutive LG2 (viď cenovú ponuku - príloha)</t>
  </si>
  <si>
    <t>2841291504</t>
  </si>
  <si>
    <t>Podlahovina z PVC Royal Conductive LG2 (viď cenovú ponuku - príloha)</t>
  </si>
  <si>
    <t>77666-P06</t>
  </si>
  <si>
    <t>Pokládka gumy (viď cenovú ponuku - príloha)</t>
  </si>
  <si>
    <t>2841291506</t>
  </si>
  <si>
    <t>Guma hr.2mm (viď cenovú ponuku - príloha)</t>
  </si>
  <si>
    <t>77666-P07</t>
  </si>
  <si>
    <t>D+M vyťahovaného sokla s fabion.prvkom (viď cenovú ponuku - príloha)</t>
  </si>
  <si>
    <t>77666-P09</t>
  </si>
  <si>
    <t>D+M gumenného sokla 3x3  (viď cenovú ponuku - príloha)</t>
  </si>
  <si>
    <t>77666-P10</t>
  </si>
  <si>
    <t>Zváranie a frézovanie PVC (viď cenovú ponuku - príloha)</t>
  </si>
  <si>
    <t>77666-P11</t>
  </si>
  <si>
    <t>Príprava a výpň dilatácie pre celoplošn.prekrytie PVC (viď cenovú ponuku - príloha)</t>
  </si>
  <si>
    <t>77666-P12</t>
  </si>
  <si>
    <t>Revízna správa vodivej podlahy (viď cenovú ponuku - príloha)</t>
  </si>
  <si>
    <t>77666-P13</t>
  </si>
  <si>
    <t>Brúsenie podkladu - cementový poter (viď cenovú ponuku - príloha)</t>
  </si>
  <si>
    <t>77666-P14</t>
  </si>
  <si>
    <t>Vyrovnávanie podlahy s DA 3mm vrátane penetrácie (viď cenovú ponuku - príloha)</t>
  </si>
  <si>
    <t>77666-P15</t>
  </si>
  <si>
    <t>Brúsenie nivelačky (viď cenovú ponuku - príloha)</t>
  </si>
  <si>
    <t>77666-P16</t>
  </si>
  <si>
    <t>Penetračný náter vodivý  (viď cenovú ponuku - príloha)</t>
  </si>
  <si>
    <t>998776203</t>
  </si>
  <si>
    <t>Presun hmôt pre podlahy povlakové v objektoch výšky nad 12 do 24 m</t>
  </si>
  <si>
    <t>781</t>
  </si>
  <si>
    <t>Dokončovacie práce a obklady</t>
  </si>
  <si>
    <t>781445018</t>
  </si>
  <si>
    <t>Montáž obkladov stien z obkladačiek hutných, keramických do tmelu,veľkosť 200x200 mm</t>
  </si>
  <si>
    <t>5976575000</t>
  </si>
  <si>
    <t>Obkladačky keramické glazované jednofarebné 200x200</t>
  </si>
  <si>
    <t>781449701</t>
  </si>
  <si>
    <t>Príplatok k cene za obklady v obmedzenom priestore</t>
  </si>
  <si>
    <t>781449704</t>
  </si>
  <si>
    <t>Príplatok za škárovanie bielym cementom</t>
  </si>
  <si>
    <t>998781203</t>
  </si>
  <si>
    <t>Presun hmôt pre obklady keramické v objektoch výšky nad 12 do 24 m</t>
  </si>
  <si>
    <t>783</t>
  </si>
  <si>
    <t>Dokončovacie práce - nátery</t>
  </si>
  <si>
    <t>783122110</t>
  </si>
  <si>
    <t>Nátery oceľ.konštr. syntetické na vzduchu schnúce farby šedej ťažkých "A" dvojnásobné</t>
  </si>
  <si>
    <t>783122710</t>
  </si>
  <si>
    <t>Nátery oceľ.konštr. syntetické na vzduchu schnúce farby šedej ťažkých "A" základný</t>
  </si>
  <si>
    <t>783129112</t>
  </si>
  <si>
    <t>Nátery oceľ.konštr. syntetické ťažkých "A", príplatok farba modrá, zelená, červená za farbu 1x</t>
  </si>
  <si>
    <t>783222100</t>
  </si>
  <si>
    <t>Nátery kov.stav.doplnk.konštr. syntetické farby šedej na vzduchu schnúce dvojnásobné</t>
  </si>
  <si>
    <t>783226100</t>
  </si>
  <si>
    <t>Nátery kov.stav.doplnk.konštr. syntetické farby šedej na vzduchu schnúce základný</t>
  </si>
  <si>
    <t>783229112</t>
  </si>
  <si>
    <t>Nátery kov.stav.doplnk.konštr. syntetické farby Príplatok za farbu 1x</t>
  </si>
  <si>
    <t>783894123</t>
  </si>
  <si>
    <t>Náter farbami ekologickými riediteľnými vodou univerzálnym bielym stien dvojnásobný - umývateľný</t>
  </si>
  <si>
    <t>783894124</t>
  </si>
  <si>
    <t>Náter farbami ekologickými riediteľnými vodou univerzálnym bielym stien dvojnásobný - antibakteriálny</t>
  </si>
  <si>
    <t>783894612</t>
  </si>
  <si>
    <t>Náter farbami ekologickými riediteľnými vodou bielym pre náter sadrokartón. stropov 2x</t>
  </si>
  <si>
    <t>783894613</t>
  </si>
  <si>
    <t>Náter farbami ekologickými riediteľnými vodou bielym pre náter sadrokartón. stropov 2x - umývateľný</t>
  </si>
  <si>
    <t>783894614</t>
  </si>
  <si>
    <t>Náter farbami ekologickými riediteľnými vodou bielym pre náter sadrokartón. stropov 2x - antibakteriálny</t>
  </si>
  <si>
    <t>783894622</t>
  </si>
  <si>
    <t>Náter farbami ekologickými riediteľnými vodou bielym pre náter sadrokartón. stien 2x</t>
  </si>
  <si>
    <t>784</t>
  </si>
  <si>
    <t>Dokončovacie práce - maľby</t>
  </si>
  <si>
    <t>784452371</t>
  </si>
  <si>
    <t>Maľby z maliarskych zmesí tekutých Primalex, jednofarebné dvojnásobné v miestn. výšky do 3,80 m</t>
  </si>
  <si>
    <t>24-M</t>
  </si>
  <si>
    <t>Montáže vzduchotechnických zariad.</t>
  </si>
  <si>
    <t>240070887.1</t>
  </si>
  <si>
    <t>Žalúzia protidažďová. Vyhotovenie do muriva. Veľkosť : 250x400</t>
  </si>
  <si>
    <t>4297310510</t>
  </si>
  <si>
    <t>Protidažďové žalúzie-hliníkové 250x400     "VŽ4"</t>
  </si>
  <si>
    <t>240070887.2</t>
  </si>
  <si>
    <t>Žalúzia protidažďová. Vyhotovenie do muriva. Veľkosť : 400x250</t>
  </si>
  <si>
    <t>4297310551</t>
  </si>
  <si>
    <t>Protidažďové žalúzie-hliníkové 400x250     "VŽ8"</t>
  </si>
  <si>
    <t>240070895.1</t>
  </si>
  <si>
    <t>Žalúzia protidažďová. Vyhotovenie do muriva. Veľkosť : 600x600</t>
  </si>
  <si>
    <t>4297310627.1</t>
  </si>
  <si>
    <t>Protidažďové žalúzie-hliníkové 600x600     "VŽ3"</t>
  </si>
  <si>
    <t>240070895.2</t>
  </si>
  <si>
    <t>Žalúzia protidažďová. Vyhotovenie do muriva. Veľkosť : 630x315</t>
  </si>
  <si>
    <t>4297310621</t>
  </si>
  <si>
    <t>Protidažďové žalúzie-hliníkové 630x315     "VŽ9"</t>
  </si>
  <si>
    <t>240070896.1</t>
  </si>
  <si>
    <t>Žalúzia protidažďová. Vyhotovenie do muriva. Veľkosť : 900x600</t>
  </si>
  <si>
    <t>4297310678</t>
  </si>
  <si>
    <t>Protidažďové žalúzie-hliníkové 900x600     "VŽ10"</t>
  </si>
  <si>
    <t>240070901</t>
  </si>
  <si>
    <t>Žalúzia protidažďová. Vyhotovenie do muriva. Veľkosť : 1000 x 1 000</t>
  </si>
  <si>
    <t>4297310699</t>
  </si>
  <si>
    <t>Protidažďové žalúzie-hliníkové 1000x1000     "VŽ6"</t>
  </si>
  <si>
    <t>240070901.1</t>
  </si>
  <si>
    <t>Žalúzia protidažďová. Vyhotovenie do muriva. Veľkosť : 900x1100</t>
  </si>
  <si>
    <t>4297310715</t>
  </si>
  <si>
    <t>Protidažďové žalúzie-hliníkové 1100x900     "VŽ5"</t>
  </si>
  <si>
    <t>240070902</t>
  </si>
  <si>
    <t>Žalúzia protidažďová. Vyhotovenie do muriva. Veľkosť : 1250x1000</t>
  </si>
  <si>
    <t>4297310701</t>
  </si>
  <si>
    <t>Protidažďové žalúzie-hliníkové 1250x1000     "VŽ7"</t>
  </si>
  <si>
    <t>240070904</t>
  </si>
  <si>
    <t>Žalúzia protidažďová. Vyhotovenie do muriva. Veľkosť : 1000 x 1 600</t>
  </si>
  <si>
    <t>4297310752.1</t>
  </si>
  <si>
    <t>Protidažďové žalúzie-hliníkové 1600x1000     "VŽ1"</t>
  </si>
  <si>
    <t>240070911</t>
  </si>
  <si>
    <t>Žalúzia protidažďová. Vyhotovenie do muriva. Veľkosť : 1250x1500</t>
  </si>
  <si>
    <t>4297310736</t>
  </si>
  <si>
    <t>Protidažďové žalúzie-hliníkové 1250x1500     "VŽ11"</t>
  </si>
  <si>
    <t>240070914.1</t>
  </si>
  <si>
    <t>Žalúzia protidažďová. Vyhotovenie do muriva. Veľkosť : 2000x1000</t>
  </si>
  <si>
    <t>4297310753.1</t>
  </si>
  <si>
    <t>Protidažďové žalúzie-hliníkové 2000x1000     "VŽ2"</t>
  </si>
  <si>
    <t>33-M</t>
  </si>
  <si>
    <t>Montáže dopr.zariad.sklad.zar.a váh</t>
  </si>
  <si>
    <t>330-P01</t>
  </si>
  <si>
    <t>D+M lôžkový výťah č.1 - nosnosť 2000kg (viď cenovú ponuku - príloha)</t>
  </si>
  <si>
    <t>330-P02</t>
  </si>
  <si>
    <t>D+M lôžkový výťah č.2 - nosnosť 2000kg (viď cenovú ponuku - príloha)</t>
  </si>
  <si>
    <t>330-P04</t>
  </si>
  <si>
    <t>D+M lôžkový výťah č.3 - nosnosť 1600kg (viď cenovú ponuku - príloha)</t>
  </si>
  <si>
    <t>330-P05</t>
  </si>
  <si>
    <t>D+M osobný výťah č.4 - nosnosť 675kg (viď cenovú ponuku - príloha)</t>
  </si>
  <si>
    <t>330-P06</t>
  </si>
  <si>
    <t>D+M osobný výťah č.5 - nosnosť 675kg (viď cenovú ponuku - príloha)</t>
  </si>
  <si>
    <t>330-P07</t>
  </si>
  <si>
    <t>D+M malý nákladný výťah č.6 - nosnosť 300kg (viď cenovú ponuku - príloha)</t>
  </si>
  <si>
    <t>43-M</t>
  </si>
  <si>
    <t>Montáž oceľových konštrukcií</t>
  </si>
  <si>
    <t>4308231011</t>
  </si>
  <si>
    <t>Krytina strechy z vln.plechu zváraná-stratené debnenie</t>
  </si>
  <si>
    <t>1388001300</t>
  </si>
  <si>
    <t>Rannila 35  pozinkovaný hrúbka 0.63mm</t>
  </si>
  <si>
    <t>430861001</t>
  </si>
  <si>
    <t>Montáž rôznych dielov OK - prvá cenová krivka do 300 kg vrátane</t>
  </si>
  <si>
    <t>553P103</t>
  </si>
  <si>
    <t>Stavebná oceľ (L,I,U, plechy, pásy...vr.výroby a kotvenia)</t>
  </si>
  <si>
    <t>ASR - Architektúra a statika</t>
  </si>
  <si>
    <t>18.04.2018</t>
  </si>
  <si>
    <t>PRÁCE A DODÁVKY PSV</t>
  </si>
  <si>
    <t>71346-3134</t>
  </si>
  <si>
    <t>Montáž tep.izol.potrubia pod stropom skr.PE(Mirelon,...)prilepené na potr.DN 32</t>
  </si>
  <si>
    <t>247 461110</t>
  </si>
  <si>
    <t>Lepidlo ARMAFLEX</t>
  </si>
  <si>
    <t>272 3A7700</t>
  </si>
  <si>
    <t>Izolácie hadicové Izoflex R v dĺž.2 m , hr.izol.15 mm</t>
  </si>
  <si>
    <t>99871-3203</t>
  </si>
  <si>
    <t>Presun hmôt pre izolácie tepelné v objektoch výšky do 24 m</t>
  </si>
  <si>
    <t>721</t>
  </si>
  <si>
    <t>Vnútorná kanalizácia</t>
  </si>
  <si>
    <t>72117-3207</t>
  </si>
  <si>
    <t>Potrubie kanal. z HT rúr REHAU D 40</t>
  </si>
  <si>
    <t>72117-3208</t>
  </si>
  <si>
    <t>Potrubie kanal. z HT rúr REHAU D 50</t>
  </si>
  <si>
    <t>72117-3209</t>
  </si>
  <si>
    <t>Potrubie kanal. z HT rúr REHAU D 70</t>
  </si>
  <si>
    <t>72117-3210</t>
  </si>
  <si>
    <t>Potrubie kanal. z HT rúr REHAU D 100</t>
  </si>
  <si>
    <t>72117-3230</t>
  </si>
  <si>
    <t>Potrubie kanal. z KG rúr REHAU D 100</t>
  </si>
  <si>
    <t>72117-3231</t>
  </si>
  <si>
    <t>Potrubie kanal. z KG rúr REHAU D 125</t>
  </si>
  <si>
    <t>72117-3232</t>
  </si>
  <si>
    <t>Potrubie kanal. z KG rúr REHAU D 160</t>
  </si>
  <si>
    <t>72117-3233</t>
  </si>
  <si>
    <t>Potrubie kanal. z KG rúr REHAU D 200</t>
  </si>
  <si>
    <t>72119-4104</t>
  </si>
  <si>
    <t>Vyvedenie a upevnenie kanal. výpustiek D 40x1.8</t>
  </si>
  <si>
    <t>kus</t>
  </si>
  <si>
    <t>72119-4105</t>
  </si>
  <si>
    <t>Vyvedenie a upevnenie kanal. výpustiek D 50x1.8</t>
  </si>
  <si>
    <t>72119-4109</t>
  </si>
  <si>
    <t>Vyvedenie a upevnenie kanal. výpustiek D 110x2.3</t>
  </si>
  <si>
    <t>72121-1912</t>
  </si>
  <si>
    <t>Montáž vpustí podlahových DN 50/75</t>
  </si>
  <si>
    <t>HL3 10NPr</t>
  </si>
  <si>
    <t>Podlahová vpusť HL 310 NPr</t>
  </si>
  <si>
    <t>72124-2121</t>
  </si>
  <si>
    <t>Montáž HL tvaroviek</t>
  </si>
  <si>
    <t>HL2 27</t>
  </si>
  <si>
    <t>Tvarovka  na pripojenie závesného WC HL227</t>
  </si>
  <si>
    <t>HL6 00</t>
  </si>
  <si>
    <t>Lapač strešných spavenín HL600 DN100</t>
  </si>
  <si>
    <t>HL6 2.1</t>
  </si>
  <si>
    <t>Strešný vtok  pre ploché strechy s el.ohrevom HL 62.1</t>
  </si>
  <si>
    <t>72127-3153</t>
  </si>
  <si>
    <t>Ventilačné hlavice polypropylen PP DN 110</t>
  </si>
  <si>
    <t>72129-0111</t>
  </si>
  <si>
    <t>Skúška tesnosti kanalizácie vodou do DN 125</t>
  </si>
  <si>
    <t>72129-0112</t>
  </si>
  <si>
    <t>Skúška tesnosti kanalizácie vodou DN 125-200</t>
  </si>
  <si>
    <t>99872-1203</t>
  </si>
  <si>
    <t>Presun hmôt pre vnút. kanalizáciu v objektoch výšky do 24 m</t>
  </si>
  <si>
    <t>722</t>
  </si>
  <si>
    <t>Vnútorný vodovod</t>
  </si>
  <si>
    <t>72213-0210</t>
  </si>
  <si>
    <t>Potrubie vod. z ocel. rúrok závit. pozink. 11353 DN 15-80</t>
  </si>
  <si>
    <t>72219-0403</t>
  </si>
  <si>
    <t>Prípojky vod. ocel. rúrky záv. poz. 11353 upev. výpust. DN 25</t>
  </si>
  <si>
    <t>72221-3303</t>
  </si>
  <si>
    <t>Montáž zariadenia pre magnetickú úpravu vody prírub. DN 100</t>
  </si>
  <si>
    <t>436 319PC03</t>
  </si>
  <si>
    <t>Úpravňa vody SUPERTOK QUANTO prír.DN100</t>
  </si>
  <si>
    <t>72221-9104</t>
  </si>
  <si>
    <t>Montáž vodov. armatúr prírub. ostatných typov DN 80</t>
  </si>
  <si>
    <t>422 6F0104</t>
  </si>
  <si>
    <t>Filter - DN 80</t>
  </si>
  <si>
    <t>72222-0111</t>
  </si>
  <si>
    <t>Arm. vod. s 1 závitom, nástenka K 247 pre výt. ventil G 1/2</t>
  </si>
  <si>
    <t>72223-2015</t>
  </si>
  <si>
    <t>Armat. vodov. s 2 závitmi, ventil šikmý VE 5083</t>
  </si>
  <si>
    <t>72223-9104</t>
  </si>
  <si>
    <t>Montáž vodov. armatúr s 2 závitmi G 5/4</t>
  </si>
  <si>
    <t>422 3A0900</t>
  </si>
  <si>
    <t>Kohúty guľové na vodu art.320</t>
  </si>
  <si>
    <t>422 5C0100</t>
  </si>
  <si>
    <t>Ventil poistný</t>
  </si>
  <si>
    <t>72223-9108</t>
  </si>
  <si>
    <t>Montáž vodov. armatúr s 2 závitmi G 3,4</t>
  </si>
  <si>
    <t>422 3A0908</t>
  </si>
  <si>
    <t>Kohút guľový na vodu - GK 00 320 180 - 3"</t>
  </si>
  <si>
    <t>72225-4233</t>
  </si>
  <si>
    <t>Požiarne prísl.,hadic.navij. NOHA typ A25/30 na stenu 800x800x200mm</t>
  </si>
  <si>
    <t>súbor</t>
  </si>
  <si>
    <t>72226-2051</t>
  </si>
  <si>
    <t>Montáž vodomera pre vodu do 30 st. C prírub. skrutk. vertikál. DN 50</t>
  </si>
  <si>
    <t>388 2A1153</t>
  </si>
  <si>
    <t>Vodomer skrutkový WP-Dynamic, QN 15, DN 50</t>
  </si>
  <si>
    <t>72229-0229</t>
  </si>
  <si>
    <t>Tlakové skúšky vodov. potrubia závitového do DN 100</t>
  </si>
  <si>
    <t>72229-0234</t>
  </si>
  <si>
    <t>Preplachovanie a dezinfekcia vodov. potrubia do DN 80</t>
  </si>
  <si>
    <t>99872-2203</t>
  </si>
  <si>
    <t>Presun hmôt pre vnút. vodovod v objektoch výšky do 24 m</t>
  </si>
  <si>
    <t>724</t>
  </si>
  <si>
    <t>Strojné vybavenie</t>
  </si>
  <si>
    <t>72414-9102</t>
  </si>
  <si>
    <t>Montáž čerpadiel vodov. cirkulačných</t>
  </si>
  <si>
    <t>426 1A1800</t>
  </si>
  <si>
    <t>Čerpadlá cirkulačné</t>
  </si>
  <si>
    <t>72441-2001</t>
  </si>
  <si>
    <t>Montáž ostatných strojných zariadení</t>
  </si>
  <si>
    <t>426 4B0300</t>
  </si>
  <si>
    <t>Stanica dotláčacia HYDRO 1000</t>
  </si>
  <si>
    <t>99872-4203</t>
  </si>
  <si>
    <t>Presun hmôt pre strojné vybavenie v objektoch výšky do 24 m</t>
  </si>
  <si>
    <t>725</t>
  </si>
  <si>
    <t>Zariaďovacie predmety</t>
  </si>
  <si>
    <t>72511-2173</t>
  </si>
  <si>
    <t>Zách. misa kombi s hlbokým splachováním zvýšený pre imob.odpad zvislý</t>
  </si>
  <si>
    <t>72511-9110</t>
  </si>
  <si>
    <t>Montáž splach. nádrží bez roh. ventila stredne polož.</t>
  </si>
  <si>
    <t>110 357001</t>
  </si>
  <si>
    <t>Montáž.prvok Kombifiix  STANDART pre závesné WC s ovlad.spredu</t>
  </si>
  <si>
    <t>115 770111</t>
  </si>
  <si>
    <t>Ovládacie tlačidlo SAMBA biele</t>
  </si>
  <si>
    <t>156 050001</t>
  </si>
  <si>
    <t>Súprava pre tlmenie hluku pre závesné WC</t>
  </si>
  <si>
    <t>457 888261</t>
  </si>
  <si>
    <t>Podpery pre Kombifix-závesné WC,bidet</t>
  </si>
  <si>
    <t>72511-9213</t>
  </si>
  <si>
    <t>Montáž záchodových mís závesných</t>
  </si>
  <si>
    <t>642 3E0451</t>
  </si>
  <si>
    <t>Klozet závesný OLYMP 2064.0 006, biely</t>
  </si>
  <si>
    <t>642 3E9011</t>
  </si>
  <si>
    <t>Sedadlo OLYMP 9164.0, biele</t>
  </si>
  <si>
    <t>72511-9309</t>
  </si>
  <si>
    <t>Príplatok za použitie silikónového tmelu 0,30 kg/kus</t>
  </si>
  <si>
    <t>72512-2100</t>
  </si>
  <si>
    <t>Pisoárové záchody z diturvitu štandardná kvalita bez nádrže</t>
  </si>
  <si>
    <t>72512-9208</t>
  </si>
  <si>
    <t>Montáž splachovača pisoára automatic.</t>
  </si>
  <si>
    <t>642 5C9009</t>
  </si>
  <si>
    <t>Zdroj napájací pre 3 urinály 9407.3</t>
  </si>
  <si>
    <t>642 5D0203</t>
  </si>
  <si>
    <t>Splachovač pisoarový APIS 4GK1</t>
  </si>
  <si>
    <t>72513-9102</t>
  </si>
  <si>
    <t>Príplatok za použitie silikónového tmelu 0,6 kg/kus</t>
  </si>
  <si>
    <t>72521-1602</t>
  </si>
  <si>
    <t>Umývadlo keram pripev. na stenu skrutk biele bez krytu na sifón 550 mm</t>
  </si>
  <si>
    <t>72521-1701</t>
  </si>
  <si>
    <t>Umývátko keramické stenové 400 mm</t>
  </si>
  <si>
    <t>72521-9401</t>
  </si>
  <si>
    <t>Montáž umývadiel keramických so záp. uzáv. na skrutky</t>
  </si>
  <si>
    <t>642 143932</t>
  </si>
  <si>
    <t>Umývádlo biele 60 cm typ MIO s otvorom pre batériu</t>
  </si>
  <si>
    <t>642 1H1615</t>
  </si>
  <si>
    <t>Umývadlo San ReMo lekárske 65x52 cm</t>
  </si>
  <si>
    <t>72524-9101</t>
  </si>
  <si>
    <t>Montáž sprchových kabín</t>
  </si>
  <si>
    <t>552 1G0352</t>
  </si>
  <si>
    <t>Kút sprchovací rohový 90 um.sklo, biela</t>
  </si>
  <si>
    <t>552 1G0402</t>
  </si>
  <si>
    <t>Dvere posuvné  90 um.sklo, biela</t>
  </si>
  <si>
    <t>72529-1111</t>
  </si>
  <si>
    <t>Montáž ostat. prísl. toal. dosky,mydel.vešiaka,držiaka</t>
  </si>
  <si>
    <t>642 5F6021</t>
  </si>
  <si>
    <t>Stena deliaca urinálová RION 4760.0, biela</t>
  </si>
  <si>
    <t>642 9F0701</t>
  </si>
  <si>
    <t>Madlo do sprchy 750x450 mm JIKA</t>
  </si>
  <si>
    <t>642 9F0702</t>
  </si>
  <si>
    <t>Madlo toaletné 834 mm pevné nerez</t>
  </si>
  <si>
    <t>642 9F0703</t>
  </si>
  <si>
    <t>Madlo UNIVERSUM  toaletné 834 mm sklopné nerez</t>
  </si>
  <si>
    <t>642 9F0704</t>
  </si>
  <si>
    <t>Madlo toaletné sklopné s držiakom toal.papiera</t>
  </si>
  <si>
    <t>642 9F0706</t>
  </si>
  <si>
    <t>Zrkadlo nastaviteľné UNIVERSUM nerez</t>
  </si>
  <si>
    <t>642 9F0707</t>
  </si>
  <si>
    <t>Sprchová sedačka nástenná sklápacia UNIVERSUM nerez</t>
  </si>
  <si>
    <t>72531-4370</t>
  </si>
  <si>
    <t>Drez jednoduchý nerez. veľkokuchyn. štandardná kvalita</t>
  </si>
  <si>
    <t>72533-9101</t>
  </si>
  <si>
    <t>Montáž výleviek keramic., liat, a i. hmoty bez výtok armat. a splach nádrže</t>
  </si>
  <si>
    <t>642 7A0101</t>
  </si>
  <si>
    <t>Výlevka MIRA 5104.6, biela</t>
  </si>
  <si>
    <t>72581-9401</t>
  </si>
  <si>
    <t>Montáž ventilov rohových s pripojovacou rúrkou G 1/2</t>
  </si>
  <si>
    <t>551 F00204</t>
  </si>
  <si>
    <t>Ventil zach.s fil.roh.1/2 x 3/8"- VP.00.FIL.010</t>
  </si>
  <si>
    <t>551 J00402</t>
  </si>
  <si>
    <t>Hadica sanitárna flexi-ohybné 9x13 (FF 3/8")40 cm - 15020140</t>
  </si>
  <si>
    <t>72582-0600</t>
  </si>
  <si>
    <t>Batéria drezová 1-páková nástenná G 1/2 x 100 štandardná kvalita</t>
  </si>
  <si>
    <t>72582-1400</t>
  </si>
  <si>
    <t>Batéria umývadlová jednopáková do 1 otvoru štandardná kvalita</t>
  </si>
  <si>
    <t>72582-9301</t>
  </si>
  <si>
    <t>Montáž batérií umýv. a drez. ostatných typov stojank. G 1/2</t>
  </si>
  <si>
    <t>551 A07810</t>
  </si>
  <si>
    <t>Batéria klinická stojánková KLUDI 33 2710564 - chróm</t>
  </si>
  <si>
    <t>súprava</t>
  </si>
  <si>
    <t>72584-0200</t>
  </si>
  <si>
    <t>Batéria sprchová nástenná G 1/2 štandardná kvalita</t>
  </si>
  <si>
    <t>99872-5203</t>
  </si>
  <si>
    <t>Presun hmôt pre zariaď. predmety v objektoch výšky do 24 m</t>
  </si>
  <si>
    <t>ZTI - Zdravotechnika</t>
  </si>
  <si>
    <t xml:space="preserve">Celkom spolu bez DPH </t>
  </si>
  <si>
    <t>Montáž bez DPH</t>
  </si>
  <si>
    <t>Dodávka spolu bez DPH</t>
  </si>
  <si>
    <t>2.7. Spojovací, tesniaci a pomocný materiál</t>
  </si>
  <si>
    <t>Zaškolenie obsluhy</t>
  </si>
  <si>
    <t>Zaregulovanie systému</t>
  </si>
  <si>
    <t>Prevádzkové skúšky</t>
  </si>
  <si>
    <t>Tlaková skúška tesnosti</t>
  </si>
  <si>
    <t>2.6. SKÚŠKY</t>
  </si>
  <si>
    <t>DN150</t>
  </si>
  <si>
    <t>DN125</t>
  </si>
  <si>
    <t>DN80</t>
  </si>
  <si>
    <t>DN65</t>
  </si>
  <si>
    <t>Mechanické čistenie potrubia pred vykonaním náteru od hrdze a nečistôt, odmastenie.</t>
  </si>
  <si>
    <t>Syntetický náter potrubia 1xzákladný, 1xvrchný odolnosť do 200°C</t>
  </si>
  <si>
    <t>2.5. NÁTERY</t>
  </si>
  <si>
    <t>Hrúbka izolácie 70mm</t>
  </si>
  <si>
    <t>Hrúbka izolácie 60mm</t>
  </si>
  <si>
    <t>Hrúbka izolácie 50mm</t>
  </si>
  <si>
    <t>Tepelná izolácia potrubia rohožami z minerálnej vlny, povrchová úprava Al plech.</t>
  </si>
  <si>
    <t>2.4. TEPELNÁ IZOLÁCIA</t>
  </si>
  <si>
    <t>Orientačné šípky na potrubie</t>
  </si>
  <si>
    <t>Vrátane tvaroviek a kotviaceho materiálu (závesy a uloženia).</t>
  </si>
  <si>
    <t>Potrubie oceľové bezošve hladké.</t>
  </si>
  <si>
    <t>2.3. POTRUBIA</t>
  </si>
  <si>
    <t>Prírubový spoj PN 16/200°C DN 40+príslušenstvo-2ks</t>
  </si>
  <si>
    <t>Prírubový spoj PN 16/200°C DN 65+príslušenstvo-2ks</t>
  </si>
  <si>
    <t>Prírubový spoj PN 16/200°C DN80+príslušenstvo-2ks</t>
  </si>
  <si>
    <t>Prírubový spoj PN 16/200°C DN 125+príslušenstvo-2ks</t>
  </si>
  <si>
    <t>Prírubový spoj PN 16/200°C DN 150+príslušenstvo-2ks</t>
  </si>
  <si>
    <t>Návarok privarovací s vnútorným závitom, DN15</t>
  </si>
  <si>
    <t>Kondenzačná slučka pre pripojenie tlakomerov a snímačov tlaku, privarovacia STN 13 7533.1, Druh B, PN250</t>
  </si>
  <si>
    <t>Tlakomer deformačný s bronzovou trubicou, rozsah 0-10MPa</t>
  </si>
  <si>
    <t>Teplomer bimetal.rovný s pevnou stonkou a jímkou,rozsah  0-200°C</t>
  </si>
  <si>
    <t>Kalnik D=100mm, L=300mm so zaslepovacou prirubou DN50,PN16</t>
  </si>
  <si>
    <t>Filter závitový na paru DN15,PN16</t>
  </si>
  <si>
    <t>FZ15</t>
  </si>
  <si>
    <t>Odvádzač kondenzatu plavakový DN15, PN16</t>
  </si>
  <si>
    <t>OKZ15</t>
  </si>
  <si>
    <t>Ventil uzatvarací privarovací na paru DN15, PN16, teplota do 300°C</t>
  </si>
  <si>
    <t>VZ15</t>
  </si>
  <si>
    <t>Regulator výstupneho tlaku pary prírubový vstupný tlak 1,0 bar, DN 80/150</t>
  </si>
  <si>
    <t>RTP80/150</t>
  </si>
  <si>
    <t>Ventil poistný prírubový,  DN32/65, otvárací pretlak 90 kPa</t>
  </si>
  <si>
    <t>VP32/65</t>
  </si>
  <si>
    <t>Ventil poistný prírubový,  DN80, otvárací pretlak 50 kPa</t>
  </si>
  <si>
    <t>VP80</t>
  </si>
  <si>
    <t>Ventil uzatvárací prírubový na paru DN40, PN16, teplota do 300°C</t>
  </si>
  <si>
    <t>V40</t>
  </si>
  <si>
    <t>Ventil uzatvárací prírubový na paru DN65, PN16, teplota do 300°C</t>
  </si>
  <si>
    <t>V65</t>
  </si>
  <si>
    <t>Ventil uzatvárací prírubový na paru DN80, PN16, teplota do 300°C</t>
  </si>
  <si>
    <t>V80</t>
  </si>
  <si>
    <t>Ventil uzatvárací prírubový na paru DN125, PN16, teplota do 300°C</t>
  </si>
  <si>
    <t>V125</t>
  </si>
  <si>
    <t>Ventil uzatvárací prírubový na paru DN150, PN16, teplota do 300°C</t>
  </si>
  <si>
    <t>V150</t>
  </si>
  <si>
    <t>2.2. ARMATÚRY</t>
  </si>
  <si>
    <t>Vychladzovacia nadoba kondenzátu nerez, D=400mm,v=800mm s vekom a odvodom kondenzatu DN15</t>
  </si>
  <si>
    <t>Rozdeľovač pary DN300, L=200mm s kalníkom DN100-500mm, Hrdla Dn150, PN16-1x, DN80,PN16-3x, DN65,PN16-3x, Navarok N15-1x, Tepelná izolacia rohožami z mineralnej vlny hr.70mm, oplechovanie Al-plechom</t>
  </si>
  <si>
    <t>Dymovod a komín D= 500mm, Dĺžka komína 5,2m, dĺžka dymovodu 1m:</t>
  </si>
  <si>
    <t>Nápájacie čerpadlo  s príslušenstvom, Pel=1,1 kW/230/400V/50Hz/2,6A</t>
  </si>
  <si>
    <t>4.6</t>
  </si>
  <si>
    <t xml:space="preserve">Zásobná nádrž upravenej vody  650litrov </t>
  </si>
  <si>
    <t>4.5</t>
  </si>
  <si>
    <t>Nastavenie a uvedenie do chodu servisným pracovníkom výrobcu.</t>
  </si>
  <si>
    <t>Úpravňa vody pre pripravu vody o parametroch potrebných pre výrobu pary pre čisté priestory-zdravotnícke zariadenia, servisný prietok systemu 30l/min(pokles tlaku 1bar), špičkový 40l/min-duplexný</t>
  </si>
  <si>
    <t>Vodný servisný modul  s čiastočným odplynením</t>
  </si>
  <si>
    <t>4.4</t>
  </si>
  <si>
    <t>Regulačný plynový modul</t>
  </si>
  <si>
    <t>4.3</t>
  </si>
  <si>
    <t>Plynový horák pre parný kotol</t>
  </si>
  <si>
    <t>4.2</t>
  </si>
  <si>
    <t xml:space="preserve"> - sada protihlukových nôh pod kotol</t>
  </si>
  <si>
    <t xml:space="preserve"> - vodoznak </t>
  </si>
  <si>
    <t xml:space="preserve"> - manometer s kontrolným ventilom 0 až 1,6 bar </t>
  </si>
  <si>
    <t xml:space="preserve"> - odkaľovací ventil DN40,PN40 </t>
  </si>
  <si>
    <t xml:space="preserve"> - odvzdušňovač pary </t>
  </si>
  <si>
    <t xml:space="preserve"> - poistný ventil DN65, otvárací pretlak 50 kPa</t>
  </si>
  <si>
    <t xml:space="preserve"> - elektróda stavu naplnenia </t>
  </si>
  <si>
    <t xml:space="preserve"> - 2x regulátor tlaku  0,1 až 1,0bar</t>
  </si>
  <si>
    <t xml:space="preserve"> - bezpečnostný manostat 0,1 až 1,0 bar</t>
  </si>
  <si>
    <t xml:space="preserve"> - rozvádzač kotla s blokovacím zariadením</t>
  </si>
  <si>
    <t>Príslušenstvo:</t>
  </si>
  <si>
    <t>Plynový parný kotol, maximálny tlak pary 1,0 bar, parný výkon 500kg pary/hod + výstroj</t>
  </si>
  <si>
    <t>4.1</t>
  </si>
  <si>
    <t>2.1. ZARIADENIE KOTOLNÍ A STROJOVNÍ</t>
  </si>
  <si>
    <t>2. ZDROJ PARY</t>
  </si>
  <si>
    <t>1.8. Spojovací, tesniaci a pomocný materiál</t>
  </si>
  <si>
    <t>Zaregulovanie systému (2 pracovnici)</t>
  </si>
  <si>
    <t>1.7. SKÚŠKY</t>
  </si>
  <si>
    <t>DN50</t>
  </si>
  <si>
    <t>DN40</t>
  </si>
  <si>
    <t>DN32</t>
  </si>
  <si>
    <t>DN25</t>
  </si>
  <si>
    <t>DN20</t>
  </si>
  <si>
    <t>DN15</t>
  </si>
  <si>
    <t>DN10</t>
  </si>
  <si>
    <t xml:space="preserve">Syntetický náter potrubia 1xzákladný, 1xvrchný </t>
  </si>
  <si>
    <t>1.6. NÁTERY</t>
  </si>
  <si>
    <t>Hrúbka izolácie 32mm, potrubie DN150</t>
  </si>
  <si>
    <t>Hrúbka izolácie 32mm, potrubie DN80</t>
  </si>
  <si>
    <t>Hrúbka izolácie 32mm, potrubie DN65</t>
  </si>
  <si>
    <t>Hrúbka izolácie 32mm, potrubie DN50</t>
  </si>
  <si>
    <t>Hrúbka izolácie 32mm, potrubie DN40</t>
  </si>
  <si>
    <t>Hrúbka izolácie 32mm, potrubie DN32</t>
  </si>
  <si>
    <t>Hrúbka izolácie 19mm, potrubie DN25</t>
  </si>
  <si>
    <t>Hrúbka izolácie 19mm, potrubie DN20</t>
  </si>
  <si>
    <t>Hrúbka izolácie 19mm, potrubie DN15</t>
  </si>
  <si>
    <t>Hrúbka izolácie 19mm, potrubie DN10</t>
  </si>
  <si>
    <t>Tepelná izolácia potrubia samolepiaca na baze syntetickeho kaučuku s veľkým difuznym odporom</t>
  </si>
  <si>
    <t>1.5. TEPELNÁ IZOLÁCIA</t>
  </si>
  <si>
    <t>Prepláchnutie potrubia</t>
  </si>
  <si>
    <t>Potrubie oceľové bezošve, závitové, čierne.</t>
  </si>
  <si>
    <t>1.4. POTRUBIA</t>
  </si>
  <si>
    <t>Prírubový spoj PN 6/200°C DN 32+príslušenstvo-2ks</t>
  </si>
  <si>
    <t>Prírubový spoj PN 6/200°C DN 40+príslušenstvo-2ks</t>
  </si>
  <si>
    <t>Prírubový spoj PN 6/200°C DN 50+príslušenstvo-2ks</t>
  </si>
  <si>
    <t>Prírubový spoj PN 16/200°C DN 50+príslušenstvo-2ks</t>
  </si>
  <si>
    <t>Prírubový spoj PN 16/200°C DN 100+príslušenstvo-2ks</t>
  </si>
  <si>
    <t>Tlakomer kruhový deformačný rozsah 0-1,0 MPa, 100S</t>
  </si>
  <si>
    <t>Teplomer bimetal.rovný TR100, hlavica priemeru 100 mm, stopka Pmax=0,3MPa s ochranným púzdrom 1,0 MPa,  stonka 45mm rozsah 0 - 120°C</t>
  </si>
  <si>
    <t>Trojcestný tlakomerový kohút pre pripojenie tlakomerov a snímačov tlaku DIN 16 263, M20x1,5, PN25</t>
  </si>
  <si>
    <t>Gúľový kohút vypúšťací DN15</t>
  </si>
  <si>
    <t>VK15</t>
  </si>
  <si>
    <t>Odvzdušňovacia nádobka DN50</t>
  </si>
  <si>
    <t>ON50</t>
  </si>
  <si>
    <t>Odvzdušňovacií ventil automatický AOV15</t>
  </si>
  <si>
    <t>AOV15</t>
  </si>
  <si>
    <t>Gúľový kohút s pákovým ovládačom DN15</t>
  </si>
  <si>
    <t>GK15</t>
  </si>
  <si>
    <t>Gúľový kohút s pákovým ovládačom DN20</t>
  </si>
  <si>
    <t>GK20</t>
  </si>
  <si>
    <t>Gúľový kohút s pákovým ovládačom DN32</t>
  </si>
  <si>
    <t>GK32</t>
  </si>
  <si>
    <t>Gúľový kohút s pákovým ovládačom DN40</t>
  </si>
  <si>
    <t>GK40</t>
  </si>
  <si>
    <t>Gúľový kohút s pákovým ovládačom DN50</t>
  </si>
  <si>
    <t>GK50</t>
  </si>
  <si>
    <t>Ventil regulačný ručný závitový s meracími ventilčekmi  DN15</t>
  </si>
  <si>
    <t>RV15</t>
  </si>
  <si>
    <t>Ventil regulačný ručný závitový s meracími ventilčekmi  DN20</t>
  </si>
  <si>
    <t>RV20</t>
  </si>
  <si>
    <t>Ventil regulačný ručný závitový s meracími ventilčekmi  DN25</t>
  </si>
  <si>
    <t>RV25</t>
  </si>
  <si>
    <t>Ventil regulačný ručný závitový s meracími ventilčekmi  DN32</t>
  </si>
  <si>
    <t>RV32</t>
  </si>
  <si>
    <t>Ventil regulačný ručný závitový s meracími ventilčekmi  DN40</t>
  </si>
  <si>
    <t>RV40</t>
  </si>
  <si>
    <t>Ventil regulačný ručný závitový s meracími ventilčekmi  DN50</t>
  </si>
  <si>
    <t>RV50</t>
  </si>
  <si>
    <t>Regulačný ventil závitový s meracími ventilčekmi, šikmý - DN65</t>
  </si>
  <si>
    <t>RV65</t>
  </si>
  <si>
    <t>Regulačný ventil závitový s meracími ventilčekmi, šikmý - DN80</t>
  </si>
  <si>
    <t>RV80</t>
  </si>
  <si>
    <t>Ventil poistný prírubový, DN80, otvárací pretlak 230 kPa</t>
  </si>
  <si>
    <t>klapka spätna ľahka závitova, teplota do 100°C, DN32</t>
  </si>
  <si>
    <t>SK32</t>
  </si>
  <si>
    <t>klapka spätna ľahka závitova, teplota do 100°C, DN40</t>
  </si>
  <si>
    <t>SK40</t>
  </si>
  <si>
    <t>Klapka spätná bezprírubová , PN 16, teplota do 100°C, DN50</t>
  </si>
  <si>
    <t>SK50</t>
  </si>
  <si>
    <t>Klapka spätná bezprírubová, PN 16, teplota do 100°C, DN65</t>
  </si>
  <si>
    <t>SK65</t>
  </si>
  <si>
    <t>Klapka spätná bezprírubová , PN 16, teplota do 100°C, DN80</t>
  </si>
  <si>
    <t>SK80</t>
  </si>
  <si>
    <t>Klapka spätná bezprírubová , PN 16, teplota do 100°C, DN100</t>
  </si>
  <si>
    <t>SK100</t>
  </si>
  <si>
    <t>Filter závitový  DN32, PN10</t>
  </si>
  <si>
    <t>F32/16</t>
  </si>
  <si>
    <t>Filter závitový  DN40, PN10</t>
  </si>
  <si>
    <t>F40/16</t>
  </si>
  <si>
    <t>Filter prírubový,  PN16,teplota do 200°C, DN50</t>
  </si>
  <si>
    <t>F50/16</t>
  </si>
  <si>
    <t>Filter prírubový  DN65, PN16</t>
  </si>
  <si>
    <t>F65/16</t>
  </si>
  <si>
    <t>Filter prírubový  DN80, PN16</t>
  </si>
  <si>
    <t>F80/16</t>
  </si>
  <si>
    <t>Filter prírubový  DN100, PN16</t>
  </si>
  <si>
    <t>F100/16</t>
  </si>
  <si>
    <t>Filter prírubový  DN150, PN16</t>
  </si>
  <si>
    <t>F150/16</t>
  </si>
  <si>
    <t>Uzatváracia klapka tesná medziprírubová , DN65, PN16</t>
  </si>
  <si>
    <t>TK65/16</t>
  </si>
  <si>
    <t>Uzatváracia klapka tesná medziprírubová, DN80, PN16</t>
  </si>
  <si>
    <t>TK80/16</t>
  </si>
  <si>
    <t>Uzatváracia klapka tesná medziprírubová, DN100, PN16</t>
  </si>
  <si>
    <t>TK100/16</t>
  </si>
  <si>
    <t>Uzatváracia klapka tesná medziprírubová , DN150, PN16</t>
  </si>
  <si>
    <t>TK150/16</t>
  </si>
  <si>
    <t>1.3. ARMATÚRY</t>
  </si>
  <si>
    <t>Termostatická hlavica v masivnom vyhotovení so zabezpečenim proti odcudzeniu 1/2"</t>
  </si>
  <si>
    <t xml:space="preserve">Rohový ventil pre pripojenie vykurovacieho telesa 1/2" </t>
  </si>
  <si>
    <t>PRIPOJENIE VYKUROVACÍCH TELIES</t>
  </si>
  <si>
    <t xml:space="preserve"> - odvzdušňovacia zátka</t>
  </si>
  <si>
    <t xml:space="preserve"> - konzola pre montáž na stenu LK 101 (sada - 2 kpl)</t>
  </si>
  <si>
    <t>Vykurovacie teleso 21VK 600x600</t>
  </si>
  <si>
    <t>Vykurovacie teleso 21VK 600x1000</t>
  </si>
  <si>
    <t>Vykurovacie teleso 21VK 600x1200</t>
  </si>
  <si>
    <t>Vykurovacie teleso 21VK 600x1500</t>
  </si>
  <si>
    <t xml:space="preserve"> - konzola pre montáž na stenu LK 101 (sada - 3 kpl)</t>
  </si>
  <si>
    <t>Vykurovacie teleso 22VK 600x2000</t>
  </si>
  <si>
    <t>1.2  VYKUROVACIE TELESÁ</t>
  </si>
  <si>
    <t>- istenie a nadprúdovú ochrana motora</t>
  </si>
  <si>
    <t xml:space="preserve">  - beznapäťový výstup pre riadiaci systém (porucha / chod)</t>
  </si>
  <si>
    <t xml:space="preserve">  - beznapäťový vstup pre riadiaci systém (zapni / vypni)</t>
  </si>
  <si>
    <t>- menovitý el. prúd 1,48 A</t>
  </si>
  <si>
    <t>- el. príkon 550 W</t>
  </si>
  <si>
    <t>- rozvodná sústava TN-S</t>
  </si>
  <si>
    <t>- napäťová sústava 3PE+N, 230/400 V, 50 Hz</t>
  </si>
  <si>
    <t>- dopravná výška 12m</t>
  </si>
  <si>
    <t>- objemový prietok 4660 l/h</t>
  </si>
  <si>
    <t>- prepravovaná látka (vykurovacia voda 70/50 °C)</t>
  </si>
  <si>
    <t xml:space="preserve">Obehové in-line čerpadlo zdvojené  </t>
  </si>
  <si>
    <t>P1.14</t>
  </si>
  <si>
    <t>- menovitý el. prúd 1,86 A</t>
  </si>
  <si>
    <t>- el. príkon 750 W</t>
  </si>
  <si>
    <t>- dopravná výška 10m</t>
  </si>
  <si>
    <t>- objemový prietok 6450 l/h</t>
  </si>
  <si>
    <t>Obehové in-line čerpadlo jednoduche</t>
  </si>
  <si>
    <t>P1.13</t>
  </si>
  <si>
    <t xml:space="preserve">  - nastavovanie žiadanej hodnoty</t>
  </si>
  <si>
    <t xml:space="preserve">  - reguláciu výkonu čerpadla podľa snímača tlakovej diferencie</t>
  </si>
  <si>
    <t>- frekvenčný menič vrátane riadiacej jednotky umožňujúci :</t>
  </si>
  <si>
    <t>- menovitý el. prúd 2,01 A</t>
  </si>
  <si>
    <t>- el. príkon 350 W</t>
  </si>
  <si>
    <t>- objemový prietok 3000 l/h</t>
  </si>
  <si>
    <t>Obehové in-line čerpadlo jednoduche s frekvenčným meničom otáčok</t>
  </si>
  <si>
    <t>P1.12</t>
  </si>
  <si>
    <t>P1.11</t>
  </si>
  <si>
    <t>- objemový prietok 1000 l/h</t>
  </si>
  <si>
    <t>P1.10</t>
  </si>
  <si>
    <t>- objemový prietok 6600 l/h</t>
  </si>
  <si>
    <t>P1.9</t>
  </si>
  <si>
    <t>- objemový prietok 2800 l/h</t>
  </si>
  <si>
    <t>P1.8</t>
  </si>
  <si>
    <t>P1.7</t>
  </si>
  <si>
    <t>- objemový prietok 2700 l/h</t>
  </si>
  <si>
    <t>P1.6</t>
  </si>
  <si>
    <t>- objemový prietok 2200 l/h</t>
  </si>
  <si>
    <t>P1.5</t>
  </si>
  <si>
    <t>P1.4</t>
  </si>
  <si>
    <t>- objemový prietok 3700 l/h</t>
  </si>
  <si>
    <t>P1.3</t>
  </si>
  <si>
    <t>- objemový prietok 5200 l/h</t>
  </si>
  <si>
    <t>P1.2</t>
  </si>
  <si>
    <t>- objemový prietok 3600 l/h</t>
  </si>
  <si>
    <t>P1.1</t>
  </si>
  <si>
    <t>- istenie a nadprúdová ochrana motora</t>
  </si>
  <si>
    <t>- menovitý el. prúd 2,0 A</t>
  </si>
  <si>
    <t>- objemový prietok 16200 l/h</t>
  </si>
  <si>
    <t xml:space="preserve">Recirkulačné in-line čerpadlo </t>
  </si>
  <si>
    <t>P1</t>
  </si>
  <si>
    <t>Zásobníkový ohrivač TUV , 1500l</t>
  </si>
  <si>
    <t>1.9</t>
  </si>
  <si>
    <t>Neobsadené</t>
  </si>
  <si>
    <t>1.8</t>
  </si>
  <si>
    <t>Úpravňa vody pre doplnovanie systemu UK a chl, servisný prietok systemu 25l/min(pokles tlaku 1bar), špičkový 35l/min - .duplexný</t>
  </si>
  <si>
    <t>1.7</t>
  </si>
  <si>
    <t>Základná nádoba VG800 /800l/ - príslušenstvo zariadenia č. 1.5a</t>
  </si>
  <si>
    <t>1.6b</t>
  </si>
  <si>
    <t>- menovitý el. prúd 2x 5,00 A</t>
  </si>
  <si>
    <t>- el. príkon 2x 750W</t>
  </si>
  <si>
    <t>- napäťová sústava 230V, 50 Hz</t>
  </si>
  <si>
    <t>dve čerpadlá s plynulým rozbehom, prepúšťacie a uzatváracie armatúry, filtre, elektrorozvádzač, mikroprocesorový riadiaci systém</t>
  </si>
  <si>
    <t>Súčasti zariadenia:</t>
  </si>
  <si>
    <t xml:space="preserve">Zariadenie na udržiavanie statického tlaku, doplňovanie systému a odplyňovanie </t>
  </si>
  <si>
    <t>1.6a</t>
  </si>
  <si>
    <t>Nastaviteľné stojany NS200/370-570 /2 kusy/</t>
  </si>
  <si>
    <t>Výstup: Hrdlo prírubové DN80,PN16 - 2x, Hrdlo prírubové DN50,PN16 - 2x, Hrdlo závitové DN40-1x, navarok s vnutorným závitom DN15-3x</t>
  </si>
  <si>
    <t>Dvojkomorový združený rozdeľovač modul 200, PN10, L=2800mm opatrený dvojnásobným syntetickým náterom, tepelnou izoláciou z minerálnej vlny hrúbky 70 mm s oplechovaním Al-plechom, s hrdlami:</t>
  </si>
  <si>
    <t>1.5</t>
  </si>
  <si>
    <t>Vratná: Hrdlo prírubové DN80,PN16 - 2x, Hrdlo prírubové DN65,PN16 - 4x, Hrdlo prírubové DN100,PN16 - 1x, Hrdlo prírubové DN125,PN16 - 1x, Hrdlo závitové DN40-2x, navarok s vnutorným závitom DN15-3x</t>
  </si>
  <si>
    <t>Výstup: Hrdlo prírubové DN80,PN10 - 2x, Hrdlo prírubové DN65,PN16 - 4x, Hrdlo prírubové DN100,PN16 - 1x, Hrdlo prírubové DN125,PN16 - 1x, Hrdlo závitové DN40-2x, navarok s vnutorným závitom DN15-3x</t>
  </si>
  <si>
    <t>Dvojkomorový združený rozdeľovač modul 200, PN10, L=5800mm opatrený dvojnásobným syntetickým náterom, tepelnou izoláciou z minerálnej vlny hrúbky 70 mm s oplechovaním Al-plechom, s hrdlami:</t>
  </si>
  <si>
    <t>1.4</t>
  </si>
  <si>
    <t>Hydraulicka výhybka - anuloid MH150 /max.1150 kW/</t>
  </si>
  <si>
    <t>1.3</t>
  </si>
  <si>
    <t>Expanzná nádoba s membránou  /200 l, 6 bar/</t>
  </si>
  <si>
    <t>1.2</t>
  </si>
  <si>
    <t>Regulacia kotolne:</t>
  </si>
  <si>
    <t xml:space="preserve"> - komín D=500mm - 3m</t>
  </si>
  <si>
    <t xml:space="preserve"> - spoločna spalinová spojka</t>
  </si>
  <si>
    <t xml:space="preserve"> - neutralizačné zariadenie NE1.1</t>
  </si>
  <si>
    <t xml:space="preserve"> - obmedzovač maximalneho tlaku DSH 143 F 001</t>
  </si>
  <si>
    <t xml:space="preserve"> - obmedzovač minimalneho tlaku DSL 143 F 001</t>
  </si>
  <si>
    <t xml:space="preserve"> - kotlová poistná skupina</t>
  </si>
  <si>
    <t xml:space="preserve">Kondenzačný člankový liatinový kotol, menovitý tepelný výkon 364 kW </t>
  </si>
  <si>
    <t>1.1</t>
  </si>
  <si>
    <t>1.1. ZARIADENIE KOTOLNÍ A STROJOVNÍ</t>
  </si>
  <si>
    <t>1. PLYNOVÁ KOTOLŇA</t>
  </si>
  <si>
    <t xml:space="preserve">Cena </t>
  </si>
  <si>
    <t xml:space="preserve">JC </t>
  </si>
  <si>
    <t xml:space="preserve">J </t>
  </si>
  <si>
    <t>Mn</t>
  </si>
  <si>
    <t xml:space="preserve">Popis zariadenia </t>
  </si>
  <si>
    <t>Poz.</t>
  </si>
  <si>
    <t>Časť : 03 - Vykurovanie</t>
  </si>
  <si>
    <t>Objekt :SO 10 - Hlavný objekt "PSP"</t>
  </si>
  <si>
    <t>Stavba :Modernizácia Fakult.nemocnice Trenčín,Nový pavilón centrál.operač.sál,OAIM a urg.príjem</t>
  </si>
  <si>
    <t xml:space="preserve">Dodávateľ: </t>
  </si>
  <si>
    <t>Projektant: PROMPP s.r.o.,Žilina</t>
  </si>
  <si>
    <t>Odberateľ: FN Trenčín</t>
  </si>
  <si>
    <t>D1</t>
  </si>
  <si>
    <t>D3</t>
  </si>
  <si>
    <t>723 - Vnútorný plynovod</t>
  </si>
  <si>
    <t>72172312-0202</t>
  </si>
  <si>
    <t>Potrubie plyn. ocel. rúrok záv. čier. spoj zvar 11353 DN 15</t>
  </si>
  <si>
    <t>72172312-0203</t>
  </si>
  <si>
    <t>Potrubie plyn. ocel. rúrok záv. čier. spoj zvar 11353 DN 20</t>
  </si>
  <si>
    <t>72172312-0205</t>
  </si>
  <si>
    <t>Potrubie plyn. ocel. rúrok záv. čier. spoj zvar 11353 DN 32</t>
  </si>
  <si>
    <t>72172315-0312</t>
  </si>
  <si>
    <t>Potrubie plyn. z ocel. rúrok hlad. čier. zvar. D 57/2,9</t>
  </si>
  <si>
    <t>72172315-0314</t>
  </si>
  <si>
    <t>Potrubie plyn. z ocel. rúrok hlad. čier. zvar. D 89/3,6</t>
  </si>
  <si>
    <t>72172315-0318</t>
  </si>
  <si>
    <t>Potrubie plyn. z ocel. rúrok hlad. čier. zvar. D 219/6,3</t>
  </si>
  <si>
    <t>72172315-0319</t>
  </si>
  <si>
    <t>Potrubie plyn. z ocel. rúrok hlad. čier. zvar. D 250/6,3</t>
  </si>
  <si>
    <t>72172315-0343</t>
  </si>
  <si>
    <t>Zhotovenie redukcie plyn. potrubia kovaním nad 1 DN 50/32</t>
  </si>
  <si>
    <t>72172315-0345</t>
  </si>
  <si>
    <t>Zhotovenie redukcie plyn. potrubia kovaním nad 1 DN 80/50</t>
  </si>
  <si>
    <t>72172315-0348</t>
  </si>
  <si>
    <t>Zhotovenie redukcie plyn. potrubia kovaním nad 1 DN 200/80</t>
  </si>
  <si>
    <t>72172315-0349</t>
  </si>
  <si>
    <t>Zhotovenie redukcie plyn. potrubia kovaním nad 1 DN 250/80</t>
  </si>
  <si>
    <t>72172315-0371</t>
  </si>
  <si>
    <t>Chránička plyn. potrubia D 108/4.0</t>
  </si>
  <si>
    <t>72172319-0205</t>
  </si>
  <si>
    <t>Prípojka plyn. z ocel. rúrok závit. čiernych 11353 DN 32</t>
  </si>
  <si>
    <t>72172319-0901</t>
  </si>
  <si>
    <t>Opr. plyn. potrubia, uzavretie alebo otvorenie potrubia</t>
  </si>
  <si>
    <t>72172319-0907</t>
  </si>
  <si>
    <t>Opr. plyn. potrubia, odvzdušnenie a napustenie potrubia</t>
  </si>
  <si>
    <t>72172321-3204</t>
  </si>
  <si>
    <t>Armat. plyn. prírub. kohút guľový DN 80</t>
  </si>
  <si>
    <t>72172322-1133</t>
  </si>
  <si>
    <t>Armat. plyn. s 1 závitom, kohút hadicový KE 858 G 1/2</t>
  </si>
  <si>
    <t>72172323-1112</t>
  </si>
  <si>
    <t>Armat. plyn. s 2 závitmi, kohút priamy G 1/2</t>
  </si>
  <si>
    <t>72172323-1115</t>
  </si>
  <si>
    <t>Armat. plyn. s 2 závitmi, kohút priamy G 5/4</t>
  </si>
  <si>
    <t>MAT422 4A0406</t>
  </si>
  <si>
    <t>Regulátor Regal 3 VSX2</t>
  </si>
  <si>
    <t>72172323-1117</t>
  </si>
  <si>
    <t>Gulový uzáver prírubový G 2</t>
  </si>
  <si>
    <t>72172323-4201</t>
  </si>
  <si>
    <t>Montáž strednotlakového regulátora tlaku plynu</t>
  </si>
  <si>
    <t>MAT388 327130</t>
  </si>
  <si>
    <t>Teplomer dvojkovový DTR stonka chromovaná dl. 160 mm</t>
  </si>
  <si>
    <t>MAT388 411600</t>
  </si>
  <si>
    <t>Tlakomer deformačný kruhový DTR +kohút</t>
  </si>
  <si>
    <t>72172399-9904</t>
  </si>
  <si>
    <t>Tlakové skúšky</t>
  </si>
  <si>
    <t>72172399-9905</t>
  </si>
  <si>
    <t>Revízne správy</t>
  </si>
  <si>
    <t>D7</t>
  </si>
  <si>
    <t>783 - Nátery</t>
  </si>
  <si>
    <t>78378342-4340</t>
  </si>
  <si>
    <t>Nátery synt. potrubia do DN 50mm dvojnás. 1x email +zákl.</t>
  </si>
  <si>
    <t>78378342-5150</t>
  </si>
  <si>
    <t>Nátery synt. kov. potrubia do DN 100mm dvojnás. a základ.</t>
  </si>
  <si>
    <t>78378342-6360</t>
  </si>
  <si>
    <t>Nátery synt. potrubia do DN 200mm dvojnás.  +zákl.</t>
  </si>
  <si>
    <t>78378342-6760</t>
  </si>
  <si>
    <t>Nátery synt. kov. potrubia do DN 250mm dvojnás. +základné</t>
  </si>
  <si>
    <t>PL - Plynoinštaláicia</t>
  </si>
  <si>
    <t xml:space="preserve">ROZPOČET  </t>
  </si>
  <si>
    <t xml:space="preserve">Stavba:   </t>
  </si>
  <si>
    <t xml:space="preserve">Objekt:  </t>
  </si>
  <si>
    <t>SO 010 - Hlavný objekt</t>
  </si>
  <si>
    <t xml:space="preserve">Časť:  </t>
  </si>
  <si>
    <t>5 - CHL - Chladenie</t>
  </si>
  <si>
    <t xml:space="preserve">Objednávateľ: </t>
  </si>
  <si>
    <t>Množstvo</t>
  </si>
  <si>
    <t>Merná jednotka</t>
  </si>
  <si>
    <t>1.1. ZDROJ CHLADENEJ VODY</t>
  </si>
  <si>
    <t>1.1. ZARIADENIA STROJOVNÍ</t>
  </si>
  <si>
    <t>Vzduchom chladený chladič vody extra-nízkohlučné vyhotovenie</t>
  </si>
  <si>
    <t xml:space="preserve">Vrátane náplne chladiva </t>
  </si>
  <si>
    <t>Chladiací výkon 479,2kW, voda 7/12°C, regulácia výkonu 0-30-60-80-100%</t>
  </si>
  <si>
    <t xml:space="preserve">   rozmery jednotky(dxšxv): 2200x4030x2550mm</t>
  </si>
  <si>
    <t xml:space="preserve">   elektrické napojenie 3x400V, 50Hz, Pel=198,3kW, istenie 500A</t>
  </si>
  <si>
    <t xml:space="preserve">Hodnota akustického výkonu Lw=89dB(A) </t>
  </si>
  <si>
    <t xml:space="preserve">   hmotnosť jednotky celková: cca 5780 kg</t>
  </si>
  <si>
    <t xml:space="preserve"> - sada antivibračných podložiek</t>
  </si>
  <si>
    <t xml:space="preserve"> - akustické kryty kompresorov</t>
  </si>
  <si>
    <t xml:space="preserve"> - Flow swich</t>
  </si>
  <si>
    <t>Doprava jednotiek na strechu objektu</t>
  </si>
  <si>
    <t>Uvedenie zariadenia do prevádzky servisným pracovníkom výrobcu</t>
  </si>
  <si>
    <t>Hydraulicka výhybka - 1500litrov, PN6</t>
  </si>
  <si>
    <t>Rozdeľovač rurový Φ377/9,0 , L= 6000mm opatrený dvojnásobným syntetickým náterom, tepelnou izoláciou na baze syntetickeho kaučuku hr. 25mm, s hrdlami:</t>
  </si>
  <si>
    <t xml:space="preserve"> Hrdlo prírubové DN250, PN16 - 1x, Hrdlo prírubové DN150,PN16 - 3x, Hrdlo prírubové DN125,PN16 - 3x,  Hrdlo prírubové DN50,PN16,L=300mm, so zaslepovacou prirubou - 1x, navarok s vnutorným závitom DN15-3x</t>
  </si>
  <si>
    <t>Zberač rurový Φ377/9,0 , L= 6000mm opatrený dvojnásobným syntetickým náterom, tepelnou izoláciou na baze syntetickeho kaučuku hr. 25mm, s hrdlami:</t>
  </si>
  <si>
    <t>Expanzná nadoba 600l,6bar, 120°C</t>
  </si>
  <si>
    <t>Sprievodný ohrev potrubí vedených v exterieri</t>
  </si>
  <si>
    <t>Samoregulovací kábel 25W/m</t>
  </si>
  <si>
    <t>Regulator, prislušenstvo</t>
  </si>
  <si>
    <t>P1/ABC</t>
  </si>
  <si>
    <t xml:space="preserve">- prepravovaná látka voda7/12°C </t>
  </si>
  <si>
    <t>- objemový prietok 54000 l/h</t>
  </si>
  <si>
    <t>- dopravná výška 18m</t>
  </si>
  <si>
    <t>- el. príkon 5500 W</t>
  </si>
  <si>
    <t>- menovitý el. prúd 10,5 A</t>
  </si>
  <si>
    <t>- objemový prietok 30400 l/h</t>
  </si>
  <si>
    <t>- el. príkon 3000 W</t>
  </si>
  <si>
    <t>- menovitý el. prúd 7,8 A</t>
  </si>
  <si>
    <t>- objemový prietok 34300 l/h</t>
  </si>
  <si>
    <t>- objemový prietok 26400 l/h</t>
  </si>
  <si>
    <t>- el. príkon 2200 W</t>
  </si>
  <si>
    <t>- menovitý el. prúd 6,8 A</t>
  </si>
  <si>
    <t>- objemový prietok 21900 l/h</t>
  </si>
  <si>
    <t>1.2. ARMATÚRY</t>
  </si>
  <si>
    <t>Všetky armatúry opatriť tepelnou izoláciou s parotesnou zábranou na báze syntetického kaučuku s veľkým difutnym odporom</t>
  </si>
  <si>
    <t>Armatúry v exteriery naviac opatriť tepelnou izoláciou doskami z minerálnej vlny Nobasil hr.40mm s oplechovaním hlinikovým plechom hr.0,7 mm ( do DN150)</t>
  </si>
  <si>
    <t>GMK150/16</t>
  </si>
  <si>
    <t>Gumový kompenzátor prírubový s obmedzovačom zdvihu DN 150, PN16</t>
  </si>
  <si>
    <t>GMK125/16</t>
  </si>
  <si>
    <t>TK250/16</t>
  </si>
  <si>
    <t>Uzatváracia klapka tesná medziprírubová  DN250, PN16</t>
  </si>
  <si>
    <t>TK125/16</t>
  </si>
  <si>
    <t>Uzatváracia klapka tesná medziprírubová, DN125, PN16</t>
  </si>
  <si>
    <t>F250/16</t>
  </si>
  <si>
    <t>Filter prírubový DN250, PN10</t>
  </si>
  <si>
    <t>F125/16</t>
  </si>
  <si>
    <t>Filter prírubový  DN125, PN16</t>
  </si>
  <si>
    <t>SK150</t>
  </si>
  <si>
    <t>Klapka spätná bezprírubová , PN 16, teplota do 100°C, DN150</t>
  </si>
  <si>
    <t>SK125</t>
  </si>
  <si>
    <t>Klapka spätná bezprírubová , PN 16, teplota do 100°C, DN125</t>
  </si>
  <si>
    <t>RV150/16</t>
  </si>
  <si>
    <t>Stúpačkový regulačný ventil prírubový s meracími ventilčekmi DN150, PN16</t>
  </si>
  <si>
    <t>RV125/16</t>
  </si>
  <si>
    <t>Stúpačkový regulačný ventil prírubový s meracími ventilčekmi DN125, PN16</t>
  </si>
  <si>
    <t>RV100/16</t>
  </si>
  <si>
    <t>Stúpačkový regulačný ventil prírubový s meracími ventilčekmi DN100, PN16</t>
  </si>
  <si>
    <t>VP25</t>
  </si>
  <si>
    <t>Ventil poistný závitový, DN25, otvárací pretlak 250 kPa</t>
  </si>
  <si>
    <t>Gúľový kohút s pákovým ovládačom Herz (obj.č. 1-2100-01) DN15, PN40</t>
  </si>
  <si>
    <t>N15</t>
  </si>
  <si>
    <t>NF</t>
  </si>
  <si>
    <t>Návarok privarovací s vnútorným závitom, DN podľa Flow-Swich</t>
  </si>
  <si>
    <t>T</t>
  </si>
  <si>
    <t>Teplomer bimetal.rovný TR100, hlavica priemeru 100 mm, stopka Pmax=0,6MPa s ochranným púzdrom 1,0 MPa,  stonka 45mm rozsah                          -30-50°C</t>
  </si>
  <si>
    <t>P</t>
  </si>
  <si>
    <t>Gúľový kohút s hadicovou prípojkou a vonk.maticou 1/2 Herz (obj.č. 1-2512-01) DN15, PN12,5</t>
  </si>
  <si>
    <t>TTK</t>
  </si>
  <si>
    <t>KST</t>
  </si>
  <si>
    <t>Prírubový spoj PN 16/200°C DN 250+príslušenstvo-2ks</t>
  </si>
  <si>
    <t>Prírubový spoj PN 16/200°C DN 50 so zaslepovacou prirubou</t>
  </si>
  <si>
    <t>1.3. POTRUBIA</t>
  </si>
  <si>
    <t>DN100</t>
  </si>
  <si>
    <t>DN250</t>
  </si>
  <si>
    <t>1.4. TEPELNÁ IZOLÁCIA</t>
  </si>
  <si>
    <t>Hrúbka izolácie 13mm, potrubie DN15</t>
  </si>
  <si>
    <t>Hrúbka izolácie 13mm, potrubie DN20</t>
  </si>
  <si>
    <t>Hrúbka izolácie 13mm, potrubie DN25</t>
  </si>
  <si>
    <t>Hrúbka izolácie 13mm, potrubie DN32</t>
  </si>
  <si>
    <t>Hrúbka izolácie 19mm, potrubie DN40</t>
  </si>
  <si>
    <t>Hrúbka izolácie 19mm, potrubie DN50</t>
  </si>
  <si>
    <t>Hrúbka izolácie 19mm, potrubie DN65</t>
  </si>
  <si>
    <t>Hrúbka izolácie 19mm, potrubie DN80</t>
  </si>
  <si>
    <t>Hrúbka izolácie 19mm, potrubie DN100</t>
  </si>
  <si>
    <t>Hrúbka izolácie 25mm, potrubie DN125</t>
  </si>
  <si>
    <t>Hrúbka izolácie 25mm, potrubie DN150</t>
  </si>
  <si>
    <t>Tepelná izolácia potrubí a armatúr v exterieri mineralna vlna hr.40 mm s oplechovaním hlinikovým plechom 0,7 mm</t>
  </si>
  <si>
    <t>Tepelnoizolačné role K-flex ST hrúbky 25 mm pre vnútorné prostredie</t>
  </si>
  <si>
    <t>Lepidlo K 414 2,6 l</t>
  </si>
  <si>
    <t>Páska na prelepenie spojov 50x3x15m</t>
  </si>
  <si>
    <t>Chladové objímky s obručou</t>
  </si>
  <si>
    <t>1.5. NÁTERY</t>
  </si>
  <si>
    <t>1.6. SKÚŠKY</t>
  </si>
  <si>
    <t>1.7. Spojovací, tesniaci a pomocný materiál</t>
  </si>
  <si>
    <t>1.8. Ostatné</t>
  </si>
  <si>
    <t>Lešenia ľahké do výšky podlažky +2,5m, šírky 1m</t>
  </si>
  <si>
    <t>2. CHLADENIE CELOROČNÝ SYSTÉM</t>
  </si>
  <si>
    <t>2.1. ZARIADENIA STROJOVNÍ</t>
  </si>
  <si>
    <t>Split systém  v zostave:</t>
  </si>
  <si>
    <t>/Pre celoročne chladenie vybratých priestorov/</t>
  </si>
  <si>
    <t>Vnútorná podstropná jednotka , hmotnosť 32 kg, rozmery 1200x630x190mm</t>
  </si>
  <si>
    <t>Vonkajšia klimatizačná jednotka , Qchl=8,3kW, Quk=8,3kW, Pel=2,91kW/1x230V/50Hz/25A, hmotnosť 78 kg, rozmery 900x860x340mm</t>
  </si>
  <si>
    <t xml:space="preserve">Infračervený ovládač </t>
  </si>
  <si>
    <t>Celoročný systém</t>
  </si>
  <si>
    <t xml:space="preserve"> Cu potrubie, izolácia, náplň, kom.kábel:</t>
  </si>
  <si>
    <t xml:space="preserve"> - Cu 10 mm - IZ</t>
  </si>
  <si>
    <t xml:space="preserve"> - Cu 16 mm - IZ</t>
  </si>
  <si>
    <t xml:space="preserve">2.2. SKÚŠKY </t>
  </si>
  <si>
    <t>Skúšky, zaregulovanie systému</t>
  </si>
  <si>
    <t>2.3. Spojovací, tesniaci a pomocný materiál</t>
  </si>
  <si>
    <t>Jednotková cena</t>
  </si>
  <si>
    <t>Cena Celkom</t>
  </si>
  <si>
    <t>Montážny, spojovací a tesniaci materiál, vrátane závesov</t>
  </si>
  <si>
    <t>Cu potrubie polotvrdé R200 rozmer 18x1</t>
  </si>
  <si>
    <t>Zariadenie č.11 - Odvod anestetických plynov</t>
  </si>
  <si>
    <t>vertikálna doprava</t>
  </si>
  <si>
    <t>Lešenie</t>
  </si>
  <si>
    <t>tesniaci materiál :samolepiace tesnenie VITOLEN 4x9</t>
  </si>
  <si>
    <t>spojovací materiál : matice,skrutky,podložky a pod</t>
  </si>
  <si>
    <t xml:space="preserve">Mont. mat. na zhotovenie a upevnenie VZT zariadení </t>
  </si>
  <si>
    <t>Montážny,spojovací a tesniaci materiál</t>
  </si>
  <si>
    <t>hadica izolovaná D100mm</t>
  </si>
  <si>
    <t>hadica izolovaná D160mm</t>
  </si>
  <si>
    <t>anemostat odvodný 150 m3/h s krabicou, bočné napojenie D160</t>
  </si>
  <si>
    <t>anemostat odvodný 300 m3/h s krabicou, bočné napojenie D160</t>
  </si>
  <si>
    <t>anemostat odvodný 200 m3/h s krabicou, bočné napojenie D160</t>
  </si>
  <si>
    <t>tanierový ventil odvodný D160</t>
  </si>
  <si>
    <t>tanierový ventil odvodný D100</t>
  </si>
  <si>
    <t>mriežka pevná 160x160</t>
  </si>
  <si>
    <t>mriežka pevná 200x200</t>
  </si>
  <si>
    <t>žalúzia AL 710x710</t>
  </si>
  <si>
    <t>ručné a teplotné spúšťanie, konc.spínače krajných polôh</t>
  </si>
  <si>
    <t>požiarna klapka PK-90-200x200</t>
  </si>
  <si>
    <t>požiarna klapka PK-90-500x500</t>
  </si>
  <si>
    <t>Požiarna izolácia 60 min. na báze minerálnej vlny s Al.fóliou</t>
  </si>
  <si>
    <t>závesy štvorhranného vzt. potrubia</t>
  </si>
  <si>
    <t>tvarovky do obvodu 2500 mm</t>
  </si>
  <si>
    <t>rovné rúry  do obvodu 2500 mm</t>
  </si>
  <si>
    <t>trieda tesnosti B - tmelené</t>
  </si>
  <si>
    <t>vzt.potrubie štvorhranné  z pozink. plechu</t>
  </si>
  <si>
    <t>Qv1=160 m3/h - 80 Pa - odvod</t>
  </si>
  <si>
    <t>Vnútorné prevedenie so spatnou klapkou</t>
  </si>
  <si>
    <t>Ventilátor radiálny na zabudovanie</t>
  </si>
  <si>
    <t>10,3</t>
  </si>
  <si>
    <t>tlmič hluku potrubný</t>
  </si>
  <si>
    <t>Qv1=2200 m3/h - 150 Pa - odvod</t>
  </si>
  <si>
    <t>Vnútorné prevedenie</t>
  </si>
  <si>
    <t>Ventilátor potrubný</t>
  </si>
  <si>
    <t>10,6</t>
  </si>
  <si>
    <t>príslušenstvo:</t>
  </si>
  <si>
    <t>Qv1=300 m3/h - 100 Pa - odvod</t>
  </si>
  <si>
    <t>10,5</t>
  </si>
  <si>
    <t>Qv1=350 m3/h - 100 Pa - odvod</t>
  </si>
  <si>
    <t xml:space="preserve">Odsávací zákryt s ventilátorom </t>
  </si>
  <si>
    <t>10,4</t>
  </si>
  <si>
    <t>Qv1=2100 m3/h - 160 Pa - odvod</t>
  </si>
  <si>
    <t>Vonkajšie prevedenie</t>
  </si>
  <si>
    <t>Ventilátor nástrešný</t>
  </si>
  <si>
    <t>10.2</t>
  </si>
  <si>
    <t>Qv1=3600 m3/h - 250 Pa - odvod</t>
  </si>
  <si>
    <t>10.1</t>
  </si>
  <si>
    <t>Zariadenie č.10 - Vetranie soc. Zariadení</t>
  </si>
  <si>
    <t>výustka jednoradová s reguláciou 425x145</t>
  </si>
  <si>
    <t>výustka jednoradová s reguláciou 325x325</t>
  </si>
  <si>
    <t>výustka jednoradová s reguláciou 325x625</t>
  </si>
  <si>
    <t>žalúzia AL 900x600</t>
  </si>
  <si>
    <t>žalúzia AL 600x600</t>
  </si>
  <si>
    <t>tvarovky do obvodu 3000 mm</t>
  </si>
  <si>
    <t>rovné rúry  do obvodu 3000 mm</t>
  </si>
  <si>
    <t>Qv1=1100 m3/h - 150 Pa - prívod</t>
  </si>
  <si>
    <t>Qv1=2500 m3/h - 150 Pa - prívod</t>
  </si>
  <si>
    <t>Qv1=4100 m3/h - 150 Pa - prívod</t>
  </si>
  <si>
    <t>Qv1=8500 m3/h - 150 Pa - prívod</t>
  </si>
  <si>
    <t>Zariadenie č.9 - Vetranie CHÚC</t>
  </si>
  <si>
    <t>9.1</t>
  </si>
  <si>
    <t>hadica izolovaná D300mm</t>
  </si>
  <si>
    <t>hadica izolovaná D250mm</t>
  </si>
  <si>
    <t>hadica izolovaná D200mm</t>
  </si>
  <si>
    <t>anemostat prívodný 150 m3/h s krabicou, bočné napojenie D160</t>
  </si>
  <si>
    <t>anemostat odvodný 930 m3/h s krabicou, bočné napojenie D250</t>
  </si>
  <si>
    <t>anemostat prívodný 700 m3/h s krabicou, bočné napojenie D250</t>
  </si>
  <si>
    <t>čistý nástavec - 470x470 pre odvod 300 m3/h s výustkou, bočné napojenie D200</t>
  </si>
  <si>
    <t>čistý nástavec - 623x623 pre odvod 1100 m3/h s výustkou, bočné napojenie D250</t>
  </si>
  <si>
    <t>čistý nástavec 470x470-300 m3/h s filtrom H13,výustkou, bočné napojenie D200</t>
  </si>
  <si>
    <t>čistý nástavec 623x623-400 m3/h s filtrom H13,výustkou, bočné napojenie D250</t>
  </si>
  <si>
    <t>čistý nástavec 623x1246-1300 m3/h s filtrom H13,výustkou, bočné napojenie D300</t>
  </si>
  <si>
    <t>regulátor konštantného prietoku vzduchu 500x500mm</t>
  </si>
  <si>
    <t>požiarna klapka PK-90-1400x710</t>
  </si>
  <si>
    <t>požiarna klapka PK-90-1000x710</t>
  </si>
  <si>
    <t>požiarna klapka PK-90-1000x800</t>
  </si>
  <si>
    <t>žalúzia AL 2000x1000</t>
  </si>
  <si>
    <t>žalúzia AL 1600x1000</t>
  </si>
  <si>
    <t>tlmič hluku s potrubím 1600x1600-2000</t>
  </si>
  <si>
    <t>tepelná izolácia na báze minerálnej vlny 50mm s Al.fóliou</t>
  </si>
  <si>
    <t>tvarovky do obvodu 5000 mm</t>
  </si>
  <si>
    <t>rovné rúry  do obvodu 5000 mm</t>
  </si>
  <si>
    <t>odvodné - trieda tesnosti B - tmelené</t>
  </si>
  <si>
    <t>prívodné - trieda tesnosti C - letované</t>
  </si>
  <si>
    <t>rám pod jednotku</t>
  </si>
  <si>
    <t>tlmiaca vložka</t>
  </si>
  <si>
    <t>voľná komora pre zvlhčovač s vaničkou</t>
  </si>
  <si>
    <t>tlmič hluku</t>
  </si>
  <si>
    <t>filter kapsový F9</t>
  </si>
  <si>
    <t>ventilátor prívodný - frekvenčný menič motor - Pe=11,0kW</t>
  </si>
  <si>
    <t>vodný chladič  s eliminátorom voda 6/12°C - t1/t2=32/16°C</t>
  </si>
  <si>
    <t>teplovodný ohrievač  -  voda 75/55°C - t2=18°C</t>
  </si>
  <si>
    <t xml:space="preserve">doskový rekuperátor s obtokom </t>
  </si>
  <si>
    <t xml:space="preserve">filter kapsový G4 </t>
  </si>
  <si>
    <t>celoplošná klapka pre motorické ovládanie-dvojpolohové</t>
  </si>
  <si>
    <t>prívodná časť:</t>
  </si>
  <si>
    <t>voľná komora</t>
  </si>
  <si>
    <t>ventilátor odvodný - frekvenčný menič motor - Pe=3,0kW</t>
  </si>
  <si>
    <t>filter kapsový G4</t>
  </si>
  <si>
    <t>regulačná klapka pre ručné ovládanie</t>
  </si>
  <si>
    <t>odvodná časť:</t>
  </si>
  <si>
    <t>Qv2=11100 m3/h - 250 Pa - odvod</t>
  </si>
  <si>
    <t>Qv1=15400 m3/h - 600 Pa - prívod</t>
  </si>
  <si>
    <t>Vnútorné prevedenie, hygienické - prívod, odvod nad sebou</t>
  </si>
  <si>
    <t>Vzduchotechnická jednotka na prívod a odvod vzduchu s doskovým rekuperátorom</t>
  </si>
  <si>
    <t>8.1</t>
  </si>
  <si>
    <t>Zariadenie č.8 - Klimatizácia priestorov centrálnej sterilizácie 1.pp</t>
  </si>
  <si>
    <t>anemostat odvodný 400 m3/h s krabicou, bočné napojenie D200</t>
  </si>
  <si>
    <t>anemostat prívodný 400 m3/h s krabicou, bočné napojenie D200</t>
  </si>
  <si>
    <t>čistý nástavec - 623x623 pre odvod 925 m3/h s výustkou, bočné napojenie D250</t>
  </si>
  <si>
    <t>regulátor konštantného prietoku vzduchu 400x400mm</t>
  </si>
  <si>
    <t>regulátor konštantného prietoku vzduchu 250x250mm</t>
  </si>
  <si>
    <t>tlmič hluku s potrubím 1000x500-2000</t>
  </si>
  <si>
    <t>Požiarna izolácia 30 min. na báze minerálnej vlny s Al.fóliou</t>
  </si>
  <si>
    <t>ventilátor odvodný - regulácia otáčok motor - Pe=3,5kW</t>
  </si>
  <si>
    <t>zloženie jednotky:</t>
  </si>
  <si>
    <t>Qv1=5000 m3/h - 250 Pa - odvod</t>
  </si>
  <si>
    <t>Vnútorné prevedenie, hygienické - prívod</t>
  </si>
  <si>
    <t>kp</t>
  </si>
  <si>
    <t xml:space="preserve">Vzduchotechnická jednotka na odvod vzduchu </t>
  </si>
  <si>
    <t>vlhčiaca komora vrátane el.zvlhčovača 35 kg/h s vaničkou</t>
  </si>
  <si>
    <t>ventilátor prívodný - frekvenčný menič motor - Pe=3,0kW</t>
  </si>
  <si>
    <t>teplovodný ohrievač  -  voda 75/55°C - t2=25°C</t>
  </si>
  <si>
    <t>Qv1=5000 m3/h - 500 Pa - prívod</t>
  </si>
  <si>
    <t xml:space="preserve">Vzduchotechnická jednotka na prívod vzduchu </t>
  </si>
  <si>
    <t>7,1</t>
  </si>
  <si>
    <t>Zariadenie č.7 - Klimatizácia priestorov RTG,CT,USG - 1.np</t>
  </si>
  <si>
    <t>Zariadenie č.6 - Neobsadené</t>
  </si>
  <si>
    <t>anemostat prívodný 300 m3/h s krabicou, bočné napojenie D160</t>
  </si>
  <si>
    <t>anemostat prívodný 500 m3/h s krabicou, bočné napojenie D200</t>
  </si>
  <si>
    <t>regulátor konštantného prietoku vzduchu D200mm</t>
  </si>
  <si>
    <t>regulátor konštantného prietoku vzduchu D280mm</t>
  </si>
  <si>
    <t>výustka 600x300 pre odvod vzduchu</t>
  </si>
  <si>
    <t>čistý nástavec - 470x470 pre odvod 200 m3/h s výustkou, bočné napojenie D200</t>
  </si>
  <si>
    <t>čistý nástavec 470x470-220 m3/h s filtrom H13,výustkou, bočné napojenie D200</t>
  </si>
  <si>
    <t>čistý nástavec - 623x623 pre odvod 800 m3/h s výustkou, bočné napojenie D250</t>
  </si>
  <si>
    <t>čistý nástavec - 623x623 pre odvod 990 m3/h s výustkou, bočné napojenie D250</t>
  </si>
  <si>
    <t>čistý nástavec 623x623-900 m3/h s filtrom H13,výustkou, bočné napojenie D250</t>
  </si>
  <si>
    <t>vrátane filtrov H14 a osvetlenia</t>
  </si>
  <si>
    <t>laminárny strop 2700x2000x445mm  - Qv=3700 m3/h</t>
  </si>
  <si>
    <t>požiarna klapka PK-90-D200</t>
  </si>
  <si>
    <t>5,11</t>
  </si>
  <si>
    <t>požiarna klapka PK-90-D280</t>
  </si>
  <si>
    <t>5,10</t>
  </si>
  <si>
    <t>požiarna klapka PK-90-800x710</t>
  </si>
  <si>
    <t>5,9</t>
  </si>
  <si>
    <t>požiarna klapka PK-90-800x800</t>
  </si>
  <si>
    <t>5,8</t>
  </si>
  <si>
    <t>žalúzia AL 1000x1000</t>
  </si>
  <si>
    <t>tlmič hluku s potrubím 1250x1250-2000</t>
  </si>
  <si>
    <t>zónový el. ohrev s tepelnou ochranou CB315-3,0 kW-1x230V</t>
  </si>
  <si>
    <t>zvlhčovač parný 110 kg/h, (0,5-1bar) vrátane reg.ventilu 0-10V</t>
  </si>
  <si>
    <t>ventilátor prívodný - frekvenčný menič motor - Pe=7,5kW</t>
  </si>
  <si>
    <t>vodný chladič s eliminátorom,  voda 6/12°C - t1/t2=32/16°C</t>
  </si>
  <si>
    <t>ventilátor odvodný - frekvenčný menič motor - Pe=2,2kW</t>
  </si>
  <si>
    <t>Qv2=103250 m3/h - 300 Pa - odvod</t>
  </si>
  <si>
    <t>Qv1=14470 m3/h - 600 Pa - prívod</t>
  </si>
  <si>
    <t>5,1</t>
  </si>
  <si>
    <t>Zariadenie č.5 - Klimatizácia priestorov zákrokovej sály - 1.np</t>
  </si>
  <si>
    <t>čistý nástavec - 587x587 pre odvod 500 m3/h s výustkou, bočné napojenie D250</t>
  </si>
  <si>
    <t>čistý nástavec 587x587-550 m3/h s filtrom H13,výustkou, bočné napojenie D250</t>
  </si>
  <si>
    <t>laminárny strop 3300x2000x445mm  - Qv=4900 m3/h</t>
  </si>
  <si>
    <t>požiarna klapka PK-90-1250x630</t>
  </si>
  <si>
    <t>požiarna klapka PK-90-600x600</t>
  </si>
  <si>
    <t>žalúzia AL 1800x2000</t>
  </si>
  <si>
    <t>Izolácia vzt. potrubia na báze minerálnej vlny 50mm s Al.fóliou</t>
  </si>
  <si>
    <t>dlžka trubice 1000mm</t>
  </si>
  <si>
    <t>zvlhčovač parný 70 kg/h, (0,5-1bar) vrátane reg.ventilu 0-10V</t>
  </si>
  <si>
    <t>teplovodný ohrievač  -  voda 75/55°C - t1/t2=16/26°C</t>
  </si>
  <si>
    <t>celoplošná klapka pre ručné ovládanie</t>
  </si>
  <si>
    <t>Qv1=7000 m3/h - prívod</t>
  </si>
  <si>
    <t>Vnútorné prevedenie, hygienické - prívod v rade za sebou</t>
  </si>
  <si>
    <t>Vzduchotechnická jednotka na prívod vzduchu pre zónovú úpravu vzduchu</t>
  </si>
  <si>
    <t xml:space="preserve">eliminátor </t>
  </si>
  <si>
    <t>vodný chladič  voda 6/12°C - t1/t2=32/16°C</t>
  </si>
  <si>
    <t>ventilátor odvodný - frekvenčný menič motor - Pe=4,0kW</t>
  </si>
  <si>
    <t>Qv2=15740 m3/h - 300 Pa - odvod</t>
  </si>
  <si>
    <t>Qv1=20340 m3/h - 600 Pa - prívod</t>
  </si>
  <si>
    <t>4,1</t>
  </si>
  <si>
    <t>Zariadenie č.4 - Klimatizácia priestorov operačných sál č. 3,4,5</t>
  </si>
  <si>
    <t>požiarna klapka PK-90-1000x630</t>
  </si>
  <si>
    <t>požiarna klapka PK-90-600x400</t>
  </si>
  <si>
    <t>tepelná Izolácia na báze minerálnej vlny 50mm s Al.fóliou</t>
  </si>
  <si>
    <t>zvlhčovač parný 60 kg/h, (0,5-1bar) vrátane reg.ventilu 0-10V</t>
  </si>
  <si>
    <t>Qv1=5700 m3/h - prívod</t>
  </si>
  <si>
    <t>Qv2=12040 m3/h - 300 Pa - odvod</t>
  </si>
  <si>
    <t>Qv1=14660 m3/h - 600 Pa - prívod</t>
  </si>
  <si>
    <t>3,1</t>
  </si>
  <si>
    <t>Zariadenie č.3 - Klimatizácia priestorov operačných sál č. 1,2</t>
  </si>
  <si>
    <t>požiarna klapka PK-90-630x800</t>
  </si>
  <si>
    <t>žalúzia AL 1250x1500</t>
  </si>
  <si>
    <t>zvlhčovač parný 140 kg/h, (0,5-1bar) vrátane reg.ventilu 0-10V, trubica 1400mm</t>
  </si>
  <si>
    <t>Qv2=13145 m3/h - 300 Pa - odvod</t>
  </si>
  <si>
    <t>Qv1=16000 m3/h - 600 Pa - prívod</t>
  </si>
  <si>
    <t>2,1</t>
  </si>
  <si>
    <t>Zariadenie č.2 - Klimatizácia priestorov OAIM 1.np</t>
  </si>
  <si>
    <t>regulátor konštantného prietoku vzduchu D250mm</t>
  </si>
  <si>
    <t>čistý nástavec 623x941-900 m3/h s filtrom H13,výustkou, bočné napojenie D300</t>
  </si>
  <si>
    <t xml:space="preserve">závesy pre štvorhranné potrubie </t>
  </si>
  <si>
    <t>Qv2=10220 m3/h - 300 Pa - odvod</t>
  </si>
  <si>
    <t>Qv1=13300 m3/h - 600 Pa - prívod</t>
  </si>
  <si>
    <t>1,1</t>
  </si>
  <si>
    <t>Zariadenie č.1:  Klimatizácia priestorov prebúdzanie - 2.np.</t>
  </si>
  <si>
    <t>6 - VZT - Vzduchotechnika</t>
  </si>
  <si>
    <t>FAKULTNÁ NEMOCNICA TRENČÍN</t>
  </si>
  <si>
    <t>NOVÝ PAVILÓN CENTRÁLNYCH OPERAČNÝCH SÁL, OAIM A URGENTNÝ PRÍJEM</t>
  </si>
  <si>
    <t>ELI - ELEKTRO - SILNOPRÚD</t>
  </si>
  <si>
    <t>P.č.</t>
  </si>
  <si>
    <t>Cenník.pol.</t>
  </si>
  <si>
    <t>Skrátený popis</t>
  </si>
  <si>
    <t>mj</t>
  </si>
  <si>
    <t>Jednotková</t>
  </si>
  <si>
    <t>Dodávka</t>
  </si>
  <si>
    <t>cena</t>
  </si>
  <si>
    <t>/€/</t>
  </si>
  <si>
    <t>Montáž základná C-210 M</t>
  </si>
  <si>
    <t>*******************************</t>
  </si>
  <si>
    <t>RÚRKY OHYBNÉ</t>
  </si>
  <si>
    <t>210 01-0033p</t>
  </si>
  <si>
    <t>Montáž rúrky FXP20</t>
  </si>
  <si>
    <t>KRABICA PRÍSTROJOVÁ BEZ ZAPOJENIA</t>
  </si>
  <si>
    <t>210 01-0301</t>
  </si>
  <si>
    <t>Krabica prístrojová pre násobnú montáž</t>
  </si>
  <si>
    <t>KRABICA ROZVODNÁ SO SVORK.VRÁTANE ZAPOJ.</t>
  </si>
  <si>
    <t>210 01-0321</t>
  </si>
  <si>
    <t>Krabica inštalačná kruhová s viečkom a svorkovnicou</t>
  </si>
  <si>
    <t>210 01-0502</t>
  </si>
  <si>
    <t>Osadenie svorky na volný vývod</t>
  </si>
  <si>
    <t>210 29-0751p</t>
  </si>
  <si>
    <t xml:space="preserve">Zapojenie ventilátorov </t>
  </si>
  <si>
    <t>210 29-0742p</t>
  </si>
  <si>
    <t xml:space="preserve">Zapojenie pevne osadených prístrojov a zariadení </t>
  </si>
  <si>
    <t>OSADENIE HMOŽDINKY DO TEHLY</t>
  </si>
  <si>
    <t>211 01-0002</t>
  </si>
  <si>
    <t>Hmoždinka 8mm</t>
  </si>
  <si>
    <t>KÁBLOVÉ ŽĽABY A ROŠTY</t>
  </si>
  <si>
    <t>210 02-0311p</t>
  </si>
  <si>
    <t>Montáž kabelového žľabu OBO SKS 630</t>
  </si>
  <si>
    <t>210 02-0252</t>
  </si>
  <si>
    <t>Montáž kabelového roštu š=400mm</t>
  </si>
  <si>
    <t>210 02-0253</t>
  </si>
  <si>
    <t>Montáž kabelového roštu š=600mm</t>
  </si>
  <si>
    <t>210 02-0341p</t>
  </si>
  <si>
    <t>Skupinový držiak OBO GRIP M - s požiar.odol.</t>
  </si>
  <si>
    <t>KÁBEL PEVNE ULOŽENÝ</t>
  </si>
  <si>
    <t>210 81-0045</t>
  </si>
  <si>
    <t>1-CHKE-V-O  3 x 1,5</t>
  </si>
  <si>
    <t>1-CHKE-V-J  3 x 1,5</t>
  </si>
  <si>
    <t>210 81-0046</t>
  </si>
  <si>
    <t>1-CHKE-V-J  3 x 2,5</t>
  </si>
  <si>
    <t>210 81-0049</t>
  </si>
  <si>
    <t>1-CHKE-V-O  4 x 1,5</t>
  </si>
  <si>
    <t>1-CHKE-V-J  4 x 1,5</t>
  </si>
  <si>
    <t>210 81-0050</t>
  </si>
  <si>
    <t>1-CHKE-V-J  4 x 2,5</t>
  </si>
  <si>
    <t>210 81-0055</t>
  </si>
  <si>
    <t>1-CHKE-V-J  5 x 1,5</t>
  </si>
  <si>
    <t>210 81-0056</t>
  </si>
  <si>
    <t>1-CHKE-V-J  5 x 2,5</t>
  </si>
  <si>
    <t>210 81-0057</t>
  </si>
  <si>
    <t>1-CHKE-V-J  5 x 4</t>
  </si>
  <si>
    <t>210 81-00571</t>
  </si>
  <si>
    <t>1-CHKE-V-J  5 x 6</t>
  </si>
  <si>
    <t>210 81-0053</t>
  </si>
  <si>
    <t>1-CHKE-V-J  5 x 10</t>
  </si>
  <si>
    <t>210 81-0054</t>
  </si>
  <si>
    <t>1-CHKE-V-J  5 x 16</t>
  </si>
  <si>
    <t>210 81-0109</t>
  </si>
  <si>
    <t>1-CHKE-V-J  5 x 25</t>
  </si>
  <si>
    <t>210 81-0111</t>
  </si>
  <si>
    <t>1-CHKE-V-J  5 x 50</t>
  </si>
  <si>
    <t>210 81-0112</t>
  </si>
  <si>
    <t>1-CHKE-V-J  5 x 70</t>
  </si>
  <si>
    <t>210 81-0115</t>
  </si>
  <si>
    <t>1-CHKE-V-J  4 x 150</t>
  </si>
  <si>
    <t>210 81-0058</t>
  </si>
  <si>
    <t>1-CHKE-V-O  7 x 1,5</t>
  </si>
  <si>
    <t>VODIČ ULOŽENÝ PEVNE</t>
  </si>
  <si>
    <t>210 80-0547</t>
  </si>
  <si>
    <t>1-C5XKE-V 6    zeleno/žltý</t>
  </si>
  <si>
    <t>210 80-0548</t>
  </si>
  <si>
    <t>1-C5XKE-V 10   zeleno/žltý</t>
  </si>
  <si>
    <t>210 80-0549</t>
  </si>
  <si>
    <t>1-C5XKE-V 16   zeleno/žltý</t>
  </si>
  <si>
    <t>210 80-0550p</t>
  </si>
  <si>
    <t>1-C5XKE-V 25   zeleno/žltý</t>
  </si>
  <si>
    <t>1-C5XKE-V 50   zeleno/žltý</t>
  </si>
  <si>
    <t>SIGNÁLNE A OZNAMOVACIE KÁBLE</t>
  </si>
  <si>
    <t>210 80-2342</t>
  </si>
  <si>
    <t>JE-H(St)H-V 2 x 2 x 0,8</t>
  </si>
  <si>
    <t>PRÍPLATOK NA ZAŤAHOVANIE KÁBLOV</t>
  </si>
  <si>
    <t>210 95-0101</t>
  </si>
  <si>
    <t>Označovací štítok na kábel</t>
  </si>
  <si>
    <t>UKONČENIE VODIČOV "Cu" V ROZVADZAČOCH</t>
  </si>
  <si>
    <t>210 10-0002</t>
  </si>
  <si>
    <t>do  6   Cu</t>
  </si>
  <si>
    <t>210 10-0003</t>
  </si>
  <si>
    <t>do 16   Cu</t>
  </si>
  <si>
    <t>210 10-0004</t>
  </si>
  <si>
    <t>do 25   Cu</t>
  </si>
  <si>
    <t>210 10-0006</t>
  </si>
  <si>
    <t>do 50   Cu</t>
  </si>
  <si>
    <t>UKONČENIE KÁBLOV</t>
  </si>
  <si>
    <t>210 10-0251</t>
  </si>
  <si>
    <t>do  4 x 10</t>
  </si>
  <si>
    <t>210 10-0258</t>
  </si>
  <si>
    <t>do  5 x 4</t>
  </si>
  <si>
    <t>210 10-0252p</t>
  </si>
  <si>
    <t>do  5 x 25</t>
  </si>
  <si>
    <t>210 10-0253p</t>
  </si>
  <si>
    <t>do  5 x 70</t>
  </si>
  <si>
    <t>210 10-0256p</t>
  </si>
  <si>
    <t>do  4 x 185</t>
  </si>
  <si>
    <t>KONCOVKA 1KV TEPLOM ZMRŠTITELNÁ</t>
  </si>
  <si>
    <t>210 10-0643p</t>
  </si>
  <si>
    <t>do 4x150</t>
  </si>
  <si>
    <t>OCHRANNÉ UZEMNENIE</t>
  </si>
  <si>
    <t>210 22-0101P</t>
  </si>
  <si>
    <t>Pásik Cu 10x0,1 pre antistatickú podlahu</t>
  </si>
  <si>
    <t>210 22-0311p</t>
  </si>
  <si>
    <t>PS - skrinka  pospojovania OBO 1804/UP</t>
  </si>
  <si>
    <t>210 22-0381p</t>
  </si>
  <si>
    <t>Vyrovnávač potenciálu VP</t>
  </si>
  <si>
    <t>210 22-0321</t>
  </si>
  <si>
    <t>Svorka Bernard vrátane pásky</t>
  </si>
  <si>
    <t>210 22-0321p</t>
  </si>
  <si>
    <t>Svorka ochranného pospojovania</t>
  </si>
  <si>
    <t>210 22-0458p</t>
  </si>
  <si>
    <t>Zaasfaltovanie uzemňovacích spojov</t>
  </si>
  <si>
    <t>210 22-0361</t>
  </si>
  <si>
    <t>Uzemňovacia tyč ZT 2m /D 28</t>
  </si>
  <si>
    <t>210 22-0302</t>
  </si>
  <si>
    <t>Svorka k uzemňovacej tyči SJ 02</t>
  </si>
  <si>
    <t>==============================================================================</t>
  </si>
  <si>
    <t>===</t>
  </si>
  <si>
    <t>=========</t>
  </si>
  <si>
    <t>=============</t>
  </si>
  <si>
    <t>===================</t>
  </si>
  <si>
    <t>Pomocné práce (vŕtanie prierazov, začistenie drážok, drobné murárske práce pre elektromontáž)</t>
  </si>
  <si>
    <t>Montáž základná C-210 M celkom</t>
  </si>
  <si>
    <t>Nosný materiál pre zákl.montáž</t>
  </si>
  <si>
    <t>************************************</t>
  </si>
  <si>
    <t>ponuka</t>
  </si>
  <si>
    <t>Rúrka FXP20</t>
  </si>
  <si>
    <t>KRABICE INŠTALAČNÉ</t>
  </si>
  <si>
    <t>SVORKOVNICE</t>
  </si>
  <si>
    <t>Svorka pre ukončenie káblov 3x1,5</t>
  </si>
  <si>
    <t>Hmoždinka 8mm PVC</t>
  </si>
  <si>
    <t xml:space="preserve">KABELOVÉ ŽĽABY A ROŠTY </t>
  </si>
  <si>
    <t>Kabelový žľab OBO SKS 630 (l=3m)</t>
  </si>
  <si>
    <t>Výložník k žľabu OBO SKS 630</t>
  </si>
  <si>
    <t>Závitová tyč k žľabu OBO SKS 630</t>
  </si>
  <si>
    <t>Rošt RII-4, š=400mm l=3000mm</t>
  </si>
  <si>
    <t xml:space="preserve">Kábelový rošt š=600mm l=3000mm RI-600 </t>
  </si>
  <si>
    <t>Príchytka na uchytenie káblov v podhlade</t>
  </si>
  <si>
    <t>VÝSTRAŽNÉ TABUĽKY</t>
  </si>
  <si>
    <t>KÁBLE 1-CHKE-V</t>
  </si>
  <si>
    <t>OZNAMOVACIE KÁBLE</t>
  </si>
  <si>
    <t>VODIČ</t>
  </si>
  <si>
    <t>UKONČENIE VODIČOV- KÁBLOVÉ OKÁ  CU</t>
  </si>
  <si>
    <t>pre 6   Cu</t>
  </si>
  <si>
    <t>pre 16  Cu</t>
  </si>
  <si>
    <t>pre 25  Cu</t>
  </si>
  <si>
    <t>pre 50  Cu</t>
  </si>
  <si>
    <t>pre 70  Cu</t>
  </si>
  <si>
    <t>pre 150  Cu</t>
  </si>
  <si>
    <t>KONCOVKY PRE CELOPLASTOVÉ KÁBLE 1kV</t>
  </si>
  <si>
    <t>Koncovka EPKT 0063 150-400mm2</t>
  </si>
  <si>
    <t>Pásik Cu 10x0,1mm</t>
  </si>
  <si>
    <t>Svorky pre pospojovanie</t>
  </si>
  <si>
    <t>Pasívna ochrana - asfalt</t>
  </si>
  <si>
    <t>Nosný materiál pre základnú montáž</t>
  </si>
  <si>
    <t>Pomocný materiál (skrutky, matice, uchytenie elektrických rozvodov, žľabov)</t>
  </si>
  <si>
    <t>Nosný materiál pre základnú montáž + pomocný materiál</t>
  </si>
  <si>
    <t>Špecifický nosný materiál</t>
  </si>
  <si>
    <t>SPÍNAČE A ZÁSUVKY</t>
  </si>
  <si>
    <t>Spínač č.1 zapustený 230V, 10A, IP20</t>
  </si>
  <si>
    <t>Spínač č.5 zapustený 230V, 10A, IP20</t>
  </si>
  <si>
    <t>Spínač č.6 zapustený 230V, 10A, IP20</t>
  </si>
  <si>
    <t>Spínač č.6+6 zapustený 230V, 10A, IP20</t>
  </si>
  <si>
    <t>Spínač č.7 zapustený 230V, 10A, IP20</t>
  </si>
  <si>
    <t>Ovládač tlačítkový č.1So zapustený 230V, 10A, IP20</t>
  </si>
  <si>
    <t>Potenciometer elektronický pre otočné ovládanie a spínanie a min.hodnoty jasu, 700W 230V, 10A, IP20</t>
  </si>
  <si>
    <t>Dverný kontakt</t>
  </si>
  <si>
    <t>Jednorámik vodorovný s popisovým poľom</t>
  </si>
  <si>
    <t>Dvojrámik vodorovný s popisovým poľom</t>
  </si>
  <si>
    <t>Trojrámik vodorovný s popisovým poľom</t>
  </si>
  <si>
    <t>Štvorrámik vodorovný s popisovým poľom</t>
  </si>
  <si>
    <t>Päťrámik vodorovný s popisovým poľom</t>
  </si>
  <si>
    <t>Spínač č.1 zapustený 230V, 10A, IP44</t>
  </si>
  <si>
    <t>Spínač č.5 zapustený 230V, 10A, IP44</t>
  </si>
  <si>
    <t>Spínač č.6 zapustený 230V, 10A, IP44</t>
  </si>
  <si>
    <t>Spínač č.6+6 zapustený 230V, 10A, IP44</t>
  </si>
  <si>
    <t>Spínač trojpólový zapustený 16A, 400V, IP20</t>
  </si>
  <si>
    <t>Spínač trojpólový polozapustený 25A, 400V, IP54</t>
  </si>
  <si>
    <t>Spínač trojpólový 25A, 400V, IP54</t>
  </si>
  <si>
    <t>Spínač trojpólový  polozapustený 100A, 400V, IP54</t>
  </si>
  <si>
    <t>Zásuvka zapustená  pre zdravotníctvo biela 10/16A, 230V, 2P+Z, IP20</t>
  </si>
  <si>
    <t>Zásuvka zapustená  pre zdravotníctvo zelená 10/16A, 230V, 2P+Z, IP20</t>
  </si>
  <si>
    <t>Zásuvka zapustená  pre zdravotníctvo hnedá 10/16A, 230V, 2P+Z, IP20</t>
  </si>
  <si>
    <t>Zásuvka zapustená  pre zdravotníctvo oranžová 10/16A, 230V, 2P+Z, IP20</t>
  </si>
  <si>
    <t>Zásuvka zapustená  pre zdravotníctvo žltá 10/16A, 230V, 2P+Z, IP20</t>
  </si>
  <si>
    <t>Zásuvka ochranného pospojovania zapustená  pre zdravotníctvo</t>
  </si>
  <si>
    <t>Zásuvka zapustená biela 10/16A, 230V, 2P+Z, IP44</t>
  </si>
  <si>
    <t>Zásuvková skriňa HENSEL 1x230V/16A, 1x400V/16A, IP54</t>
  </si>
  <si>
    <t>SPÍNAČE ŠPECIÁLNE</t>
  </si>
  <si>
    <t>Tlačítková kombinácia typ HAKEL MDS 10</t>
  </si>
  <si>
    <t>Núdzový vypínač OFF polozapustený s aretáciou 230V/16A</t>
  </si>
  <si>
    <t xml:space="preserve">SVIETIDLÁ </t>
  </si>
  <si>
    <t>A - Žiarivkové prisadené 2x28W, 230V, IP65, EVG, polykarbonátový difúzor (5.7004.2283.0)</t>
  </si>
  <si>
    <t>B - Žiarivkové do podhľadu 2x28W, 230V, IP43, EVG, prizmatický difúzor (1.0674.2282.1)</t>
  </si>
  <si>
    <t>C - Žiarivkové do podhľadu 2x28W, 230V, IP20, EVG, parabolická mriežka (1.0124.2282.1)</t>
  </si>
  <si>
    <t>D - Žiarivkové prisadené 2x28W, 230V, IP20, EVG, parabolická mriežka (2.0104.2281.1)</t>
  </si>
  <si>
    <t>E - Žiarivkové do podhľadu 2x28W, 230V, IP43, 230V, EVG, prizmatický difúzor (1.0674.2282.1)</t>
  </si>
  <si>
    <t>P - Žiarivkové do podhľadu 4x14W, 230V, IP20, 230V, EVG, parabolická mriežka (1.004.4142.1)</t>
  </si>
  <si>
    <t>K - Žiarivkové do podhľadu 4x24W, 230V, IP55, 230V, EVG, parabol. mriežka, sklo (1.0914.4242.1)</t>
  </si>
  <si>
    <t>KS - Žiariv. do podhľ. 4x24W, 230V, IP55, 230V, EVG DIM 1-10V DC, parabol. mriežka, sklo (1.0914.4242.1)</t>
  </si>
  <si>
    <t>Žiarivkové do podhľadu kruhové 2x18W, 230V, IP44, EVG, PC difúzor</t>
  </si>
  <si>
    <t>Žiarivkové kombin. s núdzovou jednotkou prisadené 2x18W, 230V, IP55, VVG opál. difúzor (101721.21801)</t>
  </si>
  <si>
    <t>Žiarivkové prisadené 2x18W, 230V, IP55, VVG opálový difúzor (101721.2180001)</t>
  </si>
  <si>
    <t>Žiarivkové nástenné nad zrkadlo 1x14W, 230V, IP44, EVG, opálový difúzor (516CR)</t>
  </si>
  <si>
    <t>Žiarovkové priemyselné 1x60W E27, 230V, IP55, opálový difúzor (100901.02)</t>
  </si>
  <si>
    <t>Výstražné svietidlo "Pozor žiarenie" 1x18W, 230V, IP40, VVG, červené svetlo, biely nápis (0510001R)</t>
  </si>
  <si>
    <t>Výstražné svietidlo "Kontrolované pásmo" 1x18W, 230V, IP40, VVG, biele svetlo, červený nápis (0510001W)</t>
  </si>
  <si>
    <t>Núdzové únikové stropné svietidlo 1x8W, 3 hod. vrátane tabuľky (12506 + 99-710)</t>
  </si>
  <si>
    <t>Pomocný materiál (skrutky, matice, uchytenie el.zariadení)</t>
  </si>
  <si>
    <t>Špecifický nosný materiál + podružný materiál</t>
  </si>
  <si>
    <t>Poznámka:</t>
  </si>
  <si>
    <t>Ceny svietidiel sú vrátane svetelných zdrojov a recyklačných poplatkov</t>
  </si>
  <si>
    <t>Montáž špec.nosného materiálu</t>
  </si>
  <si>
    <t>**************************************</t>
  </si>
  <si>
    <t>SPÍNAČE ZAPUSTENÉ IP44</t>
  </si>
  <si>
    <t>210 11-0001</t>
  </si>
  <si>
    <t>Jednopólový - radenie 1</t>
  </si>
  <si>
    <t>210 11-0003</t>
  </si>
  <si>
    <t>Sériový prepínač - radenie 5</t>
  </si>
  <si>
    <t>210 11-0004</t>
  </si>
  <si>
    <t>Striedavý prepínač - radenie 6</t>
  </si>
  <si>
    <t>210 11-0005p</t>
  </si>
  <si>
    <t>Striedavý prepínač - radenie 6+6</t>
  </si>
  <si>
    <t>SPÍNAČE ZAPUSTENÉ</t>
  </si>
  <si>
    <t>210 11-0041</t>
  </si>
  <si>
    <t>210 11-0043</t>
  </si>
  <si>
    <t>210 11-0045</t>
  </si>
  <si>
    <t>210 11-0046p</t>
  </si>
  <si>
    <t>Striedavý prepínač dvojitý - radenie 6+6</t>
  </si>
  <si>
    <t>210 11-0046</t>
  </si>
  <si>
    <t>Krížový prepínač - radenie 7</t>
  </si>
  <si>
    <t>210 11-0047p</t>
  </si>
  <si>
    <t>Ovládač tlačítkový - radenie 1So</t>
  </si>
  <si>
    <t>SPÍNAČE TROJPÓLOVÉ</t>
  </si>
  <si>
    <t>210 11-0501p</t>
  </si>
  <si>
    <t>210 11-0523p</t>
  </si>
  <si>
    <t>Spínač trojpólový polozapustený 100A, 400V, IP54</t>
  </si>
  <si>
    <t>210 11-0071p</t>
  </si>
  <si>
    <t>Montáž elektronických spínacích hodín SPH01</t>
  </si>
  <si>
    <t>210 14-0261p</t>
  </si>
  <si>
    <t>ZÁSUVKY ZAPUSTENÉ</t>
  </si>
  <si>
    <t>210 11-1002</t>
  </si>
  <si>
    <t>Zásuvka 10/16A, 230V, 2P+Z</t>
  </si>
  <si>
    <t>210 11-1053p</t>
  </si>
  <si>
    <t>Zásuvka ochranného pospojovania</t>
  </si>
  <si>
    <t>210 11-1218p</t>
  </si>
  <si>
    <t>MONTÁŽ ROZVÁDZAČOV, UPS</t>
  </si>
  <si>
    <t>210 19-0002p</t>
  </si>
  <si>
    <t>Montáž ovládacích skriniek operačných svietidiel</t>
  </si>
  <si>
    <t>210 19-0003</t>
  </si>
  <si>
    <t>Montáž rozvádzačov do 100 kg</t>
  </si>
  <si>
    <t>210 19-0052</t>
  </si>
  <si>
    <t>Montáž rozvádzačov delených  do 300 kg</t>
  </si>
  <si>
    <t>210 19-0071p</t>
  </si>
  <si>
    <t>Montáž rozvádzača kompenzačného</t>
  </si>
  <si>
    <t>Montáž a oživenie UPS1, UPS2</t>
  </si>
  <si>
    <t>Montáž a oživenie UPS1-OP1, UPS2-OP2, UPS3-OP3, UPS4-OP4, UPS5-OP5</t>
  </si>
  <si>
    <t>SVIETIDLÁ PRISADENÉ A ZPUSTENÉ</t>
  </si>
  <si>
    <t>210 20-0006p</t>
  </si>
  <si>
    <t>Montáž svietidla núdzového</t>
  </si>
  <si>
    <t>Montáž svietidla kombinovaného s núdzovým</t>
  </si>
  <si>
    <t>210 20-1042p</t>
  </si>
  <si>
    <t>Montáž žiarivkového svietidla do 2x36W</t>
  </si>
  <si>
    <t>210 20-1045p</t>
  </si>
  <si>
    <t>Montáž žiarivkového svietidla do 4x24W</t>
  </si>
  <si>
    <t>210 20-0057p</t>
  </si>
  <si>
    <t xml:space="preserve">Montáž svietidla do 1x32W </t>
  </si>
  <si>
    <t>210 20-0110p</t>
  </si>
  <si>
    <t>Montáž svietidla žiarovkového do 1x60W</t>
  </si>
  <si>
    <t>Montáž germicídneho žiariča</t>
  </si>
  <si>
    <t>Montáž špecifického nosného materiálu</t>
  </si>
  <si>
    <t>Pomocné práce (začistenie zapustení, drobné murárske práce pre el.montáž)</t>
  </si>
  <si>
    <t>Montáž špecifického nosného materiálu celkom</t>
  </si>
  <si>
    <t>ROZVÁDZAČE - ZOSTAVOVANIE</t>
  </si>
  <si>
    <t>Rozvádzač RH-T</t>
  </si>
  <si>
    <t>---------------------------------</t>
  </si>
  <si>
    <t>Skriňový rozvádzač 800x2000x600</t>
  </si>
  <si>
    <t>Istič trojpólový Modeion BL1600S - 1600A</t>
  </si>
  <si>
    <t>Digitálna nastaviteľná spúšť k istriču 1600A - SE-BL-1600-DTV3</t>
  </si>
  <si>
    <t>Vypínacia spúšť k istriču 1600A - SV-BL-A230</t>
  </si>
  <si>
    <t>Pomocný kontakt k istriču 1600A</t>
  </si>
  <si>
    <t>Pripájacia sada k istriču 1600A</t>
  </si>
  <si>
    <t>Merací transformátor prúdu 1000/5A</t>
  </si>
  <si>
    <t>Ampérmeter x/5A</t>
  </si>
  <si>
    <t>Voltmeter 0-500V</t>
  </si>
  <si>
    <t>Elektromer trojfázový x/5A</t>
  </si>
  <si>
    <t>Prepínač VS1683557C8VPS</t>
  </si>
  <si>
    <t>Poistkový odpínač VLC10 1P</t>
  </si>
  <si>
    <t>Poistkový odpínač VLC10 3P</t>
  </si>
  <si>
    <t>Poistka C10 - 10A</t>
  </si>
  <si>
    <t>M22-L-G</t>
  </si>
  <si>
    <t>M22-L-R</t>
  </si>
  <si>
    <t>M22-A</t>
  </si>
  <si>
    <t>M22-LED230-W</t>
  </si>
  <si>
    <t>Vypínacie tlačítko ZB5-AR4</t>
  </si>
  <si>
    <t>Poistkový odpínač LTL00-3/9/F</t>
  </si>
  <si>
    <t>Poistkový odpínač LTL2-3/9/U</t>
  </si>
  <si>
    <t>Poistka PN00-160A</t>
  </si>
  <si>
    <t>Poistka PN2-250A</t>
  </si>
  <si>
    <t>Zvodič prepätia DEHN 952 300, DG M TNC 275</t>
  </si>
  <si>
    <t>Istič Modeion BH630N 630A</t>
  </si>
  <si>
    <t>Digitálna spúšť SE-BH - 0630 + DTV3</t>
  </si>
  <si>
    <t>Pripájacia sada pre BH630N</t>
  </si>
  <si>
    <t>Istič Modeion BD250N</t>
  </si>
  <si>
    <t>Digitálna spúšť SE-BD-0100-DTV3</t>
  </si>
  <si>
    <t>Digitálna spúšť SE-BD-0160-DTV3</t>
  </si>
  <si>
    <t>Digitálna spúšť SE-BD-0250-DTV3</t>
  </si>
  <si>
    <t>Pripájacia sada pre BD250N</t>
  </si>
  <si>
    <t>Istič trojpólový PLHT-C25/3 - 25A/char.C</t>
  </si>
  <si>
    <t>Popisný štítok</t>
  </si>
  <si>
    <t>Svorka rad. 2,5 mm2,</t>
  </si>
  <si>
    <t>Svorka rad. 10 mm2,</t>
  </si>
  <si>
    <t>Svorka rad. 16 mm2,</t>
  </si>
  <si>
    <t>Svorka rad. 25 mm2,</t>
  </si>
  <si>
    <t>Svorka rad. 50 mm2,</t>
  </si>
  <si>
    <t>Svorka rad. 70 mm2,</t>
  </si>
  <si>
    <t>Svorka do 185 mm2,</t>
  </si>
  <si>
    <t>Prípojnica L1,L2,L3 - Cu</t>
  </si>
  <si>
    <t>Prípojnica N+PE</t>
  </si>
  <si>
    <t>Obal na výkresy</t>
  </si>
  <si>
    <t>Vývodka P 21</t>
  </si>
  <si>
    <t>Vývodka P 29</t>
  </si>
  <si>
    <t>Vývodka P 36</t>
  </si>
  <si>
    <t>Vývodka P 48</t>
  </si>
  <si>
    <t>Rozvádzač RH-T - 1ks</t>
  </si>
  <si>
    <t>Rozvádzač RH-G</t>
  </si>
  <si>
    <t>Skriňový rozvádzač 600x2000x400</t>
  </si>
  <si>
    <t>Skriňový rozvádzač 800x2000x400</t>
  </si>
  <si>
    <t>Pomocný kontakt k istriču 630A</t>
  </si>
  <si>
    <t>Merací transformátor prúdu 500/5A</t>
  </si>
  <si>
    <t>Zvodič prepätia DEHN 952 400, DG M TNS 275</t>
  </si>
  <si>
    <t>Istič trojpólový PLHT-C32/3 - 32A/char.C</t>
  </si>
  <si>
    <t>Istič trojpólový PLHT-C40/3 - 40A/char.C</t>
  </si>
  <si>
    <t>Istič trojpólový PLHT-C50/3 - 50A/char.C</t>
  </si>
  <si>
    <t>Istič trojpólový PLHT-C80/3 - 80A/char.C</t>
  </si>
  <si>
    <t>Rozvádzač RH-G - 1ks</t>
  </si>
  <si>
    <r>
      <t xml:space="preserve">Rozvádzač R-1.1, RG-1.1 </t>
    </r>
    <r>
      <rPr>
        <sz val="11"/>
        <rFont val="Arial"/>
        <family val="2"/>
        <charset val="238"/>
      </rPr>
      <t>(spoločný rozvádzač "trafo" + "diesel" v jednej skrini)</t>
    </r>
  </si>
  <si>
    <t>--------------------------------------------------------------------------------------------------------</t>
  </si>
  <si>
    <t>Veľkoobsahová rozvodnica 264modulov, 774x1804x250mm, IP30/IP20</t>
  </si>
  <si>
    <t>Spínač trojpólový 200A</t>
  </si>
  <si>
    <t>Spínač trojpólový na DIN lištu 40A</t>
  </si>
  <si>
    <t>Spínač dvojpólový na DIN lištu 16A</t>
  </si>
  <si>
    <t>Istič jednopólový - 10A/char.B</t>
  </si>
  <si>
    <t>Istič jednopólový - 16A/char.B</t>
  </si>
  <si>
    <t>Istič trojpólový - 16A/char.B</t>
  </si>
  <si>
    <t>Istič trojpólový - 20A/char.B</t>
  </si>
  <si>
    <t>Istič trojpólový - 80A/char.B</t>
  </si>
  <si>
    <t>Prúdový chránič s nadprúdovou ochranou 10A/30mA</t>
  </si>
  <si>
    <t>Prúdový chránič s nadprúdovou ochranou 16A/30mA</t>
  </si>
  <si>
    <t>Prúdový chránič 4-pólový 25A/30mA</t>
  </si>
  <si>
    <t>Prúdový chránič 4-pólový 80A/30mA</t>
  </si>
  <si>
    <t>Inštalačné relé jednopólové - 20A/230V AC, cievka 230V AC</t>
  </si>
  <si>
    <t>Impulzné relé jednopólové - 16A/230V AC</t>
  </si>
  <si>
    <t>Schodiskový spínač - 0,5-10min., 16A/230V AC</t>
  </si>
  <si>
    <t>Zásuvka 230V/16A 2P+Z na DIN lištu</t>
  </si>
  <si>
    <t>Svorka rad. 6 mm2,</t>
  </si>
  <si>
    <t>Vývodka P 13,5</t>
  </si>
  <si>
    <t>Vývodka P 16</t>
  </si>
  <si>
    <t>Svorkovnica  pospájania</t>
  </si>
  <si>
    <t>Rozvádzač R-1.1, RG-1.1 - 1ks</t>
  </si>
  <si>
    <r>
      <t xml:space="preserve">Rozvádzač R+1.1, RG+1.1 </t>
    </r>
    <r>
      <rPr>
        <sz val="11"/>
        <rFont val="Arial"/>
        <family val="2"/>
        <charset val="238"/>
      </rPr>
      <t>(spoločný rozvádzač "trafo" + "diesel" v jednej skrini)</t>
    </r>
  </si>
  <si>
    <t>---------------------------------------------------------------------------------------------------</t>
  </si>
  <si>
    <t>Spínač trojpólový 125A</t>
  </si>
  <si>
    <t>Spínač trojpólový 100A</t>
  </si>
  <si>
    <t>Spínač trojpólový 63A</t>
  </si>
  <si>
    <t>Spínač dvojpólový 40A</t>
  </si>
  <si>
    <t>Istič jednopólový - 6A/char.B</t>
  </si>
  <si>
    <t>Istič jednopólový - 6A/char.C</t>
  </si>
  <si>
    <t>Istič dvojpólový - 6A/char.B</t>
  </si>
  <si>
    <t>Istič dvojpólový - 10A/char.B</t>
  </si>
  <si>
    <t>Istič jednopólový - 25A/char.D</t>
  </si>
  <si>
    <t>Istič trojpólový - 40A/char.C</t>
  </si>
  <si>
    <t>Istič trojpólový - 100A/char.B</t>
  </si>
  <si>
    <t>Poistkový odpínač dvojpólový - 32A</t>
  </si>
  <si>
    <t>Valcové poistky 25A gG</t>
  </si>
  <si>
    <t>Prúdový chránič s nadprúdovou ochranou 1+N polový 10A/30mA</t>
  </si>
  <si>
    <t>Prúdový chránič s nadprúdovou ochranou 1+N polový 16A/30mA</t>
  </si>
  <si>
    <t>Prúdový chránič štvorpólový  25A/30mA</t>
  </si>
  <si>
    <t>Sledovač izolovaného stavu HIS 70071</t>
  </si>
  <si>
    <t>Prepínač I-0-II, 16A, 230V</t>
  </si>
  <si>
    <t>Ventilátor na odvetrávanie rozvádzača 230V</t>
  </si>
  <si>
    <t>Termostat</t>
  </si>
  <si>
    <t>Časové relé, 230V, 50Hz, 3-60sec.</t>
  </si>
  <si>
    <t>Signálka zelená</t>
  </si>
  <si>
    <t>Signálka oranžová</t>
  </si>
  <si>
    <t>Stykač trojpólový - 63A cievka 230V AC</t>
  </si>
  <si>
    <t>Trafo MED J64.80, 230//230V, 4kVA</t>
  </si>
  <si>
    <t>Rozvádzač R+1.1, RG+1.1 - 1ks</t>
  </si>
  <si>
    <r>
      <t xml:space="preserve">Rozvádzač R+1.2, RG+1.2 </t>
    </r>
    <r>
      <rPr>
        <sz val="11"/>
        <rFont val="Arial"/>
        <family val="2"/>
        <charset val="238"/>
      </rPr>
      <t>(spoločný rozvádzač "trafo" + "diesel" v jednej skrini)</t>
    </r>
  </si>
  <si>
    <t>Spínač dvojpólový 16A</t>
  </si>
  <si>
    <t>Rozvádzač R+1.2, RG+1.2 - 1ks</t>
  </si>
  <si>
    <r>
      <t xml:space="preserve">Rozvádzač R+2.1, RG+2.1 </t>
    </r>
    <r>
      <rPr>
        <sz val="11"/>
        <rFont val="Arial"/>
        <family val="2"/>
        <charset val="238"/>
      </rPr>
      <t>(spoločný rozvádzač "trafo" + "diesel" v jednej skrini)</t>
    </r>
  </si>
  <si>
    <t>Rozvádzač R+2.1, RG+2.1 - 1ks</t>
  </si>
  <si>
    <r>
      <t xml:space="preserve">Rozvádzač R+2.2, RG+2.2 </t>
    </r>
    <r>
      <rPr>
        <sz val="11"/>
        <rFont val="Arial"/>
        <family val="2"/>
        <charset val="238"/>
      </rPr>
      <t>(spoločný rozvádzač "trafo" + "diesel" v jednej skrini)</t>
    </r>
  </si>
  <si>
    <t>Spínač trojpólový 250A</t>
  </si>
  <si>
    <t>Stykač trojpólový - 100A cievka 230V AC</t>
  </si>
  <si>
    <t>Rozvádzač R+2.2, RG+2.2 - 1ks</t>
  </si>
  <si>
    <r>
      <t xml:space="preserve">Rozvádzač R+3.1, RG+3.1 </t>
    </r>
    <r>
      <rPr>
        <sz val="11"/>
        <rFont val="Arial"/>
        <family val="2"/>
        <charset val="238"/>
      </rPr>
      <t>(spoločný rozvádzač "trafo" + "diesel" v jednej skrini)</t>
    </r>
  </si>
  <si>
    <t>Skriňa 264 modulová pre povrchovú montáž rozmerov 774x1404x250mm</t>
  </si>
  <si>
    <t>Spínač trojpólový 80A</t>
  </si>
  <si>
    <t>Spínač trojpólový 40A</t>
  </si>
  <si>
    <t>Rozvádzač R+3.1, RG+3.1 - 1ks</t>
  </si>
  <si>
    <r>
      <t xml:space="preserve">Rozvádzač R-KS </t>
    </r>
    <r>
      <rPr>
        <sz val="11"/>
        <rFont val="Arial"/>
        <family val="2"/>
        <charset val="238"/>
      </rPr>
      <t>(rozvádzač pre kompresorovú stanicu)</t>
    </r>
  </si>
  <si>
    <t>---------------------------------------------------------------------</t>
  </si>
  <si>
    <t>Skriňa 72 modulová pre povrchovú montáž rozmerov 543x605x140mm</t>
  </si>
  <si>
    <t>Istič trojpólový - 16A/char.C</t>
  </si>
  <si>
    <t>Istič trojpólový - 20A/char.C</t>
  </si>
  <si>
    <t>Prúd.chr. s nadprúd.ochr. PFL7 16/1N/B/003</t>
  </si>
  <si>
    <t>Rozvádzač R-KS - 1ks</t>
  </si>
  <si>
    <r>
      <t xml:space="preserve">Rozvádzač R-PS </t>
    </r>
    <r>
      <rPr>
        <sz val="11"/>
        <rFont val="Arial"/>
        <family val="2"/>
        <charset val="238"/>
      </rPr>
      <t>(rozvádzač pre podtlakovú stanicu)</t>
    </r>
  </si>
  <si>
    <t>-----------------------------------------------------------------</t>
  </si>
  <si>
    <t>Rozvádzač R-PS - 1ks</t>
  </si>
  <si>
    <t>Rozvádzač RC</t>
  </si>
  <si>
    <t>Kompenzačný rozvádzč 500kVAr</t>
  </si>
  <si>
    <t>Rozvádzač RC - 1ks</t>
  </si>
  <si>
    <t>Rozvádzač HRT CT</t>
  </si>
  <si>
    <t>Technologický rozvádzač pre CT</t>
  </si>
  <si>
    <t>======================================================================</t>
  </si>
  <si>
    <t>Rozvádzač HRT CT - 1ks</t>
  </si>
  <si>
    <t>Rozvádzač HRT RTG</t>
  </si>
  <si>
    <t>Technologický rozvádzač pre RTG</t>
  </si>
  <si>
    <t>Rozvádzač HRT RTG - 1ks</t>
  </si>
  <si>
    <t>UPS1, UPS2</t>
  </si>
  <si>
    <t>UPS 400V/400V, 30kVA/24kW, 30min. Vrátane bateriového modulu</t>
  </si>
  <si>
    <t>UPS1, UPS2 - 1ks spolu</t>
  </si>
  <si>
    <t>UPS1-OP1, UPS2-OP2, UPS3-OP3, UPS4-OP4, UPS5-OP5</t>
  </si>
  <si>
    <t>------------------------------------------------------------------------------</t>
  </si>
  <si>
    <t>UPS 230V/24V AC, 600W, 3hod. - pre napájanie operačných svietidiel</t>
  </si>
  <si>
    <t>UPS1-OP1, UPS2-OP2, UPS3-OP3, UPS4-OP4, UPS5-OP5 - 5ks spolu</t>
  </si>
  <si>
    <t>Doprava 3.60 %  z dodávky</t>
  </si>
  <si>
    <t>Presun  1.00 %  z dodávky</t>
  </si>
  <si>
    <t>Stavebné úpravy C 801-3</t>
  </si>
  <si>
    <t>******************************</t>
  </si>
  <si>
    <t>RYHY PRE VODIČE V TEHLE</t>
  </si>
  <si>
    <t>Ryha do š.50mm</t>
  </si>
  <si>
    <t>VYSEKANIE KAPIES PRE KRABICE</t>
  </si>
  <si>
    <t>100x100x50mm   tehla</t>
  </si>
  <si>
    <t>Zemné práce C-460M</t>
  </si>
  <si>
    <t>HĹBENIE RYHY PRE UZEMŇOVACÍ VODIČ</t>
  </si>
  <si>
    <t>460 20-0164</t>
  </si>
  <si>
    <t>35x80cm, zemina tr.4</t>
  </si>
  <si>
    <t>ZÁSYP KÁBELOVEJ RYHY</t>
  </si>
  <si>
    <t>460 56-0164</t>
  </si>
  <si>
    <t>ÚPRAVA TERÉNU</t>
  </si>
  <si>
    <t>460 62-0014</t>
  </si>
  <si>
    <t>OSTATNÉ PRÁCE</t>
  </si>
  <si>
    <t>460 26-0011p</t>
  </si>
  <si>
    <t>Zavrtanie zemniacich tyčí do zeme</t>
  </si>
  <si>
    <t>=================================================</t>
  </si>
  <si>
    <t>Zemné práce celkom</t>
  </si>
  <si>
    <t>Odborná prehliadka a skúšky</t>
  </si>
  <si>
    <t>---------------------------</t>
  </si>
  <si>
    <t>Odborná prehliadka a skúška</t>
  </si>
  <si>
    <t>vypracovanie správy</t>
  </si>
  <si>
    <t>Pomocné práce</t>
  </si>
  <si>
    <t>Úprava sádrokartónového podhľadu</t>
  </si>
  <si>
    <t>Premeranie odporu uzemnenia</t>
  </si>
  <si>
    <t>Práce uvedené v časti HZS budú faktúrované podľa skutočne odvedených výkonov</t>
  </si>
  <si>
    <t>Celkom Dodávka</t>
  </si>
  <si>
    <t>Celkom Montáž</t>
  </si>
  <si>
    <t>Skúšky a revízie EN7396</t>
  </si>
  <si>
    <t>Presun materiálu, vnútrostavenisková preprava</t>
  </si>
  <si>
    <t xml:space="preserve">Prierazy stavanou priečkou </t>
  </si>
  <si>
    <t>Prípomocné stavebné práce</t>
  </si>
  <si>
    <t xml:space="preserve">Záverečná tlaková skúška                                        </t>
  </si>
  <si>
    <t>m tr.</t>
  </si>
  <si>
    <t xml:space="preserve">Prepláchnutie rozvodu dusíkom do DN25      </t>
  </si>
  <si>
    <t>postupu dodávateľa</t>
  </si>
  <si>
    <t xml:space="preserve">Náter /značenie/ potrubia podľa technologického           </t>
  </si>
  <si>
    <t xml:space="preserve">Ochranný plyn pre spájkovanie Cu trubiek EN7396            </t>
  </si>
  <si>
    <t>Zhotovenie izolácie potrubia uloženého v zemi</t>
  </si>
  <si>
    <t>Napojenie na súčasný rozvod</t>
  </si>
  <si>
    <t xml:space="preserve">Chránička potrubia,                                                     oceľová trubka DN40/0,5m    </t>
  </si>
  <si>
    <t>g</t>
  </si>
  <si>
    <t>Ag spájka 45 + pasta</t>
  </si>
  <si>
    <t>vrátanie tvaroviek a príchytného materiálu(konzol)</t>
  </si>
  <si>
    <t>Medená trubka 28x1</t>
  </si>
  <si>
    <r>
      <t>Druh plynu:</t>
    </r>
    <r>
      <rPr>
        <b/>
        <sz val="11"/>
        <rFont val="Times New Roman"/>
        <family val="1"/>
        <charset val="238"/>
      </rPr>
      <t xml:space="preserve">  O2</t>
    </r>
  </si>
  <si>
    <t>Prípojka medicinálneho kyslíka</t>
  </si>
  <si>
    <t xml:space="preserve">       /€/</t>
  </si>
  <si>
    <t xml:space="preserve"> Montáže</t>
  </si>
  <si>
    <t xml:space="preserve">    celkom</t>
  </si>
  <si>
    <t xml:space="preserve">    a montáž</t>
  </si>
  <si>
    <t xml:space="preserve"> Dodávky</t>
  </si>
  <si>
    <t>Cena</t>
  </si>
  <si>
    <r>
      <t xml:space="preserve">    </t>
    </r>
    <r>
      <rPr>
        <b/>
        <sz val="11"/>
        <rFont val="Times New Roman"/>
        <family val="1"/>
        <charset val="238"/>
      </rPr>
      <t>Dodávka</t>
    </r>
  </si>
  <si>
    <t>Jednotky</t>
  </si>
  <si>
    <t>Názov materiálu</t>
  </si>
  <si>
    <t xml:space="preserve">vrátane zdroja </t>
  </si>
  <si>
    <t xml:space="preserve">Signalizačný hlásič klinického alarmu - 18 miest  </t>
  </si>
  <si>
    <t xml:space="preserve">Signalizačný hlásič klinického alarmu - 10 miest  </t>
  </si>
  <si>
    <t xml:space="preserve">Signalizačný hlásič klinického alarmu - 9 miest  </t>
  </si>
  <si>
    <t xml:space="preserve">Signalizačný hlásič klinického alarmu - 7 miest  </t>
  </si>
  <si>
    <t xml:space="preserve">Signalizačný hlásič klinického alarmu - 3 miesta  </t>
  </si>
  <si>
    <t>Alarmový systém</t>
  </si>
  <si>
    <t>kontrolný manometer-4x, čidlo klinického alarmu-4x</t>
  </si>
  <si>
    <t>G3/4"-4x, (pripoj. 18x1), vstupné miesto NIST-4x</t>
  </si>
  <si>
    <t xml:space="preserve">Vent. krabica pod omietku - O,T,V,N         </t>
  </si>
  <si>
    <t>kontrolný manometer-4x</t>
  </si>
  <si>
    <t>kontrolný manometer-3x, čidlo klinického alarmu-3x</t>
  </si>
  <si>
    <t>G3/4"-3x (pripoj. 18x1), vstupné miesto NIST-3x</t>
  </si>
  <si>
    <t xml:space="preserve">Vent. krabica pod omietku - T,T8,C        </t>
  </si>
  <si>
    <t xml:space="preserve">Vent. krabica pod omietku - O,N,V        </t>
  </si>
  <si>
    <t xml:space="preserve">Vent. krabica pod omietku - O,T,V        </t>
  </si>
  <si>
    <t>kontrolný manometer-2x, čidlo klinického alarmu-2x</t>
  </si>
  <si>
    <t>G3/4"-2x (pripoj. 18x1), vstupné miesto NIST-2x</t>
  </si>
  <si>
    <t xml:space="preserve">Vent. krabica pod omietku - T,T8        </t>
  </si>
  <si>
    <t>Ventilové krabice</t>
  </si>
  <si>
    <t>3x datová dvojzásuvka, príslušenstvo</t>
  </si>
  <si>
    <t xml:space="preserve">2xO, 2xT, 2xV, 19x zásuvka 230V, PA, </t>
  </si>
  <si>
    <t xml:space="preserve">2x rameno 800mm otočné sklopné </t>
  </si>
  <si>
    <r>
      <t>Otočný komplex dvojramenný</t>
    </r>
    <r>
      <rPr>
        <sz val="10"/>
        <rFont val="Times New Roman"/>
        <family val="1"/>
        <charset val="238"/>
      </rPr>
      <t xml:space="preserve"> - OAIM</t>
    </r>
  </si>
  <si>
    <t>príslušenstvo</t>
  </si>
  <si>
    <t>12x zásuvka 230V, PA, bodová lampa,</t>
  </si>
  <si>
    <t>2xO, 2xT, 2xV, 2xN, odťah anest. zmesí,</t>
  </si>
  <si>
    <t xml:space="preserve">rameno 800mm otočné </t>
  </si>
  <si>
    <t>Otočný komplex jednoramenný – anestéziologický</t>
  </si>
  <si>
    <t xml:space="preserve">10x zásuvka 230V, PA, </t>
  </si>
  <si>
    <t>2x O, 2xT, 2xV, 2xN, odťah anest. zmesí,</t>
  </si>
  <si>
    <t>2x datová dvojzásuvka, príslušenstvo</t>
  </si>
  <si>
    <t xml:space="preserve">2xO, 2xT, 2xV, 6x zásuvka 230V, PA, </t>
  </si>
  <si>
    <r>
      <t>2. rameno</t>
    </r>
    <r>
      <rPr>
        <sz val="10"/>
        <rFont val="Times New Roman"/>
        <family val="1"/>
        <charset val="238"/>
      </rPr>
      <t xml:space="preserve"> 800/800mm otočné sklopné </t>
    </r>
  </si>
  <si>
    <t xml:space="preserve">13x zásuvka 230V, PA, </t>
  </si>
  <si>
    <r>
      <t>1. rameno</t>
    </r>
    <r>
      <rPr>
        <sz val="10"/>
        <rFont val="Times New Roman"/>
        <family val="1"/>
        <charset val="238"/>
      </rPr>
      <t xml:space="preserve"> 800/800mm otočné sklopné </t>
    </r>
  </si>
  <si>
    <t>Otočný komplex dvojramenný – anestéziologický</t>
  </si>
  <si>
    <t xml:space="preserve">2xC, 2xT8, odťah pohonu, 6x zásuvka 230V, PA, </t>
  </si>
  <si>
    <t>rameno 800/800mm otočné sklopné</t>
  </si>
  <si>
    <t>Otočný komplex jednoramenný – chirurgický</t>
  </si>
  <si>
    <t xml:space="preserve"> 10x zásuvka 230V, PA,</t>
  </si>
  <si>
    <t xml:space="preserve">2x T8, odťah pohonu, 6x zásuvka 230V, PA, </t>
  </si>
  <si>
    <t>rameno 800mm otočné sklopné</t>
  </si>
  <si>
    <t>příslušenstvo</t>
  </si>
  <si>
    <t xml:space="preserve">rozteč lôžek 2500mm                                       </t>
  </si>
  <si>
    <t xml:space="preserve">Stropný zdrojový most priebežný – pre 2 lôžka </t>
  </si>
  <si>
    <t>příslušenstvo (sada ramien,police)</t>
  </si>
  <si>
    <t xml:space="preserve">rozteč nohou 1830mm                                       </t>
  </si>
  <si>
    <r>
      <t>Stropný zdrojový most  – pre 1 lôžko</t>
    </r>
    <r>
      <rPr>
        <sz val="10"/>
        <rFont val="Times New Roman"/>
        <family val="1"/>
        <charset val="238"/>
      </rPr>
      <t xml:space="preserve"> </t>
    </r>
  </si>
  <si>
    <t>bodová lampa, příslušenstvo (sada ramien, police)</t>
  </si>
  <si>
    <t>2xO, 2xT, 2xV, 6x zás. 230V, PA, 1x datová dvojzás.,</t>
  </si>
  <si>
    <t>bodová lampa, příslušenstvo (sada ramien)</t>
  </si>
  <si>
    <t xml:space="preserve">Stropný pevný komplex  </t>
  </si>
  <si>
    <t>Instalačné komplexy</t>
  </si>
  <si>
    <t>Panel odťahu anestetických zmesí pod omietku</t>
  </si>
  <si>
    <t xml:space="preserve">Chránička potrubia,                                            oceľová trubka DN25/0,5m    </t>
  </si>
  <si>
    <t xml:space="preserve">Ag spájka 45 + pasta                                                     </t>
  </si>
  <si>
    <t xml:space="preserve">Medená trubka 18x1                                                    </t>
  </si>
  <si>
    <t>Odťahy</t>
  </si>
  <si>
    <t xml:space="preserve">Úseková tlaková skúška                                           </t>
  </si>
  <si>
    <t>vrátane konzoly a nástavca</t>
  </si>
  <si>
    <t>Ventil uzatvárací fľašový UVR</t>
  </si>
  <si>
    <t>vrátane skrutkovania a nástavcov</t>
  </si>
  <si>
    <t>Guľový uzáver  G1", PN20</t>
  </si>
  <si>
    <t>Guľový uzáver  G1/2", PN20 vnútorný závit</t>
  </si>
  <si>
    <t xml:space="preserve">Chránička potrubia,                                            oceľová trubka DN25-DN32/0,5m    </t>
  </si>
  <si>
    <t xml:space="preserve">Medená trubka 22x1                                                    </t>
  </si>
  <si>
    <r>
      <t>Druh plynu:</t>
    </r>
    <r>
      <rPr>
        <b/>
        <sz val="11"/>
        <rFont val="Times New Roman"/>
        <family val="1"/>
        <charset val="238"/>
      </rPr>
      <t xml:space="preserve">  stlačený vzduch pro sterilizáciu</t>
    </r>
  </si>
  <si>
    <t xml:space="preserve">Prepláchnutie rozvodu dusíkom do DN40      </t>
  </si>
  <si>
    <t xml:space="preserve">Ochranný plyn pre spájkovanie Cu trubiek EN7396           </t>
  </si>
  <si>
    <t xml:space="preserve">Lekársky panel pod omietku                                          </t>
  </si>
  <si>
    <t>Odvodňovacia flaša pre vakuum - kompletná</t>
  </si>
  <si>
    <t>Guľový uzáver  G6/4", PN20</t>
  </si>
  <si>
    <t>Guľový uzáver  G5/4", PN20</t>
  </si>
  <si>
    <t xml:space="preserve">Zaslepenie potrubia Cu do DN25                                  </t>
  </si>
  <si>
    <t xml:space="preserve">Chránička potrubia,                                                 oceľová trubka DN15-DN50/0,5m    </t>
  </si>
  <si>
    <t>Medená trubka 42x1,5</t>
  </si>
  <si>
    <t xml:space="preserve">Medená trubka 12x1                                                    </t>
  </si>
  <si>
    <r>
      <t>Druh plynu:</t>
    </r>
    <r>
      <rPr>
        <b/>
        <sz val="11"/>
        <rFont val="Times New Roman"/>
        <family val="1"/>
        <charset val="238"/>
      </rPr>
      <t xml:space="preserve">  podtlak</t>
    </r>
  </si>
  <si>
    <t xml:space="preserve">Chránička potrubia,                                            oceľová trubka DN15-DN32/0,5m    </t>
  </si>
  <si>
    <r>
      <t>Druh plynu:</t>
    </r>
    <r>
      <rPr>
        <b/>
        <sz val="11"/>
        <rFont val="Times New Roman"/>
        <family val="1"/>
        <charset val="238"/>
      </rPr>
      <t xml:space="preserve">  CO2</t>
    </r>
  </si>
  <si>
    <t>Medená trubka   8x1</t>
  </si>
  <si>
    <r>
      <t>Druh plynu:</t>
    </r>
    <r>
      <rPr>
        <b/>
        <sz val="11"/>
        <rFont val="Times New Roman"/>
        <family val="1"/>
        <charset val="238"/>
      </rPr>
      <t xml:space="preserve">  N2O</t>
    </r>
  </si>
  <si>
    <r>
      <t>Druh plynu:</t>
    </r>
    <r>
      <rPr>
        <b/>
        <sz val="11"/>
        <rFont val="Times New Roman"/>
        <family val="1"/>
        <charset val="238"/>
      </rPr>
      <t xml:space="preserve">  stlačený vzduch pro pohon nástrojov</t>
    </r>
  </si>
  <si>
    <t xml:space="preserve">Chránička potrubia,                                            oceľová trubka DN15-DN40/0,5m    </t>
  </si>
  <si>
    <t>Medená trubka 22x1</t>
  </si>
  <si>
    <t>Medená trubka 18x1</t>
  </si>
  <si>
    <t>Medená trubka 12x1</t>
  </si>
  <si>
    <r>
      <t>Druh plynu:</t>
    </r>
    <r>
      <rPr>
        <b/>
        <sz val="11"/>
        <rFont val="Times New Roman"/>
        <family val="1"/>
        <charset val="238"/>
      </rPr>
      <t xml:space="preserve">  stlačený vzduch pre dýchanie</t>
    </r>
  </si>
  <si>
    <t xml:space="preserve">     /€/</t>
  </si>
  <si>
    <t xml:space="preserve">Chránička potrubia,                                                     oceľová trubka DN15-DN40/0,5m    </t>
  </si>
  <si>
    <r>
      <t>Druh plynu:</t>
    </r>
    <r>
      <rPr>
        <b/>
        <sz val="11"/>
        <rFont val="Times New Roman"/>
        <family val="1"/>
        <charset val="238"/>
      </rPr>
      <t xml:space="preserve">  kyslík</t>
    </r>
  </si>
  <si>
    <t>dodávka</t>
  </si>
  <si>
    <t>Spustenie zoradenie servis organizáciou</t>
  </si>
  <si>
    <t xml:space="preserve">Signálna skrinka alarm </t>
  </si>
  <si>
    <t>Elektrická instalácia</t>
  </si>
  <si>
    <t>chodu projekt revízna správa, kabeláž komplet sada</t>
  </si>
  <si>
    <t>ručné riadenie, automatické riadenie</t>
  </si>
  <si>
    <t>snímanie podtlaku - digitálne zobrazenie</t>
  </si>
  <si>
    <t>Rozvádzač el. riadenie komplet systém</t>
  </si>
  <si>
    <r>
      <t xml:space="preserve">Systém plast výfuk potr. </t>
    </r>
    <r>
      <rPr>
        <sz val="10"/>
        <rFont val="Calibri"/>
        <family val="2"/>
        <charset val="238"/>
      </rPr>
      <t xml:space="preserve">Ø70 </t>
    </r>
    <r>
      <rPr>
        <sz val="10"/>
        <rFont val="Cambria"/>
        <family val="1"/>
        <charset val="238"/>
      </rPr>
      <t>+ fitingy</t>
    </r>
  </si>
  <si>
    <t>beznapäťový kontakt, dolná medza -40kPa</t>
  </si>
  <si>
    <t>Čidlo núdzového prevádzkového alarmu</t>
  </si>
  <si>
    <t xml:space="preserve">pr. 160 mm, 0 až -100 kPa  </t>
  </si>
  <si>
    <t xml:space="preserve">Vakuometer kontrolný </t>
  </si>
  <si>
    <t>Snímač tlaku vákua, -100-0 kPa</t>
  </si>
  <si>
    <t>vrátane redukcie na manometer</t>
  </si>
  <si>
    <t>vrátane redukcie na čidlo alarmu</t>
  </si>
  <si>
    <t>Odkalovač vákua PN16</t>
  </si>
  <si>
    <t>tlaková DN40 PN16</t>
  </si>
  <si>
    <t xml:space="preserve">MS hadic. nástavec DN40+hadica </t>
  </si>
  <si>
    <t>MS pripojenie ø42/G2" vonkajší</t>
  </si>
  <si>
    <r>
      <t xml:space="preserve">MS pripojenie </t>
    </r>
    <r>
      <rPr>
        <sz val="10"/>
        <rFont val="Calibri"/>
        <family val="2"/>
        <charset val="238"/>
      </rPr>
      <t>ø</t>
    </r>
    <r>
      <rPr>
        <sz val="10"/>
        <rFont val="Cambria"/>
        <family val="1"/>
        <charset val="238"/>
      </rPr>
      <t>42/G6/4" vonkajší</t>
    </r>
  </si>
  <si>
    <t>prípojným šroubením</t>
  </si>
  <si>
    <t>Guľový uzáver DN50 PN32 s MS</t>
  </si>
  <si>
    <t>s MS prípojným šroubením</t>
  </si>
  <si>
    <t xml:space="preserve">Guľový uzáver DN40 PN32 </t>
  </si>
  <si>
    <t>175m3/h</t>
  </si>
  <si>
    <t>Filter jemný medicínske vákuum</t>
  </si>
  <si>
    <t xml:space="preserve">Filter hrubý, vákuum DN50 </t>
  </si>
  <si>
    <t xml:space="preserve">Tlmič hluku </t>
  </si>
  <si>
    <t>s kompl. výbavou, tlakomer</t>
  </si>
  <si>
    <t>vonk. i vnut. pozinkovaný 1000 litrov, stojatý</t>
  </si>
  <si>
    <t>Zásobník vákua povrchovo upravený</t>
  </si>
  <si>
    <t xml:space="preserve">Suchobež. zubová výveva 50Hz 62m3/h, 1,12 kW </t>
  </si>
  <si>
    <t>Ag pájka 45 + pasta</t>
  </si>
  <si>
    <r>
      <t>Druh plynu:</t>
    </r>
    <r>
      <rPr>
        <b/>
        <sz val="11"/>
        <rFont val="Times New Roman"/>
        <family val="1"/>
        <charset val="238"/>
      </rPr>
      <t xml:space="preserve">  podtlaková stanica </t>
    </r>
  </si>
  <si>
    <t>odvod kondenzátu</t>
  </si>
  <si>
    <t>Hadica PVC DN 10</t>
  </si>
  <si>
    <t>pre kompresor o výkone min. 1,5 Nm3/min</t>
  </si>
  <si>
    <t>Separátor oleja z kondenzátu - vstup/výstup G1/2"</t>
  </si>
  <si>
    <t>vstupný závit G1/2“ vnútorný</t>
  </si>
  <si>
    <t xml:space="preserve">Automatický odvádzač kondenzátu </t>
  </si>
  <si>
    <t>(PV 500 kPa / PV 920 kPa)</t>
  </si>
  <si>
    <t>Núdzový vstup, vstup pre údržbu a pripojenie NIST</t>
  </si>
  <si>
    <t>RV 1000/800 kPa, PV 920 kPa</t>
  </si>
  <si>
    <t>1x okruh pre pohon</t>
  </si>
  <si>
    <t>RV 1000/400 kPa, PV 500 kPa</t>
  </si>
  <si>
    <t>Redukčný panel 2x okruh pre dýchanie</t>
  </si>
  <si>
    <t>10bar, 10m3/h, 2,2kW, vrátania tlakovej hadice</t>
  </si>
  <si>
    <t>so zabudovaným sušičom zásobníkom 250 litrov</t>
  </si>
  <si>
    <t xml:space="preserve">Kompresor pre sterilizáciu </t>
  </si>
  <si>
    <t>70 m3/h</t>
  </si>
  <si>
    <t>Čistiaca jednotka stl. vzduchu komplet s filtráciou</t>
  </si>
  <si>
    <t>PN11 s kompl. výbavou, tlakomer, PV</t>
  </si>
  <si>
    <t>Vzdušník povrchovo upravený</t>
  </si>
  <si>
    <t>sučičom 10bar, 48m3/h, 7,5 kW, vrátania tl. hadice</t>
  </si>
  <si>
    <t>Kompresor skrutkový so zabudovaným</t>
  </si>
  <si>
    <t>dolná hranica 640kPa, horná hranica 960kPa</t>
  </si>
  <si>
    <t>dolná hranica 320kPa, horná hranica 480kPa</t>
  </si>
  <si>
    <t xml:space="preserve">pr. 100 mm, 0 až 1,6 MPa  </t>
  </si>
  <si>
    <t xml:space="preserve">Manometer kontrolný </t>
  </si>
  <si>
    <t xml:space="preserve">pr. 100 mm, 0 až 1 MPa  </t>
  </si>
  <si>
    <t>Spätný ventil SMC G 3/4"</t>
  </si>
  <si>
    <t>Guľový uzáver  G3/4", PN20</t>
  </si>
  <si>
    <r>
      <t>Druh plynu:</t>
    </r>
    <r>
      <rPr>
        <b/>
        <sz val="11"/>
        <rFont val="Times New Roman"/>
        <family val="1"/>
        <charset val="238"/>
      </rPr>
      <t xml:space="preserve">  kompresorová stanica </t>
    </r>
  </si>
  <si>
    <t>Manometer kontrolný pr. 100 mm, 0 až 1 MPa</t>
  </si>
  <si>
    <t>RV 20MPa / 400 kPa, PV 500 kPa</t>
  </si>
  <si>
    <t>Redukčný panel núdzového zdroja</t>
  </si>
  <si>
    <t>vr. signalizácie stavu zdroja a el. prepojenia</t>
  </si>
  <si>
    <t>Riadiaci panel automatického prepínania</t>
  </si>
  <si>
    <t>Panel automatického prepínania zdroja</t>
  </si>
  <si>
    <t>otvárací pretlak 500 kPa</t>
  </si>
  <si>
    <t>Poistný ventil – 2. st. redukcia G1/2“</t>
  </si>
  <si>
    <t xml:space="preserve">RV 1000kPa/400kPa </t>
  </si>
  <si>
    <t xml:space="preserve">Redukčný ventil – 2. st. redukcia </t>
  </si>
  <si>
    <t xml:space="preserve">Guľový uzáver G3/4", PN20 </t>
  </si>
  <si>
    <t>Vysokotlaková pripojovacia špirála TF pre CO2</t>
  </si>
  <si>
    <t>Držiak pre 1 TF</t>
  </si>
  <si>
    <t xml:space="preserve">Chránička potrubia, oceľová trubka 38x2,6/0,5m    </t>
  </si>
  <si>
    <t>Medená trubka 16x3</t>
  </si>
  <si>
    <r>
      <t>Druh plynu:</t>
    </r>
    <r>
      <rPr>
        <b/>
        <sz val="11"/>
        <rFont val="Times New Roman"/>
        <family val="1"/>
        <charset val="238"/>
      </rPr>
      <t xml:space="preserve">  zdroj CO2 </t>
    </r>
  </si>
  <si>
    <t>Vysokotlaková pripojovacia špirála TF pre N2O</t>
  </si>
  <si>
    <t>Fľašová batéria Cu pre 2 tlakové fľaše - pravá    vrátane filtra batérie</t>
  </si>
  <si>
    <t>Fľašová batéria Cu pre 2 tlakové fľaše - ľavá    vrátane filtra batérie</t>
  </si>
  <si>
    <r>
      <t>Druh plynu:</t>
    </r>
    <r>
      <rPr>
        <b/>
        <sz val="11"/>
        <rFont val="Times New Roman"/>
        <family val="1"/>
        <charset val="238"/>
      </rPr>
      <t xml:space="preserve">  zdroj N2O </t>
    </r>
  </si>
  <si>
    <t>dolná hranica 800kPa, horná hranica 1000kPa</t>
  </si>
  <si>
    <t xml:space="preserve">Spätný ventil pre O2 </t>
  </si>
  <si>
    <t>vrátane nástavcov a zaslepovacej matice</t>
  </si>
  <si>
    <t>vrátane nástavcov</t>
  </si>
  <si>
    <t>RV 2,5MPa / 400 kPa, PV 500 kPa</t>
  </si>
  <si>
    <t>Redukčný panel centrálneno rozvodu</t>
  </si>
  <si>
    <t xml:space="preserve">Guľový uzáver G5/4", PN20 </t>
  </si>
  <si>
    <t>Fľašová batéria Cu pre 4 tlakové fľaše - pravá    vrátane filtra batérie</t>
  </si>
  <si>
    <t>Fľašová batéria Cu pre 4 tlakové fľaše - ľavá    vrátane filtra batérie</t>
  </si>
  <si>
    <t xml:space="preserve">Chránička potrubia, oceľová trubka 44,5x3,2/0,5m    </t>
  </si>
  <si>
    <r>
      <t>Druh plynu:</t>
    </r>
    <r>
      <rPr>
        <b/>
        <sz val="11"/>
        <rFont val="Times New Roman"/>
        <family val="1"/>
        <charset val="238"/>
      </rPr>
      <t xml:space="preserve">  náhradný zdroj O2</t>
    </r>
  </si>
  <si>
    <t xml:space="preserve">Rozvody medicinálnych plynov </t>
  </si>
  <si>
    <r>
      <t xml:space="preserve">CENA VŠETKÝCH POLOŽIEK   </t>
    </r>
    <r>
      <rPr>
        <b/>
        <sz val="11"/>
        <color indexed="10"/>
        <rFont val="Times New Roman"/>
        <family val="1"/>
        <charset val="238"/>
      </rPr>
      <t>/€/</t>
    </r>
  </si>
  <si>
    <t>Spolu D+M celkom :</t>
  </si>
  <si>
    <t>Spolu :</t>
  </si>
  <si>
    <t>Služby</t>
  </si>
  <si>
    <t>Cudzie dodávky</t>
  </si>
  <si>
    <t>Elektromontážne práce</t>
  </si>
  <si>
    <t>Elektromontážny materiál</t>
  </si>
  <si>
    <t>Ostatné dodávky</t>
  </si>
  <si>
    <t>Rozvádzače</t>
  </si>
  <si>
    <t>Periférie</t>
  </si>
  <si>
    <t>DDC Podcentrála</t>
  </si>
  <si>
    <t>Centrálna riadiaca stanica</t>
  </si>
  <si>
    <t>Rekapitulácia</t>
  </si>
  <si>
    <t>Revízna správa</t>
  </si>
  <si>
    <t>RS</t>
  </si>
  <si>
    <t>bod</t>
  </si>
  <si>
    <t>112.5</t>
  </si>
  <si>
    <t>Uvedenie do prevádzky</t>
  </si>
  <si>
    <t>UP</t>
  </si>
  <si>
    <t>112.4</t>
  </si>
  <si>
    <t>Programové vybavenie Web rozhrania</t>
  </si>
  <si>
    <t>ASW-WEB</t>
  </si>
  <si>
    <t>112.3</t>
  </si>
  <si>
    <t>Programové vybavenie podstanice</t>
  </si>
  <si>
    <t>ASW-PX</t>
  </si>
  <si>
    <t>112.2</t>
  </si>
  <si>
    <t>Inžinierska činnosť</t>
  </si>
  <si>
    <t>IČ</t>
  </si>
  <si>
    <t>112.1</t>
  </si>
  <si>
    <t>Služby :</t>
  </si>
  <si>
    <t>Drobný elektroinštalačný materiál ( zahrnutý v predchádzajúcich položkách)</t>
  </si>
  <si>
    <t>DEIM MONT</t>
  </si>
  <si>
    <t>sada</t>
  </si>
  <si>
    <t>DM</t>
  </si>
  <si>
    <t>111.57</t>
  </si>
  <si>
    <t>Protipožiarna prepážka HSM-3 1 bal=14kg/1000cm2</t>
  </si>
  <si>
    <t>OBO HSM-3/1000</t>
  </si>
  <si>
    <t>bal</t>
  </si>
  <si>
    <t>111.56</t>
  </si>
  <si>
    <t>Uloženie kábla v požiarnej trase na úchytkách</t>
  </si>
  <si>
    <t>PTU</t>
  </si>
  <si>
    <t>111.55</t>
  </si>
  <si>
    <t>Žlab RKS60/600 + TPSA345+kryt+prep</t>
  </si>
  <si>
    <t>Ž60/600VL345KP</t>
  </si>
  <si>
    <t>111.54</t>
  </si>
  <si>
    <t>Žlab RKS60/200 + TPSA345+kryt+prep</t>
  </si>
  <si>
    <t>Ž60/200VL345KP</t>
  </si>
  <si>
    <t>111.53</t>
  </si>
  <si>
    <t>Žlab RKS35/200 + TPSA345+kryt+prep</t>
  </si>
  <si>
    <t>Ž35/200VL345KP</t>
  </si>
  <si>
    <t>111.52</t>
  </si>
  <si>
    <t>Žlab RKS35/100 + TPSA345+kryt+prep</t>
  </si>
  <si>
    <t>Ž35/100LV345KP</t>
  </si>
  <si>
    <t>111.51</t>
  </si>
  <si>
    <t>Žlab RKS 35/50 + TPSA245+kryt</t>
  </si>
  <si>
    <t>Ž35/50LV245K</t>
  </si>
  <si>
    <t>111.50</t>
  </si>
  <si>
    <t>Trubka ohybná  bezhalogenná fi 25 s príslušenstvom</t>
  </si>
  <si>
    <t>TOHF25</t>
  </si>
  <si>
    <t>111.49</t>
  </si>
  <si>
    <t>Trubka ohybná  bezhalogenná fi 20 s príslušenstvom</t>
  </si>
  <si>
    <t>TOHF20</t>
  </si>
  <si>
    <t>111.48</t>
  </si>
  <si>
    <t>Trubka ohybná bezhalogenová  fi 16 s príslušenstvom</t>
  </si>
  <si>
    <t>TOHF16</t>
  </si>
  <si>
    <t>111.47</t>
  </si>
  <si>
    <t>Trubka pevná  bezhalogenná fi 25 s príslušenstvom</t>
  </si>
  <si>
    <t>TPHF25</t>
  </si>
  <si>
    <t>111.46</t>
  </si>
  <si>
    <t>Trubka pevná  bezhalogenná fi 20 s príslušenstvom</t>
  </si>
  <si>
    <t>TPHF20</t>
  </si>
  <si>
    <t>111.45</t>
  </si>
  <si>
    <t>Trubka pevná  bezhalogenná fi 16 s príslušenstvom</t>
  </si>
  <si>
    <t>TPHF16</t>
  </si>
  <si>
    <t>111.44</t>
  </si>
  <si>
    <t>Svorka Bernard vč. Cu pasky</t>
  </si>
  <si>
    <t>SVORBERN</t>
  </si>
  <si>
    <t>DMZ</t>
  </si>
  <si>
    <t>111.43</t>
  </si>
  <si>
    <t>Označovací štítok kábelový</t>
  </si>
  <si>
    <t>OŠK</t>
  </si>
  <si>
    <t>111.42</t>
  </si>
  <si>
    <t>Prezvonenie</t>
  </si>
  <si>
    <t>PRZV</t>
  </si>
  <si>
    <t>111.41</t>
  </si>
  <si>
    <t>Oceľová konštrukcia</t>
  </si>
  <si>
    <t>FEKONSTR</t>
  </si>
  <si>
    <t>111.40</t>
  </si>
  <si>
    <t>Vrtanie otvoru pre PG</t>
  </si>
  <si>
    <t>VRTPG</t>
  </si>
  <si>
    <t>111.39</t>
  </si>
  <si>
    <t>Vrtanie otvoru</t>
  </si>
  <si>
    <t>VRTOTV</t>
  </si>
  <si>
    <t>111.38</t>
  </si>
  <si>
    <t>Ukončenie žily v rozvádzači do 16 mm2</t>
  </si>
  <si>
    <t>UKR 16</t>
  </si>
  <si>
    <t>Z</t>
  </si>
  <si>
    <t>111.37</t>
  </si>
  <si>
    <t>Ukončenie žily v rozvádzači do 4 mm2</t>
  </si>
  <si>
    <t>UKR  4</t>
  </si>
  <si>
    <t>111.36</t>
  </si>
  <si>
    <t>Ukončenie tienenia</t>
  </si>
  <si>
    <t>UKT</t>
  </si>
  <si>
    <t>111.35</t>
  </si>
  <si>
    <t>Ukončenie káblu do 7x4</t>
  </si>
  <si>
    <t>UK  7x4</t>
  </si>
  <si>
    <t>111.34</t>
  </si>
  <si>
    <t>Ukončenie káblu do 5x25</t>
  </si>
  <si>
    <t>UK  5x25</t>
  </si>
  <si>
    <t>111.33</t>
  </si>
  <si>
    <t>Ukončenie káblu do 5x4</t>
  </si>
  <si>
    <t>UK  5x4</t>
  </si>
  <si>
    <t>111.32</t>
  </si>
  <si>
    <t>Ukončenie káblu do 4x10</t>
  </si>
  <si>
    <t>UK  4x10</t>
  </si>
  <si>
    <t>111.31</t>
  </si>
  <si>
    <t>Uloženie kábla - súčasť prístroja</t>
  </si>
  <si>
    <t>SP</t>
  </si>
  <si>
    <t>111.30</t>
  </si>
  <si>
    <t>CY 6</t>
  </si>
  <si>
    <t>111.29</t>
  </si>
  <si>
    <t>Kábel</t>
  </si>
  <si>
    <t>N2XCH-J 4x2,5/2,5</t>
  </si>
  <si>
    <t>111.28</t>
  </si>
  <si>
    <t>N2XCH-J 4x4/4</t>
  </si>
  <si>
    <t>111.27</t>
  </si>
  <si>
    <t>N2XCH-J 4x6/6</t>
  </si>
  <si>
    <t>111.26</t>
  </si>
  <si>
    <t>N2XCH-J 4x10/10</t>
  </si>
  <si>
    <t>111.25</t>
  </si>
  <si>
    <t>NHXH-J 7x1,5 FE180/E90</t>
  </si>
  <si>
    <t>111.24</t>
  </si>
  <si>
    <t>NHXH-J  4x4  FE180/E90</t>
  </si>
  <si>
    <t>111.23</t>
  </si>
  <si>
    <t>NHXH-J  4x2,5  FE180/E90</t>
  </si>
  <si>
    <t>111.22</t>
  </si>
  <si>
    <t>NHXH-J  4x1,5  FE180/E90</t>
  </si>
  <si>
    <t>111.21</t>
  </si>
  <si>
    <t>NHXH-J  3x1,5  FE180/E90</t>
  </si>
  <si>
    <t>111.20</t>
  </si>
  <si>
    <t>N2XH-O 5x1,5</t>
  </si>
  <si>
    <t>111.19</t>
  </si>
  <si>
    <t>N2XH-O 4x1,5</t>
  </si>
  <si>
    <t>111.18</t>
  </si>
  <si>
    <t>N2XH-O 3x1,5</t>
  </si>
  <si>
    <t>111.17</t>
  </si>
  <si>
    <t>N2XH-O 2x1,5</t>
  </si>
  <si>
    <t>111.16</t>
  </si>
  <si>
    <t>N2XH-J 7x1,5</t>
  </si>
  <si>
    <t>111.15</t>
  </si>
  <si>
    <t>N2XH-J 5x16</t>
  </si>
  <si>
    <t>111.14</t>
  </si>
  <si>
    <t>N2XH-J 5x1,5</t>
  </si>
  <si>
    <t>111.13</t>
  </si>
  <si>
    <t>N2XH-J 4x6</t>
  </si>
  <si>
    <t>111.12</t>
  </si>
  <si>
    <t>N2XH-J 4x4</t>
  </si>
  <si>
    <t>111.11</t>
  </si>
  <si>
    <t>N2XH-J 4x2,5</t>
  </si>
  <si>
    <t>111.10</t>
  </si>
  <si>
    <t>N2XH-J 4x10</t>
  </si>
  <si>
    <t>111.09</t>
  </si>
  <si>
    <t>N2XH-J 4x1,5</t>
  </si>
  <si>
    <t>111.08</t>
  </si>
  <si>
    <t>N2XH-J 3x4</t>
  </si>
  <si>
    <t>111.07</t>
  </si>
  <si>
    <t>N2XH-J 3x2,5</t>
  </si>
  <si>
    <t>111.06</t>
  </si>
  <si>
    <t>N2XH-J 3x1,5</t>
  </si>
  <si>
    <t>111.05</t>
  </si>
  <si>
    <t>JHFE-R-O 3x1,5</t>
  </si>
  <si>
    <t>111.04</t>
  </si>
  <si>
    <t>JHFE-R-O 2x1,5</t>
  </si>
  <si>
    <t>111.03</t>
  </si>
  <si>
    <t xml:space="preserve">Patch kábel Kat.5, FTP, RJ45/RJ45, tienený, 2m, sivý </t>
  </si>
  <si>
    <t>LAN PATCH 2</t>
  </si>
  <si>
    <t>111.02</t>
  </si>
  <si>
    <t>A8/5 VDE ODB.KRABICA DO VLH.PR.SIVÁ 5-PÓL</t>
  </si>
  <si>
    <t>111.01</t>
  </si>
  <si>
    <t>Elektromontážny materiál a práce :</t>
  </si>
  <si>
    <t>Switch 100/10, 5-portov</t>
  </si>
  <si>
    <t>SW 5x100/10</t>
  </si>
  <si>
    <t>110.01</t>
  </si>
  <si>
    <t>Prvky pre umiestnenie do racku ŠK</t>
  </si>
  <si>
    <t>KOMUNIKÁCIA BACnet/IP</t>
  </si>
  <si>
    <t xml:space="preserve"> Ovládací panel (HMI) pre desigo PX Rozhranie: Ethernet; Protokol: BACnet</t>
  </si>
  <si>
    <t>PXM20-E</t>
  </si>
  <si>
    <t>109.01</t>
  </si>
  <si>
    <t>Riadiaci systém riešený v paneli</t>
  </si>
  <si>
    <t>Drobný elektromontážny materiál a práce</t>
  </si>
  <si>
    <t>R</t>
  </si>
  <si>
    <t>108.03</t>
  </si>
  <si>
    <t>Pomocné obvody ovládacieho napätia 24VAC</t>
  </si>
  <si>
    <t>108.02</t>
  </si>
  <si>
    <t>SPACIAL 3D MONT.PLECH 300X400X150</t>
  </si>
  <si>
    <t>ENN83312</t>
  </si>
  <si>
    <t>108.01</t>
  </si>
  <si>
    <t>Panel pre LCD displej
Prevedenie: oceloplechový nástenný
Rozmery: š 400 x v 300 x hl 150 mm
Rozvodná sústava:
1NPE str. 50Hz 230V TN-S
2 str. 50Hz 24V PELV
Krytie : IP40/20
In = 10A, Iks= 15kA
Pi= 1kW, Pp= 1kW</t>
  </si>
  <si>
    <t>Panel 1DTP</t>
  </si>
  <si>
    <t>108</t>
  </si>
  <si>
    <t>107.10</t>
  </si>
  <si>
    <t>Blokovacie obvody</t>
  </si>
  <si>
    <t>107.09</t>
  </si>
  <si>
    <t>Ovládacie obvody so signalizáciou</t>
  </si>
  <si>
    <t>107.08</t>
  </si>
  <si>
    <t>Motorický vývod 3-fázový s nadprúdovým tepelným relé</t>
  </si>
  <si>
    <t>107.07</t>
  </si>
  <si>
    <t>Monitorovanie siete</t>
  </si>
  <si>
    <t>107.06</t>
  </si>
  <si>
    <t>107.05</t>
  </si>
  <si>
    <t>Pomocné obvody ovládacieho napätia 230VAC</t>
  </si>
  <si>
    <t>107.04</t>
  </si>
  <si>
    <t>Prepäťová ochrana s istením</t>
  </si>
  <si>
    <t>107.03</t>
  </si>
  <si>
    <t>Prívod do rozvádzača 32A</t>
  </si>
  <si>
    <t>107.02</t>
  </si>
  <si>
    <t>SPACIAL 3D MONT.PLECH 800X600X250</t>
  </si>
  <si>
    <t>ENN83356</t>
  </si>
  <si>
    <t>107.01</t>
  </si>
  <si>
    <t>Rozvádzač pre vetranie CHÚC
Prevedenie: oceloplechový nástenný
Rozmery: š 600 x v 800 x hl 250 mm
Rozvodná sústava:
3NPE str. 50Hz 400/230V TN-S
2 str. 50Hz 24V PELV
Krytie : IP40/20
In = 32A, Iks= 15kA
Pi= 12kW, Pp= 12kW</t>
  </si>
  <si>
    <t>Rozvádzač 3RVUC</t>
  </si>
  <si>
    <t>107</t>
  </si>
  <si>
    <t xml:space="preserve"> Modul napájania 24V js, 1,2A</t>
  </si>
  <si>
    <t>TXS1.12F10</t>
  </si>
  <si>
    <t>106.07</t>
  </si>
  <si>
    <t xml:space="preserve"> Univerzálny modul</t>
  </si>
  <si>
    <t>TXM1.8U</t>
  </si>
  <si>
    <t>106.06</t>
  </si>
  <si>
    <t xml:space="preserve"> Modul výstupných relé</t>
  </si>
  <si>
    <t>TXM1.6R</t>
  </si>
  <si>
    <t>106.05</t>
  </si>
  <si>
    <t xml:space="preserve"> Modul binárnych vstupov, 16 vstupov</t>
  </si>
  <si>
    <t>TXM1.16D</t>
  </si>
  <si>
    <t>106.04</t>
  </si>
  <si>
    <t xml:space="preserve"> Adresné kľúče 1-24 + 2ks Nulovací kľúč</t>
  </si>
  <si>
    <t>TXA1.K24</t>
  </si>
  <si>
    <t>106.03</t>
  </si>
  <si>
    <t>106.02</t>
  </si>
  <si>
    <t>Modulárna automatizačná stanica pre 200 IO bodov.; Rozhranie: BACnet/IP, HMI, IslandBus</t>
  </si>
  <si>
    <t>PXC100-E.D</t>
  </si>
  <si>
    <t>106.01</t>
  </si>
  <si>
    <t>Riadiaci systém riešený v rozvádzači</t>
  </si>
  <si>
    <t>Digitálny výstup</t>
  </si>
  <si>
    <t>Digitálny vstup</t>
  </si>
  <si>
    <t>DI</t>
  </si>
  <si>
    <t>Analógový výstup</t>
  </si>
  <si>
    <t>AO</t>
  </si>
  <si>
    <t>Analógový vstup</t>
  </si>
  <si>
    <t>AI</t>
  </si>
  <si>
    <t>Prehľad IO bodov</t>
  </si>
  <si>
    <t>105.19</t>
  </si>
  <si>
    <t>105.18</t>
  </si>
  <si>
    <t>105.17</t>
  </si>
  <si>
    <t>105.16</t>
  </si>
  <si>
    <t>Stýkačový obvod 3-fázový</t>
  </si>
  <si>
    <t>105.15</t>
  </si>
  <si>
    <t>Motorický vývod 3-fázový</t>
  </si>
  <si>
    <t>105.14</t>
  </si>
  <si>
    <t>Ističový vývod 1-fázový</t>
  </si>
  <si>
    <t>105.13</t>
  </si>
  <si>
    <t>Ističový vývod 3-fázový</t>
  </si>
  <si>
    <t>105.12</t>
  </si>
  <si>
    <t>Pomocné obvody riadiaceho systému</t>
  </si>
  <si>
    <t>105.11</t>
  </si>
  <si>
    <t>105.10</t>
  </si>
  <si>
    <t>UPS - zdroj neprerušovaného napájania</t>
  </si>
  <si>
    <t>105.09</t>
  </si>
  <si>
    <t>105.08</t>
  </si>
  <si>
    <t>Pomocné svetelné a zásuvkové obvody</t>
  </si>
  <si>
    <t>105.07</t>
  </si>
  <si>
    <t>105.06</t>
  </si>
  <si>
    <t>Vypínanie prívodu so signalizáciou</t>
  </si>
  <si>
    <t>105.05</t>
  </si>
  <si>
    <t>Prívod do rozvádzača 120A s prúdovým chráničom</t>
  </si>
  <si>
    <t>105.04</t>
  </si>
  <si>
    <t>6000 SADA 2 BOČNÍC 2000X400</t>
  </si>
  <si>
    <t>ENN61044</t>
  </si>
  <si>
    <t>105.03</t>
  </si>
  <si>
    <t>6000 SOKEL 800X400X100</t>
  </si>
  <si>
    <t>ENN69084</t>
  </si>
  <si>
    <t>105.02</t>
  </si>
  <si>
    <t>6000ŠTAND.ZMONT.SKRIŇA 2000X800X400 1DV.</t>
  </si>
  <si>
    <t>ENN67624</t>
  </si>
  <si>
    <t>105.01</t>
  </si>
  <si>
    <t>Rozvádzač pre MaR a motorickú inštaláciu
Prevedenie: oceloplechový skriňový
Rozmery: š 800 x v 2100 x hl 400 mm
Rozvodná sústava:
3NPE str. 50Hz 400/230V TN-S
2 str. 50Hz 24V PELV
Krytie : IP40/20
In = 120A, Iks= 15kA
Pi= 51,25kW, Pp= 50kW</t>
  </si>
  <si>
    <t>Rozvádzač 3DTK</t>
  </si>
  <si>
    <t>105</t>
  </si>
  <si>
    <t>104.9</t>
  </si>
  <si>
    <t>104.8</t>
  </si>
  <si>
    <t>104.7</t>
  </si>
  <si>
    <t>104.6</t>
  </si>
  <si>
    <t xml:space="preserve"> Adresné kľúče 25-48 + 2ks Nulovací kľúč</t>
  </si>
  <si>
    <t>TXA1.K-48</t>
  </si>
  <si>
    <t>104.5</t>
  </si>
  <si>
    <t>104.4</t>
  </si>
  <si>
    <t>104.3</t>
  </si>
  <si>
    <t>Rozširujúci modul pre web grafic wiev PXC100/200</t>
  </si>
  <si>
    <t>PXA40-W2</t>
  </si>
  <si>
    <t>104.2</t>
  </si>
  <si>
    <t>Modulárna automatizačná stanica pre 350 IO bodov.; Rozhranie: BACnet/IP, HMI, IslandBus</t>
  </si>
  <si>
    <t>PXC200-E.D</t>
  </si>
  <si>
    <t>104.1</t>
  </si>
  <si>
    <t>IO body z 3RVUC</t>
  </si>
  <si>
    <t>103.19</t>
  </si>
  <si>
    <t>103.18</t>
  </si>
  <si>
    <t>103.17</t>
  </si>
  <si>
    <t>103.16</t>
  </si>
  <si>
    <t>Vývod s prúdovým chráničom 3-fázový+N</t>
  </si>
  <si>
    <t>103.15</t>
  </si>
  <si>
    <t>Motorický vývod 1-fázový</t>
  </si>
  <si>
    <t>103.14</t>
  </si>
  <si>
    <t>103.13</t>
  </si>
  <si>
    <t>103.12</t>
  </si>
  <si>
    <t>103.11</t>
  </si>
  <si>
    <t>103.10</t>
  </si>
  <si>
    <t>103.09</t>
  </si>
  <si>
    <t>103.08</t>
  </si>
  <si>
    <t>103.07</t>
  </si>
  <si>
    <t>103.06</t>
  </si>
  <si>
    <t>103.05</t>
  </si>
  <si>
    <t>Prívod do rozvádzača 250A s prúdovým chráničom</t>
  </si>
  <si>
    <t>103.04</t>
  </si>
  <si>
    <t>103.03</t>
  </si>
  <si>
    <t>103.02</t>
  </si>
  <si>
    <t>103.01</t>
  </si>
  <si>
    <t>Rozvádzač pre MaR a motorickú inštaláciu
Prevedenie: oceloplechový skriňový
Rozmery: š 1600 x v 2100 x hl 400 mm
Rozvodná sústava:
3NPE str. 50Hz 400/230V TN-S
2 str. 50Hz 24V PELV
Krytie : IP40/20
In = 250A, Iks= 15kA
Pi= 106kW, Pp= 100kW</t>
  </si>
  <si>
    <t>Rozvádzač 3DTV</t>
  </si>
  <si>
    <t>103</t>
  </si>
  <si>
    <t>102.07</t>
  </si>
  <si>
    <t>102.06</t>
  </si>
  <si>
    <t>102.05</t>
  </si>
  <si>
    <t>102.04</t>
  </si>
  <si>
    <t>102.03</t>
  </si>
  <si>
    <t>102.02</t>
  </si>
  <si>
    <t>102.01</t>
  </si>
  <si>
    <t>101.18</t>
  </si>
  <si>
    <t>101.17</t>
  </si>
  <si>
    <t>101.16</t>
  </si>
  <si>
    <t>101.15</t>
  </si>
  <si>
    <t>101.14</t>
  </si>
  <si>
    <t>101.13</t>
  </si>
  <si>
    <t>101.12</t>
  </si>
  <si>
    <t>101.11</t>
  </si>
  <si>
    <t>101.10</t>
  </si>
  <si>
    <t>101.09</t>
  </si>
  <si>
    <t>101.08</t>
  </si>
  <si>
    <t>101.07</t>
  </si>
  <si>
    <t>101.06</t>
  </si>
  <si>
    <t>101.05</t>
  </si>
  <si>
    <t>Prívod do rozvádzača 100A s prúdovým chráničom</t>
  </si>
  <si>
    <t>101.04</t>
  </si>
  <si>
    <t>101.03</t>
  </si>
  <si>
    <t>101.02</t>
  </si>
  <si>
    <t>101.01</t>
  </si>
  <si>
    <t>Rozvádzač pre MaR a motorickú inštaláciu
Prevedenie: oceloplechový skriňový
Rozmery: š 800 x v 2100 x hl 400 mm
Rozvodná sústava:
3NPE str. 50Hz 400/230V TN-S
2 str. 50Hz 24V PELV
Krytie : IP40/20
In = 100A, Iks= 15kA
Pi= 46kW, Pp= 45kW</t>
  </si>
  <si>
    <t>Rozvádzač 01DTV</t>
  </si>
  <si>
    <t>101</t>
  </si>
  <si>
    <t>98-100</t>
  </si>
  <si>
    <t>Koniec obvodov riešených z rozvádzača 3DTK</t>
  </si>
  <si>
    <t>Signál - zapojenie ( prístroj-dodávka technológie)</t>
  </si>
  <si>
    <t>SIG</t>
  </si>
  <si>
    <t>97.06</t>
  </si>
  <si>
    <t>CO2</t>
  </si>
  <si>
    <t>97.05</t>
  </si>
  <si>
    <t>N2O</t>
  </si>
  <si>
    <t>97.04</t>
  </si>
  <si>
    <t>O2</t>
  </si>
  <si>
    <t>97.03</t>
  </si>
  <si>
    <t>Podtlak</t>
  </si>
  <si>
    <t>97.02</t>
  </si>
  <si>
    <t>Vzduch pre nástroje</t>
  </si>
  <si>
    <t>97.01</t>
  </si>
  <si>
    <t>Vzduch pre dýchanie</t>
  </si>
  <si>
    <t>MEDICINÁLNE PLYNY</t>
  </si>
  <si>
    <t>Dieselgenerátor : integrácia signálov - zapojenie</t>
  </si>
  <si>
    <t>DG</t>
  </si>
  <si>
    <t>R-G</t>
  </si>
  <si>
    <t>96.01</t>
  </si>
  <si>
    <t>Integrácia signálov</t>
  </si>
  <si>
    <t>DIESELGENERÁTOR</t>
  </si>
  <si>
    <t>Obvody riešené z rozvádzača 3DTK :</t>
  </si>
  <si>
    <t>61-95</t>
  </si>
  <si>
    <t>Koniec obvodov riešených z rozvádzača 3DTV</t>
  </si>
  <si>
    <t>Požiarna klapka - zapojenie</t>
  </si>
  <si>
    <t>SG</t>
  </si>
  <si>
    <t>60.99</t>
  </si>
  <si>
    <t>Požiarne klapky</t>
  </si>
  <si>
    <t>Požiadavka od stavebnej elektroinštalácie - zapojenie</t>
  </si>
  <si>
    <t>SEI</t>
  </si>
  <si>
    <t>60.04</t>
  </si>
  <si>
    <t>Ventilátor - zapojenie</t>
  </si>
  <si>
    <t>VENT</t>
  </si>
  <si>
    <t>M10.2</t>
  </si>
  <si>
    <t>60.03</t>
  </si>
  <si>
    <t>Vetranie sociálok B</t>
  </si>
  <si>
    <t>60.02</t>
  </si>
  <si>
    <t>M10.1</t>
  </si>
  <si>
    <t>60.01</t>
  </si>
  <si>
    <t>Vetranie sociálok A</t>
  </si>
  <si>
    <t>VZT10 - Vetranie sociálok</t>
  </si>
  <si>
    <t>Obvody riešené z rozvádzača 3DTV :</t>
  </si>
  <si>
    <t>Koniec obvodov riešených z rozvádzača 3RVUC</t>
  </si>
  <si>
    <t>Protipožiarne dvere - zapojenie</t>
  </si>
  <si>
    <t>PPD</t>
  </si>
  <si>
    <t>2Y1-3</t>
  </si>
  <si>
    <t>59.09</t>
  </si>
  <si>
    <t>Protipožiarne dvere 1.NP</t>
  </si>
  <si>
    <t>1Y1-3</t>
  </si>
  <si>
    <t>59.08</t>
  </si>
  <si>
    <t>M9.5C</t>
  </si>
  <si>
    <t>59.07</t>
  </si>
  <si>
    <t>Vetranie predsiení 188 a 289</t>
  </si>
  <si>
    <t>M9.5B</t>
  </si>
  <si>
    <t>59.06</t>
  </si>
  <si>
    <t>Vetranie predsiení 194 a 283</t>
  </si>
  <si>
    <t>M9.5A</t>
  </si>
  <si>
    <t>59.05</t>
  </si>
  <si>
    <t>Vetranie predsiení 006-306</t>
  </si>
  <si>
    <t>M9.4</t>
  </si>
  <si>
    <t>59.04</t>
  </si>
  <si>
    <t>Vetranie chodieb 193,293 a 325</t>
  </si>
  <si>
    <t>M9.3</t>
  </si>
  <si>
    <t>59.03</t>
  </si>
  <si>
    <t>Vetranie chodieb 192,294 a 331</t>
  </si>
  <si>
    <t>M9.2</t>
  </si>
  <si>
    <t>59.02</t>
  </si>
  <si>
    <t>Vetranie schodiska 005-305 a 404</t>
  </si>
  <si>
    <t>M9.1</t>
  </si>
  <si>
    <t>59.01</t>
  </si>
  <si>
    <t>Vetranie chodieb 001-401</t>
  </si>
  <si>
    <t>VZT9 - Vetranie CHÚC</t>
  </si>
  <si>
    <t>Obvody riešené z rozvádzača 3RVUC :</t>
  </si>
  <si>
    <t>Koniec obvodov riešených z rozvádzača 01DTV</t>
  </si>
  <si>
    <t>58.99</t>
  </si>
  <si>
    <t>58.27-98</t>
  </si>
  <si>
    <t xml:space="preserve">Snímač priestorovej teploty LG Ni 1000, UNIGYR/VISONIK, AEROGYR, POLYGYR </t>
  </si>
  <si>
    <t>QAA24</t>
  </si>
  <si>
    <t>BM</t>
  </si>
  <si>
    <t>58.26</t>
  </si>
  <si>
    <t xml:space="preserve">Snímač dif.tlaku  plynov, 0…250 Pa / 0...500 Pa, 0...10 V </t>
  </si>
  <si>
    <t>QBM66.202</t>
  </si>
  <si>
    <t>BP</t>
  </si>
  <si>
    <t>58.25</t>
  </si>
  <si>
    <t>58.24</t>
  </si>
  <si>
    <t>58.23</t>
  </si>
  <si>
    <t>Pohon VZT-klapiek rotač., 18 Nm, vrat. pružina, 2-bod. ovl., AC 24V / DC 24...48V, 2 spín.</t>
  </si>
  <si>
    <t>GCA126.1E</t>
  </si>
  <si>
    <t>MK</t>
  </si>
  <si>
    <t>58.22</t>
  </si>
  <si>
    <t>Snímač tlakovej diferencie - vzduch, 100...1000 Pa, binárny výstup</t>
  </si>
  <si>
    <t>QBM81-10</t>
  </si>
  <si>
    <t>58.21</t>
  </si>
  <si>
    <t>Servisný vypínač - zapojenie</t>
  </si>
  <si>
    <t>SV</t>
  </si>
  <si>
    <t>Frekvenčný menič - zapojenie</t>
  </si>
  <si>
    <t>FM</t>
  </si>
  <si>
    <t>G</t>
  </si>
  <si>
    <t>Ventilator - zapojenie ventilátora s termistorom/termokontaktom</t>
  </si>
  <si>
    <t>VENT s term</t>
  </si>
  <si>
    <t>M8O</t>
  </si>
  <si>
    <t>58.20</t>
  </si>
  <si>
    <t>58.19</t>
  </si>
  <si>
    <t>Kanálový snímač teploty LG Ni1000, 2 m</t>
  </si>
  <si>
    <t>QAM2120.200</t>
  </si>
  <si>
    <t>BU</t>
  </si>
  <si>
    <t>58.18</t>
  </si>
  <si>
    <t>58.17</t>
  </si>
  <si>
    <t>58.16</t>
  </si>
  <si>
    <t>BT</t>
  </si>
  <si>
    <t>58.15</t>
  </si>
  <si>
    <t>58.14</t>
  </si>
  <si>
    <t>58.13</t>
  </si>
  <si>
    <t>M8P</t>
  </si>
  <si>
    <t>58.12</t>
  </si>
  <si>
    <t>58.11</t>
  </si>
  <si>
    <t>Elektromotorický pohon 24V~, 0-10V= alebo 4-20 mA=, zdvih 20 mm, 700N, 35s</t>
  </si>
  <si>
    <t>SQX62</t>
  </si>
  <si>
    <t>MV</t>
  </si>
  <si>
    <t xml:space="preserve"> Šróbenie závitové 2 ks pre ventily priame VVG41..., 44..., 46..., VMP45...,43...(2), 43...(4)</t>
  </si>
  <si>
    <t>ALG502</t>
  </si>
  <si>
    <t>Priamy ventil so závitom PN16 DN50 kvs=40</t>
  </si>
  <si>
    <t>VVG41.50</t>
  </si>
  <si>
    <t>V</t>
  </si>
  <si>
    <t>58.10</t>
  </si>
  <si>
    <t>58.09</t>
  </si>
  <si>
    <t>Ponorný snímač teploty s Ms- púzdrom, LG Ni1000, 100 mm</t>
  </si>
  <si>
    <t>QAE2120.010</t>
  </si>
  <si>
    <t>58.08</t>
  </si>
  <si>
    <t>Aktívna protimrazová ochrana 0...15 °C, 0...10 V, kap. 6 m</t>
  </si>
  <si>
    <t>QAF64.6</t>
  </si>
  <si>
    <t>ST</t>
  </si>
  <si>
    <t>58.07</t>
  </si>
  <si>
    <t>Motor. pohon 24V~ pre VMP43, V.P45, VXG48, 24V~, 0-10V=, 300N, 30s</t>
  </si>
  <si>
    <t>SSC619</t>
  </si>
  <si>
    <t xml:space="preserve"> Šróbenie závitové 3 ks pre ventily trojcestné MXG461..., VXG41..., 44..., 45..., VXP45..., VMP43...</t>
  </si>
  <si>
    <t>ALG323</t>
  </si>
  <si>
    <t>3-cestný ventil so závitom PN16 DN32 kvs=16</t>
  </si>
  <si>
    <t>VXP459.32-16</t>
  </si>
  <si>
    <t>58.06</t>
  </si>
  <si>
    <t>Čerpadlo zdvojené - zapojenie</t>
  </si>
  <si>
    <t>Čd</t>
  </si>
  <si>
    <t>M1.8A-B</t>
  </si>
  <si>
    <t>58.05</t>
  </si>
  <si>
    <t>Pohon VZT-klapiek rotač., 20 Nm, ovl. 0-10V=, 24V~</t>
  </si>
  <si>
    <t>GBB161.1E</t>
  </si>
  <si>
    <t>58.04</t>
  </si>
  <si>
    <t>58.03</t>
  </si>
  <si>
    <t>58.02</t>
  </si>
  <si>
    <t>58.01</t>
  </si>
  <si>
    <t>VZT jednotka</t>
  </si>
  <si>
    <t>VZT8 - 1.PP Sterilizácia</t>
  </si>
  <si>
    <t>57.99</t>
  </si>
  <si>
    <t>57.27-98</t>
  </si>
  <si>
    <t>HQ priestor. snímač vlhkosti a teploty, H:0...10V, 0...100%rh, T:0...10V, 0..50°C a -35..35°C</t>
  </si>
  <si>
    <t>QFA3160</t>
  </si>
  <si>
    <t>57.26</t>
  </si>
  <si>
    <t>57.24-25</t>
  </si>
  <si>
    <t>57.25</t>
  </si>
  <si>
    <t>57.22-24</t>
  </si>
  <si>
    <t>57.21</t>
  </si>
  <si>
    <t>M7O</t>
  </si>
  <si>
    <t>57.20</t>
  </si>
  <si>
    <t>57.19</t>
  </si>
  <si>
    <t>HQ kanálový snímač vlhkosti a teploty, H:0...10V, 0...100%rh, T:0...10V, 0...50°C/-35...35°C</t>
  </si>
  <si>
    <t>QFM3160</t>
  </si>
  <si>
    <t>57.18</t>
  </si>
  <si>
    <t>57.17</t>
  </si>
  <si>
    <t>57.16</t>
  </si>
  <si>
    <t>57.15</t>
  </si>
  <si>
    <t>57.14</t>
  </si>
  <si>
    <t>57.13</t>
  </si>
  <si>
    <t>M7P</t>
  </si>
  <si>
    <t>57.12</t>
  </si>
  <si>
    <t>Regulačný ventil so servopohonom - zapojenie ( Dod. VZT)</t>
  </si>
  <si>
    <t>V+S</t>
  </si>
  <si>
    <t>57.11</t>
  </si>
  <si>
    <t>57.10</t>
  </si>
  <si>
    <t>57.09</t>
  </si>
  <si>
    <t>57.08</t>
  </si>
  <si>
    <t>57.07</t>
  </si>
  <si>
    <t>57.06</t>
  </si>
  <si>
    <t>M1.7A-B</t>
  </si>
  <si>
    <t>57.05</t>
  </si>
  <si>
    <t>57.04</t>
  </si>
  <si>
    <t>57.03</t>
  </si>
  <si>
    <t>57.02</t>
  </si>
  <si>
    <t>57.01</t>
  </si>
  <si>
    <t>VZT jednotka ( odvod riešený z 3DTV)</t>
  </si>
  <si>
    <t>VZT7 - RTG+CT+USG</t>
  </si>
  <si>
    <t>Obvody riešené z rozvádzača 01DTV :</t>
  </si>
  <si>
    <t>Obvody riešené z rozvádzača 3DTV pokračujú na pol. 59</t>
  </si>
  <si>
    <t>56</t>
  </si>
  <si>
    <t>55.99</t>
  </si>
  <si>
    <t>55.71-98</t>
  </si>
  <si>
    <t>55.70</t>
  </si>
  <si>
    <t>M.č. 147 Chodba a sestry</t>
  </si>
  <si>
    <t>55.65-69</t>
  </si>
  <si>
    <t>55.64</t>
  </si>
  <si>
    <t>Kanálový snímač teploty LG Ni1000, 0.4 m</t>
  </si>
  <si>
    <t>QAM2120.040</t>
  </si>
  <si>
    <t>55.63</t>
  </si>
  <si>
    <t>Prevodník signálov (spojitý 0-10V DC alebo dvojbod. na  pulzne modul.signál 24V AC)</t>
  </si>
  <si>
    <t>SEM61.4</t>
  </si>
  <si>
    <t>55.62</t>
  </si>
  <si>
    <t>Prúdový ventil 0,4-10 kW, 100...400 V, ovládanie pulzne modulov.signálom 24V AC</t>
  </si>
  <si>
    <t>SEA45.1</t>
  </si>
  <si>
    <t>55.61</t>
  </si>
  <si>
    <t>Elektroohrev - zapojenie</t>
  </si>
  <si>
    <t>EO</t>
  </si>
  <si>
    <t>E5.7</t>
  </si>
  <si>
    <t>55.60</t>
  </si>
  <si>
    <t>M.č. 153 Expektačné lôžka</t>
  </si>
  <si>
    <t>55.55-59</t>
  </si>
  <si>
    <t>55.54</t>
  </si>
  <si>
    <t>55.53</t>
  </si>
  <si>
    <t>55.52</t>
  </si>
  <si>
    <t>55.51</t>
  </si>
  <si>
    <t>E5.6</t>
  </si>
  <si>
    <t>55.50</t>
  </si>
  <si>
    <t>M.č. 185 Expektačné lôžko</t>
  </si>
  <si>
    <t>55.45-49</t>
  </si>
  <si>
    <t>55.44</t>
  </si>
  <si>
    <t>55.43</t>
  </si>
  <si>
    <t>55.42</t>
  </si>
  <si>
    <t>55.41</t>
  </si>
  <si>
    <t>E5.5</t>
  </si>
  <si>
    <t>55.40</t>
  </si>
  <si>
    <t>M.č. 183 Všeob.jednotka úraz. starostlivosti</t>
  </si>
  <si>
    <t>55.38-39</t>
  </si>
  <si>
    <t>55.38</t>
  </si>
  <si>
    <t>55.37</t>
  </si>
  <si>
    <t>55.36</t>
  </si>
  <si>
    <t>E5.4</t>
  </si>
  <si>
    <t>55.35</t>
  </si>
  <si>
    <t>55.34</t>
  </si>
  <si>
    <t>55.33</t>
  </si>
  <si>
    <t>55.32</t>
  </si>
  <si>
    <t>55.31</t>
  </si>
  <si>
    <t>E5.3</t>
  </si>
  <si>
    <t>55.30</t>
  </si>
  <si>
    <t>M.č. 182 Všeob.jednotka urgent. starostlivosti</t>
  </si>
  <si>
    <t>55.27-29</t>
  </si>
  <si>
    <t>55.26</t>
  </si>
  <si>
    <t>55.25</t>
  </si>
  <si>
    <t>M.č. 161 Zákroková sála</t>
  </si>
  <si>
    <t>55.24</t>
  </si>
  <si>
    <t>55.23</t>
  </si>
  <si>
    <t>55.22</t>
  </si>
  <si>
    <t>55.21</t>
  </si>
  <si>
    <t>M5O</t>
  </si>
  <si>
    <t>55.20</t>
  </si>
  <si>
    <t>55.19</t>
  </si>
  <si>
    <t>55.18</t>
  </si>
  <si>
    <t>55.17</t>
  </si>
  <si>
    <t>55.16</t>
  </si>
  <si>
    <t>55.15</t>
  </si>
  <si>
    <t>55.14</t>
  </si>
  <si>
    <t>55.13</t>
  </si>
  <si>
    <t>M5P</t>
  </si>
  <si>
    <t>55.12</t>
  </si>
  <si>
    <t>55.11</t>
  </si>
  <si>
    <t>55.10</t>
  </si>
  <si>
    <t>55.09</t>
  </si>
  <si>
    <t>55.08</t>
  </si>
  <si>
    <t>55.07</t>
  </si>
  <si>
    <t>55.06</t>
  </si>
  <si>
    <t>M1.5A-B</t>
  </si>
  <si>
    <t>55.05</t>
  </si>
  <si>
    <t>55.04</t>
  </si>
  <si>
    <t>55.03</t>
  </si>
  <si>
    <t>55.02</t>
  </si>
  <si>
    <t>55.01</t>
  </si>
  <si>
    <t>VZT5 - Zákroková sála a príslušenstvo</t>
  </si>
  <si>
    <t>54.99</t>
  </si>
  <si>
    <t>54.54-98</t>
  </si>
  <si>
    <t>54.53</t>
  </si>
  <si>
    <t>54.52</t>
  </si>
  <si>
    <t>54.51</t>
  </si>
  <si>
    <t>Motor. pohon 24V~, 0-10V=, zdvih 5,5 mm, 200N, 75s</t>
  </si>
  <si>
    <t>SSB619</t>
  </si>
  <si>
    <t>ALG203</t>
  </si>
  <si>
    <t>3-cestný ventil so závitom PN16 DN25 kvs=6,3</t>
  </si>
  <si>
    <t>VXP459.25-6.3</t>
  </si>
  <si>
    <t>54.50</t>
  </si>
  <si>
    <t>M.č. 295 Operačná sála č. 5</t>
  </si>
  <si>
    <t>54.44-49</t>
  </si>
  <si>
    <t>54.43</t>
  </si>
  <si>
    <t>54.42</t>
  </si>
  <si>
    <t>54.41</t>
  </si>
  <si>
    <t>54.40</t>
  </si>
  <si>
    <t>M.č. 279 Operačná sála č. 4</t>
  </si>
  <si>
    <t>54.35-39</t>
  </si>
  <si>
    <t>54.34</t>
  </si>
  <si>
    <t>54.33</t>
  </si>
  <si>
    <t>54.32</t>
  </si>
  <si>
    <t>54.31</t>
  </si>
  <si>
    <t>ALG143</t>
  </si>
  <si>
    <t>3-cestný ventil so závitom PN16 DN15 kvs=2,5</t>
  </si>
  <si>
    <t>VXP459.15-2.5</t>
  </si>
  <si>
    <t>54.30</t>
  </si>
  <si>
    <t>M.č. 266 Operačná sála č. 3</t>
  </si>
  <si>
    <t>54.24-29</t>
  </si>
  <si>
    <t>54.23</t>
  </si>
  <si>
    <t>54.22</t>
  </si>
  <si>
    <t>54.21</t>
  </si>
  <si>
    <t>M4O</t>
  </si>
  <si>
    <t>54.20</t>
  </si>
  <si>
    <t>54.19</t>
  </si>
  <si>
    <t>54.18</t>
  </si>
  <si>
    <t>54.17</t>
  </si>
  <si>
    <t>54.16</t>
  </si>
  <si>
    <t>54.15</t>
  </si>
  <si>
    <t>54.14</t>
  </si>
  <si>
    <t>54.13</t>
  </si>
  <si>
    <t>M4P</t>
  </si>
  <si>
    <t>54.12</t>
  </si>
  <si>
    <t>54.11</t>
  </si>
  <si>
    <t>Pohon ventila el.hyd. 2800 N, 24V~, 0-10V=alebo 4-20 mA, zdvih 40 mm + havar. funkcia</t>
  </si>
  <si>
    <t>SKC62</t>
  </si>
  <si>
    <t>Priamy ventil prírubový PN16 DN65 kvs=49</t>
  </si>
  <si>
    <t>VVF41.65</t>
  </si>
  <si>
    <t>54.10</t>
  </si>
  <si>
    <t>54.09</t>
  </si>
  <si>
    <t>54.08</t>
  </si>
  <si>
    <t>54.07</t>
  </si>
  <si>
    <t>54.06</t>
  </si>
  <si>
    <t>M1.4A-B</t>
  </si>
  <si>
    <t>54.05</t>
  </si>
  <si>
    <t>54.04</t>
  </si>
  <si>
    <t>54.03</t>
  </si>
  <si>
    <t>54.02</t>
  </si>
  <si>
    <t>54.01</t>
  </si>
  <si>
    <t>VZT4 - Operačné sály č.3,4 a 5</t>
  </si>
  <si>
    <t>53.99</t>
  </si>
  <si>
    <t>53.53-98</t>
  </si>
  <si>
    <t>53.52</t>
  </si>
  <si>
    <t>53.51</t>
  </si>
  <si>
    <t>53.50</t>
  </si>
  <si>
    <t>M.č. 221 Čistá chodba</t>
  </si>
  <si>
    <t>52.44-49</t>
  </si>
  <si>
    <t>53.43</t>
  </si>
  <si>
    <t>53.42</t>
  </si>
  <si>
    <t>53.41</t>
  </si>
  <si>
    <t>53.40</t>
  </si>
  <si>
    <t>M.č. 256 Operačná sála č. 2</t>
  </si>
  <si>
    <t>52.35-39</t>
  </si>
  <si>
    <t>53.34</t>
  </si>
  <si>
    <t>53.33</t>
  </si>
  <si>
    <t>53.32</t>
  </si>
  <si>
    <t>53.31</t>
  </si>
  <si>
    <t>53.30</t>
  </si>
  <si>
    <t>M.č. 241 Operačná sála č. 1</t>
  </si>
  <si>
    <t>53.24-29</t>
  </si>
  <si>
    <t>53.23</t>
  </si>
  <si>
    <t>53.22</t>
  </si>
  <si>
    <t>53.21</t>
  </si>
  <si>
    <t>M3O</t>
  </si>
  <si>
    <t>53.20</t>
  </si>
  <si>
    <t>53.19</t>
  </si>
  <si>
    <t>53.18</t>
  </si>
  <si>
    <t>53.17</t>
  </si>
  <si>
    <t>53.16</t>
  </si>
  <si>
    <t>53.15</t>
  </si>
  <si>
    <t>53.14</t>
  </si>
  <si>
    <t>53.13</t>
  </si>
  <si>
    <t>M3P</t>
  </si>
  <si>
    <t>53.12</t>
  </si>
  <si>
    <t>53.11</t>
  </si>
  <si>
    <t>53.10</t>
  </si>
  <si>
    <t>53.09</t>
  </si>
  <si>
    <t>53.08</t>
  </si>
  <si>
    <t>53.07</t>
  </si>
  <si>
    <t>53.06</t>
  </si>
  <si>
    <t>M1.3A-B</t>
  </si>
  <si>
    <t>53.05</t>
  </si>
  <si>
    <t>53.04</t>
  </si>
  <si>
    <t>53.03</t>
  </si>
  <si>
    <t>53.02</t>
  </si>
  <si>
    <t>53.01</t>
  </si>
  <si>
    <t>VZT3 - Operačné sály č.1 a 2</t>
  </si>
  <si>
    <t>51.99</t>
  </si>
  <si>
    <t>52.55-98</t>
  </si>
  <si>
    <t>52.54</t>
  </si>
  <si>
    <t>52.53</t>
  </si>
  <si>
    <t>52.52</t>
  </si>
  <si>
    <t>52.51</t>
  </si>
  <si>
    <t>E2.3</t>
  </si>
  <si>
    <t>52.50</t>
  </si>
  <si>
    <t>M.č. 113 Izolačné lôžko</t>
  </si>
  <si>
    <t>52.45-49</t>
  </si>
  <si>
    <t>52.44</t>
  </si>
  <si>
    <t>52.43</t>
  </si>
  <si>
    <t>52.42</t>
  </si>
  <si>
    <t>52.41</t>
  </si>
  <si>
    <t>E2.4</t>
  </si>
  <si>
    <t>52.40</t>
  </si>
  <si>
    <t>M.č. 111 Barierový box</t>
  </si>
  <si>
    <t>52.34</t>
  </si>
  <si>
    <t>52.33</t>
  </si>
  <si>
    <t>52.32</t>
  </si>
  <si>
    <t>52.31</t>
  </si>
  <si>
    <t>E2.5</t>
  </si>
  <si>
    <t>52.30</t>
  </si>
  <si>
    <t>M.č. 110 Izolácia</t>
  </si>
  <si>
    <t>52.27-29</t>
  </si>
  <si>
    <t>52.26</t>
  </si>
  <si>
    <t>52.25</t>
  </si>
  <si>
    <t>M.č. 112 OAIM a príslušenstvo</t>
  </si>
  <si>
    <t>52.24</t>
  </si>
  <si>
    <t>52.23</t>
  </si>
  <si>
    <t>52.22</t>
  </si>
  <si>
    <t>52.21</t>
  </si>
  <si>
    <t>M2O</t>
  </si>
  <si>
    <t>52.20</t>
  </si>
  <si>
    <t>52.19</t>
  </si>
  <si>
    <t>52.18</t>
  </si>
  <si>
    <t>52.17</t>
  </si>
  <si>
    <t>52.16</t>
  </si>
  <si>
    <t>52.15</t>
  </si>
  <si>
    <t>52.14</t>
  </si>
  <si>
    <t>52.13</t>
  </si>
  <si>
    <t>M2P</t>
  </si>
  <si>
    <t>52.12</t>
  </si>
  <si>
    <t>52.11</t>
  </si>
  <si>
    <t>52.10</t>
  </si>
  <si>
    <t>52.09</t>
  </si>
  <si>
    <t>52.08</t>
  </si>
  <si>
    <t>52.07</t>
  </si>
  <si>
    <t>ALG403</t>
  </si>
  <si>
    <t>Trojcestný ventil so závitom PN16 DN40 kvs=25</t>
  </si>
  <si>
    <t>VXG41.40</t>
  </si>
  <si>
    <t>52.06</t>
  </si>
  <si>
    <t>M1.2A-B</t>
  </si>
  <si>
    <t>52.05</t>
  </si>
  <si>
    <t>52.04</t>
  </si>
  <si>
    <t>52.03</t>
  </si>
  <si>
    <t>52.02</t>
  </si>
  <si>
    <t>52.01</t>
  </si>
  <si>
    <t>VZT2 - OAIM</t>
  </si>
  <si>
    <t>51.45-98</t>
  </si>
  <si>
    <t>51.44</t>
  </si>
  <si>
    <t>51.43</t>
  </si>
  <si>
    <t>51.42</t>
  </si>
  <si>
    <t>51.41</t>
  </si>
  <si>
    <t>E1.3</t>
  </si>
  <si>
    <t>51.40</t>
  </si>
  <si>
    <t>M.č. 218 Lôžko</t>
  </si>
  <si>
    <t>51.35-39</t>
  </si>
  <si>
    <t>51.34</t>
  </si>
  <si>
    <t>51.33</t>
  </si>
  <si>
    <t>51.32</t>
  </si>
  <si>
    <t>51.31</t>
  </si>
  <si>
    <t>E1.4</t>
  </si>
  <si>
    <t>51.30</t>
  </si>
  <si>
    <t>M.č. 217 Lôžko</t>
  </si>
  <si>
    <t>51.27-29</t>
  </si>
  <si>
    <t>51.26</t>
  </si>
  <si>
    <t>51.25</t>
  </si>
  <si>
    <t>M.č. 216 Prebúdzanie a príslušenstvo</t>
  </si>
  <si>
    <t>51.24</t>
  </si>
  <si>
    <t>51.23</t>
  </si>
  <si>
    <t>51.22</t>
  </si>
  <si>
    <t>51.21</t>
  </si>
  <si>
    <t>M1O</t>
  </si>
  <si>
    <t>51.20</t>
  </si>
  <si>
    <t>51.19</t>
  </si>
  <si>
    <t>51.18</t>
  </si>
  <si>
    <t>51.17</t>
  </si>
  <si>
    <t>51.16</t>
  </si>
  <si>
    <t>51.15</t>
  </si>
  <si>
    <t>51.14</t>
  </si>
  <si>
    <t>51.13</t>
  </si>
  <si>
    <t>M1P</t>
  </si>
  <si>
    <t>51.12</t>
  </si>
  <si>
    <t>51.11</t>
  </si>
  <si>
    <t>51.10</t>
  </si>
  <si>
    <t>51.09</t>
  </si>
  <si>
    <t>51.08</t>
  </si>
  <si>
    <t>51.07</t>
  </si>
  <si>
    <t>51.06</t>
  </si>
  <si>
    <t>M1.1A-B</t>
  </si>
  <si>
    <t>51.05</t>
  </si>
  <si>
    <t>51.04</t>
  </si>
  <si>
    <t>51.03</t>
  </si>
  <si>
    <t>51.02</t>
  </si>
  <si>
    <t>51.01</t>
  </si>
  <si>
    <t>VZT1 - Prebúdzanie</t>
  </si>
  <si>
    <t>VZDUCHOTECHNIKA</t>
  </si>
  <si>
    <t>50.04</t>
  </si>
  <si>
    <t>Teplota v priestore strojone VZT</t>
  </si>
  <si>
    <t>EPS - zapojenie</t>
  </si>
  <si>
    <t>EPS</t>
  </si>
  <si>
    <t>50.03</t>
  </si>
  <si>
    <t>Vypínanie rozvádzača od EPS</t>
  </si>
  <si>
    <t xml:space="preserve"> - riešené v rámci dodávky rozvádzača</t>
  </si>
  <si>
    <t>50.02</t>
  </si>
  <si>
    <t>Kontrola stavu obvodu prepäťovej ochrany</t>
  </si>
  <si>
    <t>50.01</t>
  </si>
  <si>
    <t>Vypínanie a kontrola stavu prívodu napájania</t>
  </si>
  <si>
    <t>40-49</t>
  </si>
  <si>
    <t>Obvody riešené z rozvádzača 3DTK pokračujú na pol. 57</t>
  </si>
  <si>
    <t>Čerpadlo s FM - zapojenie</t>
  </si>
  <si>
    <t>Čfm</t>
  </si>
  <si>
    <t>MC1.5</t>
  </si>
  <si>
    <t>39.01</t>
  </si>
  <si>
    <t>Vetva CH-5 Fancoily</t>
  </si>
  <si>
    <t>MC1.4</t>
  </si>
  <si>
    <t>38.01</t>
  </si>
  <si>
    <t>Vetva CH-4 VZT</t>
  </si>
  <si>
    <t>MC1.3</t>
  </si>
  <si>
    <t>37.01</t>
  </si>
  <si>
    <t>Vetva CH-3 VZT</t>
  </si>
  <si>
    <t>MC1.2</t>
  </si>
  <si>
    <t>36.01</t>
  </si>
  <si>
    <t>Vetva CH-2 VZT</t>
  </si>
  <si>
    <t>MC1.1</t>
  </si>
  <si>
    <t>35.01</t>
  </si>
  <si>
    <t>Vetva CH-1 VZT</t>
  </si>
  <si>
    <t>34.02</t>
  </si>
  <si>
    <t>Teplota na zberači</t>
  </si>
  <si>
    <t>34.01</t>
  </si>
  <si>
    <t>Teplota na rozdeľovači</t>
  </si>
  <si>
    <t>ROZVODY CHLADU</t>
  </si>
  <si>
    <t>33.08</t>
  </si>
  <si>
    <t>Teplota vody do chladiacich jednotiek</t>
  </si>
  <si>
    <t>Čerpadlo - zapojenie</t>
  </si>
  <si>
    <t>Č</t>
  </si>
  <si>
    <t>MC1C</t>
  </si>
  <si>
    <t>33.07</t>
  </si>
  <si>
    <t>Obehové čerpadlo chladiacej jednotky CHS1+2</t>
  </si>
  <si>
    <t>Chladiaca jednotka - zapojenie</t>
  </si>
  <si>
    <t>CHJ</t>
  </si>
  <si>
    <t>RC2</t>
  </si>
  <si>
    <t>33.06</t>
  </si>
  <si>
    <t>Chladiaca jednotka CHS2</t>
  </si>
  <si>
    <t>MC1B</t>
  </si>
  <si>
    <t>33.05</t>
  </si>
  <si>
    <t>Obehové čerpadlo chladiacej jednotky CHS2</t>
  </si>
  <si>
    <t>33.04</t>
  </si>
  <si>
    <t>Teplota vody z chladiacej jednotky CHS2</t>
  </si>
  <si>
    <t>RC1</t>
  </si>
  <si>
    <t>33.03</t>
  </si>
  <si>
    <t>Chladiaca jednotka CHS1</t>
  </si>
  <si>
    <t>MC1A</t>
  </si>
  <si>
    <t>33.02</t>
  </si>
  <si>
    <t>Obehové čerpadlo chladiacej jednotky CHS1</t>
  </si>
  <si>
    <t>33.01</t>
  </si>
  <si>
    <t>Teplota vody z chladiacej jednotky CHS1</t>
  </si>
  <si>
    <t>KASKÁDNA REGULÁCIA CHLADIACICH JEDNOTIEK</t>
  </si>
  <si>
    <t>Expanzný automat - zapojenie</t>
  </si>
  <si>
    <t>EA</t>
  </si>
  <si>
    <t>32.04</t>
  </si>
  <si>
    <t>Expanzný automat chladenia</t>
  </si>
  <si>
    <t>Elektróda ponorná</t>
  </si>
  <si>
    <t>EP901</t>
  </si>
  <si>
    <t>Spínač hladiny</t>
  </si>
  <si>
    <t>MAVE-2-S1</t>
  </si>
  <si>
    <t>SL</t>
  </si>
  <si>
    <t>32.03</t>
  </si>
  <si>
    <t>Zatopenie priestoru strojovne chladenia</t>
  </si>
  <si>
    <t>32.02</t>
  </si>
  <si>
    <t>Teplota v priestore strojovne chladenia</t>
  </si>
  <si>
    <t>Tlakomerový kohut skúšobný</t>
  </si>
  <si>
    <t>TKS</t>
  </si>
  <si>
    <t>Snímač tlaku kvapalín a plynov, 0…5 bar, 0...10 V</t>
  </si>
  <si>
    <t>QBE2002-P5</t>
  </si>
  <si>
    <t>32.01</t>
  </si>
  <si>
    <t>Tlak v systému chladenia</t>
  </si>
  <si>
    <t>HAVARIJNÉ STAVY CHLADENIA</t>
  </si>
  <si>
    <t>CHLADENIE</t>
  </si>
  <si>
    <t>25-31</t>
  </si>
  <si>
    <t>Kotol a napajácie čerpadlo - zapojenie</t>
  </si>
  <si>
    <t>K+Č</t>
  </si>
  <si>
    <t>R4.1B+4.6</t>
  </si>
  <si>
    <t>24.03</t>
  </si>
  <si>
    <t>Parný kotol PK2</t>
  </si>
  <si>
    <t>R4.1A+4.6</t>
  </si>
  <si>
    <t>24.02</t>
  </si>
  <si>
    <t>Parný kotol PK1</t>
  </si>
  <si>
    <t>Vodný servisný modul - zapojenie</t>
  </si>
  <si>
    <t>VSM</t>
  </si>
  <si>
    <t>R4.4</t>
  </si>
  <si>
    <t>24.01</t>
  </si>
  <si>
    <t>Vodný servisný modul</t>
  </si>
  <si>
    <t>Kondenzačná slučka s ochladzovacím potrubím</t>
  </si>
  <si>
    <t>KSL</t>
  </si>
  <si>
    <t>Snímač tlaku kvapalín a plynov, 0...1 bar, 0...10 V</t>
  </si>
  <si>
    <t>QBE2002-P1</t>
  </si>
  <si>
    <t>23.01</t>
  </si>
  <si>
    <t>Tlak pary</t>
  </si>
  <si>
    <t>22.01</t>
  </si>
  <si>
    <t>Teplota na rozdeľovači pary</t>
  </si>
  <si>
    <t>DETEKTOR ÚNIKU OXIDU UHOĽNATÉHO CO SELEKTÍV.S AKTÍVNYM FILTROM BEZPOTENC.KONTAKT RELÉ</t>
  </si>
  <si>
    <t>GABA 2S22/RE</t>
  </si>
  <si>
    <t>BQ</t>
  </si>
  <si>
    <t>21.03</t>
  </si>
  <si>
    <t>Detekcia vysokej koncentácie CO v priestore kotolne pri parných kotloch</t>
  </si>
  <si>
    <t>DETEKTOR ÚNIKU SPÁLITEĽNÝCH PLYNOV VÝST.BEZPOTENCIÁL.KONTAKT RELÉ</t>
  </si>
  <si>
    <t>GABA 2S21/RE</t>
  </si>
  <si>
    <t>21.02</t>
  </si>
  <si>
    <t>Detekcia úniku plynu z parného kotla PK2</t>
  </si>
  <si>
    <t>21.01</t>
  </si>
  <si>
    <t>Detekcia úniku plynu z parného kotla PK1</t>
  </si>
  <si>
    <t>PRÍPRAVA PARY</t>
  </si>
  <si>
    <t>Obvody riešené z rozvádzača 01DTV pokračujú na pol. 57</t>
  </si>
  <si>
    <t>19.03</t>
  </si>
  <si>
    <t>M1.10</t>
  </si>
  <si>
    <t>19.02</t>
  </si>
  <si>
    <t>19.01</t>
  </si>
  <si>
    <t>Vetva 9 ÚK 1.PP</t>
  </si>
  <si>
    <t>18.02</t>
  </si>
  <si>
    <t>18.01</t>
  </si>
  <si>
    <t>17.01</t>
  </si>
  <si>
    <t>Zatopenie priestoru strojovne</t>
  </si>
  <si>
    <t>ROZVODY ÚK 1.PP</t>
  </si>
  <si>
    <t>16</t>
  </si>
  <si>
    <t>Obvody riešené z rozvádzača 3DTK pokračujú na pol. 24</t>
  </si>
  <si>
    <t>M1.14A-B</t>
  </si>
  <si>
    <t>15.01</t>
  </si>
  <si>
    <t>Vetva 1  ÚK 1.PP</t>
  </si>
  <si>
    <t>MZ1B</t>
  </si>
  <si>
    <t>14.04</t>
  </si>
  <si>
    <t>MZ1A</t>
  </si>
  <si>
    <t>14.03</t>
  </si>
  <si>
    <t>Cirkulačné čerpadlá</t>
  </si>
  <si>
    <t>Obmedzovač teploty(upín.páska), 45…60°C, kapilára 700mm, alarm</t>
  </si>
  <si>
    <t>RAK-TB.1400S</t>
  </si>
  <si>
    <t>14.02</t>
  </si>
  <si>
    <t>Havarijný snímač teploty TV</t>
  </si>
  <si>
    <t>Jímka pre snímač - súčasť zásobníka</t>
  </si>
  <si>
    <t>Káblový snímač teploty LG Ni 1000, -25...95 °C</t>
  </si>
  <si>
    <t>QAP22</t>
  </si>
  <si>
    <t>14.01</t>
  </si>
  <si>
    <t>Snímač teploty v zásobníku TV</t>
  </si>
  <si>
    <t>OKRUH TV</t>
  </si>
  <si>
    <t>ALG253</t>
  </si>
  <si>
    <t>3-cestný ventil so závitom PN16 DN25 kvs=10</t>
  </si>
  <si>
    <t>VXP459.25-10</t>
  </si>
  <si>
    <t>13.03</t>
  </si>
  <si>
    <t>M1.11</t>
  </si>
  <si>
    <t>13.02</t>
  </si>
  <si>
    <t>13.01</t>
  </si>
  <si>
    <t>Vetva 5 ÚK 1-2.NP Sever</t>
  </si>
  <si>
    <t>12.03</t>
  </si>
  <si>
    <t>M1.12</t>
  </si>
  <si>
    <t>12.02</t>
  </si>
  <si>
    <t>12.01</t>
  </si>
  <si>
    <t>Vetva 6 ÚK 1-2.NP Juh</t>
  </si>
  <si>
    <t>M1.13</t>
  </si>
  <si>
    <t>11.01</t>
  </si>
  <si>
    <t>Vetva 10  Ohrev TV</t>
  </si>
  <si>
    <t>M1.9A-B</t>
  </si>
  <si>
    <t>10.01</t>
  </si>
  <si>
    <t>6-9</t>
  </si>
  <si>
    <t>5.01</t>
  </si>
  <si>
    <t>Tlak v systému ÚK</t>
  </si>
  <si>
    <t>4.02</t>
  </si>
  <si>
    <t>4.01</t>
  </si>
  <si>
    <t>ROZVODY ÚK</t>
  </si>
  <si>
    <t>Kotol - zapojenie</t>
  </si>
  <si>
    <t>R1.1B</t>
  </si>
  <si>
    <t>3.08</t>
  </si>
  <si>
    <t>Kotol K2</t>
  </si>
  <si>
    <t>M1B</t>
  </si>
  <si>
    <t>3.07</t>
  </si>
  <si>
    <t>Obehové čerpadlo kotla K2</t>
  </si>
  <si>
    <t>3.06</t>
  </si>
  <si>
    <t>Teplota vody z kotla K2</t>
  </si>
  <si>
    <t>R1.1A</t>
  </si>
  <si>
    <t>3.05</t>
  </si>
  <si>
    <t>Kotol K1</t>
  </si>
  <si>
    <t>M1A</t>
  </si>
  <si>
    <t>3.04</t>
  </si>
  <si>
    <t>Obehové čerpadlo kotla K1</t>
  </si>
  <si>
    <t>3.03</t>
  </si>
  <si>
    <t>Teplota vody z kotla K1</t>
  </si>
  <si>
    <t>3.02</t>
  </si>
  <si>
    <t>Teplota vratnej vody do kotlov</t>
  </si>
  <si>
    <t>Snímač vonkajšej teploty LG Ni1000, -50...70°C</t>
  </si>
  <si>
    <t>QAC22</t>
  </si>
  <si>
    <t>3.01</t>
  </si>
  <si>
    <t>Vonkajšia teplota</t>
  </si>
  <si>
    <t>KASKÁDNA REGULÁCIA KOTLOV</t>
  </si>
  <si>
    <t>2.11</t>
  </si>
  <si>
    <t>Zatopenie priestoru strojovne ÚK</t>
  </si>
  <si>
    <t>2.10</t>
  </si>
  <si>
    <t>Zatopenie priestoru kotolne pri rozdeľovači</t>
  </si>
  <si>
    <t>R1.9</t>
  </si>
  <si>
    <t>2.09</t>
  </si>
  <si>
    <t>Expanzný automat ÚK</t>
  </si>
  <si>
    <t xml:space="preserve">Hlavný uzáver plynu zapojenie ( dod. a mont. plyn) </t>
  </si>
  <si>
    <t>HUP</t>
  </si>
  <si>
    <t>Y</t>
  </si>
  <si>
    <t>2.08</t>
  </si>
  <si>
    <t>Hlavný uzáver plynu</t>
  </si>
  <si>
    <t>LED-Bzučiak 230VAC,červená</t>
  </si>
  <si>
    <t>WERMA 423 110 68</t>
  </si>
  <si>
    <t>HU</t>
  </si>
  <si>
    <t>2.07</t>
  </si>
  <si>
    <t>Svetelná a zvuková signalizácia havarijného stavu</t>
  </si>
  <si>
    <t>2.06</t>
  </si>
  <si>
    <t>Detekcia vysokej koncentácie CO v priestore kotolne</t>
  </si>
  <si>
    <t>2.05</t>
  </si>
  <si>
    <t>Detekcia úniku plynu z kotla K2</t>
  </si>
  <si>
    <t>2.04</t>
  </si>
  <si>
    <t>Detekcia úniku plynu z kotla K1</t>
  </si>
  <si>
    <t>2.03</t>
  </si>
  <si>
    <t>Zatopenie priestoru kotolne pri kotloch</t>
  </si>
  <si>
    <t>2.02</t>
  </si>
  <si>
    <t>Teplota v priestore kotolni</t>
  </si>
  <si>
    <t>2.01</t>
  </si>
  <si>
    <t>HAVARIJNÉ STAVY V KOTOLNI</t>
  </si>
  <si>
    <t>Ovl. Skrinka 1 otvor - havarijný vypínač</t>
  </si>
  <si>
    <t>OS 1SHV</t>
  </si>
  <si>
    <t>1.03</t>
  </si>
  <si>
    <t>Vypínanie a kontrola stavu obvodu napájania kotlov</t>
  </si>
  <si>
    <t>VYKUROVANIE</t>
  </si>
  <si>
    <t>1.02</t>
  </si>
  <si>
    <t>1.01</t>
  </si>
  <si>
    <t>SO10 - HLAVNÝ OBJEKT :Meranie a regulácia</t>
  </si>
  <si>
    <t>Nový pavilón centrálnych operačných sál, OAIM a urgentný príjem</t>
  </si>
  <si>
    <t>MODERNIZÁCIA FAKULTNEJ NEMOCNICE TRENČÍN</t>
  </si>
  <si>
    <t xml:space="preserve">Dodávka </t>
  </si>
  <si>
    <t>Typové označenie</t>
  </si>
  <si>
    <t>M.J.</t>
  </si>
  <si>
    <t>Počet</t>
  </si>
  <si>
    <r>
      <t xml:space="preserve">Rozsah
</t>
    </r>
    <r>
      <rPr>
        <sz val="9"/>
        <rFont val="Arial CE"/>
        <charset val="238"/>
      </rPr>
      <t>D-dodávka
M-montáž
Z-zapojenie
R-v rozvádzači</t>
    </r>
  </si>
  <si>
    <t>Projektové označenie</t>
  </si>
  <si>
    <t>Siréna RO/R/D (105dB)</t>
  </si>
  <si>
    <t>4040001017</t>
  </si>
  <si>
    <t>Tlačítkový hlásič požiaru</t>
  </si>
  <si>
    <t>4040001014</t>
  </si>
  <si>
    <t>Zásuvka pre automatický hlásič</t>
  </si>
  <si>
    <t>4040001012</t>
  </si>
  <si>
    <t>Opticko dymový hlásič požiaru</t>
  </si>
  <si>
    <t>4040001011</t>
  </si>
  <si>
    <t>Releová skriňa</t>
  </si>
  <si>
    <t>4040001007</t>
  </si>
  <si>
    <t>Kryt pre akumulátor - pre 26Ah</t>
  </si>
  <si>
    <t>4040001006</t>
  </si>
  <si>
    <t>Tablo obsluhy</t>
  </si>
  <si>
    <t>4040001005</t>
  </si>
  <si>
    <t>Zdroj  AKU 12V, 26Ah</t>
  </si>
  <si>
    <t>4040001003</t>
  </si>
  <si>
    <t>Požiarna ústredňa s dispejom, klávesnícou , kovová skriňa    FIREXA - MHU111</t>
  </si>
  <si>
    <t>4040001001</t>
  </si>
  <si>
    <t>Zaškolenie obsluhy, nešpecifikované práceč</t>
  </si>
  <si>
    <t>220330136/P</t>
  </si>
  <si>
    <t>Montáž doplnkov požiarnej ústredne  (releové skrine)</t>
  </si>
  <si>
    <t>220330136</t>
  </si>
  <si>
    <t>Montáž požiarnej ústredne, montáž paralelného tabla,naprogramovanie, uvedenie do prevádzky, zaškolenie obsluhy</t>
  </si>
  <si>
    <t>220330341/P</t>
  </si>
  <si>
    <t>Montáž poplachovej húkačky</t>
  </si>
  <si>
    <t>220330324</t>
  </si>
  <si>
    <t>Uvedenie požiarneho hlásiča do trvalej prevádzky,očistenie,kontrola,preskúšanie funkcie, zápis</t>
  </si>
  <si>
    <t>220330741</t>
  </si>
  <si>
    <t>Kontrola funkcie vložky (snímača) automat.hlásiča,vyčistenie,skúška (plynom,svetlom,teplom a pod.)</t>
  </si>
  <si>
    <t>220330206</t>
  </si>
  <si>
    <t>Meranie kontinuity,izolačného stavu a odporu 1 slučky(vedenia)od jedného signaliz.prvku k druhému</t>
  </si>
  <si>
    <t>220330191</t>
  </si>
  <si>
    <t>Zariadenie EPS,montáž zásuvky aut.hlásiča,zapojenie,preskúšanie  na omietku</t>
  </si>
  <si>
    <t>220330111</t>
  </si>
  <si>
    <t>Zariadenie EPS,montáž tlačidlového hlásiča,zapojenie,preskúšanie  na omietku</t>
  </si>
  <si>
    <t>220330101</t>
  </si>
  <si>
    <t>Svorkovnice, pásky, ružice,lišty, svorkovnica keramická 2 pólová</t>
  </si>
  <si>
    <t>220300901</t>
  </si>
  <si>
    <t>Nehorľavý kábel 1-CHKE-V 2x2,5</t>
  </si>
  <si>
    <t>3411403700</t>
  </si>
  <si>
    <t>Nehorľavý kábel 1- CHKE-V 5x2,5</t>
  </si>
  <si>
    <t>3411403800</t>
  </si>
  <si>
    <t>Kábel oznamovací medený JE-H(St)H-V  2x2x0.8</t>
  </si>
  <si>
    <t>3410301100.1</t>
  </si>
  <si>
    <t>Kábel oznamovací medený JE-H(St)H-V  1x2x0.8</t>
  </si>
  <si>
    <t>3410301100</t>
  </si>
  <si>
    <t>Kábel  1-CHKE-V do 2,5,počet žíl 5 uložený do žľabu s vyviazaním do zväzku</t>
  </si>
  <si>
    <t>220281504</t>
  </si>
  <si>
    <t>Kábel 1-CHKE-V  do 2,5,počet žíl 2 uložený do žľabu s vyviazaním do zväzku</t>
  </si>
  <si>
    <t>220281501.1</t>
  </si>
  <si>
    <t>Káble JE-H(St)H 2x2x0.8 v rúrkach,lištách,bez odvieč.a zavieč.krabíc</t>
  </si>
  <si>
    <t>220280201.1</t>
  </si>
  <si>
    <t>Káble JE-H(St)H 1x2x0.8 v rúrkach,lištách,bez odvieč.a zavieč.krabíc</t>
  </si>
  <si>
    <t>220280201</t>
  </si>
  <si>
    <t>186 Elektrická požiarna signalizácia</t>
  </si>
  <si>
    <t>186</t>
  </si>
  <si>
    <t>Šnúra medená CYH 2x1,0 biela</t>
  </si>
  <si>
    <t>3410555400</t>
  </si>
  <si>
    <t>Kábel J-Y(St)Y 1x2x0,8</t>
  </si>
  <si>
    <t>3412110560.1</t>
  </si>
  <si>
    <t>Káble  J-Y(ST)Y 3x2x0,8</t>
  </si>
  <si>
    <t>3412110580</t>
  </si>
  <si>
    <t>Softwar pre prístupový systém ENTO SW</t>
  </si>
  <si>
    <t>3820406010</t>
  </si>
  <si>
    <t>Plastová karta s MG prúžkom</t>
  </si>
  <si>
    <t>3820406007</t>
  </si>
  <si>
    <t>Elektrický zámok BEFO</t>
  </si>
  <si>
    <t>3820406006</t>
  </si>
  <si>
    <t>Napájací zdroj 24V DC,6A</t>
  </si>
  <si>
    <t>3820406005</t>
  </si>
  <si>
    <t>Skrinka pre SR34i-4, zdroj, AKU</t>
  </si>
  <si>
    <t>3820406004</t>
  </si>
  <si>
    <t>Čitačka kariet</t>
  </si>
  <si>
    <t>3820406003</t>
  </si>
  <si>
    <t>Dverový modul</t>
  </si>
  <si>
    <t>3820406002</t>
  </si>
  <si>
    <t>Riadiaca jednotka</t>
  </si>
  <si>
    <t>3820406001</t>
  </si>
  <si>
    <t>Skriňa  na omietku,upevnenie,vyvŕtanie otvorov pre upevnenie a prív.vedenie,bez mont.svorkovníc</t>
  </si>
  <si>
    <t>220260301/P</t>
  </si>
  <si>
    <t>Montáž sieťového zdroja SN so zapojením prívodov a preskúšaním</t>
  </si>
  <si>
    <t>220410166</t>
  </si>
  <si>
    <t>Montáž čitačky kariet</t>
  </si>
  <si>
    <t>220490041/P</t>
  </si>
  <si>
    <t>Montáž riadiacej jednotky</t>
  </si>
  <si>
    <t>220320321/P1</t>
  </si>
  <si>
    <t>Montáž dverového modulu</t>
  </si>
  <si>
    <t>220320321/P</t>
  </si>
  <si>
    <t>Montáž elektronicky ovládaného zámku do pripraveného priestoru dverí,zapojenie,preskúšanie funkcie</t>
  </si>
  <si>
    <t>220320306</t>
  </si>
  <si>
    <t>Káble J-Y(St)Y 1x2x0.8 do 6 mm vonk.priemeru v rúrkach,lištách,bez odvieč.a zavieč.krabíc</t>
  </si>
  <si>
    <t>220280201/P6</t>
  </si>
  <si>
    <t>Káble J-Y(St)Y 3x2x0.8 do 6 mm vonk.priemeru v rúrkach,lištách,bez odvieč.a zavieč.krabíc</t>
  </si>
  <si>
    <t>220280201/P5.1</t>
  </si>
  <si>
    <t>Šnúra silnopr.CYH do 2 x 1 voľne uložená,bez ukončenia a zapojenia</t>
  </si>
  <si>
    <t>220271001</t>
  </si>
  <si>
    <t>185 Prístupový systém</t>
  </si>
  <si>
    <t>185</t>
  </si>
  <si>
    <t>Konektor BNC</t>
  </si>
  <si>
    <t>3840802110</t>
  </si>
  <si>
    <t>Farebný monitor 19" TFT s PC zostavov</t>
  </si>
  <si>
    <t>3840802107</t>
  </si>
  <si>
    <t>Univerzálny držiak kamery</t>
  </si>
  <si>
    <t>3840802104</t>
  </si>
  <si>
    <t>Hybridná 1/3" - IP kamera, deň/noc</t>
  </si>
  <si>
    <t>3840802102</t>
  </si>
  <si>
    <t>Objektív 2.5-10mm, asfericky F1.4 1/3" DDautoiris</t>
  </si>
  <si>
    <t>3840802101</t>
  </si>
  <si>
    <t>Montáž konektora BNC, F,rozmontovanie a spätné zmontovanie,pripoj.koax.kábla</t>
  </si>
  <si>
    <t>220731201</t>
  </si>
  <si>
    <t>Montáž prepínacej skrinky,mechanické preskúšanie,pripevnenie,osadenie,zapojenie-manuálnej</t>
  </si>
  <si>
    <t>220731111</t>
  </si>
  <si>
    <t>Montáž monitora,pripevnenie a uloženie monitora,pripojenie sieťového a koax.kábla,nastavewnie param.</t>
  </si>
  <si>
    <t>220731091</t>
  </si>
  <si>
    <t>Uved.rozvodu do chodu,prepoj.zariadenia,preverenie a premeranie,nastavenie-kamera pevná</t>
  </si>
  <si>
    <t>220731062</t>
  </si>
  <si>
    <t>Montáž kamery v kryte,na konzolu,priskrutkovanie,pripojenie,mechanické nastavenie</t>
  </si>
  <si>
    <t>220731022</t>
  </si>
  <si>
    <t>Priemyslová televízia,konzola pripevnená na stenu do výšky 3 m,nosnosti do 5 kg</t>
  </si>
  <si>
    <t>220731001</t>
  </si>
  <si>
    <t>VCCKY 75-4.8 uložený v rúrke resp.elektroinšt.lište,bez ukonč.a zapojenia</t>
  </si>
  <si>
    <t>220730221</t>
  </si>
  <si>
    <t>184 Kamerový systém</t>
  </si>
  <si>
    <t>184</t>
  </si>
  <si>
    <t>Izbové svietidlo</t>
  </si>
  <si>
    <t>382020014</t>
  </si>
  <si>
    <t>Tiahlo núdzového volania</t>
  </si>
  <si>
    <t>382020013</t>
  </si>
  <si>
    <t>Signalizačná jednotka</t>
  </si>
  <si>
    <t>382020011</t>
  </si>
  <si>
    <t>Volacia šnôra núdzového volania</t>
  </si>
  <si>
    <t>382020008</t>
  </si>
  <si>
    <t>Záves účastníka s reproduktorom</t>
  </si>
  <si>
    <t>382020010</t>
  </si>
  <si>
    <t>Mikrotelefón účastníka</t>
  </si>
  <si>
    <t>382020007</t>
  </si>
  <si>
    <t>Napajač</t>
  </si>
  <si>
    <t>382020006</t>
  </si>
  <si>
    <t>Zásuvka rozvodu</t>
  </si>
  <si>
    <t>382020019</t>
  </si>
  <si>
    <t>Hlavná ústredňa nástenná</t>
  </si>
  <si>
    <t>382020005</t>
  </si>
  <si>
    <t>Inštalačný rámik velký</t>
  </si>
  <si>
    <t>382020003</t>
  </si>
  <si>
    <t>Inštalačný rámik stredný</t>
  </si>
  <si>
    <t>382020004</t>
  </si>
  <si>
    <t>Inštalačný rámik malý</t>
  </si>
  <si>
    <t>382020002</t>
  </si>
  <si>
    <t>Prepojovacia doska  pre zbernicu</t>
  </si>
  <si>
    <t>382020018</t>
  </si>
  <si>
    <t>Prepojovacia doska  ZR</t>
  </si>
  <si>
    <t>382020017</t>
  </si>
  <si>
    <t>Prepojovacia doska  ZUR</t>
  </si>
  <si>
    <t>382020016</t>
  </si>
  <si>
    <t>Prepojovacia doska  SIJ</t>
  </si>
  <si>
    <t>382020001</t>
  </si>
  <si>
    <t>Kontrola prevádzky a zaškolenie obsluhy</t>
  </si>
  <si>
    <t>220320018/P</t>
  </si>
  <si>
    <t>Naprogramovanie a oživenie zariadenia</t>
  </si>
  <si>
    <t>220320017/P</t>
  </si>
  <si>
    <t>Montáž izbového svietidla</t>
  </si>
  <si>
    <t>220320015/P</t>
  </si>
  <si>
    <t>Montáž tiahla núdzového volania</t>
  </si>
  <si>
    <t>220320014/P</t>
  </si>
  <si>
    <t>Montáž signalizačnej jednotky</t>
  </si>
  <si>
    <t>220320012/P</t>
  </si>
  <si>
    <t>Montáž závesu účastníka s reproduktorom</t>
  </si>
  <si>
    <t>220320010/P</t>
  </si>
  <si>
    <t>Montáž napajača</t>
  </si>
  <si>
    <t>220320008/P</t>
  </si>
  <si>
    <t>Montáž zásuvky rozvodu</t>
  </si>
  <si>
    <t>220320007/P1</t>
  </si>
  <si>
    <t>Montáž hlavnej ústredne</t>
  </si>
  <si>
    <t>220320007/P</t>
  </si>
  <si>
    <t>Kontrola a otestovanienrozvodného vedenia</t>
  </si>
  <si>
    <t>220320006/P</t>
  </si>
  <si>
    <t>Montáž inštalačného rámiku velkého</t>
  </si>
  <si>
    <t>220320004/P1</t>
  </si>
  <si>
    <t>Montáž inštalačného rámiku stredného</t>
  </si>
  <si>
    <t>220320004/P</t>
  </si>
  <si>
    <t>Montáž inštalačného rámiku malého</t>
  </si>
  <si>
    <t>220320002/P</t>
  </si>
  <si>
    <t>Montáž prepojovacej dosky pre zbernicu</t>
  </si>
  <si>
    <t>220320001/P3</t>
  </si>
  <si>
    <t>Montáž prepojovacej dosky ZR</t>
  </si>
  <si>
    <t>220320001/P2</t>
  </si>
  <si>
    <t>Montáž prepojovacej dosky ZUR</t>
  </si>
  <si>
    <t>220320001/P1</t>
  </si>
  <si>
    <t>Montáž prepojovacej dosky SIJ</t>
  </si>
  <si>
    <t>220320001/P</t>
  </si>
  <si>
    <t>Nehorľavý kábel 1-CHKE-V 2Ax1,5</t>
  </si>
  <si>
    <t>3411400400</t>
  </si>
  <si>
    <t>Telefónne káble SYKFY 10x2x0,5</t>
  </si>
  <si>
    <t>3412110250</t>
  </si>
  <si>
    <t>Telefónne káble SYKFY 2x2x0,5</t>
  </si>
  <si>
    <t>3412110210</t>
  </si>
  <si>
    <t>Telefónne káble SYKFY 1x2x0,5</t>
  </si>
  <si>
    <t>3412110200</t>
  </si>
  <si>
    <t>Kábel 1-CHKE  do 2,5,počet žíl 2 uložený do žľabu s vyviazaním do zväzku</t>
  </si>
  <si>
    <t>220281501</t>
  </si>
  <si>
    <t>Kábel SYKFY 10 x 2 x 0,5 voľne uložený na káblovú lávku resp.do žlabu</t>
  </si>
  <si>
    <t>220280512</t>
  </si>
  <si>
    <t>Kábel SYKFY 2 x 2 x 0,5 voľne uložený na káblovú lávku resp.do žlabu</t>
  </si>
  <si>
    <t>220280511/P.1</t>
  </si>
  <si>
    <t>Kábel SYKFY 1 x 2 x 0,5 voľne uložený na káblovú lávku resp.do žlabu</t>
  </si>
  <si>
    <t>220280511/P</t>
  </si>
  <si>
    <t>183 Dorozumievacie zariadenie</t>
  </si>
  <si>
    <t>183</t>
  </si>
  <si>
    <t>Uloženie opto kábla do kazety, kábelová forma</t>
  </si>
  <si>
    <t>220730019/P</t>
  </si>
  <si>
    <t>Zváranie optického vlákna</t>
  </si>
  <si>
    <t>220730018/P</t>
  </si>
  <si>
    <t>Značenie prípojných miest na strane Racku</t>
  </si>
  <si>
    <t>220730017/P</t>
  </si>
  <si>
    <t>Meranie a vystavenie protokolu</t>
  </si>
  <si>
    <t>220730016/P</t>
  </si>
  <si>
    <t>Montáž patch panelu, kábel. forma, značenie</t>
  </si>
  <si>
    <t>220730015/P</t>
  </si>
  <si>
    <t>Pokládka optického kábla</t>
  </si>
  <si>
    <t>220730014/P</t>
  </si>
  <si>
    <t>Prevodník 1x10/100BaseTX (RJ45)+ 1x100BaseFX (opto-ST)</t>
  </si>
  <si>
    <t>3740152126</t>
  </si>
  <si>
    <t>Optický kábel 4-vláknový</t>
  </si>
  <si>
    <t>3740152125</t>
  </si>
  <si>
    <t>Ochrana zvaru (zmrašťovacia rúrka)</t>
  </si>
  <si>
    <t>3740152124</t>
  </si>
  <si>
    <t>Optická kazeta na zvary</t>
  </si>
  <si>
    <t>3740152123</t>
  </si>
  <si>
    <t>Patchord Duplex</t>
  </si>
  <si>
    <t>3740152122</t>
  </si>
  <si>
    <t>Pigtail Simplex, 1xSC 1m</t>
  </si>
  <si>
    <t>3740152121</t>
  </si>
  <si>
    <t>19" patch panel 1HU 16xSC adapterov</t>
  </si>
  <si>
    <t>3740152120</t>
  </si>
  <si>
    <t>Adapter SC-SC, simplex</t>
  </si>
  <si>
    <t>3740152119</t>
  </si>
  <si>
    <t>Pomocný materiál</t>
  </si>
  <si>
    <t>3740152115</t>
  </si>
  <si>
    <t>Telefónny patch panel 50xRJ45 Cat.3</t>
  </si>
  <si>
    <t>3740152118</t>
  </si>
  <si>
    <t>Zdroj nepretržitého napájania UPS rack mount, 500VA</t>
  </si>
  <si>
    <t>3740152117</t>
  </si>
  <si>
    <t>24-Port Schwitch, 24x10/100BaseTX, interný zdroj</t>
  </si>
  <si>
    <t>3740152116</t>
  </si>
  <si>
    <t>Rozvodný panel 19", 5x230V, s prepäť. ochranou  2U</t>
  </si>
  <si>
    <t>3740152109</t>
  </si>
  <si>
    <t>Patch kábel (FTP) 4P-5m, cat.5e LSFROH</t>
  </si>
  <si>
    <t>3740152108</t>
  </si>
  <si>
    <t>Patch kábel (FTP) 4P-1m, cat.5e LSFROH</t>
  </si>
  <si>
    <t>3740152107</t>
  </si>
  <si>
    <t>Držiak prepojovacích káblov</t>
  </si>
  <si>
    <t>3740152106</t>
  </si>
  <si>
    <t>Patch panel 24xRJ45/s, cat.5e</t>
  </si>
  <si>
    <t>3740152105</t>
  </si>
  <si>
    <t>Zásuvka 1xRJ45/FTP, cat5e</t>
  </si>
  <si>
    <t>3740152104</t>
  </si>
  <si>
    <t>Zásuvka 2xRJ45/FTP, cat 5e</t>
  </si>
  <si>
    <t>3740152103</t>
  </si>
  <si>
    <t>Polica do racku 19", 650mm</t>
  </si>
  <si>
    <t>3740152102</t>
  </si>
  <si>
    <t>Stojanový rozvadzač (rack) 45HU,2105x600x900</t>
  </si>
  <si>
    <t>3740152101</t>
  </si>
  <si>
    <t>Telefónne káble SYKFY 50x2x0,5</t>
  </si>
  <si>
    <t>3412110300</t>
  </si>
  <si>
    <t>Káble na prenos dát STP 4x2xAWG23, cat.5e, LSOH, bezhalogénový</t>
  </si>
  <si>
    <t>3412500020</t>
  </si>
  <si>
    <t>Montáž aktívnych prvkov</t>
  </si>
  <si>
    <t>220730013/P</t>
  </si>
  <si>
    <t>Ukončenie kábla do patch panelu</t>
  </si>
  <si>
    <t>220730012/P</t>
  </si>
  <si>
    <t>Značenie prípojných miest na strane Rack-u</t>
  </si>
  <si>
    <t>220730011/P</t>
  </si>
  <si>
    <t>Oživenie systému</t>
  </si>
  <si>
    <t>220730010/P</t>
  </si>
  <si>
    <t>Zapojenie zásuviek</t>
  </si>
  <si>
    <t>220730009/P</t>
  </si>
  <si>
    <t>Značenie zásuviek</t>
  </si>
  <si>
    <t>220730008/P</t>
  </si>
  <si>
    <t>Osadenie držiakov káblov</t>
  </si>
  <si>
    <t>220730007/P</t>
  </si>
  <si>
    <t>Kabelová forma v racku</t>
  </si>
  <si>
    <t>220730006/P</t>
  </si>
  <si>
    <t>Montáž rozvodného panelu 5x230V</t>
  </si>
  <si>
    <t>220730005/P</t>
  </si>
  <si>
    <t>Montáž patch panelu, zapojenie</t>
  </si>
  <si>
    <t>220730004/P</t>
  </si>
  <si>
    <t>Montáž Racku</t>
  </si>
  <si>
    <t>220730003/P</t>
  </si>
  <si>
    <t>Meranie certifikácie cat. 5Ea vyst. protokolu</t>
  </si>
  <si>
    <t>220730002/P</t>
  </si>
  <si>
    <t>Montáž  zásuvky</t>
  </si>
  <si>
    <t>220730001/P</t>
  </si>
  <si>
    <t>Kábel SYKFY 50 x 2 x 0,5 uložený do káblovej truhličky</t>
  </si>
  <si>
    <t>220280417</t>
  </si>
  <si>
    <t>Pokládka kábla</t>
  </si>
  <si>
    <t>220280021/P</t>
  </si>
  <si>
    <t>181 Počitačová sieť</t>
  </si>
  <si>
    <t>181</t>
  </si>
  <si>
    <t>Zdroj 230V/28VA  s rozš.vyzváňaním, itegr.relé</t>
  </si>
  <si>
    <t>3820405402</t>
  </si>
  <si>
    <t>3820405400</t>
  </si>
  <si>
    <t>Súprava pre stolné prevedenie</t>
  </si>
  <si>
    <t>3820405308</t>
  </si>
  <si>
    <t>El.zámok, západka 8-12V</t>
  </si>
  <si>
    <t>3820405307</t>
  </si>
  <si>
    <t>Domový telefón s tač.pre odomykanie 1serv.tl.</t>
  </si>
  <si>
    <t>3820405306</t>
  </si>
  <si>
    <t>Upevňovací vonkajší rámik, 1modul</t>
  </si>
  <si>
    <t>3820405303</t>
  </si>
  <si>
    <t>Upevňovací vonkajší rámik, 2moduly</t>
  </si>
  <si>
    <t>3820405302</t>
  </si>
  <si>
    <t>Inštalačná škatula, 1modul</t>
  </si>
  <si>
    <t>3820405301</t>
  </si>
  <si>
    <t>Inštalačná škatula, 2moduly</t>
  </si>
  <si>
    <t>3820405300</t>
  </si>
  <si>
    <t>Inštalačná škatula, 3moduly</t>
  </si>
  <si>
    <t>3820405401</t>
  </si>
  <si>
    <t>Hlas. jednotka pre panel 1145, systém 4+n</t>
  </si>
  <si>
    <t>3820405200</t>
  </si>
  <si>
    <t>Modul pre integr.hlas.jednotku</t>
  </si>
  <si>
    <t>3820405102</t>
  </si>
  <si>
    <t>Modul pre integr.hlas.jednotku a 1 tlačítko</t>
  </si>
  <si>
    <t>3820405101</t>
  </si>
  <si>
    <t>Modul pre integr.hlas.jednotku a 2 tlačítka</t>
  </si>
  <si>
    <t>3820405100</t>
  </si>
  <si>
    <t>Modul so 4 tlačítkami</t>
  </si>
  <si>
    <t>3820405000</t>
  </si>
  <si>
    <t>Káble J-Y(ST)Y 4x2x0,8</t>
  </si>
  <si>
    <t>3412110590</t>
  </si>
  <si>
    <t>Kábel J-Y(St)Y 6x2x0,8</t>
  </si>
  <si>
    <t>3412110560</t>
  </si>
  <si>
    <t>Montáž telefónneho bytového zariadenia bez možnosti voľby,zapojenie,vyskúš.a vysvetlenie manipulácie</t>
  </si>
  <si>
    <t>220490041</t>
  </si>
  <si>
    <t>Montáž tlačidlového zvonkového tabla do steny</t>
  </si>
  <si>
    <t>220320321</t>
  </si>
  <si>
    <t>Káble J-Y(St)Y 4x2x0.8 do 6 mm vonk.priemeru v rúrkach,lištách,bez odvieč.a zavieč.krabíc</t>
  </si>
  <si>
    <t>220280201/P5</t>
  </si>
  <si>
    <t>Káble J-Y(St)Y 6x2x0.8 do 6 mm vonk.priemeru v rúrkach,lištách,bez odvieč.a zavieč.krabíc</t>
  </si>
  <si>
    <t>220280201/P4</t>
  </si>
  <si>
    <t>104 Domový komunikačný systém</t>
  </si>
  <si>
    <t>Závesný rozvadzač (rack) (770x665x490)</t>
  </si>
  <si>
    <t>397987405371</t>
  </si>
  <si>
    <t>Zakončovací člen</t>
  </si>
  <si>
    <t>3820206209</t>
  </si>
  <si>
    <t>Zálohový zdroj</t>
  </si>
  <si>
    <t>3820206210</t>
  </si>
  <si>
    <t>Zosilňovač</t>
  </si>
  <si>
    <t>3820206208</t>
  </si>
  <si>
    <t>Smerovač</t>
  </si>
  <si>
    <t>3820206307</t>
  </si>
  <si>
    <t>3820206206</t>
  </si>
  <si>
    <t>Prehravač</t>
  </si>
  <si>
    <t>3820206205</t>
  </si>
  <si>
    <t>Požiarný kryt k reproduktoru</t>
  </si>
  <si>
    <t>3820206202</t>
  </si>
  <si>
    <t>Stropný reproduktor</t>
  </si>
  <si>
    <t>3820206201</t>
  </si>
  <si>
    <t>Montáž zdroja UPS, pripojenie k sieti, odskúšanie</t>
  </si>
  <si>
    <t>220410511/P</t>
  </si>
  <si>
    <t>Montáž rozhlasového systemu PLENA</t>
  </si>
  <si>
    <t>220370501/P</t>
  </si>
  <si>
    <t>Skúšanie reproduktora s regulátorom hlasitosti pri 1 programovej ústredni</t>
  </si>
  <si>
    <t>220370471</t>
  </si>
  <si>
    <t>Montáž reproduktorového systému,kruhového a eliptického,upevnenie,pripojenie,nastavenie</t>
  </si>
  <si>
    <t>220370456</t>
  </si>
  <si>
    <t>103 Rozhlas</t>
  </si>
  <si>
    <t>Prepažka do kabelového žľabu</t>
  </si>
  <si>
    <t>3570100300</t>
  </si>
  <si>
    <t>Kabelový žlab oceľo plechový š=200mm</t>
  </si>
  <si>
    <t>3570100201</t>
  </si>
  <si>
    <t>Kabelový žlab oceľo plechový š=100mm</t>
  </si>
  <si>
    <t>3570100200</t>
  </si>
  <si>
    <t>Spojovací materiál M6x12 (balenie 100ks)</t>
  </si>
  <si>
    <t>3570100105</t>
  </si>
  <si>
    <t>Výložník pre oceľový žlab š=200mm</t>
  </si>
  <si>
    <t>3570100102</t>
  </si>
  <si>
    <t>Výložník pre oceľový žlab š=100mm</t>
  </si>
  <si>
    <t>3570100100</t>
  </si>
  <si>
    <t>Vodič hliníkový AY 02.5 čierny</t>
  </si>
  <si>
    <t>3410700900</t>
  </si>
  <si>
    <t>Vodič (lano) silnoprúdový AY 2,5 uložený do rúrkovodu alebo líšt,bez ukončenia a zapojenia</t>
  </si>
  <si>
    <t>220270301</t>
  </si>
  <si>
    <t>Montáž uzemňovacej dosky FeZn 2000x250x3 vr.pripojenia</t>
  </si>
  <si>
    <t>220111781</t>
  </si>
  <si>
    <t>Vedenie uzeňovacie z FeZn drôtu do 120 mm2 na povrchu</t>
  </si>
  <si>
    <t>220111771</t>
  </si>
  <si>
    <t>Svorka rozpojovacia skúšobná vr.montáže skrinky be z murárských prác</t>
  </si>
  <si>
    <t>220111741</t>
  </si>
  <si>
    <t>Označenie škatuľ vo vnútri viečka</t>
  </si>
  <si>
    <t>220261661/P</t>
  </si>
  <si>
    <t>Osadenie príchytky,vyvŕt.diery,zatlač.príchytky,v tvrdom kameni,betóne,železobetóne D 12 mm</t>
  </si>
  <si>
    <t>220261644</t>
  </si>
  <si>
    <t>Osadenie príchitky,vyvŕt.diery,zatlač.príchytky,v tvrdom kameni,železobetóne D8</t>
  </si>
  <si>
    <t>220261642</t>
  </si>
  <si>
    <t>Osadenie príchytky,vyvŕt.diery,zatlač.príchytky,v tvrdom kameni,betóne,železobetóne D 6 mm</t>
  </si>
  <si>
    <t>220261641</t>
  </si>
  <si>
    <t>Odviečkovanie a zaviečkovanie škatule s viečkom na 4 skrutky</t>
  </si>
  <si>
    <t>220260113</t>
  </si>
  <si>
    <t>Odviečkovanie a zaviečkovanie škatule s viečkom na závit</t>
  </si>
  <si>
    <t>220260111</t>
  </si>
  <si>
    <t>Vyhľadanie vývodu alebo škatule po omietnutí s prípadnou úpravou a vyčistením</t>
  </si>
  <si>
    <t>220260106</t>
  </si>
  <si>
    <t>Vyznačenie trasy vedenia podľa plánu</t>
  </si>
  <si>
    <t>220261661</t>
  </si>
  <si>
    <t>Prieraz stropom v murive z tvrdého kameňa,betónu</t>
  </si>
  <si>
    <t>220261653</t>
  </si>
  <si>
    <t>Výložník jednoduchý,zhotovenie konštrukcie pre pripevnenie roštu, žľabu, rúrok alebo krabíc</t>
  </si>
  <si>
    <t>220261111</t>
  </si>
  <si>
    <t>Žľab káblový PVC 40x40,montáž na vopred pripravené upevňovacie body včítane zakrytovania</t>
  </si>
  <si>
    <t>220260733/P</t>
  </si>
  <si>
    <t>Žľab káblový PVC 20x40,montáž na vopred pripravené upevňovacie body včítane zakrytovania</t>
  </si>
  <si>
    <t>220260732</t>
  </si>
  <si>
    <t>Žľab káblový PVC 20x20,montáž na vopred pripravené upevňovacie body včítane zakrytovania</t>
  </si>
  <si>
    <t>220260731</t>
  </si>
  <si>
    <t>Žľab káblový oceľový š=200mm vr.zhotovenia a upevnenia upevňovacieho výložníka</t>
  </si>
  <si>
    <t>220260703/P</t>
  </si>
  <si>
    <t>Žľab káblový oceľový š=100mm vr.zhotovenia a upevnenia upevňovacieho výložníka</t>
  </si>
  <si>
    <t>220260702/P</t>
  </si>
  <si>
    <t>Montaž prepážky do kabelového žlabu</t>
  </si>
  <si>
    <t>220260701/P</t>
  </si>
  <si>
    <t>Rúrka z tvrd.PE  D 23 ulož.pod omietku,vr.napoj.krabíc,vývodiek do pripravenej drážky,(bez dodania krabíc)</t>
  </si>
  <si>
    <t>220260552/P</t>
  </si>
  <si>
    <t>Rúrka PVC  D 23 ulož.pod omietku,vr.napoj.krabíc,vývodiek do pripravenej drážky,(bez dodania krabíc)</t>
  </si>
  <si>
    <t>220260552</t>
  </si>
  <si>
    <t>Rúrka PVC  D 16 ulož.pod omietku,vr.napoj.krabíc,vývodiek do pripravenej drážky,(bez dodania krabíc)</t>
  </si>
  <si>
    <t>220260551</t>
  </si>
  <si>
    <t>Škatuľa KT 250 pod omietku,vr.vysekania lôžka,zhotovenie otvorov,bez svoriek a zapojenia vodičov</t>
  </si>
  <si>
    <t>220260028</t>
  </si>
  <si>
    <t>Škatuľa KO 125 pod omietku,vr.vysekania lôžka,zhotovenie otvorov,bez svoriek a zapojenia vodičov</t>
  </si>
  <si>
    <t>220260027</t>
  </si>
  <si>
    <t>Škatula KO 97 pod omietku, vr.vysekania lôžka, zhotovenie otvorov, bez svoriek azapojenia vodičov</t>
  </si>
  <si>
    <t>220260024</t>
  </si>
  <si>
    <t>Škatuľa KP 68 pod omietku,vr.vysekania lôžka,zhotovenie otvorov,bez svoriek a zapojenia vodičov</t>
  </si>
  <si>
    <t>220260022</t>
  </si>
  <si>
    <t>Škatuľa KU 68 pod omietku,vr.vysekania lôžka,zhotovenie otvorov,bez svoriek a zapojenia vodičov</t>
  </si>
  <si>
    <t>220260021</t>
  </si>
  <si>
    <t>1Rozvodné vedenie - hrubá montáž</t>
  </si>
  <si>
    <t>SPR - Slaboprúdové rozvody</t>
  </si>
  <si>
    <t>pozn.:- doprava výšková na stavbe - použitie  stavebného žeriavu(mimo rozpočtu)</t>
  </si>
  <si>
    <t>zariadenie staveniska</t>
  </si>
  <si>
    <t>29.</t>
  </si>
  <si>
    <t>technická dokumentácia</t>
  </si>
  <si>
    <t>28.</t>
  </si>
  <si>
    <t>doprava na stavbu, presuny  na stavbe</t>
  </si>
  <si>
    <t>27.</t>
  </si>
  <si>
    <t>odborná prehliadka a skúška s vystavením správy</t>
  </si>
  <si>
    <t>26.</t>
  </si>
  <si>
    <t>uvedenie do prevgádzky, komplexné skúšky</t>
  </si>
  <si>
    <t>OSTATNÉ  SÚČASTI DODÁVKY</t>
  </si>
  <si>
    <t>pomocný spojovací materiál</t>
  </si>
  <si>
    <t>25.</t>
  </si>
  <si>
    <t>hmoždinky do betónu</t>
  </si>
  <si>
    <t>24.</t>
  </si>
  <si>
    <t>kábl CYKY 12C x 1,5</t>
  </si>
  <si>
    <t>23.</t>
  </si>
  <si>
    <t>kábel CYKY 5Cx4</t>
  </si>
  <si>
    <t>22.</t>
  </si>
  <si>
    <t>kábel CHKE-V 4x95</t>
  </si>
  <si>
    <t>21.</t>
  </si>
  <si>
    <t>oceľ.pásová pozinkovaná FeZn 30x4</t>
  </si>
  <si>
    <t>20.</t>
  </si>
  <si>
    <t>uholník L 20x20x3</t>
  </si>
  <si>
    <t>19.</t>
  </si>
  <si>
    <t>NOSNÝ MATERIÁL</t>
  </si>
  <si>
    <t>Práce drobné murárske a manipulačné - položkovo nešpecifikovateľné</t>
  </si>
  <si>
    <t>18.</t>
  </si>
  <si>
    <t>Práce drobné montážne - položkovo nešpecifikovateľné</t>
  </si>
  <si>
    <t>17.</t>
  </si>
  <si>
    <t>Práce zaisťovacie na vývodoch</t>
  </si>
  <si>
    <t>16.</t>
  </si>
  <si>
    <t>Práce prípravné a merania</t>
  </si>
  <si>
    <t>15.</t>
  </si>
  <si>
    <t>PRÁCE V HZS</t>
  </si>
  <si>
    <t>osadenie hmoždiniek do betónu, fí 8</t>
  </si>
  <si>
    <t>14.</t>
  </si>
  <si>
    <t>uzemňovacie vedenie na povrchu do FeZn 30x40  (úpravy voči  typ.riešeniu)</t>
  </si>
  <si>
    <t>13.</t>
  </si>
  <si>
    <t>210292022P</t>
  </si>
  <si>
    <t>vypnutie vedenia, zaistenie</t>
  </si>
  <si>
    <t>12.</t>
  </si>
  <si>
    <t>oceľová konštrukcia všeobecne</t>
  </si>
  <si>
    <t>11.</t>
  </si>
  <si>
    <t>ukončenie kábla celoplastového zmršť.záklop.do 12x4</t>
  </si>
  <si>
    <t>10.</t>
  </si>
  <si>
    <t>ukončenie kábla celoplastového zmršť.záklop.do 5x4</t>
  </si>
  <si>
    <t>9.</t>
  </si>
  <si>
    <t>ukončenie kábla do 4x95</t>
  </si>
  <si>
    <t>8.</t>
  </si>
  <si>
    <t>montáž kábla CYKY 12 x 1,5</t>
  </si>
  <si>
    <t>7.</t>
  </si>
  <si>
    <t>montáž kábla CYKY 5x4</t>
  </si>
  <si>
    <t>6.</t>
  </si>
  <si>
    <t>montáž kábla CHKE-V 4x95</t>
  </si>
  <si>
    <t>5.</t>
  </si>
  <si>
    <t>ČASŤ A - MONTÁŽ</t>
  </si>
  <si>
    <t xml:space="preserve">  vrátane osadenia na stavbe a montážnej kompletácie</t>
  </si>
  <si>
    <t xml:space="preserve">   výfuk nerezový vrátane rezidenčného tlmiča</t>
  </si>
  <si>
    <t xml:space="preserve">   vzt potrubia  s  príslušenstvom</t>
  </si>
  <si>
    <r>
      <t xml:space="preserve">   automatický .prepínač sieť/generátor, vrátane stykačov ( rozvádzač ozn.ATS )</t>
    </r>
    <r>
      <rPr>
        <sz val="10"/>
        <rFont val="Arial"/>
        <family val="2"/>
        <charset val="238"/>
      </rPr>
      <t xml:space="preserve"> </t>
    </r>
  </si>
  <si>
    <t xml:space="preserve">    vyhotovenie  kapotované</t>
  </si>
  <si>
    <t xml:space="preserve">    chladenie – zabudované</t>
  </si>
  <si>
    <t xml:space="preserve">    ochrán a  istenia, riadenia  chodu;</t>
  </si>
  <si>
    <t xml:space="preserve">    dodávka  kompletne – vrátane : </t>
  </si>
  <si>
    <t xml:space="preserve">    s kontrolou  úniku  paliva a ekologickou  vaňou</t>
  </si>
  <si>
    <t xml:space="preserve">    prevádz.nádrž pre min 12 hodín  prevádzky,  </t>
  </si>
  <si>
    <t xml:space="preserve">    pre účely projektu je uvažovaný typ  MP 350O ,výrobcu TTS Martin, Príbovce</t>
  </si>
  <si>
    <t xml:space="preserve">    trvalý výkon 280 kW / 308 kW; inštal.tepelný príkon 290 kW</t>
  </si>
  <si>
    <t>dieselagregát  350 kVA, 3x400V 50Hz, palivo NM,  ...........................................</t>
  </si>
  <si>
    <t>1.</t>
  </si>
  <si>
    <t>DODÁVKA ZARIADENÍ</t>
  </si>
  <si>
    <t>Celkom [EUR]</t>
  </si>
  <si>
    <t>Jedn.cena [EUR]</t>
  </si>
  <si>
    <t>č. položky</t>
  </si>
  <si>
    <t>VÝKAZ - VÝMER</t>
  </si>
  <si>
    <t>Dieselagregát</t>
  </si>
  <si>
    <t>Objekt :</t>
  </si>
  <si>
    <t>Disam Slovakia, s.r.o., Bratislava</t>
  </si>
  <si>
    <t>projektant</t>
  </si>
  <si>
    <t>Fakultná nemocnica Trenčín</t>
  </si>
  <si>
    <t>investor</t>
  </si>
  <si>
    <t>Modernizácia fakultnej nemocnice Trenčín</t>
  </si>
  <si>
    <t>Stavba :</t>
  </si>
  <si>
    <t>Názov zákazky :</t>
  </si>
  <si>
    <t>Nový pavilón centrálnych operačných sál, OAIM a UP</t>
  </si>
  <si>
    <t>BAU - Bleskozvod a uzemnenie</t>
  </si>
  <si>
    <t>Jed.cena</t>
  </si>
  <si>
    <t>VODIČE</t>
  </si>
  <si>
    <t>vodič FeZn D 8mm</t>
  </si>
  <si>
    <t>vodič AlMgSi D 8mm mäkký</t>
  </si>
  <si>
    <t>UZEMNENIE</t>
  </si>
  <si>
    <t>pásovina FeZn 30x4mm</t>
  </si>
  <si>
    <t>TRUBKOVÉ ZACHYTÁVAČE</t>
  </si>
  <si>
    <t>dl.2500mm na betónovom podstavci</t>
  </si>
  <si>
    <t>dl.3000mm na betónovom podstavci</t>
  </si>
  <si>
    <t>ŠPECIÁLNE ZACHYTÁVAČE</t>
  </si>
  <si>
    <t>zachytávací hríb G-AlMg3 so svorkou</t>
  </si>
  <si>
    <t>PODPERY VEDENÍ</t>
  </si>
  <si>
    <t>podpera vedenia na ploché strechy s plast. podl.</t>
  </si>
  <si>
    <t>podpera vedenia na plech. strechy nerez</t>
  </si>
  <si>
    <t>podpera vedenia do betonu 60mm</t>
  </si>
  <si>
    <t>SVORKY</t>
  </si>
  <si>
    <t>svorka FeZn Rd 8-16mm/Rd 15-25mm</t>
  </si>
  <si>
    <t>svorka FeZn Rd 8-10mm/Rd 8-10mm</t>
  </si>
  <si>
    <t>svorka oceľ Rd 6-22mm/40mm</t>
  </si>
  <si>
    <t>svorka krížová FeZn 30mm/30mm</t>
  </si>
  <si>
    <t>svorka krížová FeZn Rd 8-10mm/30mm</t>
  </si>
  <si>
    <t>svorka pre zach. tyč Rd 8-10/16mm</t>
  </si>
  <si>
    <t>svorka Al Rd 8-10mm/Rd 8-10mm</t>
  </si>
  <si>
    <t>svorka pripojovacia liatina/Zn ku konštr.8-18mm</t>
  </si>
  <si>
    <t>UZEMŇOVACÍ BOD, PRÍSLUŠENSTVO</t>
  </si>
  <si>
    <t>uzemňovací bod typ M s osou FeZn M10/12</t>
  </si>
  <si>
    <t>koncovka s prip. skrutkou FeZn pre Rd 7-10mm</t>
  </si>
  <si>
    <t>PRÍSLUŠENSTVO</t>
  </si>
  <si>
    <t>dilatačná prepojka</t>
  </si>
  <si>
    <t>vodotesná prechodka, plast</t>
  </si>
  <si>
    <t>OSADENIE HMOŽDINKY DO BETÓNU</t>
  </si>
  <si>
    <t>hmoždinka 8mm</t>
  </si>
  <si>
    <t>ROZVODNICA</t>
  </si>
  <si>
    <t>210 190 001p</t>
  </si>
  <si>
    <t xml:space="preserve">rozv. pre vyrovnanie potenciálu </t>
  </si>
  <si>
    <t>UKONČENIE KÁBLOV V ROZVÁDZAČI</t>
  </si>
  <si>
    <t>do 4x10</t>
  </si>
  <si>
    <t>do 4x25</t>
  </si>
  <si>
    <t>do 4x50</t>
  </si>
  <si>
    <t>do 4x95</t>
  </si>
  <si>
    <t>==========================================</t>
  </si>
  <si>
    <t>===========</t>
  </si>
  <si>
    <t>Pomocné práce (vŕtanie prierazov, začistenie drážok, drobné murárske práce pre el. montáž)</t>
  </si>
  <si>
    <t>*************************************</t>
  </si>
  <si>
    <t>PÁSOVINA</t>
  </si>
  <si>
    <t xml:space="preserve">dl.2500mm so zúžením 16/10mm </t>
  </si>
  <si>
    <t xml:space="preserve">dl.3000mm so zúžením 16/10mm </t>
  </si>
  <si>
    <t>BETÓNOVÉ PODSTAVCE</t>
  </si>
  <si>
    <t>podstavec so závitom pre Rd16 D337mm</t>
  </si>
  <si>
    <t>podstavec s klinom a podložkou D337mm</t>
  </si>
  <si>
    <t>svorka pre zachytávaciu tyč Rd 8-10/16mm</t>
  </si>
  <si>
    <t>Pomocný materiál (skrutky, matice, uchytenia el, rozvodov, žľabov)</t>
  </si>
  <si>
    <t>Nosný materiál pre zákl.montáž + pomocný mat.</t>
  </si>
  <si>
    <t>Nosný materiál pre zákl.montáž celkom</t>
  </si>
  <si>
    <t>Všetky súčasti bleskozvodu musia musia mať odolnosť podľa STN EN 62 305</t>
  </si>
  <si>
    <t>ROZVÁDZAČE - ochrana voči prepätiam</t>
  </si>
  <si>
    <t>********************************************</t>
  </si>
  <si>
    <t>Skrinka OPP pre R-V1,  R-V3, R-V4, R-V5  4 ks, Rozvodnica</t>
  </si>
  <si>
    <t>-------------------------------</t>
  </si>
  <si>
    <t>DEHN 902 485</t>
  </si>
  <si>
    <t>izolačná skrinka pre inštaláciu prepäť.ochrán 6TE</t>
  </si>
  <si>
    <t>DEHN 952 400</t>
  </si>
  <si>
    <t>zvodič prepätia typ 2, DG M TNS 275</t>
  </si>
  <si>
    <t>==========</t>
  </si>
  <si>
    <t>Skrinka OPP 1 ks</t>
  </si>
  <si>
    <t>Skrinka OPP pre R-V1,  R-V3, R-V4, R-V5</t>
  </si>
  <si>
    <t>Skrinka OPP pre 3DTK, R-PS, R-KS, 3RVUC  4 ks, Rozvodnica</t>
  </si>
  <si>
    <t>Skrinka OPP pre 3DTK, R-PS, R-KS, 3RVUC</t>
  </si>
  <si>
    <t>Skrinka OPP pre 1DTP  1 ks, Rozvodnica</t>
  </si>
  <si>
    <t>DEHN 952 200</t>
  </si>
  <si>
    <t>zvodič prepätia typ 2, DG M TN 275</t>
  </si>
  <si>
    <t>Skrinka OPP pre 1DTP/PP 1 ks</t>
  </si>
  <si>
    <t>Skrinka OPP pre 3DTV  1 ks, Rozvodnica</t>
  </si>
  <si>
    <t>DEHN 902 471</t>
  </si>
  <si>
    <t>izolačná skrinka pre inštaláciu prepäť.ochrán 12TE</t>
  </si>
  <si>
    <t>poistkový odpínač do 100A, 3P+N</t>
  </si>
  <si>
    <t>valcová poistková vložka C22-100A gL/gG</t>
  </si>
  <si>
    <t>Skrinka OPP pre 1DTP 1 ks</t>
  </si>
  <si>
    <t>Skrinka OPP pre CHJ  2 ks, Rozvodnica</t>
  </si>
  <si>
    <t>DEHN 902 472</t>
  </si>
  <si>
    <t>izolačná skrinka pre inštaláciu prepäť.ochrán 24TE</t>
  </si>
  <si>
    <t>prípojnica In=400A</t>
  </si>
  <si>
    <t>Skrinka OPP pre CHJ 1 ks</t>
  </si>
  <si>
    <t>Skrinka OPP pre CHJ</t>
  </si>
  <si>
    <t>Rozvádzač R-ATS  1 ks, Rozvodnica - dozbrojenie</t>
  </si>
  <si>
    <t xml:space="preserve">Rozvádzač - dozbrojenie  1 ks </t>
  </si>
  <si>
    <t>Skrinka OPP pre slaboprúd  1 ks, Rozvodnica</t>
  </si>
  <si>
    <t>DEHN 906 103</t>
  </si>
  <si>
    <t>rozv. pre vyrovnanie potenciálu DGP LSA 220P</t>
  </si>
  <si>
    <t>DEHN 907 996</t>
  </si>
  <si>
    <t>rozpojovacia svorkovnica TL2 10DA LSA</t>
  </si>
  <si>
    <t>DEHN 907 401</t>
  </si>
  <si>
    <t>DEHN Rapid LSA DRA 10B 180 FSD</t>
  </si>
  <si>
    <t>DEHN 908 498</t>
  </si>
  <si>
    <t>uzemňovací rám EF 10 DRL</t>
  </si>
  <si>
    <t>DEHN 907 4x0</t>
  </si>
  <si>
    <t>DEHN Rapid LSA modul DRL xx</t>
  </si>
  <si>
    <t>Skrinka OPP pre slaboprúd 1 ks</t>
  </si>
  <si>
    <t>Doprava 3,60 %  z Dodavky</t>
  </si>
  <si>
    <t>Presun  1,00 %  z Dodavky</t>
  </si>
  <si>
    <t>ROZVÁDZAČE - ZOSTAVOVANIE celkom</t>
  </si>
  <si>
    <t>**********************************</t>
  </si>
  <si>
    <t>Čiastkové merania pred zaliatím betónom</t>
  </si>
  <si>
    <t>Odborná prehliadka a skúška,</t>
  </si>
  <si>
    <t>odborná prehliadka a skúšky</t>
  </si>
  <si>
    <t>Spracovanie fotodokumentácie pred zaliatím bet.</t>
  </si>
  <si>
    <t>311272124</t>
  </si>
  <si>
    <t>Murivo nosné (m3) z tvárnic hr. 300 mm P6-650 hladkých, na MVC a maltu (300x249x499)</t>
  </si>
  <si>
    <t>411361821</t>
  </si>
  <si>
    <t>Výstuž stropov a klenieb, nosníkov a trámov, stužujúcich pásov a vencov 10505</t>
  </si>
  <si>
    <t>631325711</t>
  </si>
  <si>
    <t>Mazanina z betónu vystužená oceľovými vláknami (Dramix) tr.C25/30 hr. nad 120 do 240 mm</t>
  </si>
  <si>
    <t>Poter pieskovocementový hr. do 10 mm</t>
  </si>
  <si>
    <t>941955002</t>
  </si>
  <si>
    <t>Lešenie ľahké pracovné pomocné, s výškou lešeňovej podlahy nad 1,20 do 1,90 m</t>
  </si>
  <si>
    <t>283765-P06</t>
  </si>
  <si>
    <t>Tvrdený polystyrén hr.150mm</t>
  </si>
  <si>
    <t>553466-P09</t>
  </si>
  <si>
    <t>Zábradlie v.1100mm, jacklové profily, polomatný pozink, dl.4050mm     "Z9"</t>
  </si>
  <si>
    <t>553423-P56</t>
  </si>
  <si>
    <t>Exter.presklená stena hliníková, členená, v oblúku  6600/3722mm     "PR6/H"</t>
  </si>
  <si>
    <t>553423-P57</t>
  </si>
  <si>
    <t>Exter.presklená stena hliníková, členená  3875/7723mm v oblúku     "PR7/H"</t>
  </si>
  <si>
    <t>611410-P19</t>
  </si>
  <si>
    <t>Exter.jednokrídl.okno plastové, pevné 1150/2000mm     "J1/P"</t>
  </si>
  <si>
    <t>611410-P20</t>
  </si>
  <si>
    <t>Exter.jednokrídl.okno plastové, otváravo-sklopné 1150/2000mm     "J2/PP"</t>
  </si>
  <si>
    <t>Montáž dverí hliník., dvojkrídlové+zárubňa systémová     "P6+8"</t>
  </si>
  <si>
    <t>553414-P06</t>
  </si>
  <si>
    <t>Hliníkové presklené dvere dvojkrídl. protipožiarne  EI30 D1 C+ zárubň systémová Hasil+kovanie 1800/2250    "P6"</t>
  </si>
  <si>
    <t>77666-P05</t>
  </si>
  <si>
    <t>Pokládka kobercových štvorcov fixátorom (viď cenovú ponuku - príloha)</t>
  </si>
  <si>
    <t>2841291505</t>
  </si>
  <si>
    <t>Kobercové štvorce Torso 500x500 (viď cenovú ponuku - príloha)</t>
  </si>
  <si>
    <t>77666-P08</t>
  </si>
  <si>
    <t>D+M kobercového sokla do plastovej lišty  (viď cenovú ponuku - príloha)</t>
  </si>
  <si>
    <t>Heliport</t>
  </si>
  <si>
    <t>Úprava jestvujúcej budovy - búranie strechy a časti muriva, nová strecha v spáde, vr. OLO</t>
  </si>
  <si>
    <t>9-P01</t>
  </si>
  <si>
    <t>9,22*6,4</t>
  </si>
  <si>
    <t>"zbúranie jestvujúcich vrstiev strechy"</t>
  </si>
  <si>
    <t>"zbúranie stropu nad schodiskom"</t>
  </si>
  <si>
    <t>"zbúranie obvod.muriva do šikminy"</t>
  </si>
  <si>
    <t>"nová strecha nad schodiskovým priestorom, vr. tep.izolácie a klampiarskych prvkov"</t>
  </si>
  <si>
    <t>"nový veniec šikmého muriva"</t>
  </si>
  <si>
    <t>"vnútorné omietky a maľby schodisk.priestoru"</t>
  </si>
  <si>
    <t>"odvoz, likvidácia a uloženie sute na skládku"</t>
  </si>
  <si>
    <t>Úprava jestvujúcej budovy</t>
  </si>
  <si>
    <t>D+M pivničného svetlíka (anglický dvorec) 6x2,7m</t>
  </si>
  <si>
    <t>767317002r1</t>
  </si>
  <si>
    <t>Zmena 3</t>
  </si>
  <si>
    <t>ZM3</t>
  </si>
  <si>
    <t>-1</t>
  </si>
  <si>
    <t>"odpočet dverí 0,9x1,97 1ks, 1,45x1,97 1ks"</t>
  </si>
  <si>
    <t xml:space="preserve">"prípočet priečok hr.150 v.4,05m 3,25m 1ks = 13,16m2" </t>
  </si>
  <si>
    <t>"odpočet priečok hr. 150    v. 4,05m,  4,75m 3ks,  5,75m 1ks = 81m2 "</t>
  </si>
  <si>
    <t>Zmena dispozičného riešenia os6 sektor E-H</t>
  </si>
  <si>
    <t>9-zm2</t>
  </si>
  <si>
    <t xml:space="preserve">Zmena 2 </t>
  </si>
  <si>
    <t>ZM2</t>
  </si>
  <si>
    <t>Súčet</t>
  </si>
  <si>
    <t>"presuny hmôt"</t>
  </si>
  <si>
    <t>"elektro, ZTI, UK, VZT"</t>
  </si>
  <si>
    <t>"PSV" "okná, dvere, izolácie, obklady, maľby, podhľady, nášlapné vrstvy"</t>
  </si>
  <si>
    <t>"HSV" "zakladanie, podlahy, steny, stropné konštrukcie"</t>
  </si>
  <si>
    <t>"novovytvorené miestnosti pozdĺž osi 9, Sektor HI m. č. 200,201,202,203"    6,7*3,52</t>
  </si>
  <si>
    <t xml:space="preserve">D+M miestnosti 200,201,202,203 </t>
  </si>
  <si>
    <t>9-zm1</t>
  </si>
  <si>
    <t>Zmena 1</t>
  </si>
  <si>
    <t>ZM1</t>
  </si>
  <si>
    <t>16.04.2018</t>
  </si>
  <si>
    <t>Zmena č.2</t>
  </si>
  <si>
    <t>122101402</t>
  </si>
  <si>
    <t>Výkop v zemníku na suchu v horninách 1-2, nad 100 do 1000 m3</t>
  </si>
  <si>
    <t>162701105</t>
  </si>
  <si>
    <t>Vodorovné premiestnenie výkopku tr.1-4 do 10000 m</t>
  </si>
  <si>
    <t>180402111</t>
  </si>
  <si>
    <t>Založenie trávnika parkového výsevom v rovine alebo na svahu do 1:5</t>
  </si>
  <si>
    <t>0057211300</t>
  </si>
  <si>
    <t>Trávové semeno - výber</t>
  </si>
  <si>
    <t>180504111</t>
  </si>
  <si>
    <t>Spevnenie plôch mačinovaním štvorcovým v rovine alebo na svahu do 1:5</t>
  </si>
  <si>
    <t>180802112</t>
  </si>
  <si>
    <t>Kvetinová skalka so zakrytím povrchu kameňmi nad 25 % do 50 %</t>
  </si>
  <si>
    <t>181101101</t>
  </si>
  <si>
    <t>Úprava pláne v zárezoch v hornine 1-4 bez zhutnenia</t>
  </si>
  <si>
    <t>181305111</t>
  </si>
  <si>
    <t>Prevrstvenie ornice na skládke</t>
  </si>
  <si>
    <t>182001111</t>
  </si>
  <si>
    <t>Plošná úprava terénu pri nerovnostiach terénu nad 50-100mm v rovine alebo na svahu do 1:5</t>
  </si>
  <si>
    <t>182301132</t>
  </si>
  <si>
    <t>Rozprestretie ornice na svahu so sklonom nad 1:5, plocha nad 500 m2,hr.nad 100 do 150 mm</t>
  </si>
  <si>
    <t>183101121</t>
  </si>
  <si>
    <t>Hľbenie jamky v rovine alebo na svahu do 1:5, objem nad 0,40 do 1,00 m3</t>
  </si>
  <si>
    <t>183101159</t>
  </si>
  <si>
    <t>Príplatok za výmenu pôdy za každých 10 % v rovine alebo na svahu 1:5 objemu nad O, 125 do 0,40 m3</t>
  </si>
  <si>
    <t>183101169</t>
  </si>
  <si>
    <t>Príplatok za výmenu pôdy za každých 10 % v rovine alebo na svahu 1:5 objemu nad 0, 40 do 1,OO m3</t>
  </si>
  <si>
    <t>183102135</t>
  </si>
  <si>
    <t>Hľbenie jamky na svahu nad 1:5-1:2 , objemu nad 0,125 do 0,40 m3</t>
  </si>
  <si>
    <t>183205112</t>
  </si>
  <si>
    <t>Založenie záhonu na svahu nad 1:5 do 1:2 rovine alebo na svahu do 1:5 v hornine 3</t>
  </si>
  <si>
    <t>183402111</t>
  </si>
  <si>
    <t>Rozrušenie pôdy na hĺbku nad 50 do 15O mm v rovine alebo na svahu do 1:5</t>
  </si>
  <si>
    <t>183403153</t>
  </si>
  <si>
    <t>Obrobenie pôdy hrabaním v rovine alebo na svahu do 1:5</t>
  </si>
  <si>
    <t>184102112</t>
  </si>
  <si>
    <t>Výsadba dreviny s balom v rovine alebo na svahu do 1:5, priemer balu nad 200 do 300 mm</t>
  </si>
  <si>
    <t>0265324800p</t>
  </si>
  <si>
    <t>Dodávka kríkov</t>
  </si>
  <si>
    <t>184201112</t>
  </si>
  <si>
    <t>Výsadba stromu do predom vyhĺbenej jamky v rovine alebo na svahu do 1:5, výšky kmeňa nad 1,8 do 2,5m</t>
  </si>
  <si>
    <t>0266133500</t>
  </si>
  <si>
    <t>Borovica pinus silvestris, d 150 - 175 cm</t>
  </si>
  <si>
    <t>0266172800</t>
  </si>
  <si>
    <t>Listnatý strom  80 - 100 cm</t>
  </si>
  <si>
    <t>184202111</t>
  </si>
  <si>
    <t>Zakotvenie dreviny troma a viac kolmi pri priemere kolov do 100 mm pri dľžke kolov do 2 m</t>
  </si>
  <si>
    <t>0521723000</t>
  </si>
  <si>
    <t>Tyče ihličňanové tr. 3, hrúbka 10-12cm, dĺžky 10-12m bez kôry</t>
  </si>
  <si>
    <t>184921098</t>
  </si>
  <si>
    <t>Mulčovanie rastlín pri hrúbke mulča nad 100 do 150 mm na svahu nad 1:2 do 1:1</t>
  </si>
  <si>
    <t>457971111</t>
  </si>
  <si>
    <t>Zriadenie vrstvy z geotextílie s presahom, so sklonom do 1:5, šírky geotextílie do 3 m</t>
  </si>
  <si>
    <t>6936651400</t>
  </si>
  <si>
    <t>Geotextílie netkané polypropylénové Tatratex pp 400</t>
  </si>
  <si>
    <t>469151111</t>
  </si>
  <si>
    <t>Zhotovenie brehového opevnenia sklonu 1:1 perforovanou fóliou z umelých hmôt</t>
  </si>
  <si>
    <t>5624900310p</t>
  </si>
  <si>
    <t>Plastová lišta do zeme</t>
  </si>
  <si>
    <t>998231311</t>
  </si>
  <si>
    <t>Presun hmôt pre sadovnícke a krajinárske úpravy do 5000 m vodorovne bez zvislého presunu</t>
  </si>
  <si>
    <t>Sadové úpravy</t>
  </si>
  <si>
    <t>Komunikacia s SSE - prípojka NN</t>
  </si>
  <si>
    <t>Zaistenie vypnutého stavu elektrických rozvodov</t>
  </si>
  <si>
    <t>Manipulácia v rozvodnej sieti NN</t>
  </si>
  <si>
    <t>---------------------------------------------</t>
  </si>
  <si>
    <t>Istiaca a rozpojovacia skriňa - 1ks</t>
  </si>
  <si>
    <t>Prípojnica PEN</t>
  </si>
  <si>
    <t>Zvodič prepätia DEHN 951 300, DV M TNC 255</t>
  </si>
  <si>
    <t>Poistková vložka PN 315A</t>
  </si>
  <si>
    <t>Radový poistkový odpínač FH3-3A/F vrátane pripoj. sád CS-FH3-3P1, CS-FH3-3P2</t>
  </si>
  <si>
    <t>Skriňový rozvádzač 1000x2000x600</t>
  </si>
  <si>
    <t>--------------------------------------------</t>
  </si>
  <si>
    <t>Istiaca a rozpojovacia skriňa</t>
  </si>
  <si>
    <t>provizórna úprava terénu zeminou trieda 4</t>
  </si>
  <si>
    <t>110/ 130 cm, zemina trieda 4</t>
  </si>
  <si>
    <t>460 56-1294</t>
  </si>
  <si>
    <t>ZÁSYP KÁBLOVEJ RYHY</t>
  </si>
  <si>
    <t>z betonovej rúry svetlosti do 15 cm</t>
  </si>
  <si>
    <t>460 51-0001</t>
  </si>
  <si>
    <t>KÁBLOVÝ PRESTUP</t>
  </si>
  <si>
    <t>šírka 33 cm</t>
  </si>
  <si>
    <t>460 49-0012</t>
  </si>
  <si>
    <t>FÓLIA VÝSTRAŽNÁ Z PVC</t>
  </si>
  <si>
    <t>tehlami na šírku kábla 45cm</t>
  </si>
  <si>
    <t>460 42-0374</t>
  </si>
  <si>
    <t>ZRIADENIE KÁBELOVÉHO LÔŽKA Z PIESKU 10cm SO ZAKRYTTÍM</t>
  </si>
  <si>
    <t>110/130 cm, zemina trieda 4</t>
  </si>
  <si>
    <t>460 20-1294</t>
  </si>
  <si>
    <t>HĹBENIE KÁBLOVEJ RYHY</t>
  </si>
  <si>
    <t>***************************</t>
  </si>
  <si>
    <t>Pomocný materiál (skrutky, matice, uchytenie elektrických rozvodov, roštov)</t>
  </si>
  <si>
    <t>Hmoždinka 10mm PVC</t>
  </si>
  <si>
    <t>KÁBLOVÉ ROŠTY</t>
  </si>
  <si>
    <t>pre 240 Al</t>
  </si>
  <si>
    <t>UKONČENIE VODIČOV- KÁBLOVÉ OKÁ</t>
  </si>
  <si>
    <t>KONCOVKA 1KV PRE CELOPLASTOVÉ KÁBLE</t>
  </si>
  <si>
    <t>NAYY-J 4 x 240 (10 paralellných káblov)</t>
  </si>
  <si>
    <t>KÁBLE - 1 KV</t>
  </si>
  <si>
    <t>****************************************</t>
  </si>
  <si>
    <t>Pomocné práce (vŕtanie prierazov, vŕtanie dier, začistenie drážok, drobné murárske práce pre elektromontáž)</t>
  </si>
  <si>
    <t>Ukončenie celoplastového kábla do  4 x 240</t>
  </si>
  <si>
    <t>210 10-0257</t>
  </si>
  <si>
    <t>Hmoždinka 10mm</t>
  </si>
  <si>
    <t>Montáž kabelového roštu š=600mm (2x179m trasa)</t>
  </si>
  <si>
    <t>210 02-0254</t>
  </si>
  <si>
    <t>Koncovka káblová pre celoplastové káble do  4 x 240</t>
  </si>
  <si>
    <t>210 10-0653</t>
  </si>
  <si>
    <t>Zaťahovanie káblov do váhy 6kg/m (10 paralelných káblov v trase 179m)</t>
  </si>
  <si>
    <t>210 95-0204</t>
  </si>
  <si>
    <t>210 90-1098</t>
  </si>
  <si>
    <t>KÁBEL 1 KV ULOŽENÝ PEVNE</t>
  </si>
  <si>
    <t>Cenník. položka</t>
  </si>
  <si>
    <t>SO 30 - NN  ROZVODY</t>
  </si>
  <si>
    <t>SO 31 - VONKAJŠIE OSVETLENIE</t>
  </si>
  <si>
    <t>RÚRKA OHYBNÁ DO LIATEHO BETÓNU</t>
  </si>
  <si>
    <t>210 01-0046</t>
  </si>
  <si>
    <t>Rúrka ohybná pancierová d=48mm</t>
  </si>
  <si>
    <t>Zaťahovanie káblov do váhy 2kg/m</t>
  </si>
  <si>
    <t>KÁBLE</t>
  </si>
  <si>
    <t>210 81-0005</t>
  </si>
  <si>
    <t>Kábel CYKY-J  3 x 1,5 volne uložený</t>
  </si>
  <si>
    <t>210 81-0013</t>
  </si>
  <si>
    <t>Kábel CYKY-J  5 x 10 volne uložený</t>
  </si>
  <si>
    <t>Kábel CYKY-J  5 x 10 pevne uložený</t>
  </si>
  <si>
    <t>Ukončenie celoplastového kábla do  5 x 10</t>
  </si>
  <si>
    <t>UZEMŇOVACIE VEDENIE</t>
  </si>
  <si>
    <t>210 22-0021</t>
  </si>
  <si>
    <t>Uzemňovacie vedenie FeZn 30x4mm  v zemi</t>
  </si>
  <si>
    <t>210 22-0022</t>
  </si>
  <si>
    <t>Uzemňovacie vedenie FeZn d=8mm  v zemi</t>
  </si>
  <si>
    <t>210 22-0301</t>
  </si>
  <si>
    <t>Bleskozvodová svorka do 2 skrutiek (SP1)</t>
  </si>
  <si>
    <t>Bleskozvodová svorka nad 2 skrutky (SR02)</t>
  </si>
  <si>
    <t>Pomocné práce (vŕtanie dier)</t>
  </si>
  <si>
    <t>Kábel CYKY-J  3 x 1,5</t>
  </si>
  <si>
    <t>Kábel CYKY-J  5 x 10</t>
  </si>
  <si>
    <t>UKONČENIE VODIČOV -KÁBLOVÉ OKÁ</t>
  </si>
  <si>
    <t>pre Cu  10</t>
  </si>
  <si>
    <t>Uzemňovacie vedenie FeZn 30x4mm  0,94kg/m</t>
  </si>
  <si>
    <t>Uzemňovacie vedenie FeZn d=8mm  0,4kg/m</t>
  </si>
  <si>
    <t>SVIETIDLÁ VÝBOJKOVÉ</t>
  </si>
  <si>
    <t>Svietidlo vonkajšie výbojkové na stožiar vrátane zdroja svetla a recyklačného poplatku</t>
  </si>
  <si>
    <t>OSVETĽOVACIE STOŽIARE</t>
  </si>
  <si>
    <t>Oceľový stožiar pozinkovaný pre vonkajšie osvetlenie v=3m (STK   76/30/3)</t>
  </si>
  <si>
    <t>STOŽIAROVÉ ROZVODNICE</t>
  </si>
  <si>
    <t>Stožiarová svorkovnica GURO + poistky</t>
  </si>
  <si>
    <t>Pomocný materiál (skrutky, matice,)</t>
  </si>
  <si>
    <t>210 20-2009</t>
  </si>
  <si>
    <t>NOSNÉ PRVKY,STOŽIARE OSVETĽOVACIE</t>
  </si>
  <si>
    <t>210 20-4002</t>
  </si>
  <si>
    <t>210 20-4201</t>
  </si>
  <si>
    <t>Pomocné práce (drobné murárske práce pre el.montáž)</t>
  </si>
  <si>
    <t>VYTÝČENIE TRASY KABLOVÉHO VEDENIA</t>
  </si>
  <si>
    <t>460 01-0024</t>
  </si>
  <si>
    <t>v zastavanom priestore</t>
  </si>
  <si>
    <t>km</t>
  </si>
  <si>
    <t>JAMA PRE JED.STOŽIAR NEPÄTKOV.VO SVAHU</t>
  </si>
  <si>
    <t>460 05-0004</t>
  </si>
  <si>
    <t>Jama pre stožiar do 8m,zem.č.4</t>
  </si>
  <si>
    <t>BETÓNOVÝ ZÁKLAD Z PROSTÉHO BETONU</t>
  </si>
  <si>
    <t>460 10-0022</t>
  </si>
  <si>
    <t>Zhotovenie puzdra pre stožiar VO v osi trasy kábla</t>
  </si>
  <si>
    <t>OSTATNÉ PRÁCE PRI STAVBE NADZEM.VEDENIA</t>
  </si>
  <si>
    <t>460 12-0002</t>
  </si>
  <si>
    <t>Zásyp jamy, zemina tr.3-4</t>
  </si>
  <si>
    <t>35/ 80 cm, zemina tr.4</t>
  </si>
  <si>
    <r>
      <t>ZRIADENIE KÁBLOVÉHO L</t>
    </r>
    <r>
      <rPr>
        <sz val="11"/>
        <rFont val="Arial"/>
        <family val="2"/>
        <charset val="238"/>
      </rPr>
      <t>Ô</t>
    </r>
    <r>
      <rPr>
        <sz val="11"/>
        <rFont val="Arial"/>
        <family val="2"/>
        <charset val="238"/>
      </rPr>
      <t>ŽKA Z PIESKU 10CM SO ZAKRYTÍM</t>
    </r>
  </si>
  <si>
    <t>460 42-0372</t>
  </si>
  <si>
    <t>tehlami naprieč kábla na š.35 cm</t>
  </si>
  <si>
    <t>Provizórna úprava terénu zeminou trieda 4</t>
  </si>
  <si>
    <t>130201001</t>
  </si>
  <si>
    <t>Výkop jamy a ryhy v obmedzenom priestore horn. tr.3 ručne</t>
  </si>
  <si>
    <t>162701109</t>
  </si>
  <si>
    <t>Príplatok za každých ďalších 1000 m horniny 1-4 po spevnenej ceste</t>
  </si>
  <si>
    <t>167101100</t>
  </si>
  <si>
    <t>Nakladanie výkopku tr.1-4 ručne</t>
  </si>
  <si>
    <t>171201299</t>
  </si>
  <si>
    <t>Poplatok za skládku</t>
  </si>
  <si>
    <t>264211211</t>
  </si>
  <si>
    <t>Vrty pre pilóty nezapažené, zvislé, priemeru nad 380 do 450 mm, v hĺbke od 0 do 5 m v hornine II</t>
  </si>
  <si>
    <t>275313521</t>
  </si>
  <si>
    <t>Betón základových pätiek, prostý tr.C 12/15</t>
  </si>
  <si>
    <t>338171112</t>
  </si>
  <si>
    <t>Osadenie stĺpika oceľového plotového do výšky 2.00m so zabetónovaním</t>
  </si>
  <si>
    <t>5624900208</t>
  </si>
  <si>
    <t>Plast  Stĺpik  pr.48</t>
  </si>
  <si>
    <t>5624900209</t>
  </si>
  <si>
    <t>Plast  vzpera</t>
  </si>
  <si>
    <t>1412533099</t>
  </si>
  <si>
    <t>Stlpik bránky pr.70/5</t>
  </si>
  <si>
    <t>998151111</t>
  </si>
  <si>
    <t>Presun hmôt pre obj.8152, 8153,8159,zvislá nosná konštr.z tehál,tvárnic,blokov výšky do 10 m</t>
  </si>
  <si>
    <t>767911120</t>
  </si>
  <si>
    <t>Montáž oplotenia strojového pletiva, s výškou do 1,6 m</t>
  </si>
  <si>
    <t>3133102099</t>
  </si>
  <si>
    <t>Pletivo  poplastované v.1,5m</t>
  </si>
  <si>
    <t>767912109</t>
  </si>
  <si>
    <t>Montáž napinacieho drátu</t>
  </si>
  <si>
    <t>1561530809</t>
  </si>
  <si>
    <t>Napínací drôt poplast</t>
  </si>
  <si>
    <t>767920210</t>
  </si>
  <si>
    <t>Montáž vrát a vrátok k oploteniu osadzovaných na stĺpiky oceľové, s plochou jednotlivo do 2 m2</t>
  </si>
  <si>
    <t>5534370099</t>
  </si>
  <si>
    <t>Bránka  jednokrídlová s výplňou jokla</t>
  </si>
  <si>
    <t>767995101</t>
  </si>
  <si>
    <t>Montáž ostatných atypických kovových stavebných doplnkových konštrukcií nad 5 kg</t>
  </si>
  <si>
    <t>553141009</t>
  </si>
  <si>
    <t>Dodávka výstuže</t>
  </si>
  <si>
    <t>767995199</t>
  </si>
  <si>
    <t>Montáž a dodávka doplnkov (viazací drôt, spinky, objímky, ...)</t>
  </si>
  <si>
    <t>998767201</t>
  </si>
  <si>
    <t>Presun hmôt pre kovové stavebné doplnkové konštrukcie v objektoch výšky do 6 m</t>
  </si>
  <si>
    <t>Oplotenie</t>
  </si>
  <si>
    <t>22-M</t>
  </si>
  <si>
    <t>Montáže oznam. a zabezp. zariadení</t>
  </si>
  <si>
    <t>220060301</t>
  </si>
  <si>
    <t>Príprava bubna,káblov,meranie,rezanie,odpancierovanie,úprava dvoch koncov káblov do 100 žíl</t>
  </si>
  <si>
    <t>220060312</t>
  </si>
  <si>
    <t>Premeranie izolačného stavu a kontinuity žíl kábla,úprava a uzavr.koncov-kábel telefónny 20 žíl</t>
  </si>
  <si>
    <t>220060751</t>
  </si>
  <si>
    <t>Montáž(ručné zatiahnutie) do tvár.trasy alebo kanálika voľne uloženého kábla-TCEPKFLE do 150 XN 0,8</t>
  </si>
  <si>
    <t>220060931</t>
  </si>
  <si>
    <t>Montáž(upevnenie)závlačneho kábla na stenu vr.vysekania káps-TCEKPFLE do 25 XN 0,8</t>
  </si>
  <si>
    <t>220061161</t>
  </si>
  <si>
    <t>Montáž(voľné uloženie) do lôžka alebo žľabu vr.uzavr.koncov-TCEKPFLE do 50 XN 0,8</t>
  </si>
  <si>
    <t>220061701</t>
  </si>
  <si>
    <t>Ostatné práce(zatiahnutie kábla do objektu) kábel do váhy 9 kg/m</t>
  </si>
  <si>
    <t>220110341</t>
  </si>
  <si>
    <t>Objímka káblova značkovacia,zhotovenie,vyraz.znaku,nasadenie,ovinutie objímky a plášťa benzopáskou</t>
  </si>
  <si>
    <t>220111431</t>
  </si>
  <si>
    <t>Jednosmerné meranie na miestnom oznamovacom kábli vr.vypracovania meracieho protokolu</t>
  </si>
  <si>
    <t>pár</t>
  </si>
  <si>
    <t>220111502</t>
  </si>
  <si>
    <t>Číslovanie obojstrannné (100 žíl),úprava koncov,rozvrstvenie,vyviazanie štvoríc a vyzn.poradia</t>
  </si>
  <si>
    <t>3412111740</t>
  </si>
  <si>
    <t>Telefónne káble TCEPKPFLE 3xN0,8</t>
  </si>
  <si>
    <t>220300903</t>
  </si>
  <si>
    <t>Svorkovnice, pásky, ružice,lišty,upev.na drevo alebo do PVC svorkov. bakelitová 10 dielna</t>
  </si>
  <si>
    <t>220280222/P</t>
  </si>
  <si>
    <t>Káble JY-H(St) H-V 4 x 2 x 0,8 uložené v rúrkach,lištách,bez odvieč.a zavieč.krabíc</t>
  </si>
  <si>
    <t>220280412/PP</t>
  </si>
  <si>
    <t>Kábel JY-H(St)H-V 4x2x0.8  uložený do káblovej truhličky</t>
  </si>
  <si>
    <t>3410301105</t>
  </si>
  <si>
    <t>Kábel oznamovací medený JE-H(St)H-V 4x2x0.8</t>
  </si>
  <si>
    <t>Montáž prepäťovej ochrany</t>
  </si>
  <si>
    <t>3580520800</t>
  </si>
  <si>
    <t>Prepäťová ochrana KIWA PU B+C</t>
  </si>
  <si>
    <t>460010024</t>
  </si>
  <si>
    <t>Vytýčenie trasy káblového vedenia,v zastavanom priestore</t>
  </si>
  <si>
    <t>460030001</t>
  </si>
  <si>
    <t>Sňatie ornice ručne s odhod. do 3m alebo nalož. na dopr. prost. zemina tr. 1 vrstva do 15 cm</t>
  </si>
  <si>
    <t>460030071</t>
  </si>
  <si>
    <t>Búranie živičných povrchov vrstvy 3 - 5 cm.</t>
  </si>
  <si>
    <t>460030101</t>
  </si>
  <si>
    <t>Vytrhanie obrubníkov stojatých kladených do piesku a ich uloženie do 3m,rozobratie lôžka</t>
  </si>
  <si>
    <t>460200153</t>
  </si>
  <si>
    <t>Hĺbenie káblovej ryhy 35 cm širokej a 70 cm hlbokej, v zemine triedy 3</t>
  </si>
  <si>
    <t>460200303</t>
  </si>
  <si>
    <t>Hĺbenie káblovej ryhy 50 cm širokej a 120 cm hlbokej, v zemine triedy 3</t>
  </si>
  <si>
    <t>460300006</t>
  </si>
  <si>
    <t>Zhutnenie zeminy po vrstvách pri zahrnutí rýh strojom, vrstva zeminy 20 cm</t>
  </si>
  <si>
    <t>460420022</t>
  </si>
  <si>
    <t>Zriadenie, rekonšt. káblového lôžka z piesku bez zakrytia, v ryhe šír. do 65 cm, hrúbky vrstvy 10 cm</t>
  </si>
  <si>
    <t>460420351</t>
  </si>
  <si>
    <t>Zriadenie káblového lôžka z piesku vrstvy 5 cm so zakrytím tehlami v smere kábla na šírku 35 cm</t>
  </si>
  <si>
    <t>5833110300</t>
  </si>
  <si>
    <t>Kamenivo ťažené drobné 0-1 B</t>
  </si>
  <si>
    <t>5961001200</t>
  </si>
  <si>
    <t>Tehla plna 29x14x6,5 p 20 1      a3</t>
  </si>
  <si>
    <t>tks</t>
  </si>
  <si>
    <t>460420501</t>
  </si>
  <si>
    <t>Križovatka so silovým káblom, úprava dna výkopu, položenie betón. žľabu vrátane zakrytia-bez zásypu.</t>
  </si>
  <si>
    <t>5926551000</t>
  </si>
  <si>
    <t>Tvárnica káblová betónová EBK 1-27 100x26,6x15cm</t>
  </si>
  <si>
    <t>Fólia červená v m</t>
  </si>
  <si>
    <t>460510001</t>
  </si>
  <si>
    <t>Úplné zriadenie a osadenie káblového priestupu z betónovej rúry svetlosti do 15 cm bez zemných prác</t>
  </si>
  <si>
    <t>5922153200</t>
  </si>
  <si>
    <t>Rúra betónová pre dažďové odpadné vody TBP 3-15 Ms 15x100x3</t>
  </si>
  <si>
    <t>460560153</t>
  </si>
  <si>
    <t>Ručný zásyp nezap. káblovej ryhy bez zhutn. zeminy, 35 cm širokej, 70 cm hlbokej v zemine tr. 3</t>
  </si>
  <si>
    <t>460560303</t>
  </si>
  <si>
    <t>Ručný zásyp nezap. káblovej ryhy bez zhutn. zeminy, 50 cm širokej, 120 cm hlbokej v zemine tr. 3</t>
  </si>
  <si>
    <t>460620006</t>
  </si>
  <si>
    <t>Osiatie povrchu trávnym semenom ručne,zasekanie hrablami,postrek,</t>
  </si>
  <si>
    <t>460650012</t>
  </si>
  <si>
    <t>Zriadenie podkladovej vrstvy, zo štrkovej drviny - vrstva 8 cm</t>
  </si>
  <si>
    <t>5833113600</t>
  </si>
  <si>
    <t>Kamenivo ťažené drobné 0-2 B</t>
  </si>
  <si>
    <t>460650024</t>
  </si>
  <si>
    <t>Jednovrstvová vozovka z betónu, vrstva betónu 20 cm</t>
  </si>
  <si>
    <t>5893464000</t>
  </si>
  <si>
    <t>Betón pre vozovky, cem. portl.,fr. do 22mm</t>
  </si>
  <si>
    <t>460680043</t>
  </si>
  <si>
    <t>Vybúranie otvoru 0,01-0,025m2, úpr. omietky, múr z betónu alebo z tvrdého kameňa hrúbky 45 cm</t>
  </si>
  <si>
    <t>5891255000</t>
  </si>
  <si>
    <t>Malta cementová 15 pre murov poj TPC</t>
  </si>
  <si>
    <t>460680044</t>
  </si>
  <si>
    <t>Vybúranie otvoru 0,01-0,025m2, úpr. omietky, múr z betónu alebo z tvrdého kameňa hrúbky 60 cm</t>
  </si>
  <si>
    <t>Slaboprúdová prípojka</t>
  </si>
  <si>
    <t>Rozdiel z prepočtu SKK na EUR</t>
  </si>
  <si>
    <t>OST99999-9999</t>
  </si>
  <si>
    <t>Napojenie na jestvujúci STL plynovod DN 150</t>
  </si>
  <si>
    <t>OST99999-9907</t>
  </si>
  <si>
    <t>OST99999-9906</t>
  </si>
  <si>
    <t>Účasť TI na tlakovej skúške</t>
  </si>
  <si>
    <t>OST99999-9905</t>
  </si>
  <si>
    <t>Porealizačné zameranie plynovodu</t>
  </si>
  <si>
    <t>OST99999-9904</t>
  </si>
  <si>
    <t>OSTATNÉ</t>
  </si>
  <si>
    <t>D19</t>
  </si>
  <si>
    <t>Posúvač 36/90 s navarovacími PE rúrami, PN 4, DN 80 - 85 10 45</t>
  </si>
  <si>
    <t>MAT422 2F0303</t>
  </si>
  <si>
    <t>Súprava zemná BS 615 867 H 0,6-0,9 m</t>
  </si>
  <si>
    <t>MAT286 3A1602</t>
  </si>
  <si>
    <t>Koleno elektrotvarovkové W 90st.612 103 d 90</t>
  </si>
  <si>
    <t>MAT286 3A0807</t>
  </si>
  <si>
    <t>Objímka so zarážkou MB - 612 687 d 90</t>
  </si>
  <si>
    <t>MAT286 3A0308</t>
  </si>
  <si>
    <t>Montáž rúrových dielov PE, PP  90 x 5,1</t>
  </si>
  <si>
    <t>92323018-0070</t>
  </si>
  <si>
    <t>Rúrka PE-100 SDR 17,6(0,4Mpa) d 90x5,2x12000/NAV plyn</t>
  </si>
  <si>
    <t>MAT286 139900</t>
  </si>
  <si>
    <t>Montáž potrubia z plastických hmôt PE, PP   90 x  5,1</t>
  </si>
  <si>
    <t>92323018-0026</t>
  </si>
  <si>
    <t>M23 - 157 Montáž potrubia</t>
  </si>
  <si>
    <t>D16</t>
  </si>
  <si>
    <t>Napustenie potrubia  OPZ</t>
  </si>
  <si>
    <t>27280384-0020</t>
  </si>
  <si>
    <t>Čistenie potrubí   do DN  200</t>
  </si>
  <si>
    <t>27280349-0200</t>
  </si>
  <si>
    <t>Hlavná tlaková skúška vzduchom 0,6 MPa  80</t>
  </si>
  <si>
    <t>27280344-0080</t>
  </si>
  <si>
    <t>úsek</t>
  </si>
  <si>
    <t>Príprava na tlakovú skúšku vzduchom a vodou do 0,6 MPa</t>
  </si>
  <si>
    <t>27280341-0010</t>
  </si>
  <si>
    <t>Poklop stredný ventilový 80/34, DIN 3581 - 8042003</t>
  </si>
  <si>
    <t>MAT553 4D0202</t>
  </si>
  <si>
    <t>Montáž liatinového poklopu s obetónovaním</t>
  </si>
  <si>
    <t>27280323-3010</t>
  </si>
  <si>
    <t>Podložka pod poklop 80/46 (pre typ 80/35) - 8042012</t>
  </si>
  <si>
    <t>MAT553 4D0206</t>
  </si>
  <si>
    <t>Montáž  betónovej dosky pod poklopy a armatúry</t>
  </si>
  <si>
    <t>27280323-2000</t>
  </si>
  <si>
    <t>Uloženie PE fólie na obsyp</t>
  </si>
  <si>
    <t>27280322-3000</t>
  </si>
  <si>
    <t>.</t>
  </si>
  <si>
    <t>Vodič signálny CE netienený - identifikačný pre plynové a vo</t>
  </si>
  <si>
    <t>MAT341 640M00</t>
  </si>
  <si>
    <t>Vyhľadávací vodič na potrubí z PE D do 150</t>
  </si>
  <si>
    <t>27280322-1010</t>
  </si>
  <si>
    <t>Montáž zemnej súpravy pre posúvače</t>
  </si>
  <si>
    <t>27280321-2010</t>
  </si>
  <si>
    <t>Kohút guľový DN80 PN16</t>
  </si>
  <si>
    <t>MAT422 370220</t>
  </si>
  <si>
    <t>Montáž plynovodných prípojok z oceľových rúr zváraním   3 "   /80/</t>
  </si>
  <si>
    <t>27280220-0080</t>
  </si>
  <si>
    <t>PRÁCE A DODÁVKY M</t>
  </si>
  <si>
    <t>D15</t>
  </si>
  <si>
    <t>Skriňa pre plynomerňu</t>
  </si>
  <si>
    <t>MAT422 4F3109</t>
  </si>
  <si>
    <t>Tlakomer deformačný kruhový</t>
  </si>
  <si>
    <t>Príruba krková, DN 50 PN 16</t>
  </si>
  <si>
    <t>MAT319 4A0706</t>
  </si>
  <si>
    <t>Prechodka PE/oc.USTR 612 784 d/DN 90/80</t>
  </si>
  <si>
    <t>MAT286 3A3307</t>
  </si>
  <si>
    <t>Armat. plyn. prírubový Gulový uzáver DN 50</t>
  </si>
  <si>
    <t>Armat. plyn. prírub. filter PN 2,5 C 26 603-525 DN 50</t>
  </si>
  <si>
    <t>72172321-4122</t>
  </si>
  <si>
    <t>Prechod varný, rozm. DN 80/50</t>
  </si>
  <si>
    <t>MAT319 4D0122</t>
  </si>
  <si>
    <t>Rúrky oceľ. bezošvé 11353.0 d 89 mm  hr.steny 3,6 mm</t>
  </si>
  <si>
    <t>MAT141 253950</t>
  </si>
  <si>
    <t>Rúrky oceľ.bezošvé 11353.0 d 89 mm x3,6 mm s bral. izoláciou</t>
  </si>
  <si>
    <t>MAT141 253910</t>
  </si>
  <si>
    <t>Kompenzátor DN50</t>
  </si>
  <si>
    <t>MAT422 744000</t>
  </si>
  <si>
    <t>D11</t>
  </si>
  <si>
    <t>D9</t>
  </si>
  <si>
    <t>Presun hmôt pre komunikácie a plochy letísk, kryt živičný</t>
  </si>
  <si>
    <t>22199822-5111</t>
  </si>
  <si>
    <t>9 - Ostatné konštrukcie a práce</t>
  </si>
  <si>
    <t>D6</t>
  </si>
  <si>
    <t>Lôžko pod potrubie, stoky v otv. výk. z piesku a štrkopiesku</t>
  </si>
  <si>
    <t>31145150-4112</t>
  </si>
  <si>
    <t>4 - Vodorovné konštrukcie</t>
  </si>
  <si>
    <t>D4</t>
  </si>
  <si>
    <t>Štrkopiesok 0-8 B1</t>
  </si>
  <si>
    <t>MAT583 371010</t>
  </si>
  <si>
    <t>Obsyp potrubia príplatok za prehodenie sypaniny</t>
  </si>
  <si>
    <t>00117510-1109</t>
  </si>
  <si>
    <t>Obsyp potrubia bez prehodenia sypaniny</t>
  </si>
  <si>
    <t>00117510-1101</t>
  </si>
  <si>
    <t>Zásyp zhutnený jám, rýh, šachiet alebo okolo objektu</t>
  </si>
  <si>
    <t>27217410-1101</t>
  </si>
  <si>
    <t>Uloženie sypaniny na skládku</t>
  </si>
  <si>
    <t>27217120-1201</t>
  </si>
  <si>
    <t>Zvislé premiestnenie výkopu horn. tr. 1-4 do 2,5 m</t>
  </si>
  <si>
    <t>00116110-1101</t>
  </si>
  <si>
    <t>Príplatok za lepivosť horniny tr.3 v rýhach š. do 200 cm</t>
  </si>
  <si>
    <t>27213220-1209</t>
  </si>
  <si>
    <t>Hĺbenie rýh šírka do 2 m v horn. tr. 3 nad 100 do 1 000 m3</t>
  </si>
  <si>
    <t>00113220-1202</t>
  </si>
  <si>
    <t>Príplatok za sťaženú vykopávku v blízkosti podzem. vedenia</t>
  </si>
  <si>
    <t>00112000-1101</t>
  </si>
  <si>
    <t>1 - Zemné práce</t>
  </si>
  <si>
    <t>D2</t>
  </si>
  <si>
    <t>PRÁCE A DODÁVKY HSV</t>
  </si>
  <si>
    <t>STL plynovod</t>
  </si>
  <si>
    <t>Presun hmôt pre pozemnú komunikáciu a letisko s krytom asfaltovým akejkoľvek dĺžky objektu</t>
  </si>
  <si>
    <t>998225111</t>
  </si>
  <si>
    <t>Uloženie sute na skládku - poplatok</t>
  </si>
  <si>
    <t>979087214</t>
  </si>
  <si>
    <t>Nakladanie na dopravné prostriedky pre vodorovnú dopravu sutiny</t>
  </si>
  <si>
    <t>979087212</t>
  </si>
  <si>
    <t>Príplatok k cene za každý ďalší aj začatý 1 km nad 1 km</t>
  </si>
  <si>
    <t>979082219</t>
  </si>
  <si>
    <t>Vodorovná doprava sutiny so zložením a hrubým urovnaním na vzdialenosť do 1 km</t>
  </si>
  <si>
    <t>979082213</t>
  </si>
  <si>
    <t>Odstránenie rúrového nástavca zo stĺpika, vr. demontáže dopravnej značky 0,005 t</t>
  </si>
  <si>
    <t>966631111</t>
  </si>
  <si>
    <t>Rezanie existujúceho asfaltového krytu alebo podkladu hľbky nad 100 do 150 mm</t>
  </si>
  <si>
    <t>919735113</t>
  </si>
  <si>
    <t>Úprava povrchu asfaltového krytu brúsením hr.do 2 mm</t>
  </si>
  <si>
    <t>919733111</t>
  </si>
  <si>
    <t>Zarovnanie styčnej plochy pozdľž vybúranej časti komunikácie asfaltovej hr.nad 100 do 200 mm</t>
  </si>
  <si>
    <t>919731123</t>
  </si>
  <si>
    <t>Dilatačné škáry vkladané v cementobet. kryte, s vyplnením škár kamenivom ťaženým</t>
  </si>
  <si>
    <t>919721111</t>
  </si>
  <si>
    <t>Odvodňovacie žľaby s príslušenstvom trieda E, svetlosť 150, dĺ. 7m, trieda B/C svetlosť 100 dĺ. 11,5m</t>
  </si>
  <si>
    <t>5922933801</t>
  </si>
  <si>
    <t>Obrubník cestný bez skosenia</t>
  </si>
  <si>
    <t>5922925101</t>
  </si>
  <si>
    <t>Obrubník betónový ABO 2-15</t>
  </si>
  <si>
    <t>5921745300</t>
  </si>
  <si>
    <t>Osadenie chodník. obrub. betón. stojatého s bočnou oporou z betónu prostého tr. C 10/12,5 do lôžka</t>
  </si>
  <si>
    <t>917862111</t>
  </si>
  <si>
    <t>Záhonový obrubník dl. 500 mm</t>
  </si>
  <si>
    <t>5922924601</t>
  </si>
  <si>
    <t>Osadenie záhon. obrubníka betón., do lôžka z bet. pros. tr. C 10/12,5 s bočnou oporou</t>
  </si>
  <si>
    <t>916561111</t>
  </si>
  <si>
    <t>Predznačenie pre vodorovné značenie striekané farbou alebo vykonávané z náterových hmôt</t>
  </si>
  <si>
    <t>915791112</t>
  </si>
  <si>
    <t>Predznačenie pre značenie striekané farbou z náterových hmôt deliace čiary, vodiace prúžky</t>
  </si>
  <si>
    <t>915791111</t>
  </si>
  <si>
    <t>Vodorovné značenie krytu striekané farbou stopčiar, zebier, tieňov, šípok nápisov, prechodov a pod.</t>
  </si>
  <si>
    <t>915721111</t>
  </si>
  <si>
    <t>Vodorovné značenie krytu striekané farbou vodiacich prúžkov šírky 250 mm</t>
  </si>
  <si>
    <t>915712111</t>
  </si>
  <si>
    <t>Tabuľky dopravné dodatkové E</t>
  </si>
  <si>
    <t>4044575400</t>
  </si>
  <si>
    <t>Tabuľky dopravné dodatkové P13</t>
  </si>
  <si>
    <t>4044575100</t>
  </si>
  <si>
    <t>Značka dopravná informačná reflexná Al IP3b  (D4b)</t>
  </si>
  <si>
    <t>4044560100</t>
  </si>
  <si>
    <t>Značka dopravná informačná reflexná Al IP6  (D6a)</t>
  </si>
  <si>
    <t>4044560500</t>
  </si>
  <si>
    <t>Značka dopravná informačná reflexná Al P8  (D1a)</t>
  </si>
  <si>
    <t>4044560300</t>
  </si>
  <si>
    <t>Značka dopravná príkazová reflexná Al P1  (C1)</t>
  </si>
  <si>
    <t>4044540000</t>
  </si>
  <si>
    <t>Značka dopravná zákazová reflexná Al B34  (B31)</t>
  </si>
  <si>
    <t>4044535100</t>
  </si>
  <si>
    <t>Značka dopravná zákazová reflexná Al B 2  (B2)</t>
  </si>
  <si>
    <t>4044531600</t>
  </si>
  <si>
    <t>Značka dopravná zákazová reflexná Al B 1 (B1)</t>
  </si>
  <si>
    <t>4044531500</t>
  </si>
  <si>
    <t>Značka dopravná výstražná reflexná Al A34  (A31)</t>
  </si>
  <si>
    <t>4044526200</t>
  </si>
  <si>
    <t>Stĺpik s upevňovadlami</t>
  </si>
  <si>
    <t>4044521000</t>
  </si>
  <si>
    <t>Osadenie a montáž cestnej zvislej dopravnej značky na stľpik,stľp,konzolu alebo objekt</t>
  </si>
  <si>
    <t>914001111</t>
  </si>
  <si>
    <t>Zábradlie oceľové dvojmadlové, vrátane náterov</t>
  </si>
  <si>
    <t>5534695001</t>
  </si>
  <si>
    <t>Osadenie a montáž cestného zábradlia oceľového s oceľovými stĺpikmi</t>
  </si>
  <si>
    <t>911131111</t>
  </si>
  <si>
    <t>Koše kovové Trnava na blato a kaly</t>
  </si>
  <si>
    <t>5551791000</t>
  </si>
  <si>
    <t>Mreža pre vozovku s nálevkou</t>
  </si>
  <si>
    <t>5524251000</t>
  </si>
  <si>
    <t>Osadenie liatinovej mreže vrátane rámu a koša na bahno hmotnosti jednotlivo nad 150 kg</t>
  </si>
  <si>
    <t>899204111</t>
  </si>
  <si>
    <t>Prefabrikát betónový-uličná vpusť TBV 6-50</t>
  </si>
  <si>
    <t>5922382500</t>
  </si>
  <si>
    <t>Prefabrikát betónový-uličná vpusť TBV 9-50</t>
  </si>
  <si>
    <t>5922384000</t>
  </si>
  <si>
    <t>Prefabrikát betónový-uličná vpusť TBV 10-50</t>
  </si>
  <si>
    <t>5922384500</t>
  </si>
  <si>
    <t>Prefabrikát betónový-uličná vpusť TBV 5-66</t>
  </si>
  <si>
    <t>5922396000</t>
  </si>
  <si>
    <t>Odstránenie kanalizačného vpustu</t>
  </si>
  <si>
    <t>895941112</t>
  </si>
  <si>
    <t>Zriadenie kanalizačného vpustu uličného z betónových dielcov typ UV-50,UVB-50</t>
  </si>
  <si>
    <t>895941111</t>
  </si>
  <si>
    <t>Dlažba sivá hrúbky  6 cm</t>
  </si>
  <si>
    <t>5922913200</t>
  </si>
  <si>
    <t>Kladenie zámkovej dlažby pre peších nad 20 m2</t>
  </si>
  <si>
    <t>Betón asfaltový po zhutnení II.tr. hr.40mm</t>
  </si>
  <si>
    <t>577131211</t>
  </si>
  <si>
    <t>Postrek asfaltový spojovací bez posypu kamenivom z asfaltu cestného v množstve od 0,50 do 0,70 kg/m2</t>
  </si>
  <si>
    <t>573211111</t>
  </si>
  <si>
    <t>Upravenie krytu vozovky po prekopoch pre inžinier. siete asfaltovým betónom po zhutnení hr.30-50 mm</t>
  </si>
  <si>
    <t>572952111</t>
  </si>
  <si>
    <t>Podklad z kameniva spevneného cementom, s rozprestrením a zhutnením KZC I, po zhutnení hr. 140 mm</t>
  </si>
  <si>
    <t>567122113</t>
  </si>
  <si>
    <t>Upravenie podkladu po prekopoch pre inžinierske siete so zhutnením kamenivom obaľovaným asfaltom</t>
  </si>
  <si>
    <t>566904111</t>
  </si>
  <si>
    <t>Upravenie podkladu po prekopoch pre inžinierske siete so zhutnením kamenivom hrubým drveným</t>
  </si>
  <si>
    <t>566903111</t>
  </si>
  <si>
    <t>Upravenie podkladu po prekopoch pre inž. siete so zhutnením kamenivom ťaženým alebo štrkopieskom</t>
  </si>
  <si>
    <t>566901111</t>
  </si>
  <si>
    <t>Podklad z kameniva obaleného asfaltom s rozprestrením a zhutnením tr.I.,po zhutnení hr.70 mm</t>
  </si>
  <si>
    <t>565151011</t>
  </si>
  <si>
    <t>Podklad zo štrkodrviny s rozprestrením a zhutnením,hr.po zhutnení 150 mm</t>
  </si>
  <si>
    <t>564851111</t>
  </si>
  <si>
    <t>Podklad alebo podsyp zo štrkopiesku s rozprestretím, vlhčením a zhutnením po zhutnení hr.240 mm</t>
  </si>
  <si>
    <t>564261115</t>
  </si>
  <si>
    <t>Rozprestretie ornice na svahu so sklonom nad 1:5,plocha do 500 m2,hr.do 100 mm</t>
  </si>
  <si>
    <t>182301121</t>
  </si>
  <si>
    <t>Svahovanie trvalých svahov v násype</t>
  </si>
  <si>
    <t>182201101</t>
  </si>
  <si>
    <t>Rozprestretie ornice na rovine alebo na svahu do sklonu 1:5,plocha do 500 m2,hr.do 100 mm</t>
  </si>
  <si>
    <t>181301101</t>
  </si>
  <si>
    <t>Úprava pláne v zárezoch v hornine 1-4 so zhutnením</t>
  </si>
  <si>
    <t>181101102</t>
  </si>
  <si>
    <t>Travové semeno - parková zmes</t>
  </si>
  <si>
    <t>0057211200</t>
  </si>
  <si>
    <t>Založenie trávnika parkového výsevom na svahu nad 1:2 do 1:1</t>
  </si>
  <si>
    <t>180402113</t>
  </si>
  <si>
    <t>Uloženie sypaniny na skládky - poplatok</t>
  </si>
  <si>
    <t>171201205</t>
  </si>
  <si>
    <t>Hutnenie bokov násypov z hornín súdržných a sypkých</t>
  </si>
  <si>
    <t>171151101</t>
  </si>
  <si>
    <t>Uloženie sypaniny súdržnej horniny s mierou zhutnenia nad 96 do 100 % podľa Proctor-Standard</t>
  </si>
  <si>
    <t>171101103</t>
  </si>
  <si>
    <t>Nákup zeminy do násypov s dovozom</t>
  </si>
  <si>
    <t>1031120001</t>
  </si>
  <si>
    <t>Vodorovné premiestnenie výkopku tr.1-4 do 500 m</t>
  </si>
  <si>
    <t>133201109</t>
  </si>
  <si>
    <t>Výkop šachty hornina 3 do 100 m3</t>
  </si>
  <si>
    <t>133201101</t>
  </si>
  <si>
    <t>Odkopávka a prekopávka nezapažená v hornine 3,do 100 m3</t>
  </si>
  <si>
    <t>122201101</t>
  </si>
  <si>
    <t>Výkop v zemníku na suchu v horninách 1-2,do 100 m3</t>
  </si>
  <si>
    <t>122101401</t>
  </si>
  <si>
    <t>Odstránenie ornice s  premiestn. na hromady, so zložením na vzdialenosť do 100 m a  do 1000 m3</t>
  </si>
  <si>
    <t>121101112</t>
  </si>
  <si>
    <t>Vytrhanie obrúb, s vybúraním lôžka, záhonových 0,040 t</t>
  </si>
  <si>
    <t>113204111</t>
  </si>
  <si>
    <t>Vytrhanie obrúb, s vybúraním lôžka, z krajníkov alebo obrubníkov stojatých 0,145 t</t>
  </si>
  <si>
    <t>113202111</t>
  </si>
  <si>
    <t>Odstránenie podkladu alebo krytu asfaltového do 200 m2,hr.nad 100 do 150 mm 0,316 t</t>
  </si>
  <si>
    <t>113107143</t>
  </si>
  <si>
    <t>Odstránenie podkladu alebo krytu do 200 m2 asfaltového,hr. vrstvy do 50 mm 0,038 t</t>
  </si>
  <si>
    <t>113107141</t>
  </si>
  <si>
    <t>Odstránenie podkladu alebo krytu do 200 m2 z betónu prostého, hr. vrstvy do 150 mm 0,225 t</t>
  </si>
  <si>
    <t>113107131</t>
  </si>
  <si>
    <t>Odstránenie podkladu alebo krytu do 200 m2 z kameniva hrubého drveného, hr.100 do 200 mm, 0,235t</t>
  </si>
  <si>
    <t>113107122</t>
  </si>
  <si>
    <t>Odstránenie podkladu alebo krytu v ploche do 200m2 z kameniva ťaženého,hr.100-200mm, 0,240t</t>
  </si>
  <si>
    <t>113107112</t>
  </si>
  <si>
    <t>Odstránenie podkladu alebo krytu v ploche do 200m2 z kameniva ťaženého, hr. do 100 mm, 0,160 t</t>
  </si>
  <si>
    <t>113107111</t>
  </si>
  <si>
    <t>Komunikácie a spevnené plochy</t>
  </si>
  <si>
    <t>Presun hmôt pre vnútorný vodovod v objektoch  výšky do 6 m</t>
  </si>
  <si>
    <t>998722201</t>
  </si>
  <si>
    <t>ZENNER-Vodomer domový mokrobežný MNK 30 C, DN 50,dĺžky 300,príruba</t>
  </si>
  <si>
    <t>3882213400</t>
  </si>
  <si>
    <t>Montáž vodomeru pre vodu do 30 st., prírubového skrutkového vertikálneho DN 50</t>
  </si>
  <si>
    <t>722262151</t>
  </si>
  <si>
    <t>Armatúry závitové - voda  Guľový uzáver voda   2"</t>
  </si>
  <si>
    <t>5518100284</t>
  </si>
  <si>
    <t>Montáž ventilu priameho,spätného,pod omietku,poistného,redukčného,šikmého G 2</t>
  </si>
  <si>
    <t>722239106</t>
  </si>
  <si>
    <t>Zdravotechnika - vnútorný vodovod</t>
  </si>
  <si>
    <t>Objimka kĺzna RACI B 36, typ B, výška 36 mm, vonkajší priemer rúry 55 - 260 mm,</t>
  </si>
  <si>
    <t>2865230019</t>
  </si>
  <si>
    <t>Montáž kĺznej objímky RACI montovaná na potrubie DN 50-100</t>
  </si>
  <si>
    <t>899912131</t>
  </si>
  <si>
    <t>Rúrka bezšvíková 11353.0 D 219 hrúbka6,3 mm</t>
  </si>
  <si>
    <t>1422129100</t>
  </si>
  <si>
    <t>Montáž oceľových chráničiek D 219x10</t>
  </si>
  <si>
    <t>899912102</t>
  </si>
  <si>
    <t>KG</t>
  </si>
  <si>
    <t>Kilogramové ceny kompletizovaných výrobkov z ocele - konštrukcie stredne až veľmi zložité</t>
  </si>
  <si>
    <t>553999006</t>
  </si>
  <si>
    <t>Osadenie oceľ. súčastí pre potrubia na mostoch, konštrukciách a pod. hmotnosti do 5 kg</t>
  </si>
  <si>
    <t>899911111</t>
  </si>
  <si>
    <t>Osadenie poklopu liatinového a oceľového vrátane rámu hmotn. nad 150 kg</t>
  </si>
  <si>
    <t>899104111</t>
  </si>
  <si>
    <t>Nádrž betónová 1400/2500 s liatinovým poklopom pre zaťaženie 400kN</t>
  </si>
  <si>
    <t>5928000520</t>
  </si>
  <si>
    <t>Zriadenie šachiet prefabrikovaných nad 10t</t>
  </si>
  <si>
    <t>894421113</t>
  </si>
  <si>
    <t>Preplach a dezinfekcia vodovodného potrubia DN od 80 do 125</t>
  </si>
  <si>
    <t>892273111</t>
  </si>
  <si>
    <t>Ostatné práce na rúrovom vedení, tlakové skúšky vodovodného potrubia DN do 80</t>
  </si>
  <si>
    <t>892241111</t>
  </si>
  <si>
    <t>Vodárenské armatúry   HACOM navŕtavací pás DN 80-2"   Hawle s.r.o.</t>
  </si>
  <si>
    <t>4227531035</t>
  </si>
  <si>
    <t>Montáž navrtávacieho pásu s ventilom Jt 1 MPa na potrubí z rúr azbest., liat., oceľ.,plast. DN 80</t>
  </si>
  <si>
    <t>891249111</t>
  </si>
  <si>
    <t>Vodárenské armatúry   Spätná klapka DN 50   Hawle s.r.o.</t>
  </si>
  <si>
    <t>4228451549</t>
  </si>
  <si>
    <t>Montáž vodovodnej armatúry na potrubí, spätná klapka DN 80</t>
  </si>
  <si>
    <t>891245321</t>
  </si>
  <si>
    <t>Vodárenské armatúry   Montážna vložka DN 50   Hawle s.r.o.</t>
  </si>
  <si>
    <t>3199105219</t>
  </si>
  <si>
    <t>Kompenzátor M 10-010-616 P2, PN 16, D 50 mm</t>
  </si>
  <si>
    <t>4227383000</t>
  </si>
  <si>
    <t>Montáž vodovodného kompenzátora upchávkového a gumového alebo montážnej vložky DN 80</t>
  </si>
  <si>
    <t>891244121</t>
  </si>
  <si>
    <t>Vodárenské armatúry   Ručné koleso DN 80   Hawle s.r.o.</t>
  </si>
  <si>
    <t>3199107260</t>
  </si>
  <si>
    <t>Montáž vodovodnej armatúry na potrubí, posúvač v šachte s ručným kolieskom DN 80</t>
  </si>
  <si>
    <t>891241221</t>
  </si>
  <si>
    <t>Vodárenské armatúry   Zemná súprava teleskopická. RD=2.0-2.50 m DN 80   Hawle s.r.o.</t>
  </si>
  <si>
    <t>4229126131</t>
  </si>
  <si>
    <t>Vodárenské armatúry   Zemná súprava teleskopická. RD=2.0-2.50 m DN 50   Hawle s.r.o.</t>
  </si>
  <si>
    <t>4229126129</t>
  </si>
  <si>
    <t>Vodárenské armatúry   E-posúvač s násuvným hrdlom DN 50/63   Hawle s.r.o.</t>
  </si>
  <si>
    <t>4222520157</t>
  </si>
  <si>
    <t>Montáž vodovodného posúvača s osadením zemnej súpravy (bez poklopov) DN 50</t>
  </si>
  <si>
    <t>891211111</t>
  </si>
  <si>
    <t>HDPE rúry tlakové pre rozvod vody - PE 100 / PN 16 90x 8.2mm nav</t>
  </si>
  <si>
    <t>2861131200</t>
  </si>
  <si>
    <t>Montáž potrubia z tlakových polyetylénových rúrok priemeru 90 mm</t>
  </si>
  <si>
    <t>871241121</t>
  </si>
  <si>
    <t>HDPE rúry tlakové pre rozvod vody - PE 100 / PN 10 63 x 3,8 x L</t>
  </si>
  <si>
    <t>2861129500</t>
  </si>
  <si>
    <t>Montáž potrubia z tlakových polyetylénových rúrok priemeru 63 mm</t>
  </si>
  <si>
    <t>871211121</t>
  </si>
  <si>
    <t>Vodárenské armatúry   T-kus DN 80-80   Hawle s.r.o.</t>
  </si>
  <si>
    <t>3199107429</t>
  </si>
  <si>
    <t>Montáž liatin. tvarovky odbočnej na potrubí z rúr hrdlových DN 80</t>
  </si>
  <si>
    <t>857243121</t>
  </si>
  <si>
    <t>Vodárenské armatúry   špeciálna príruba-Systém 2000 DN 80 / 90   Hawle s.r.o.</t>
  </si>
  <si>
    <t>3194900139</t>
  </si>
  <si>
    <t>Vodárenské armatúry   FF-kus DN 80/1000   Hawle s.r.o.</t>
  </si>
  <si>
    <t>3199101119</t>
  </si>
  <si>
    <t>Vodárenské armatúry   FF-kus DN 80/800   Hawle s.r.o.</t>
  </si>
  <si>
    <t>3199101126</t>
  </si>
  <si>
    <t>Vodárenské armatúry   FF-kus DN 80/600   Hawle s.r.o.</t>
  </si>
  <si>
    <t>3199101125</t>
  </si>
  <si>
    <t>Vodárenské armatúry   Filter DN 80   Hawle s.r.o.</t>
  </si>
  <si>
    <t>4228421025</t>
  </si>
  <si>
    <t>Vodárenské armatúry   FFR-kus DN 80/50   Hawle s.r.o.</t>
  </si>
  <si>
    <t>3199104029</t>
  </si>
  <si>
    <t>Montáž liatin. tvarovky jednoosovej na potrubí z rúr prírubových DN 80</t>
  </si>
  <si>
    <t>857242121</t>
  </si>
  <si>
    <t>Vodárenské armatúry   FFQ-kus 45o-koleno DN 80   Hawle s.r.o.</t>
  </si>
  <si>
    <t>3199103042</t>
  </si>
  <si>
    <t>Vodárenské armatúry   FFQ-kus 30o-koleno DN 80   Hawle s.r.o.</t>
  </si>
  <si>
    <t>3199103028</t>
  </si>
  <si>
    <t>Vodárenské armatúry   FFQ-kus 22.5o-koleno DN 80   Hawle s.r.o.</t>
  </si>
  <si>
    <t>3199103018</t>
  </si>
  <si>
    <t>Vodárenské armatúry   FFQ-kus 11.25o-koleno DN 80   Hawle s.r.o.</t>
  </si>
  <si>
    <t>3199103010</t>
  </si>
  <si>
    <t>Montáž liatin. tvarovky jednoosovej na potrubí z rúr hrdlových DN 80</t>
  </si>
  <si>
    <t>857241121</t>
  </si>
  <si>
    <t>Vyrovnávací prstenec z prostého betónu tr.C 12/15 pod poklopy a mreže,výška nad 100  do 200 mm</t>
  </si>
  <si>
    <t>452386161</t>
  </si>
  <si>
    <t>Výstuž podkladových dosiek,blokov,podvalov v otvorenom výkope,z betonárskej ocele 10 505</t>
  </si>
  <si>
    <t>452368113</t>
  </si>
  <si>
    <t>Dosky z betónu v otvorenom výkope tr.C 12/15</t>
  </si>
  <si>
    <t>452311131</t>
  </si>
  <si>
    <t>Odstránenie rozopretia stien paženia príložného hľbky do 4 m</t>
  </si>
  <si>
    <t>151101311</t>
  </si>
  <si>
    <t>Rozopretie zapažených stien pri pažení príložnom hľbky do 4 m</t>
  </si>
  <si>
    <t>151101301</t>
  </si>
  <si>
    <t>Odstránenie paženia stien príložné hľbky do 4 m</t>
  </si>
  <si>
    <t>Paženie stien bez rozopretia alebo vzopretia,príložné hľbky do 4m</t>
  </si>
  <si>
    <t>131201209</t>
  </si>
  <si>
    <t>Výkop zapaženej jamy v hornine 3,do 100 m3</t>
  </si>
  <si>
    <t>131201201</t>
  </si>
  <si>
    <t>Vodovodné rozvody</t>
  </si>
  <si>
    <t>Dodávka strojnotechnologického zariadenia čerpacej stanice (komplet)</t>
  </si>
  <si>
    <t>4260000000</t>
  </si>
  <si>
    <t>Montáž strojnotechnologického zariadenia čerpacej stanice (komplet)</t>
  </si>
  <si>
    <t>350999002</t>
  </si>
  <si>
    <t>Montáž čerpadiel,kompr.a vodoh.zar.</t>
  </si>
  <si>
    <t>35-M</t>
  </si>
  <si>
    <t>Poplatok za skladovanie - bitúmenové zmesi, uholný decht, dechtové výrobky (17 03 ), ostatné</t>
  </si>
  <si>
    <t>979089212</t>
  </si>
  <si>
    <t>Rezanie existujúceho asfaltového krytu alebo podkladu hĺbky nad 50 do 100 mm</t>
  </si>
  <si>
    <t>919735112</t>
  </si>
  <si>
    <t>Debnenie pre obetónovanie v otvorenom výkope</t>
  </si>
  <si>
    <t>899643111</t>
  </si>
  <si>
    <t>Obetónovanie potrubia, alebo murivo stôk a pod., v otvorenom výkope, betón tr. C 12/15</t>
  </si>
  <si>
    <t>Poklop kanalizačný komplet okrúhly,so zámkom,trieda D 400kN,DO-600 Z, H 115</t>
  </si>
  <si>
    <t>5524211160</t>
  </si>
  <si>
    <t>Poklop kanalizačný komplet okrúhly,trieda D 400kN,DO-600 H, H 115</t>
  </si>
  <si>
    <t>5524211170</t>
  </si>
  <si>
    <t>Poklop kanalizačný komplet okrúhly trieda 125kN,BO-600N, H 115</t>
  </si>
  <si>
    <t>5524211120</t>
  </si>
  <si>
    <t>Osadenie poklopu liatinového a oceľového vrátane rámu hmotn. nad 100 do 150 kg</t>
  </si>
  <si>
    <t>899103111</t>
  </si>
  <si>
    <t>Šachta VARIO DN 400 PPL vtok DN 200 s poklopom L 150 A 15 (1.5 t) Maincor Plast č. 76089</t>
  </si>
  <si>
    <t>2866101423</t>
  </si>
  <si>
    <t>Montáž revíznej šachty z PVC,  DN 400/200 (DN šachty/DN potr. ved.), tlak 12,5 t, hl. 1200 do 1500mm</t>
  </si>
  <si>
    <t>894431152</t>
  </si>
  <si>
    <t>Vodojemy a nádrže z veľkopriemerových šachtových prvkov, betónový poklop, AF 200/17</t>
  </si>
  <si>
    <t>59226302010</t>
  </si>
  <si>
    <t>Vodojemy a nádrže z veľkopriemerových šachtových prvkov, šachtová skruž, N20 A 200/50/10</t>
  </si>
  <si>
    <t>59226302017</t>
  </si>
  <si>
    <t>Nádrž a prečerpávacia šachta rúrová, priem.163cm, v.495cm</t>
  </si>
  <si>
    <t>5928900220</t>
  </si>
  <si>
    <t>Šachta VARIO DN 600 PPL vtok DN 200 UR 2 DIN výška 1.2-1.9 m</t>
  </si>
  <si>
    <t>2866101449</t>
  </si>
  <si>
    <t>Tesniaca pena PUR 750 ml pre spoj 4-5 skruží</t>
  </si>
  <si>
    <t>5922470070</t>
  </si>
  <si>
    <t>Každý ďalší otvor DN 300 do dna</t>
  </si>
  <si>
    <t>5922470300</t>
  </si>
  <si>
    <t>Šachtové kanalizačné dno DN 1000 H 1000 s otvorom DN 300</t>
  </si>
  <si>
    <t>5922470250</t>
  </si>
  <si>
    <t>Skruž betónová rovná TBS 1000/500-S s poplastovanou stupačkou</t>
  </si>
  <si>
    <t>5922470160</t>
  </si>
  <si>
    <t>Skruž betónová rovná TBS 1000/250-S s poplastovanou stupačkou</t>
  </si>
  <si>
    <t>5922470150</t>
  </si>
  <si>
    <t>Skruž betónová prechodová 1000/600 TBS 15-100S s plast.stupačkami</t>
  </si>
  <si>
    <t>5922470060</t>
  </si>
  <si>
    <t>Vyrovnávací prstenec TBW 625/60</t>
  </si>
  <si>
    <t>5922470200</t>
  </si>
  <si>
    <t>Zriadenie šachiet prefabrikovaných do 4t</t>
  </si>
  <si>
    <t>894421111</t>
  </si>
  <si>
    <t>Osadenie betónového dielca pre šachty, rovná alebo prechodová skruž TBS</t>
  </si>
  <si>
    <t>894401111</t>
  </si>
  <si>
    <t>Príplatok za každých ďalších 600 mm výšky vstupu šachty</t>
  </si>
  <si>
    <t>894118001</t>
  </si>
  <si>
    <t>Skúška tesnosti kanalizácie D 200</t>
  </si>
  <si>
    <t>892351000</t>
  </si>
  <si>
    <t>Skúška tesnosti kanalizácie D 150</t>
  </si>
  <si>
    <t>892311000</t>
  </si>
  <si>
    <t>PVC-U sedlová odbočka k-DN 300/200mm</t>
  </si>
  <si>
    <t>2862300100</t>
  </si>
  <si>
    <t>PVC-U koleno pre kanalizačné rúry hladké 200/87°</t>
  </si>
  <si>
    <t>2863102300</t>
  </si>
  <si>
    <t>PVC-U koleno pre kanalizačné rúry hladké 200/45°</t>
  </si>
  <si>
    <t>2863102100</t>
  </si>
  <si>
    <t>PVC-U koleno pre kanalizačné rúry hladké 200/30°</t>
  </si>
  <si>
    <t>2863102000</t>
  </si>
  <si>
    <t>Montáž tvaroviek na potrubí z PVC tesnených gumovým krúžkom v otv. výkope jednoosých DN 200</t>
  </si>
  <si>
    <t>877353123</t>
  </si>
  <si>
    <t>PVC-U odbočka kanalizačná pre rúry hladké 200/125 45°</t>
  </si>
  <si>
    <t>2862103300</t>
  </si>
  <si>
    <t>PVC-U odbočka kanalizačná pre rúry hladké 200/150 87°</t>
  </si>
  <si>
    <t>2862103600</t>
  </si>
  <si>
    <t>PVC-U odbočka kanalizačná pre rúry hladké 200/150 45°</t>
  </si>
  <si>
    <t>2862103700</t>
  </si>
  <si>
    <t>PVC-U odbočka kanalizačná pre rúry hladké 200/200 45°</t>
  </si>
  <si>
    <t>2862103800</t>
  </si>
  <si>
    <t>Montáž tvarovky na potrubí z rúr z tvrdého PVC tesnených gumovým krúžkom, odbočná DN 200</t>
  </si>
  <si>
    <t>877353121</t>
  </si>
  <si>
    <t>PVC-U koleno pre kanalizačné rúry hladké 160/60°</t>
  </si>
  <si>
    <t>2863101800</t>
  </si>
  <si>
    <t>Montáž tvarovky na potrubí z rúr z tvrdého PVC tesn. gumovým krúžkom,jednoosá  DN 150</t>
  </si>
  <si>
    <t>877313123</t>
  </si>
  <si>
    <t>Kanalizačné rúry PVC-U hladké s hrdlom 200x 4.9x5000mm</t>
  </si>
  <si>
    <t>2861103400</t>
  </si>
  <si>
    <t>Montáž potrubia z kanalizačných rúr z tvrdého PVC tesn. gumovým krúžkom v skl. do 20% DN 200</t>
  </si>
  <si>
    <t>871353121</t>
  </si>
  <si>
    <t>Kanalizačné rúry PVC-U hladké s hrdlom 125x 3.1x5000mm</t>
  </si>
  <si>
    <t>2861101000</t>
  </si>
  <si>
    <t>Kanalizačné rúry PVC-U hladké s hrdlom 160x 3.6x5000mm</t>
  </si>
  <si>
    <t>2861102000</t>
  </si>
  <si>
    <t>Montáž potrubia z kanalizačných rúr z tvrdého PVC tesn. gumovým krúžkom v skl. do 20% DN 150</t>
  </si>
  <si>
    <t>871313121</t>
  </si>
  <si>
    <t>Tvárnica -betónová doska obklad. TBM 2-50 50x50x10</t>
  </si>
  <si>
    <t>5922763000</t>
  </si>
  <si>
    <t>Osadenie bet.dielca, podvalu pod potrubie v otvorenom výkope, prierez. plochy nad 75000 mm2</t>
  </si>
  <si>
    <t>452111141</t>
  </si>
  <si>
    <t>Lôžko pod potrubie, stoky a drobné objekty, v otvorenom výkope z kameniva drobného ťaženého 0-4 mm</t>
  </si>
  <si>
    <t>451572111</t>
  </si>
  <si>
    <t>Výplň odvodňovacieho rebra alebo trativodu do rýh kamenivom hrubým drveným frakcie 16-125</t>
  </si>
  <si>
    <t>211521111</t>
  </si>
  <si>
    <t>Zakladanie, zvláštne stavebné práce</t>
  </si>
  <si>
    <t>Zásyp sypaninou bez zhutnenia jám, šachiet, rýh, zárezov alebo okolo objektov v týchto vykopávkach</t>
  </si>
  <si>
    <t>174201101</t>
  </si>
  <si>
    <t>Nakladanie neuľahnutého výkopku z hornín tr.1-4 do 100 m3</t>
  </si>
  <si>
    <t>167101101</t>
  </si>
  <si>
    <t>Vodorovné premiestnenie výkopku tr.1-4 do 3000 m</t>
  </si>
  <si>
    <t>162501102</t>
  </si>
  <si>
    <t>Odstránenie rozopretia stien paženia príložného hĺbky do 8 m</t>
  </si>
  <si>
    <t>151101312</t>
  </si>
  <si>
    <t>Rozopretie zapažených stien pri pažení príložnom hĺbky do 8 m</t>
  </si>
  <si>
    <t>151101302</t>
  </si>
  <si>
    <t>Odstránenie paženia stien príložné hĺbky do 8 m</t>
  </si>
  <si>
    <t>151101212</t>
  </si>
  <si>
    <t>Paženie stien bez rozopretia alebo vzopretia, príložné hĺbky do 8 m</t>
  </si>
  <si>
    <t>151101202</t>
  </si>
  <si>
    <t>Odstránenie paženia a rozopretia stien rýh pre podzemné vedenie príložné hĺbky nad 2 do 4m</t>
  </si>
  <si>
    <t>151101112</t>
  </si>
  <si>
    <t>Zriadenie paženia a rozopretia stien rýh pre podzemné vedenie príložné hĺbky do 4 m</t>
  </si>
  <si>
    <t>151101102</t>
  </si>
  <si>
    <t>Výkop zapaženej jamy v hornine 3, nad 100 do 1000 m3</t>
  </si>
  <si>
    <t>131201202</t>
  </si>
  <si>
    <t>Odstránenie podkladu alebo krytu asfaltového do 200 m2, hr.nad 50 do 100 mm 0,181 t</t>
  </si>
  <si>
    <t>113107142</t>
  </si>
  <si>
    <t>Kanalizácia</t>
  </si>
  <si>
    <t>ELI - Silnoprúdové rozvody</t>
  </si>
  <si>
    <t>VZT - Vzduchotechnika</t>
  </si>
  <si>
    <t>CHL - Chladenie</t>
  </si>
  <si>
    <t>ÚVK - Ústredné vykurovanie</t>
  </si>
  <si>
    <t>ASR+Statika</t>
  </si>
  <si>
    <t>MaR - Meranie a regulácia</t>
  </si>
  <si>
    <t>DA - Dieselagregát</t>
  </si>
  <si>
    <t>BaU - Bleskozvod a uzemnenie</t>
  </si>
  <si>
    <t>KOBAN architects,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</si>
</sst>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\ _€_-;\-* #,##0.00\ _€_-;_-* &quot;-&quot;??\ _€_-;_-@_-"/>
    <numFmt numFmtId="164" formatCode="_(* #,##0.00_);_(* \(#,##0.00\);_(* &quot;-&quot;??_);_(@_)"/>
    <numFmt numFmtId="165" formatCode="#"/>
    <numFmt numFmtId="166" formatCode="#,##0.000"/>
    <numFmt numFmtId="167" formatCode="#,##0.00000"/>
    <numFmt numFmtId="168" formatCode="#,##0.00;\-#,##0.00"/>
    <numFmt numFmtId="169" formatCode="#,##0\_x0000_"/>
    <numFmt numFmtId="170" formatCode="#,##0.0"/>
    <numFmt numFmtId="171" formatCode="###0.000;\-###0.000"/>
    <numFmt numFmtId="172" formatCode="#,##0.00\ [$€-1]"/>
    <numFmt numFmtId="173" formatCode="#,##0.00\ [$EUR]"/>
    <numFmt numFmtId="174" formatCode="#,##0.00\ _S_k"/>
    <numFmt numFmtId="175" formatCode="[$€-2]\ #,##0.00"/>
    <numFmt numFmtId="176" formatCode="_-* #,##0.00\ [$€-1]_-;\-* #,##0.00\ [$€-1]_-;_-* &quot;-&quot;??\ [$€-1]_-"/>
    <numFmt numFmtId="177" formatCode="#,##0.00\ &quot;€&quot;"/>
    <numFmt numFmtId="178" formatCode="0.0000"/>
    <numFmt numFmtId="179" formatCode="#,##0.00_ ;\-#,##0.00\ "/>
  </numFmts>
  <fonts count="94">
    <font>
      <sz val="10"/>
      <name val="Arial"/>
      <charset val="238"/>
    </font>
    <font>
      <b/>
      <sz val="18"/>
      <color indexed="10"/>
      <name val="Arial CE"/>
      <charset val="238"/>
    </font>
    <font>
      <sz val="8"/>
      <name val="Arial"/>
      <charset val="238"/>
    </font>
    <font>
      <sz val="8"/>
      <name val="Arial CE"/>
      <charset val="238"/>
    </font>
    <font>
      <sz val="7"/>
      <name val="Arial"/>
      <charset val="238"/>
    </font>
    <font>
      <sz val="7"/>
      <name val="Arial CE"/>
      <charset val="238"/>
    </font>
    <font>
      <b/>
      <sz val="10"/>
      <name val="Arial"/>
      <charset val="238"/>
    </font>
    <font>
      <sz val="10"/>
      <name val="Arial CE"/>
      <charset val="238"/>
    </font>
    <font>
      <b/>
      <sz val="12"/>
      <name val="Arial"/>
      <charset val="238"/>
    </font>
    <font>
      <b/>
      <sz val="8"/>
      <name val="Arial"/>
      <charset val="238"/>
    </font>
    <font>
      <b/>
      <sz val="10"/>
      <name val="Arial CE"/>
      <charset val="238"/>
    </font>
    <font>
      <b/>
      <sz val="14"/>
      <color indexed="10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sz val="10"/>
      <color indexed="11"/>
      <name val="Arial"/>
      <family val="2"/>
      <charset val="238"/>
    </font>
    <font>
      <b/>
      <sz val="14"/>
      <name val="Arial CE"/>
      <charset val="238"/>
    </font>
    <font>
      <sz val="8"/>
      <name val="MS Sans Serif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</font>
    <font>
      <sz val="11"/>
      <color indexed="10"/>
      <name val="Arial"/>
      <family val="2"/>
    </font>
    <font>
      <sz val="10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indexed="12"/>
      <name val="Arial"/>
      <family val="2"/>
      <charset val="238"/>
    </font>
    <font>
      <u/>
      <sz val="10"/>
      <name val="Times New Roman"/>
      <family val="1"/>
      <charset val="238"/>
    </font>
    <font>
      <sz val="10"/>
      <name val="Cambria"/>
      <family val="1"/>
      <charset val="238"/>
    </font>
    <font>
      <sz val="10"/>
      <name val="Calibri"/>
      <family val="2"/>
      <charset val="238"/>
    </font>
    <font>
      <b/>
      <sz val="11"/>
      <color indexed="12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10"/>
      <name val="MS Sans Serif"/>
      <family val="2"/>
      <charset val="238"/>
    </font>
    <font>
      <sz val="9"/>
      <name val="Arial"/>
      <family val="2"/>
    </font>
    <font>
      <sz val="9"/>
      <name val="Arial Narrow"/>
      <family val="2"/>
      <charset val="238"/>
    </font>
    <font>
      <sz val="10"/>
      <name val="HelveticaNewE"/>
    </font>
    <font>
      <sz val="9"/>
      <name val="Monotype Corsiva"/>
      <family val="4"/>
    </font>
    <font>
      <sz val="8"/>
      <name val="Arial"/>
      <family val="2"/>
    </font>
    <font>
      <sz val="9"/>
      <color indexed="10"/>
      <name val="Arial"/>
      <family val="2"/>
    </font>
    <font>
      <sz val="9"/>
      <name val="Arial"/>
      <family val="2"/>
      <charset val="238"/>
    </font>
    <font>
      <sz val="8"/>
      <color indexed="10"/>
      <name val="Arial CE"/>
      <charset val="238"/>
    </font>
    <font>
      <sz val="10"/>
      <name val="Monotype Corsiva"/>
      <family val="4"/>
    </font>
    <font>
      <sz val="11"/>
      <color indexed="10"/>
      <name val="Arial"/>
      <family val="2"/>
      <charset val="238"/>
    </font>
    <font>
      <b/>
      <sz val="8"/>
      <name val="Arial"/>
      <family val="2"/>
      <charset val="238"/>
    </font>
    <font>
      <sz val="10"/>
      <color indexed="10"/>
      <name val="Arial CE"/>
      <family val="2"/>
      <charset val="238"/>
    </font>
    <font>
      <sz val="8"/>
      <color rgb="FF0000FF"/>
      <name val="Arial"/>
      <charset val="238"/>
    </font>
    <font>
      <sz val="8"/>
      <color rgb="FF800080"/>
      <name val="Arial"/>
      <charset val="238"/>
    </font>
    <font>
      <b/>
      <u/>
      <sz val="8"/>
      <color rgb="FFFF0000"/>
      <name val="Arial"/>
      <charset val="238"/>
    </font>
    <font>
      <b/>
      <u/>
      <sz val="8"/>
      <color rgb="FFFA0000"/>
      <name val="Arial"/>
      <charset val="238"/>
    </font>
    <font>
      <b/>
      <sz val="8"/>
      <color rgb="FF800080"/>
      <name val="Arial"/>
      <charset val="238"/>
    </font>
    <font>
      <b/>
      <sz val="8"/>
      <color rgb="FF0000FF"/>
      <name val="Arial"/>
      <charset val="238"/>
    </font>
    <font>
      <b/>
      <sz val="8"/>
      <color rgb="FF0000FF"/>
      <name val="Arial"/>
      <family val="2"/>
      <charset val="238"/>
    </font>
    <font>
      <sz val="8"/>
      <color rgb="FF0000FF"/>
      <name val="Arial"/>
      <family val="2"/>
      <charset val="238"/>
    </font>
    <font>
      <b/>
      <sz val="8"/>
      <color rgb="FF800080"/>
      <name val="Arial"/>
      <family val="2"/>
      <charset val="238"/>
    </font>
    <font>
      <b/>
      <u/>
      <sz val="8"/>
      <color rgb="FFFA000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u/>
      <sz val="8"/>
      <color rgb="FFFF0000"/>
      <name val="Arial"/>
      <family val="2"/>
      <charset val="238"/>
    </font>
    <font>
      <sz val="8"/>
      <color rgb="FF50505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80008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7"/>
      <color rgb="FF800080"/>
      <name val="Arial"/>
      <family val="2"/>
      <charset val="238"/>
    </font>
    <font>
      <b/>
      <sz val="10"/>
      <color rgb="FF0070C0"/>
      <name val="Arial CE"/>
      <family val="2"/>
      <charset val="238"/>
    </font>
    <font>
      <sz val="11"/>
      <color rgb="FFFF000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341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9" borderId="0" applyNumberFormat="0" applyBorder="0" applyAlignment="0" applyProtection="0"/>
    <xf numFmtId="0" fontId="28" fillId="7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11" borderId="0" applyNumberFormat="0" applyBorder="0" applyAlignment="0" applyProtection="0"/>
    <xf numFmtId="0" fontId="29" fillId="10" borderId="0" applyNumberFormat="0" applyBorder="0" applyAlignment="0" applyProtection="0"/>
    <xf numFmtId="0" fontId="29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3" borderId="0" applyNumberFormat="0" applyBorder="0" applyAlignment="0" applyProtection="0"/>
    <xf numFmtId="0" fontId="30" fillId="0" borderId="1" applyNumberFormat="0" applyFill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61" fillId="0" borderId="2" applyProtection="0">
      <alignment horizontal="center" vertical="top" wrapText="1"/>
    </xf>
    <xf numFmtId="176" fontId="16" fillId="0" borderId="0" applyFont="0" applyFill="0" applyBorder="0" applyAlignment="0" applyProtection="0"/>
    <xf numFmtId="0" fontId="31" fillId="8" borderId="0" applyNumberFormat="0" applyBorder="0" applyAlignment="0" applyProtection="0"/>
    <xf numFmtId="0" fontId="32" fillId="13" borderId="3" applyNumberFormat="0" applyAlignment="0" applyProtection="0"/>
    <xf numFmtId="0" fontId="33" fillId="0" borderId="0" applyNumberFormat="0" applyFill="0" applyBorder="0" applyAlignment="0" applyProtection="0"/>
    <xf numFmtId="0" fontId="34" fillId="9" borderId="0" applyNumberFormat="0" applyBorder="0" applyAlignment="0" applyProtection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49" fontId="62" fillId="0" borderId="0"/>
    <xf numFmtId="0" fontId="16" fillId="0" borderId="0"/>
    <xf numFmtId="0" fontId="60" fillId="0" borderId="0"/>
    <xf numFmtId="0" fontId="6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9" fontId="62" fillId="0" borderId="0"/>
    <xf numFmtId="0" fontId="60" fillId="0" borderId="0"/>
    <xf numFmtId="0" fontId="60" fillId="0" borderId="0"/>
    <xf numFmtId="49" fontId="62" fillId="0" borderId="0"/>
    <xf numFmtId="0" fontId="60" fillId="0" borderId="0"/>
    <xf numFmtId="0" fontId="60" fillId="0" borderId="0"/>
    <xf numFmtId="49" fontId="62" fillId="0" borderId="0"/>
    <xf numFmtId="0" fontId="60" fillId="0" borderId="0"/>
    <xf numFmtId="0" fontId="60" fillId="0" borderId="0"/>
    <xf numFmtId="49" fontId="6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49" fontId="62" fillId="0" borderId="0"/>
    <xf numFmtId="0" fontId="60" fillId="0" borderId="0"/>
    <xf numFmtId="0" fontId="60" fillId="0" borderId="0"/>
    <xf numFmtId="49" fontId="6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49" fontId="62" fillId="0" borderId="0"/>
    <xf numFmtId="0" fontId="60" fillId="0" borderId="0"/>
    <xf numFmtId="0" fontId="60" fillId="0" borderId="0"/>
    <xf numFmtId="49" fontId="62" fillId="0" borderId="0"/>
    <xf numFmtId="0" fontId="60" fillId="0" borderId="0"/>
    <xf numFmtId="0" fontId="6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49" fontId="6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3" fillId="0" borderId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" fillId="0" borderId="0"/>
    <xf numFmtId="0" fontId="60" fillId="0" borderId="0"/>
    <xf numFmtId="0" fontId="60" fillId="0" borderId="0"/>
    <xf numFmtId="0" fontId="35" fillId="0" borderId="0" applyProtection="0"/>
    <xf numFmtId="0" fontId="60" fillId="0" borderId="0"/>
    <xf numFmtId="0" fontId="60" fillId="0" borderId="0"/>
    <xf numFmtId="0" fontId="7" fillId="0" borderId="0"/>
    <xf numFmtId="0" fontId="7" fillId="0" borderId="0"/>
    <xf numFmtId="0" fontId="7" fillId="0" borderId="0"/>
    <xf numFmtId="0" fontId="7" fillId="0" borderId="0"/>
    <xf numFmtId="49" fontId="6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9" fontId="6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9" fontId="6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9" fontId="6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9" fontId="6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9" fontId="6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9" fontId="62" fillId="0" borderId="0"/>
    <xf numFmtId="0" fontId="60" fillId="0" borderId="0"/>
    <xf numFmtId="0" fontId="60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36" fillId="0" borderId="4" applyNumberFormat="0" applyFill="0" applyAlignment="0" applyProtection="0"/>
    <xf numFmtId="0" fontId="37" fillId="6" borderId="0" applyNumberFormat="0" applyBorder="0" applyAlignment="0" applyProtection="0"/>
    <xf numFmtId="0" fontId="16" fillId="0" borderId="0"/>
    <xf numFmtId="0" fontId="7" fillId="0" borderId="0" applyProtection="0"/>
    <xf numFmtId="0" fontId="3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0" borderId="0" applyNumberFormat="0" applyBorder="0" applyAlignment="0" applyProtection="0"/>
    <xf numFmtId="0" fontId="29" fillId="15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</cellStyleXfs>
  <cellXfs count="772">
    <xf numFmtId="0" fontId="0" fillId="0" borderId="0" xfId="0" applyFont="1"/>
    <xf numFmtId="0" fontId="0" fillId="0" borderId="0" xfId="0" applyFont="1" applyProtection="1">
      <protection locked="0"/>
    </xf>
    <xf numFmtId="0" fontId="0" fillId="0" borderId="5" xfId="0" applyNumberFormat="1" applyFont="1" applyFill="1" applyBorder="1" applyAlignment="1" applyProtection="1"/>
    <xf numFmtId="0" fontId="0" fillId="0" borderId="6" xfId="0" applyNumberFormat="1" applyFont="1" applyFill="1" applyBorder="1" applyAlignment="1" applyProtection="1"/>
    <xf numFmtId="0" fontId="0" fillId="0" borderId="7" xfId="0" applyNumberFormat="1" applyFont="1" applyFill="1" applyBorder="1" applyAlignment="1" applyProtection="1"/>
    <xf numFmtId="0" fontId="0" fillId="0" borderId="8" xfId="0" applyNumberFormat="1" applyFont="1" applyFill="1" applyBorder="1" applyAlignment="1" applyProtection="1"/>
    <xf numFmtId="0" fontId="0" fillId="0" borderId="0" xfId="0" applyNumberFormat="1" applyFont="1" applyFill="1" applyAlignment="1" applyProtection="1"/>
    <xf numFmtId="0" fontId="1" fillId="0" borderId="0" xfId="0" applyNumberFormat="1" applyFont="1" applyFill="1" applyAlignment="1" applyProtection="1"/>
    <xf numFmtId="0" fontId="0" fillId="0" borderId="9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11" xfId="0" applyNumberFormat="1" applyFont="1" applyFill="1" applyBorder="1" applyAlignment="1" applyProtection="1"/>
    <xf numFmtId="0" fontId="0" fillId="0" borderId="12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vertical="center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7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Alignment="1" applyProtection="1">
      <alignment vertical="center"/>
    </xf>
    <xf numFmtId="0" fontId="3" fillId="0" borderId="13" xfId="0" applyNumberFormat="1" applyFont="1" applyFill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vertical="center"/>
    </xf>
    <xf numFmtId="0" fontId="2" fillId="0" borderId="15" xfId="0" applyNumberFormat="1" applyFont="1" applyFill="1" applyBorder="1" applyAlignment="1" applyProtection="1">
      <alignment vertical="center"/>
    </xf>
    <xf numFmtId="165" fontId="3" fillId="0" borderId="13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3" fillId="0" borderId="16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7" xfId="0" applyNumberFormat="1" applyFont="1" applyFill="1" applyBorder="1" applyAlignment="1" applyProtection="1">
      <alignment vertical="center"/>
    </xf>
    <xf numFmtId="165" fontId="3" fillId="0" borderId="16" xfId="0" applyNumberFormat="1" applyFont="1" applyFill="1" applyBorder="1" applyAlignment="1" applyProtection="1">
      <alignment vertical="center"/>
    </xf>
    <xf numFmtId="0" fontId="3" fillId="0" borderId="18" xfId="0" applyNumberFormat="1" applyFont="1" applyFill="1" applyBorder="1" applyAlignment="1" applyProtection="1">
      <alignment vertical="center"/>
    </xf>
    <xf numFmtId="0" fontId="2" fillId="0" borderId="19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165" fontId="3" fillId="0" borderId="18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165" fontId="3" fillId="0" borderId="0" xfId="0" applyNumberFormat="1" applyFont="1" applyFill="1" applyBorder="1" applyAlignment="1" applyProtection="1">
      <alignment vertical="center"/>
    </xf>
    <xf numFmtId="165" fontId="3" fillId="0" borderId="21" xfId="0" applyNumberFormat="1" applyFont="1" applyFill="1" applyBorder="1" applyAlignment="1" applyProtection="1">
      <alignment vertical="center"/>
    </xf>
    <xf numFmtId="165" fontId="3" fillId="0" borderId="22" xfId="0" applyNumberFormat="1" applyFont="1" applyFill="1" applyBorder="1" applyAlignment="1" applyProtection="1">
      <alignment vertical="center"/>
    </xf>
    <xf numFmtId="0" fontId="2" fillId="0" borderId="23" xfId="0" applyNumberFormat="1" applyFont="1" applyFill="1" applyBorder="1" applyAlignment="1" applyProtection="1">
      <alignment vertical="center"/>
    </xf>
    <xf numFmtId="165" fontId="3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Alignment="1" applyProtection="1">
      <alignment vertical="center"/>
    </xf>
    <xf numFmtId="0" fontId="2" fillId="0" borderId="24" xfId="0" applyNumberFormat="1" applyFont="1" applyFill="1" applyBorder="1" applyAlignment="1" applyProtection="1">
      <alignment vertical="center"/>
    </xf>
    <xf numFmtId="165" fontId="3" fillId="0" borderId="23" xfId="0" applyNumberFormat="1" applyFont="1" applyFill="1" applyBorder="1" applyAlignment="1" applyProtection="1">
      <alignment vertical="center"/>
    </xf>
    <xf numFmtId="49" fontId="3" fillId="0" borderId="21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Alignment="1" applyProtection="1">
      <alignment vertical="center"/>
    </xf>
    <xf numFmtId="0" fontId="2" fillId="0" borderId="10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vertical="center"/>
    </xf>
    <xf numFmtId="0" fontId="2" fillId="0" borderId="25" xfId="0" applyNumberFormat="1" applyFont="1" applyFill="1" applyBorder="1" applyAlignment="1" applyProtection="1">
      <alignment vertical="center"/>
    </xf>
    <xf numFmtId="0" fontId="2" fillId="0" borderId="26" xfId="0" applyNumberFormat="1" applyFont="1" applyFill="1" applyBorder="1" applyAlignment="1" applyProtection="1">
      <alignment vertical="center"/>
    </xf>
    <xf numFmtId="0" fontId="6" fillId="0" borderId="26" xfId="0" applyNumberFormat="1" applyFont="1" applyFill="1" applyBorder="1" applyAlignment="1" applyProtection="1">
      <alignment vertical="center"/>
    </xf>
    <xf numFmtId="0" fontId="2" fillId="0" borderId="27" xfId="0" applyNumberFormat="1" applyFont="1" applyFill="1" applyBorder="1" applyAlignment="1" applyProtection="1">
      <alignment vertical="center"/>
    </xf>
    <xf numFmtId="0" fontId="2" fillId="0" borderId="28" xfId="0" applyNumberFormat="1" applyFont="1" applyFill="1" applyBorder="1" applyAlignment="1" applyProtection="1">
      <alignment vertical="center"/>
    </xf>
    <xf numFmtId="0" fontId="2" fillId="0" borderId="29" xfId="0" applyNumberFormat="1" applyFont="1" applyFill="1" applyBorder="1" applyAlignment="1" applyProtection="1">
      <alignment vertical="center"/>
    </xf>
    <xf numFmtId="0" fontId="2" fillId="0" borderId="30" xfId="0" applyNumberFormat="1" applyFont="1" applyFill="1" applyBorder="1" applyAlignment="1" applyProtection="1">
      <alignment vertical="center"/>
    </xf>
    <xf numFmtId="0" fontId="2" fillId="0" borderId="31" xfId="0" applyNumberFormat="1" applyFont="1" applyFill="1" applyBorder="1" applyAlignment="1" applyProtection="1">
      <alignment vertical="center"/>
    </xf>
    <xf numFmtId="0" fontId="2" fillId="0" borderId="32" xfId="0" applyNumberFormat="1" applyFont="1" applyFill="1" applyBorder="1" applyAlignment="1" applyProtection="1">
      <alignment vertical="center"/>
    </xf>
    <xf numFmtId="3" fontId="0" fillId="0" borderId="33" xfId="0" applyNumberFormat="1" applyFont="1" applyFill="1" applyBorder="1" applyAlignment="1" applyProtection="1">
      <alignment vertical="center"/>
    </xf>
    <xf numFmtId="3" fontId="0" fillId="0" borderId="34" xfId="0" applyNumberFormat="1" applyFont="1" applyFill="1" applyBorder="1" applyAlignment="1" applyProtection="1">
      <alignment vertical="center"/>
    </xf>
    <xf numFmtId="3" fontId="7" fillId="0" borderId="35" xfId="0" applyNumberFormat="1" applyFont="1" applyFill="1" applyBorder="1" applyAlignment="1" applyProtection="1">
      <alignment vertical="center" wrapText="1"/>
    </xf>
    <xf numFmtId="3" fontId="7" fillId="0" borderId="36" xfId="0" applyNumberFormat="1" applyFont="1" applyFill="1" applyBorder="1" applyAlignment="1" applyProtection="1">
      <alignment vertical="center" wrapText="1"/>
    </xf>
    <xf numFmtId="3" fontId="0" fillId="0" borderId="35" xfId="0" applyNumberFormat="1" applyFont="1" applyFill="1" applyBorder="1" applyAlignment="1" applyProtection="1">
      <alignment vertical="center"/>
    </xf>
    <xf numFmtId="3" fontId="0" fillId="0" borderId="36" xfId="0" applyNumberFormat="1" applyFont="1" applyFill="1" applyBorder="1" applyAlignment="1" applyProtection="1">
      <alignment vertical="center"/>
    </xf>
    <xf numFmtId="3" fontId="7" fillId="0" borderId="34" xfId="0" applyNumberFormat="1" applyFont="1" applyFill="1" applyBorder="1" applyAlignment="1" applyProtection="1">
      <alignment vertical="center" wrapText="1"/>
    </xf>
    <xf numFmtId="3" fontId="0" fillId="0" borderId="37" xfId="0" applyNumberFormat="1" applyFont="1" applyFill="1" applyBorder="1" applyAlignment="1" applyProtection="1">
      <alignment vertical="center"/>
    </xf>
    <xf numFmtId="165" fontId="6" fillId="0" borderId="26" xfId="0" applyNumberFormat="1" applyFont="1" applyFill="1" applyBorder="1" applyAlignment="1" applyProtection="1">
      <alignment vertical="center" wrapText="1"/>
    </xf>
    <xf numFmtId="0" fontId="8" fillId="0" borderId="28" xfId="0" applyNumberFormat="1" applyFont="1" applyFill="1" applyBorder="1" applyAlignment="1" applyProtection="1">
      <alignment vertical="center"/>
    </xf>
    <xf numFmtId="0" fontId="8" fillId="0" borderId="30" xfId="0" applyNumberFormat="1" applyFont="1" applyFill="1" applyBorder="1" applyAlignment="1" applyProtection="1">
      <alignment vertical="center"/>
    </xf>
    <xf numFmtId="0" fontId="6" fillId="0" borderId="31" xfId="0" applyNumberFormat="1" applyFont="1" applyFill="1" applyBorder="1" applyAlignment="1" applyProtection="1">
      <alignment vertical="center"/>
    </xf>
    <xf numFmtId="0" fontId="6" fillId="0" borderId="29" xfId="0" applyNumberFormat="1" applyFont="1" applyFill="1" applyBorder="1" applyAlignment="1" applyProtection="1">
      <alignment vertical="center"/>
    </xf>
    <xf numFmtId="0" fontId="6" fillId="0" borderId="32" xfId="0" applyNumberFormat="1" applyFont="1" applyFill="1" applyBorder="1" applyAlignment="1" applyProtection="1">
      <alignment vertical="center"/>
    </xf>
    <xf numFmtId="0" fontId="6" fillId="0" borderId="30" xfId="0" applyNumberFormat="1" applyFont="1" applyFill="1" applyBorder="1" applyAlignment="1" applyProtection="1">
      <alignment vertical="center"/>
    </xf>
    <xf numFmtId="1" fontId="2" fillId="0" borderId="38" xfId="0" applyNumberFormat="1" applyFont="1" applyFill="1" applyBorder="1" applyAlignment="1" applyProtection="1">
      <alignment horizontal="center" vertical="center"/>
    </xf>
    <xf numFmtId="0" fontId="9" fillId="0" borderId="13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168" fontId="7" fillId="0" borderId="22" xfId="0" applyNumberFormat="1" applyFont="1" applyFill="1" applyBorder="1" applyAlignment="1" applyProtection="1">
      <alignment vertical="center" wrapText="1"/>
    </xf>
    <xf numFmtId="49" fontId="2" fillId="0" borderId="39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168" fontId="0" fillId="0" borderId="22" xfId="0" applyNumberFormat="1" applyFont="1" applyFill="1" applyBorder="1" applyAlignment="1" applyProtection="1">
      <alignment vertical="center"/>
    </xf>
    <xf numFmtId="3" fontId="0" fillId="0" borderId="24" xfId="0" applyNumberFormat="1" applyFont="1" applyFill="1" applyBorder="1" applyAlignment="1" applyProtection="1">
      <alignment vertical="center"/>
    </xf>
    <xf numFmtId="10" fontId="3" fillId="0" borderId="21" xfId="0" applyNumberFormat="1" applyFont="1" applyFill="1" applyBorder="1" applyAlignment="1" applyProtection="1">
      <alignment horizontal="right" vertical="center" wrapText="1"/>
    </xf>
    <xf numFmtId="0" fontId="2" fillId="0" borderId="39" xfId="0" applyNumberFormat="1" applyFont="1" applyFill="1" applyBorder="1" applyAlignment="1" applyProtection="1">
      <alignment vertical="center"/>
    </xf>
    <xf numFmtId="0" fontId="2" fillId="0" borderId="18" xfId="0" applyNumberFormat="1" applyFont="1" applyFill="1" applyBorder="1" applyAlignment="1" applyProtection="1">
      <alignment vertical="center"/>
    </xf>
    <xf numFmtId="1" fontId="2" fillId="0" borderId="40" xfId="0" applyNumberFormat="1" applyFont="1" applyFill="1" applyBorder="1" applyAlignment="1" applyProtection="1">
      <alignment horizontal="center" vertical="center"/>
    </xf>
    <xf numFmtId="3" fontId="0" fillId="0" borderId="22" xfId="0" applyNumberFormat="1" applyFont="1" applyFill="1" applyBorder="1" applyAlignment="1" applyProtection="1">
      <alignment vertical="center"/>
    </xf>
    <xf numFmtId="0" fontId="9" fillId="0" borderId="22" xfId="0" applyNumberFormat="1" applyFont="1" applyFill="1" applyBorder="1" applyAlignment="1" applyProtection="1">
      <alignment vertical="center"/>
    </xf>
    <xf numFmtId="168" fontId="7" fillId="0" borderId="25" xfId="0" applyNumberFormat="1" applyFont="1" applyFill="1" applyBorder="1" applyAlignment="1" applyProtection="1">
      <alignment vertical="center" wrapText="1"/>
    </xf>
    <xf numFmtId="49" fontId="2" fillId="0" borderId="27" xfId="0" applyNumberFormat="1" applyFont="1" applyFill="1" applyBorder="1" applyAlignment="1" applyProtection="1">
      <alignment vertical="center"/>
    </xf>
    <xf numFmtId="168" fontId="0" fillId="0" borderId="25" xfId="0" applyNumberFormat="1" applyFont="1" applyFill="1" applyBorder="1" applyAlignment="1" applyProtection="1">
      <alignment vertical="center"/>
    </xf>
    <xf numFmtId="3" fontId="0" fillId="0" borderId="27" xfId="0" applyNumberFormat="1" applyFont="1" applyFill="1" applyBorder="1" applyAlignment="1" applyProtection="1">
      <alignment vertical="center"/>
    </xf>
    <xf numFmtId="1" fontId="2" fillId="0" borderId="41" xfId="0" applyNumberFormat="1" applyFont="1" applyFill="1" applyBorder="1" applyAlignment="1" applyProtection="1">
      <alignment horizontal="center" vertical="center"/>
    </xf>
    <xf numFmtId="0" fontId="2" fillId="0" borderId="36" xfId="0" applyNumberFormat="1" applyFont="1" applyFill="1" applyBorder="1" applyAlignment="1" applyProtection="1">
      <alignment vertical="center"/>
    </xf>
    <xf numFmtId="0" fontId="2" fillId="0" borderId="34" xfId="0" applyNumberFormat="1" applyFont="1" applyFill="1" applyBorder="1" applyAlignment="1" applyProtection="1">
      <alignment vertical="center"/>
    </xf>
    <xf numFmtId="0" fontId="2" fillId="0" borderId="35" xfId="0" applyNumberFormat="1" applyFont="1" applyFill="1" applyBorder="1" applyAlignment="1" applyProtection="1">
      <alignment vertical="center"/>
    </xf>
    <xf numFmtId="168" fontId="7" fillId="0" borderId="42" xfId="0" applyNumberFormat="1" applyFont="1" applyFill="1" applyBorder="1" applyAlignment="1" applyProtection="1">
      <alignment vertical="center" wrapText="1"/>
    </xf>
    <xf numFmtId="49" fontId="2" fillId="0" borderId="12" xfId="0" applyNumberFormat="1" applyFont="1" applyFill="1" applyBorder="1" applyAlignment="1" applyProtection="1">
      <alignment vertical="center"/>
    </xf>
    <xf numFmtId="168" fontId="7" fillId="0" borderId="26" xfId="0" applyNumberFormat="1" applyFont="1" applyFill="1" applyBorder="1" applyAlignment="1" applyProtection="1">
      <alignment vertical="center" wrapText="1"/>
    </xf>
    <xf numFmtId="3" fontId="7" fillId="0" borderId="11" xfId="0" applyNumberFormat="1" applyFont="1" applyFill="1" applyBorder="1" applyAlignment="1" applyProtection="1">
      <alignment vertical="center" wrapText="1"/>
    </xf>
    <xf numFmtId="0" fontId="6" fillId="0" borderId="5" xfId="0" applyNumberFormat="1" applyFont="1" applyFill="1" applyBorder="1" applyAlignment="1" applyProtection="1">
      <alignment vertical="top"/>
    </xf>
    <xf numFmtId="0" fontId="2" fillId="0" borderId="43" xfId="0" applyNumberFormat="1" applyFont="1" applyFill="1" applyBorder="1" applyAlignment="1" applyProtection="1">
      <alignment vertical="center"/>
    </xf>
    <xf numFmtId="0" fontId="2" fillId="0" borderId="44" xfId="0" applyNumberFormat="1" applyFont="1" applyFill="1" applyBorder="1" applyAlignment="1" applyProtection="1">
      <alignment vertical="center"/>
    </xf>
    <xf numFmtId="1" fontId="8" fillId="0" borderId="28" xfId="0" applyNumberFormat="1" applyFont="1" applyFill="1" applyBorder="1" applyAlignment="1" applyProtection="1">
      <alignment vertical="center"/>
    </xf>
    <xf numFmtId="0" fontId="2" fillId="0" borderId="16" xfId="0" applyNumberFormat="1" applyFont="1" applyFill="1" applyBorder="1" applyAlignment="1" applyProtection="1">
      <alignment vertical="center"/>
    </xf>
    <xf numFmtId="0" fontId="2" fillId="0" borderId="45" xfId="0" applyNumberFormat="1" applyFont="1" applyFill="1" applyBorder="1" applyAlignment="1" applyProtection="1"/>
    <xf numFmtId="0" fontId="2" fillId="0" borderId="18" xfId="0" applyNumberFormat="1" applyFont="1" applyFill="1" applyBorder="1" applyAlignment="1" applyProtection="1"/>
    <xf numFmtId="3" fontId="3" fillId="0" borderId="22" xfId="0" applyNumberFormat="1" applyFont="1" applyFill="1" applyBorder="1" applyAlignment="1" applyProtection="1">
      <alignment horizontal="right" vertical="center" wrapText="1"/>
    </xf>
    <xf numFmtId="168" fontId="3" fillId="0" borderId="24" xfId="0" applyNumberFormat="1" applyFont="1" applyFill="1" applyBorder="1" applyAlignment="1" applyProtection="1">
      <alignment vertical="center" wrapText="1"/>
    </xf>
    <xf numFmtId="168" fontId="7" fillId="0" borderId="18" xfId="0" applyNumberFormat="1" applyFont="1" applyFill="1" applyBorder="1" applyAlignment="1" applyProtection="1">
      <alignment vertical="center" wrapText="1"/>
    </xf>
    <xf numFmtId="0" fontId="2" fillId="0" borderId="46" xfId="0" applyNumberFormat="1" applyFont="1" applyFill="1" applyBorder="1" applyAlignment="1" applyProtection="1">
      <alignment vertical="center"/>
    </xf>
    <xf numFmtId="0" fontId="6" fillId="0" borderId="47" xfId="0" applyNumberFormat="1" applyFont="1" applyFill="1" applyBorder="1" applyAlignment="1" applyProtection="1">
      <alignment vertical="top"/>
    </xf>
    <xf numFmtId="0" fontId="2" fillId="0" borderId="13" xfId="0" applyNumberFormat="1" applyFont="1" applyFill="1" applyBorder="1" applyAlignment="1" applyProtection="1">
      <alignment vertical="center"/>
    </xf>
    <xf numFmtId="0" fontId="6" fillId="0" borderId="36" xfId="0" applyNumberFormat="1" applyFont="1" applyFill="1" applyBorder="1" applyAlignment="1" applyProtection="1">
      <alignment vertical="center"/>
    </xf>
    <xf numFmtId="168" fontId="10" fillId="0" borderId="48" xfId="0" applyNumberFormat="1" applyFont="1" applyFill="1" applyBorder="1" applyAlignment="1" applyProtection="1">
      <alignment vertical="center" wrapText="1"/>
    </xf>
    <xf numFmtId="0" fontId="2" fillId="0" borderId="49" xfId="0" applyNumberFormat="1" applyFont="1" applyFill="1" applyBorder="1" applyAlignment="1" applyProtection="1">
      <alignment vertical="center"/>
    </xf>
    <xf numFmtId="0" fontId="0" fillId="0" borderId="29" xfId="0" applyNumberFormat="1" applyFont="1" applyFill="1" applyBorder="1" applyAlignment="1" applyProtection="1">
      <alignment vertical="center"/>
    </xf>
    <xf numFmtId="0" fontId="2" fillId="0" borderId="10" xfId="0" applyNumberFormat="1" applyFont="1" applyFill="1" applyBorder="1" applyAlignment="1" applyProtection="1"/>
    <xf numFmtId="0" fontId="2" fillId="0" borderId="50" xfId="0" applyNumberFormat="1" applyFont="1" applyFill="1" applyBorder="1" applyAlignment="1" applyProtection="1">
      <alignment vertical="center"/>
    </xf>
    <xf numFmtId="0" fontId="2" fillId="0" borderId="42" xfId="0" applyNumberFormat="1" applyFont="1" applyFill="1" applyBorder="1" applyAlignment="1" applyProtection="1"/>
    <xf numFmtId="168" fontId="7" fillId="0" borderId="36" xfId="0" applyNumberFormat="1" applyFont="1" applyFill="1" applyBorder="1" applyAlignment="1" applyProtection="1">
      <alignment vertical="center" wrapText="1"/>
    </xf>
    <xf numFmtId="0" fontId="2" fillId="0" borderId="37" xfId="0" applyNumberFormat="1" applyFont="1" applyFill="1" applyBorder="1" applyAlignment="1" applyProtection="1">
      <alignment vertical="center"/>
    </xf>
    <xf numFmtId="2" fontId="0" fillId="0" borderId="0" xfId="0" applyNumberFormat="1" applyFont="1" applyProtection="1">
      <protection locked="0"/>
    </xf>
    <xf numFmtId="49" fontId="11" fillId="4" borderId="0" xfId="0" applyNumberFormat="1" applyFont="1" applyFill="1" applyAlignment="1" applyProtection="1"/>
    <xf numFmtId="49" fontId="5" fillId="4" borderId="0" xfId="0" applyNumberFormat="1" applyFont="1" applyFill="1" applyAlignment="1" applyProtection="1"/>
    <xf numFmtId="2" fontId="0" fillId="17" borderId="0" xfId="0" applyNumberFormat="1" applyFont="1" applyFill="1" applyProtection="1"/>
    <xf numFmtId="49" fontId="12" fillId="4" borderId="0" xfId="0" applyNumberFormat="1" applyFont="1" applyFill="1" applyAlignment="1" applyProtection="1">
      <alignment horizontal="left" vertical="center"/>
    </xf>
    <xf numFmtId="49" fontId="13" fillId="4" borderId="0" xfId="0" applyNumberFormat="1" applyFont="1" applyFill="1" applyAlignment="1" applyProtection="1">
      <alignment horizontal="left" vertical="center"/>
    </xf>
    <xf numFmtId="0" fontId="13" fillId="17" borderId="0" xfId="0" applyFont="1" applyFill="1" applyAlignment="1" applyProtection="1">
      <alignment horizontal="left" vertical="center"/>
    </xf>
    <xf numFmtId="0" fontId="0" fillId="17" borderId="0" xfId="0" applyFont="1" applyFill="1" applyProtection="1"/>
    <xf numFmtId="49" fontId="13" fillId="18" borderId="51" xfId="0" applyNumberFormat="1" applyFont="1" applyFill="1" applyBorder="1" applyAlignment="1" applyProtection="1">
      <alignment horizontal="center" vertical="center" wrapText="1"/>
    </xf>
    <xf numFmtId="49" fontId="13" fillId="18" borderId="52" xfId="0" applyNumberFormat="1" applyFont="1" applyFill="1" applyBorder="1" applyAlignment="1" applyProtection="1">
      <alignment horizontal="center" vertical="center" wrapText="1"/>
    </xf>
    <xf numFmtId="2" fontId="13" fillId="19" borderId="52" xfId="0" applyNumberFormat="1" applyFont="1" applyFill="1" applyBorder="1" applyAlignment="1" applyProtection="1">
      <alignment horizontal="center" vertical="center" wrapText="1"/>
    </xf>
    <xf numFmtId="0" fontId="13" fillId="19" borderId="53" xfId="0" applyFont="1" applyFill="1" applyBorder="1" applyAlignment="1" applyProtection="1">
      <alignment horizontal="center" vertical="center" wrapText="1"/>
    </xf>
    <xf numFmtId="1" fontId="13" fillId="18" borderId="41" xfId="0" applyNumberFormat="1" applyFont="1" applyFill="1" applyBorder="1" applyAlignment="1" applyProtection="1">
      <alignment horizontal="center" vertical="center" wrapText="1"/>
    </xf>
    <xf numFmtId="1" fontId="13" fillId="18" borderId="54" xfId="0" applyNumberFormat="1" applyFont="1" applyFill="1" applyBorder="1" applyAlignment="1" applyProtection="1">
      <alignment horizontal="center" vertical="center" wrapText="1"/>
    </xf>
    <xf numFmtId="1" fontId="13" fillId="19" borderId="54" xfId="0" applyNumberFormat="1" applyFont="1" applyFill="1" applyBorder="1" applyAlignment="1" applyProtection="1">
      <alignment horizontal="center" vertical="center" wrapText="1"/>
    </xf>
    <xf numFmtId="1" fontId="13" fillId="19" borderId="55" xfId="0" applyNumberFormat="1" applyFont="1" applyFill="1" applyBorder="1" applyAlignment="1" applyProtection="1">
      <alignment horizontal="center" vertical="center" wrapText="1"/>
    </xf>
    <xf numFmtId="0" fontId="0" fillId="17" borderId="10" xfId="0" applyFont="1" applyFill="1" applyBorder="1" applyProtection="1"/>
    <xf numFmtId="0" fontId="0" fillId="17" borderId="11" xfId="0" applyFont="1" applyFill="1" applyBorder="1" applyProtection="1"/>
    <xf numFmtId="49" fontId="73" fillId="0" borderId="0" xfId="0" applyNumberFormat="1" applyFont="1" applyAlignment="1" applyProtection="1">
      <alignment vertical="center"/>
    </xf>
    <xf numFmtId="168" fontId="73" fillId="0" borderId="0" xfId="0" applyNumberFormat="1" applyFont="1" applyAlignment="1" applyProtection="1">
      <alignment horizontal="right" vertical="center"/>
    </xf>
    <xf numFmtId="0" fontId="2" fillId="0" borderId="0" xfId="0" applyFont="1" applyProtection="1">
      <protection locked="0"/>
    </xf>
    <xf numFmtId="49" fontId="74" fillId="0" borderId="0" xfId="0" applyNumberFormat="1" applyFont="1" applyAlignment="1" applyProtection="1">
      <alignment vertical="center"/>
    </xf>
    <xf numFmtId="168" fontId="74" fillId="0" borderId="0" xfId="0" applyNumberFormat="1" applyFont="1" applyAlignment="1" applyProtection="1">
      <alignment horizontal="right" vertical="center"/>
    </xf>
    <xf numFmtId="49" fontId="2" fillId="0" borderId="0" xfId="0" applyNumberFormat="1" applyFont="1" applyAlignment="1" applyProtection="1">
      <alignment vertical="center"/>
    </xf>
    <xf numFmtId="49" fontId="75" fillId="0" borderId="0" xfId="0" applyNumberFormat="1" applyFont="1" applyAlignment="1" applyProtection="1">
      <alignment vertical="center"/>
    </xf>
    <xf numFmtId="168" fontId="75" fillId="0" borderId="0" xfId="0" applyNumberFormat="1" applyFont="1" applyAlignment="1" applyProtection="1">
      <alignment horizontal="right" vertical="center"/>
    </xf>
    <xf numFmtId="49" fontId="2" fillId="0" borderId="0" xfId="0" applyNumberFormat="1" applyFont="1" applyAlignment="1" applyProtection="1">
      <alignment vertical="center"/>
      <protection locked="0"/>
    </xf>
    <xf numFmtId="4" fontId="2" fillId="0" borderId="0" xfId="0" applyNumberFormat="1" applyFont="1" applyAlignment="1" applyProtection="1">
      <alignment horizontal="right" vertical="center"/>
      <protection locked="0"/>
    </xf>
    <xf numFmtId="49" fontId="2" fillId="0" borderId="0" xfId="0" applyNumberFormat="1" applyFont="1" applyProtection="1">
      <protection locked="0"/>
    </xf>
    <xf numFmtId="4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49" fontId="3" fillId="4" borderId="0" xfId="0" applyNumberFormat="1" applyFont="1" applyFill="1" applyAlignment="1" applyProtection="1"/>
    <xf numFmtId="0" fontId="2" fillId="17" borderId="0" xfId="0" applyFont="1" applyFill="1" applyProtection="1"/>
    <xf numFmtId="0" fontId="2" fillId="17" borderId="0" xfId="0" applyFont="1" applyFill="1" applyProtection="1">
      <protection locked="0"/>
    </xf>
    <xf numFmtId="49" fontId="3" fillId="18" borderId="51" xfId="0" applyNumberFormat="1" applyFont="1" applyFill="1" applyBorder="1" applyAlignment="1" applyProtection="1">
      <alignment horizontal="center" vertical="center" wrapText="1"/>
    </xf>
    <xf numFmtId="49" fontId="3" fillId="18" borderId="52" xfId="0" applyNumberFormat="1" applyFont="1" applyFill="1" applyBorder="1" applyAlignment="1" applyProtection="1">
      <alignment horizontal="center" vertical="center" wrapText="1"/>
    </xf>
    <xf numFmtId="49" fontId="3" fillId="18" borderId="52" xfId="0" applyNumberFormat="1" applyFont="1" applyFill="1" applyBorder="1" applyAlignment="1" applyProtection="1">
      <alignment horizontal="center" vertical="center" wrapText="1"/>
      <protection locked="0"/>
    </xf>
    <xf numFmtId="1" fontId="3" fillId="18" borderId="41" xfId="0" applyNumberFormat="1" applyFont="1" applyFill="1" applyBorder="1" applyAlignment="1" applyProtection="1">
      <alignment horizontal="center" vertical="center" wrapText="1"/>
    </xf>
    <xf numFmtId="1" fontId="3" fillId="18" borderId="54" xfId="0" applyNumberFormat="1" applyFont="1" applyFill="1" applyBorder="1" applyAlignment="1" applyProtection="1">
      <alignment horizontal="center" vertical="center" wrapText="1"/>
    </xf>
    <xf numFmtId="1" fontId="3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6" xfId="0" applyNumberFormat="1" applyFont="1" applyFill="1" applyBorder="1" applyAlignment="1" applyProtection="1"/>
    <xf numFmtId="0" fontId="2" fillId="17" borderId="26" xfId="0" applyFont="1" applyFill="1" applyBorder="1" applyProtection="1"/>
    <xf numFmtId="0" fontId="2" fillId="17" borderId="27" xfId="0" applyFont="1" applyFill="1" applyBorder="1" applyProtection="1"/>
    <xf numFmtId="0" fontId="2" fillId="0" borderId="6" xfId="0" applyFont="1" applyBorder="1" applyProtection="1"/>
    <xf numFmtId="0" fontId="2" fillId="0" borderId="0" xfId="0" applyFont="1" applyProtection="1"/>
    <xf numFmtId="0" fontId="14" fillId="0" borderId="0" xfId="0" applyFont="1" applyProtection="1">
      <protection locked="0"/>
    </xf>
    <xf numFmtId="0" fontId="76" fillId="0" borderId="0" xfId="0" applyFont="1" applyAlignment="1">
      <alignment vertical="center"/>
    </xf>
    <xf numFmtId="166" fontId="76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169" fontId="2" fillId="0" borderId="0" xfId="0" applyNumberFormat="1" applyFont="1" applyAlignment="1">
      <alignment horizontal="right" vertical="center"/>
    </xf>
    <xf numFmtId="170" fontId="2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16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top"/>
    </xf>
    <xf numFmtId="0" fontId="77" fillId="0" borderId="0" xfId="0" applyFont="1" applyAlignment="1">
      <alignment vertical="center"/>
    </xf>
    <xf numFmtId="166" fontId="77" fillId="0" borderId="0" xfId="0" applyNumberFormat="1" applyFont="1" applyAlignment="1">
      <alignment horizontal="right" vertical="center"/>
    </xf>
    <xf numFmtId="169" fontId="77" fillId="0" borderId="0" xfId="0" applyNumberFormat="1" applyFont="1" applyAlignment="1">
      <alignment horizontal="center" vertical="center"/>
    </xf>
    <xf numFmtId="0" fontId="78" fillId="0" borderId="0" xfId="0" applyFont="1" applyAlignment="1">
      <alignment vertical="center"/>
    </xf>
    <xf numFmtId="166" fontId="78" fillId="0" borderId="0" xfId="0" applyNumberFormat="1" applyFont="1" applyAlignment="1">
      <alignment horizontal="right" vertical="center"/>
    </xf>
    <xf numFmtId="169" fontId="78" fillId="0" borderId="0" xfId="0" applyNumberFormat="1" applyFont="1" applyAlignment="1">
      <alignment horizontal="center" vertical="center"/>
    </xf>
    <xf numFmtId="0" fontId="73" fillId="0" borderId="0" xfId="0" applyFont="1" applyAlignment="1">
      <alignment vertical="center"/>
    </xf>
    <xf numFmtId="169" fontId="73" fillId="0" borderId="0" xfId="0" applyNumberFormat="1" applyFont="1" applyAlignment="1">
      <alignment horizontal="right" vertical="center"/>
    </xf>
    <xf numFmtId="170" fontId="73" fillId="0" borderId="0" xfId="0" applyNumberFormat="1" applyFont="1" applyAlignment="1">
      <alignment horizontal="right" vertical="center"/>
    </xf>
    <xf numFmtId="166" fontId="73" fillId="0" borderId="0" xfId="0" applyNumberFormat="1" applyFont="1" applyAlignment="1">
      <alignment horizontal="right" vertical="center"/>
    </xf>
    <xf numFmtId="167" fontId="73" fillId="0" borderId="0" xfId="0" applyNumberFormat="1" applyFont="1" applyAlignment="1">
      <alignment horizontal="right" vertical="center"/>
    </xf>
    <xf numFmtId="169" fontId="73" fillId="0" borderId="0" xfId="0" applyNumberFormat="1" applyFont="1" applyAlignment="1">
      <alignment horizontal="center" vertical="center"/>
    </xf>
    <xf numFmtId="0" fontId="73" fillId="0" borderId="0" xfId="0" applyFont="1" applyAlignment="1">
      <alignment vertical="center" wrapText="1"/>
    </xf>
    <xf numFmtId="49" fontId="73" fillId="0" borderId="0" xfId="0" applyNumberFormat="1" applyFont="1" applyAlignment="1">
      <alignment vertical="top"/>
    </xf>
    <xf numFmtId="0" fontId="79" fillId="0" borderId="6" xfId="0" applyFont="1" applyBorder="1" applyAlignment="1" applyProtection="1">
      <alignment vertical="center"/>
    </xf>
    <xf numFmtId="166" fontId="79" fillId="0" borderId="6" xfId="0" applyNumberFormat="1" applyFont="1" applyBorder="1" applyAlignment="1" applyProtection="1">
      <alignment horizontal="right" vertical="center"/>
    </xf>
    <xf numFmtId="169" fontId="79" fillId="0" borderId="6" xfId="0" applyNumberFormat="1" applyFont="1" applyBorder="1" applyAlignment="1" applyProtection="1">
      <alignment horizontal="center" vertical="center"/>
    </xf>
    <xf numFmtId="0" fontId="14" fillId="17" borderId="27" xfId="0" applyFont="1" applyFill="1" applyBorder="1" applyProtection="1"/>
    <xf numFmtId="0" fontId="14" fillId="17" borderId="26" xfId="0" applyFont="1" applyFill="1" applyBorder="1" applyProtection="1"/>
    <xf numFmtId="0" fontId="14" fillId="0" borderId="8" xfId="0" applyFont="1" applyBorder="1" applyProtection="1">
      <protection locked="0"/>
    </xf>
    <xf numFmtId="1" fontId="3" fillId="18" borderId="36" xfId="0" applyNumberFormat="1" applyFont="1" applyFill="1" applyBorder="1" applyAlignment="1" applyProtection="1">
      <alignment horizontal="center" vertical="center" wrapText="1"/>
    </xf>
    <xf numFmtId="1" fontId="14" fillId="19" borderId="54" xfId="0" applyNumberFormat="1" applyFont="1" applyFill="1" applyBorder="1" applyAlignment="1" applyProtection="1">
      <alignment horizontal="center" vertical="center" wrapText="1"/>
    </xf>
    <xf numFmtId="49" fontId="3" fillId="18" borderId="31" xfId="0" applyNumberFormat="1" applyFont="1" applyFill="1" applyBorder="1" applyAlignment="1" applyProtection="1">
      <alignment horizontal="center" vertical="center" wrapText="1"/>
    </xf>
    <xf numFmtId="49" fontId="14" fillId="19" borderId="52" xfId="0" applyNumberFormat="1" applyFont="1" applyFill="1" applyBorder="1" applyAlignment="1" applyProtection="1">
      <alignment horizontal="center" vertical="center" wrapText="1"/>
    </xf>
    <xf numFmtId="0" fontId="14" fillId="17" borderId="0" xfId="0" applyFont="1" applyFill="1" applyProtection="1"/>
    <xf numFmtId="49" fontId="3" fillId="17" borderId="0" xfId="0" applyNumberFormat="1" applyFont="1" applyFill="1" applyAlignment="1" applyProtection="1">
      <alignment vertical="center"/>
    </xf>
    <xf numFmtId="49" fontId="3" fillId="17" borderId="0" xfId="0" applyNumberFormat="1" applyFont="1" applyFill="1" applyAlignment="1" applyProtection="1">
      <alignment horizontal="left" vertical="center"/>
    </xf>
    <xf numFmtId="49" fontId="3" fillId="4" borderId="0" xfId="0" applyNumberFormat="1" applyFont="1" applyFill="1" applyAlignment="1" applyProtection="1">
      <alignment vertical="center"/>
    </xf>
    <xf numFmtId="0" fontId="3" fillId="17" borderId="0" xfId="0" applyNumberFormat="1" applyFont="1" applyFill="1" applyAlignment="1" applyProtection="1">
      <alignment horizontal="left" vertical="center"/>
    </xf>
    <xf numFmtId="49" fontId="15" fillId="4" borderId="0" xfId="0" applyNumberFormat="1" applyFont="1" applyFill="1" applyAlignment="1" applyProtection="1">
      <alignment vertical="center"/>
    </xf>
    <xf numFmtId="0" fontId="14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171" fontId="3" fillId="0" borderId="0" xfId="0" applyNumberFormat="1" applyFont="1" applyAlignment="1" applyProtection="1">
      <alignment horizontal="right"/>
    </xf>
    <xf numFmtId="0" fontId="0" fillId="0" borderId="0" xfId="0" applyAlignment="1" applyProtection="1">
      <alignment horizontal="left" vertical="top"/>
      <protection locked="0"/>
    </xf>
    <xf numFmtId="49" fontId="80" fillId="0" borderId="0" xfId="0" applyNumberFormat="1" applyFont="1" applyAlignment="1" applyProtection="1">
      <alignment vertical="center"/>
    </xf>
    <xf numFmtId="49" fontId="11" fillId="4" borderId="0" xfId="44" applyNumberFormat="1" applyFont="1" applyFill="1" applyAlignment="1" applyProtection="1"/>
    <xf numFmtId="49" fontId="3" fillId="4" borderId="0" xfId="44" applyNumberFormat="1" applyFont="1" applyFill="1" applyAlignment="1" applyProtection="1"/>
    <xf numFmtId="0" fontId="14" fillId="17" borderId="0" xfId="44" applyFont="1" applyFill="1" applyProtection="1"/>
    <xf numFmtId="0" fontId="14" fillId="0" borderId="0" xfId="44" applyFont="1" applyProtection="1">
      <protection locked="0"/>
    </xf>
    <xf numFmtId="49" fontId="15" fillId="4" borderId="0" xfId="44" applyNumberFormat="1" applyFont="1" applyFill="1" applyAlignment="1" applyProtection="1">
      <alignment vertical="center"/>
    </xf>
    <xf numFmtId="49" fontId="3" fillId="4" borderId="0" xfId="44" applyNumberFormat="1" applyFont="1" applyFill="1" applyAlignment="1" applyProtection="1">
      <alignment vertical="center"/>
    </xf>
    <xf numFmtId="0" fontId="3" fillId="17" borderId="0" xfId="44" applyNumberFormat="1" applyFont="1" applyFill="1" applyAlignment="1" applyProtection="1">
      <alignment horizontal="left" vertical="center"/>
    </xf>
    <xf numFmtId="49" fontId="3" fillId="17" borderId="0" xfId="44" applyNumberFormat="1" applyFont="1" applyFill="1" applyAlignment="1" applyProtection="1">
      <alignment vertical="center"/>
    </xf>
    <xf numFmtId="49" fontId="3" fillId="17" borderId="0" xfId="44" applyNumberFormat="1" applyFont="1" applyFill="1" applyAlignment="1" applyProtection="1">
      <alignment horizontal="left" vertical="center"/>
    </xf>
    <xf numFmtId="49" fontId="3" fillId="18" borderId="51" xfId="44" applyNumberFormat="1" applyFont="1" applyFill="1" applyBorder="1" applyAlignment="1" applyProtection="1">
      <alignment horizontal="center" vertical="center" wrapText="1"/>
    </xf>
    <xf numFmtId="49" fontId="3" fillId="18" borderId="52" xfId="44" applyNumberFormat="1" applyFont="1" applyFill="1" applyBorder="1" applyAlignment="1" applyProtection="1">
      <alignment horizontal="center" vertical="center" wrapText="1"/>
    </xf>
    <xf numFmtId="49" fontId="14" fillId="19" borderId="52" xfId="44" applyNumberFormat="1" applyFont="1" applyFill="1" applyBorder="1" applyAlignment="1" applyProtection="1">
      <alignment horizontal="center" vertical="center" wrapText="1"/>
    </xf>
    <xf numFmtId="49" fontId="3" fillId="18" borderId="31" xfId="44" applyNumberFormat="1" applyFont="1" applyFill="1" applyBorder="1" applyAlignment="1" applyProtection="1">
      <alignment horizontal="center" vertical="center" wrapText="1"/>
    </xf>
    <xf numFmtId="0" fontId="14" fillId="0" borderId="8" xfId="44" applyFont="1" applyBorder="1" applyProtection="1">
      <protection locked="0"/>
    </xf>
    <xf numFmtId="1" fontId="3" fillId="18" borderId="41" xfId="44" applyNumberFormat="1" applyFont="1" applyFill="1" applyBorder="1" applyAlignment="1" applyProtection="1">
      <alignment horizontal="center" vertical="center" wrapText="1"/>
    </xf>
    <xf numFmtId="1" fontId="3" fillId="18" borderId="54" xfId="44" applyNumberFormat="1" applyFont="1" applyFill="1" applyBorder="1" applyAlignment="1" applyProtection="1">
      <alignment horizontal="center" vertical="center" wrapText="1"/>
    </xf>
    <xf numFmtId="1" fontId="14" fillId="19" borderId="54" xfId="44" applyNumberFormat="1" applyFont="1" applyFill="1" applyBorder="1" applyAlignment="1" applyProtection="1">
      <alignment horizontal="center" vertical="center" wrapText="1"/>
    </xf>
    <xf numFmtId="1" fontId="3" fillId="18" borderId="36" xfId="44" applyNumberFormat="1" applyFont="1" applyFill="1" applyBorder="1" applyAlignment="1" applyProtection="1">
      <alignment horizontal="center" vertical="center" wrapText="1"/>
    </xf>
    <xf numFmtId="49" fontId="3" fillId="4" borderId="26" xfId="44" applyNumberFormat="1" applyFont="1" applyFill="1" applyBorder="1" applyAlignment="1" applyProtection="1"/>
    <xf numFmtId="0" fontId="14" fillId="17" borderId="26" xfId="44" applyFont="1" applyFill="1" applyBorder="1" applyProtection="1"/>
    <xf numFmtId="0" fontId="14" fillId="17" borderId="27" xfId="44" applyFont="1" applyFill="1" applyBorder="1" applyProtection="1"/>
    <xf numFmtId="0" fontId="79" fillId="0" borderId="6" xfId="44" applyFont="1" applyBorder="1" applyAlignment="1" applyProtection="1">
      <alignment vertical="center"/>
    </xf>
    <xf numFmtId="169" fontId="79" fillId="0" borderId="6" xfId="44" applyNumberFormat="1" applyFont="1" applyBorder="1" applyAlignment="1" applyProtection="1">
      <alignment horizontal="center" vertical="center"/>
    </xf>
    <xf numFmtId="166" fontId="79" fillId="0" borderId="6" xfId="44" applyNumberFormat="1" applyFont="1" applyBorder="1" applyAlignment="1" applyProtection="1">
      <alignment horizontal="right" vertical="center"/>
    </xf>
    <xf numFmtId="0" fontId="79" fillId="0" borderId="0" xfId="44" applyFont="1" applyAlignment="1">
      <alignment vertical="center"/>
    </xf>
    <xf numFmtId="0" fontId="81" fillId="0" borderId="0" xfId="44" applyFont="1" applyAlignment="1">
      <alignment vertical="center"/>
    </xf>
    <xf numFmtId="169" fontId="81" fillId="0" borderId="0" xfId="44" applyNumberFormat="1" applyFont="1" applyAlignment="1">
      <alignment horizontal="center" vertical="center"/>
    </xf>
    <xf numFmtId="166" fontId="81" fillId="0" borderId="0" xfId="44" applyNumberFormat="1" applyFont="1" applyAlignment="1">
      <alignment horizontal="right" vertical="center"/>
    </xf>
    <xf numFmtId="169" fontId="14" fillId="0" borderId="0" xfId="44" applyNumberFormat="1" applyFont="1" applyAlignment="1">
      <alignment horizontal="center" vertical="center"/>
    </xf>
    <xf numFmtId="49" fontId="14" fillId="0" borderId="0" xfId="44" applyNumberFormat="1" applyFont="1" applyAlignment="1">
      <alignment vertical="top"/>
    </xf>
    <xf numFmtId="0" fontId="14" fillId="0" borderId="0" xfId="44" applyFont="1" applyAlignment="1">
      <alignment vertical="center" wrapText="1"/>
    </xf>
    <xf numFmtId="166" fontId="14" fillId="0" borderId="0" xfId="44" applyNumberFormat="1" applyFont="1" applyAlignment="1">
      <alignment horizontal="right" vertical="center"/>
    </xf>
    <xf numFmtId="167" fontId="14" fillId="0" borderId="0" xfId="44" applyNumberFormat="1" applyFont="1" applyAlignment="1">
      <alignment horizontal="right" vertical="center"/>
    </xf>
    <xf numFmtId="170" fontId="14" fillId="0" borderId="0" xfId="44" applyNumberFormat="1" applyFont="1" applyAlignment="1">
      <alignment horizontal="right" vertical="center"/>
    </xf>
    <xf numFmtId="169" fontId="14" fillId="0" borderId="0" xfId="44" applyNumberFormat="1" applyFont="1" applyAlignment="1">
      <alignment horizontal="right" vertical="center"/>
    </xf>
    <xf numFmtId="0" fontId="14" fillId="0" borderId="0" xfId="44" applyFont="1" applyAlignment="1">
      <alignment vertical="center"/>
    </xf>
    <xf numFmtId="169" fontId="80" fillId="0" borderId="0" xfId="44" applyNumberFormat="1" applyFont="1" applyAlignment="1">
      <alignment horizontal="center" vertical="center"/>
    </xf>
    <xf numFmtId="49" fontId="80" fillId="0" borderId="0" xfId="44" applyNumberFormat="1" applyFont="1" applyAlignment="1">
      <alignment vertical="top"/>
    </xf>
    <xf numFmtId="0" fontId="80" fillId="0" borderId="0" xfId="44" applyFont="1" applyAlignment="1">
      <alignment vertical="center" wrapText="1"/>
    </xf>
    <xf numFmtId="166" fontId="80" fillId="0" borderId="0" xfId="44" applyNumberFormat="1" applyFont="1" applyAlignment="1">
      <alignment horizontal="right" vertical="center"/>
    </xf>
    <xf numFmtId="167" fontId="80" fillId="0" borderId="0" xfId="44" applyNumberFormat="1" applyFont="1" applyAlignment="1">
      <alignment horizontal="right" vertical="center"/>
    </xf>
    <xf numFmtId="170" fontId="80" fillId="0" borderId="0" xfId="44" applyNumberFormat="1" applyFont="1" applyAlignment="1">
      <alignment horizontal="right" vertical="center"/>
    </xf>
    <xf numFmtId="169" fontId="80" fillId="0" borderId="0" xfId="44" applyNumberFormat="1" applyFont="1" applyAlignment="1">
      <alignment horizontal="right" vertical="center"/>
    </xf>
    <xf numFmtId="0" fontId="80" fillId="0" borderId="0" xfId="44" applyFont="1" applyAlignment="1">
      <alignment vertical="center"/>
    </xf>
    <xf numFmtId="169" fontId="79" fillId="0" borderId="0" xfId="44" applyNumberFormat="1" applyFont="1" applyAlignment="1">
      <alignment horizontal="center" vertical="center"/>
    </xf>
    <xf numFmtId="166" fontId="79" fillId="0" borderId="0" xfId="44" applyNumberFormat="1" applyFont="1" applyAlignment="1">
      <alignment horizontal="right" vertical="center"/>
    </xf>
    <xf numFmtId="0" fontId="82" fillId="0" borderId="0" xfId="44" applyFont="1" applyAlignment="1">
      <alignment vertical="center"/>
    </xf>
    <xf numFmtId="166" fontId="82" fillId="0" borderId="0" xfId="44" applyNumberFormat="1" applyFont="1" applyAlignment="1">
      <alignment horizontal="right" vertical="center"/>
    </xf>
    <xf numFmtId="0" fontId="16" fillId="0" borderId="0" xfId="44"/>
    <xf numFmtId="172" fontId="16" fillId="0" borderId="0" xfId="44" applyNumberFormat="1" applyAlignment="1" applyProtection="1">
      <alignment horizontal="right"/>
      <protection locked="0" hidden="1"/>
    </xf>
    <xf numFmtId="172" fontId="16" fillId="0" borderId="0" xfId="44" applyNumberFormat="1" applyAlignment="1">
      <alignment horizontal="right"/>
    </xf>
    <xf numFmtId="0" fontId="17" fillId="0" borderId="0" xfId="44" applyFont="1"/>
    <xf numFmtId="0" fontId="14" fillId="0" borderId="0" xfId="44" applyFont="1"/>
    <xf numFmtId="49" fontId="16" fillId="0" borderId="0" xfId="44" applyNumberFormat="1" applyAlignment="1" applyProtection="1">
      <alignment horizontal="center"/>
      <protection locked="0" hidden="1"/>
    </xf>
    <xf numFmtId="172" fontId="16" fillId="0" borderId="56" xfId="44" applyNumberFormat="1" applyFill="1" applyBorder="1" applyAlignment="1" applyProtection="1">
      <alignment horizontal="right"/>
      <protection locked="0" hidden="1"/>
    </xf>
    <xf numFmtId="0" fontId="16" fillId="0" borderId="0" xfId="44" applyAlignment="1" applyProtection="1">
      <alignment horizontal="center"/>
      <protection locked="0" hidden="1"/>
    </xf>
    <xf numFmtId="0" fontId="16" fillId="0" borderId="0" xfId="44" applyProtection="1">
      <protection locked="0" hidden="1"/>
    </xf>
    <xf numFmtId="173" fontId="18" fillId="19" borderId="57" xfId="44" applyNumberFormat="1" applyFont="1" applyFill="1" applyBorder="1" applyAlignment="1" applyProtection="1">
      <alignment horizontal="right"/>
      <protection locked="0" hidden="1"/>
    </xf>
    <xf numFmtId="172" fontId="18" fillId="19" borderId="58" xfId="44" applyNumberFormat="1" applyFont="1" applyFill="1" applyBorder="1" applyAlignment="1" applyProtection="1">
      <alignment horizontal="right"/>
      <protection locked="0" hidden="1"/>
    </xf>
    <xf numFmtId="3" fontId="18" fillId="19" borderId="58" xfId="44" applyNumberFormat="1" applyFont="1" applyFill="1" applyBorder="1" applyProtection="1">
      <protection locked="0"/>
    </xf>
    <xf numFmtId="1" fontId="18" fillId="19" borderId="58" xfId="44" applyNumberFormat="1" applyFont="1" applyFill="1" applyBorder="1" applyAlignment="1" applyProtection="1">
      <alignment horizontal="center"/>
      <protection locked="0"/>
    </xf>
    <xf numFmtId="0" fontId="18" fillId="19" borderId="59" xfId="44" applyFont="1" applyFill="1" applyBorder="1" applyProtection="1">
      <protection locked="0"/>
    </xf>
    <xf numFmtId="49" fontId="16" fillId="0" borderId="60" xfId="44" applyNumberFormat="1" applyFill="1" applyBorder="1" applyAlignment="1" applyProtection="1">
      <alignment horizontal="center" wrapText="1"/>
      <protection locked="0" hidden="1"/>
    </xf>
    <xf numFmtId="173" fontId="18" fillId="0" borderId="61" xfId="44" applyNumberFormat="1" applyFont="1" applyBorder="1" applyAlignment="1" applyProtection="1">
      <alignment horizontal="right"/>
      <protection locked="0" hidden="1"/>
    </xf>
    <xf numFmtId="172" fontId="18" fillId="0" borderId="27" xfId="44" applyNumberFormat="1" applyFont="1" applyBorder="1" applyAlignment="1" applyProtection="1">
      <alignment horizontal="right"/>
      <protection locked="0" hidden="1"/>
    </xf>
    <xf numFmtId="3" fontId="18" fillId="0" borderId="26" xfId="44" applyNumberFormat="1" applyFont="1" applyBorder="1" applyProtection="1">
      <protection locked="0"/>
    </xf>
    <xf numFmtId="1" fontId="18" fillId="0" borderId="26" xfId="44" applyNumberFormat="1" applyFont="1" applyBorder="1" applyAlignment="1" applyProtection="1">
      <alignment horizontal="center"/>
      <protection locked="0"/>
    </xf>
    <xf numFmtId="0" fontId="18" fillId="0" borderId="26" xfId="44" applyFont="1" applyBorder="1" applyProtection="1">
      <protection locked="0"/>
    </xf>
    <xf numFmtId="49" fontId="16" fillId="0" borderId="62" xfId="44" applyNumberFormat="1" applyBorder="1" applyAlignment="1" applyProtection="1">
      <alignment horizontal="center" wrapText="1"/>
      <protection locked="0" hidden="1"/>
    </xf>
    <xf numFmtId="173" fontId="18" fillId="0" borderId="63" xfId="44" applyNumberFormat="1" applyFont="1" applyBorder="1" applyAlignment="1" applyProtection="1">
      <alignment horizontal="right"/>
      <protection locked="0" hidden="1"/>
    </xf>
    <xf numFmtId="172" fontId="18" fillId="0" borderId="64" xfId="44" applyNumberFormat="1" applyFont="1" applyBorder="1" applyAlignment="1" applyProtection="1">
      <alignment horizontal="right"/>
      <protection locked="0" hidden="1"/>
    </xf>
    <xf numFmtId="3" fontId="18" fillId="0" borderId="65" xfId="44" applyNumberFormat="1" applyFont="1" applyBorder="1" applyProtection="1">
      <protection locked="0"/>
    </xf>
    <xf numFmtId="1" fontId="18" fillId="0" borderId="65" xfId="44" applyNumberFormat="1" applyFont="1" applyBorder="1" applyAlignment="1" applyProtection="1">
      <alignment horizontal="center"/>
      <protection locked="0"/>
    </xf>
    <xf numFmtId="0" fontId="18" fillId="0" borderId="66" xfId="44" applyFont="1" applyBorder="1" applyProtection="1">
      <protection locked="0"/>
    </xf>
    <xf numFmtId="49" fontId="16" fillId="0" borderId="67" xfId="44" applyNumberFormat="1" applyBorder="1" applyAlignment="1" applyProtection="1">
      <alignment horizontal="center"/>
      <protection locked="0" hidden="1"/>
    </xf>
    <xf numFmtId="172" fontId="16" fillId="0" borderId="68" xfId="44" applyNumberFormat="1" applyFont="1" applyBorder="1" applyAlignment="1" applyProtection="1">
      <alignment horizontal="right"/>
      <protection locked="0" hidden="1"/>
    </xf>
    <xf numFmtId="172" fontId="16" fillId="0" borderId="69" xfId="44" applyNumberFormat="1" applyFont="1" applyBorder="1" applyAlignment="1" applyProtection="1">
      <alignment horizontal="right"/>
      <protection locked="0" hidden="1"/>
    </xf>
    <xf numFmtId="0" fontId="16" fillId="0" borderId="69" xfId="44" applyFont="1" applyBorder="1" applyAlignment="1" applyProtection="1">
      <alignment horizontal="center"/>
      <protection locked="0" hidden="1"/>
    </xf>
    <xf numFmtId="1" fontId="16" fillId="0" borderId="69" xfId="44" applyNumberFormat="1" applyFont="1" applyBorder="1" applyAlignment="1" applyProtection="1">
      <alignment horizontal="center"/>
      <protection locked="0" hidden="1"/>
    </xf>
    <xf numFmtId="0" fontId="16" fillId="0" borderId="69" xfId="44" applyFont="1" applyBorder="1" applyAlignment="1" applyProtection="1">
      <alignment horizontal="left" wrapText="1"/>
      <protection locked="0" hidden="1"/>
    </xf>
    <xf numFmtId="49" fontId="16" fillId="0" borderId="70" xfId="44" applyNumberFormat="1" applyFont="1" applyBorder="1" applyAlignment="1" applyProtection="1">
      <alignment horizontal="center"/>
      <protection locked="0" hidden="1"/>
    </xf>
    <xf numFmtId="172" fontId="16" fillId="0" borderId="61" xfId="44" applyNumberFormat="1" applyFont="1" applyBorder="1" applyAlignment="1" applyProtection="1">
      <alignment horizontal="right"/>
      <protection locked="0" hidden="1"/>
    </xf>
    <xf numFmtId="172" fontId="16" fillId="0" borderId="71" xfId="44" applyNumberFormat="1" applyFont="1" applyBorder="1" applyAlignment="1" applyProtection="1">
      <alignment horizontal="right"/>
      <protection locked="0" hidden="1"/>
    </xf>
    <xf numFmtId="0" fontId="16" fillId="0" borderId="71" xfId="44" applyFont="1" applyBorder="1" applyAlignment="1" applyProtection="1">
      <alignment horizontal="center"/>
      <protection locked="0" hidden="1"/>
    </xf>
    <xf numFmtId="1" fontId="16" fillId="0" borderId="71" xfId="44" applyNumberFormat="1" applyFont="1" applyBorder="1" applyAlignment="1" applyProtection="1">
      <alignment horizontal="center"/>
      <protection locked="0" hidden="1"/>
    </xf>
    <xf numFmtId="0" fontId="16" fillId="0" borderId="71" xfId="44" applyFont="1" applyBorder="1" applyAlignment="1" applyProtection="1">
      <alignment horizontal="left" wrapText="1"/>
      <protection locked="0" hidden="1"/>
    </xf>
    <xf numFmtId="49" fontId="16" fillId="0" borderId="72" xfId="44" applyNumberFormat="1" applyFont="1" applyBorder="1" applyAlignment="1" applyProtection="1">
      <alignment horizontal="center"/>
      <protection locked="0" hidden="1"/>
    </xf>
    <xf numFmtId="172" fontId="19" fillId="0" borderId="63" xfId="44" applyNumberFormat="1" applyFont="1" applyBorder="1" applyAlignment="1" applyProtection="1">
      <alignment horizontal="right"/>
      <protection locked="0" hidden="1"/>
    </xf>
    <xf numFmtId="172" fontId="19" fillId="0" borderId="73" xfId="44" applyNumberFormat="1" applyFont="1" applyBorder="1" applyAlignment="1" applyProtection="1">
      <alignment horizontal="right"/>
      <protection locked="0" hidden="1"/>
    </xf>
    <xf numFmtId="0" fontId="19" fillId="0" borderId="73" xfId="44" applyFont="1" applyBorder="1" applyAlignment="1" applyProtection="1">
      <alignment horizontal="center"/>
      <protection locked="0" hidden="1"/>
    </xf>
    <xf numFmtId="0" fontId="20" fillId="0" borderId="73" xfId="44" applyFont="1" applyBorder="1" applyAlignment="1" applyProtection="1">
      <alignment horizontal="left"/>
      <protection locked="0" hidden="1"/>
    </xf>
    <xf numFmtId="49" fontId="16" fillId="0" borderId="74" xfId="44" applyNumberFormat="1" applyBorder="1" applyAlignment="1" applyProtection="1">
      <alignment horizontal="center"/>
      <protection locked="0" hidden="1"/>
    </xf>
    <xf numFmtId="172" fontId="18" fillId="0" borderId="2" xfId="44" applyNumberFormat="1" applyFont="1" applyBorder="1" applyAlignment="1" applyProtection="1">
      <alignment horizontal="center"/>
      <protection locked="0" hidden="1"/>
    </xf>
    <xf numFmtId="0" fontId="18" fillId="0" borderId="2" xfId="44" applyFont="1" applyBorder="1" applyAlignment="1" applyProtection="1">
      <alignment horizontal="center"/>
      <protection locked="0" hidden="1"/>
    </xf>
    <xf numFmtId="1" fontId="18" fillId="0" borderId="2" xfId="44" applyNumberFormat="1" applyFont="1" applyBorder="1" applyAlignment="1" applyProtection="1">
      <alignment horizontal="center"/>
      <protection locked="0" hidden="1"/>
    </xf>
    <xf numFmtId="49" fontId="18" fillId="0" borderId="2" xfId="44" applyNumberFormat="1" applyFont="1" applyBorder="1" applyAlignment="1" applyProtection="1">
      <alignment horizontal="center"/>
      <protection locked="0" hidden="1"/>
    </xf>
    <xf numFmtId="0" fontId="21" fillId="0" borderId="0" xfId="44" applyFont="1" applyProtection="1"/>
    <xf numFmtId="0" fontId="22" fillId="0" borderId="0" xfId="44" applyFont="1" applyProtection="1"/>
    <xf numFmtId="172" fontId="23" fillId="0" borderId="0" xfId="44" applyNumberFormat="1" applyFont="1" applyAlignment="1" applyProtection="1">
      <alignment horizontal="right"/>
      <protection locked="0" hidden="1"/>
    </xf>
    <xf numFmtId="0" fontId="24" fillId="0" borderId="0" xfId="45" applyFont="1" applyFill="1" applyAlignment="1" applyProtection="1">
      <alignment horizontal="left" vertical="top"/>
    </xf>
    <xf numFmtId="0" fontId="5" fillId="0" borderId="0" xfId="45" applyFont="1" applyFill="1" applyAlignment="1" applyProtection="1">
      <alignment horizontal="left" vertical="top"/>
    </xf>
    <xf numFmtId="0" fontId="25" fillId="0" borderId="0" xfId="45" applyFont="1" applyFill="1" applyAlignment="1" applyProtection="1">
      <alignment horizontal="left" vertical="top"/>
      <protection locked="0"/>
    </xf>
    <xf numFmtId="0" fontId="15" fillId="0" borderId="0" xfId="45" applyFont="1" applyFill="1" applyAlignment="1" applyProtection="1">
      <alignment horizontal="left" vertical="top"/>
    </xf>
    <xf numFmtId="0" fontId="3" fillId="0" borderId="0" xfId="45" applyFont="1" applyFill="1" applyAlignment="1" applyProtection="1">
      <alignment horizontal="left" vertical="top"/>
    </xf>
    <xf numFmtId="49" fontId="18" fillId="20" borderId="75" xfId="45" applyNumberFormat="1" applyFont="1" applyFill="1" applyBorder="1" applyAlignment="1" applyProtection="1">
      <alignment horizontal="center"/>
      <protection locked="0" hidden="1"/>
    </xf>
    <xf numFmtId="0" fontId="18" fillId="20" borderId="2" xfId="45" applyFont="1" applyFill="1" applyBorder="1" applyAlignment="1" applyProtection="1">
      <alignment horizontal="center"/>
      <protection locked="0" hidden="1"/>
    </xf>
    <xf numFmtId="1" fontId="18" fillId="20" borderId="2" xfId="45" applyNumberFormat="1" applyFont="1" applyFill="1" applyBorder="1" applyAlignment="1" applyProtection="1">
      <alignment horizontal="center"/>
      <protection locked="0" hidden="1"/>
    </xf>
    <xf numFmtId="0" fontId="7" fillId="0" borderId="0" xfId="45"/>
    <xf numFmtId="49" fontId="16" fillId="0" borderId="25" xfId="45" applyNumberFormat="1" applyFont="1" applyBorder="1" applyAlignment="1" applyProtection="1">
      <alignment horizontal="center" wrapText="1"/>
      <protection locked="0" hidden="1"/>
    </xf>
    <xf numFmtId="0" fontId="16" fillId="0" borderId="71" xfId="45" applyFont="1" applyFill="1" applyBorder="1" applyAlignment="1" applyProtection="1">
      <alignment horizontal="left" wrapText="1"/>
      <protection locked="0" hidden="1"/>
    </xf>
    <xf numFmtId="1" fontId="16" fillId="0" borderId="71" xfId="45" applyNumberFormat="1" applyFont="1" applyFill="1" applyBorder="1" applyAlignment="1" applyProtection="1">
      <alignment horizontal="center" wrapText="1"/>
      <protection locked="0" hidden="1"/>
    </xf>
    <xf numFmtId="0" fontId="16" fillId="0" borderId="71" xfId="45" applyFont="1" applyFill="1" applyBorder="1" applyAlignment="1" applyProtection="1">
      <alignment horizontal="center" wrapText="1"/>
      <protection locked="0" hidden="1"/>
    </xf>
    <xf numFmtId="49" fontId="16" fillId="0" borderId="71" xfId="45" applyNumberFormat="1" applyFont="1" applyFill="1" applyBorder="1" applyAlignment="1" applyProtection="1">
      <alignment horizontal="left" wrapText="1"/>
      <protection locked="0" hidden="1"/>
    </xf>
    <xf numFmtId="49" fontId="16" fillId="0" borderId="71" xfId="45" applyNumberFormat="1" applyFont="1" applyBorder="1" applyAlignment="1" applyProtection="1">
      <alignment horizontal="center" wrapText="1"/>
      <protection locked="0" hidden="1"/>
    </xf>
    <xf numFmtId="49" fontId="16" fillId="22" borderId="25" xfId="45" applyNumberFormat="1" applyFont="1" applyFill="1" applyBorder="1" applyAlignment="1" applyProtection="1">
      <alignment horizontal="center" wrapText="1"/>
      <protection locked="0" hidden="1"/>
    </xf>
    <xf numFmtId="0" fontId="27" fillId="22" borderId="71" xfId="45" applyFont="1" applyFill="1" applyBorder="1" applyAlignment="1" applyProtection="1">
      <alignment horizontal="left" wrapText="1"/>
      <protection locked="0" hidden="1"/>
    </xf>
    <xf numFmtId="0" fontId="16" fillId="22" borderId="71" xfId="45" applyFont="1" applyFill="1" applyBorder="1" applyAlignment="1" applyProtection="1">
      <alignment horizontal="center" wrapText="1"/>
      <protection locked="0" hidden="1"/>
    </xf>
    <xf numFmtId="4" fontId="27" fillId="22" borderId="71" xfId="45" applyNumberFormat="1" applyFont="1" applyFill="1" applyBorder="1" applyAlignment="1" applyProtection="1">
      <alignment horizontal="center" wrapText="1"/>
      <protection locked="0" hidden="1"/>
    </xf>
    <xf numFmtId="0" fontId="16" fillId="22" borderId="71" xfId="45" applyFont="1" applyFill="1" applyBorder="1" applyAlignment="1" applyProtection="1">
      <alignment horizontal="left" wrapText="1"/>
      <protection locked="0" hidden="1"/>
    </xf>
    <xf numFmtId="49" fontId="7" fillId="23" borderId="8" xfId="45" applyNumberFormat="1" applyFill="1" applyBorder="1" applyAlignment="1" applyProtection="1">
      <alignment horizontal="center" wrapText="1"/>
      <protection locked="0" hidden="1"/>
    </xf>
    <xf numFmtId="0" fontId="26" fillId="23" borderId="73" xfId="45" applyFont="1" applyFill="1" applyBorder="1" applyAlignment="1" applyProtection="1">
      <alignment horizontal="left" wrapText="1"/>
      <protection locked="0" hidden="1"/>
    </xf>
    <xf numFmtId="0" fontId="19" fillId="23" borderId="73" xfId="45" applyFont="1" applyFill="1" applyBorder="1" applyAlignment="1" applyProtection="1">
      <alignment horizontal="center" wrapText="1"/>
      <protection locked="0" hidden="1"/>
    </xf>
    <xf numFmtId="49" fontId="16" fillId="23" borderId="71" xfId="45" applyNumberFormat="1" applyFont="1" applyFill="1" applyBorder="1" applyAlignment="1" applyProtection="1">
      <alignment horizontal="center" wrapText="1"/>
      <protection locked="0" hidden="1"/>
    </xf>
    <xf numFmtId="0" fontId="27" fillId="23" borderId="71" xfId="45" applyFont="1" applyFill="1" applyBorder="1" applyAlignment="1" applyProtection="1">
      <alignment horizontal="left" wrapText="1"/>
      <protection locked="0" hidden="1"/>
    </xf>
    <xf numFmtId="0" fontId="16" fillId="23" borderId="71" xfId="45" applyFont="1" applyFill="1" applyBorder="1" applyAlignment="1" applyProtection="1">
      <alignment horizontal="center" wrapText="1"/>
      <protection locked="0" hidden="1"/>
    </xf>
    <xf numFmtId="4" fontId="10" fillId="23" borderId="73" xfId="45" applyNumberFormat="1" applyFont="1" applyFill="1" applyBorder="1" applyAlignment="1" applyProtection="1">
      <alignment horizontal="center" wrapText="1"/>
      <protection locked="0" hidden="1"/>
    </xf>
    <xf numFmtId="173" fontId="18" fillId="19" borderId="2" xfId="44" applyNumberFormat="1" applyFont="1" applyFill="1" applyBorder="1" applyAlignment="1" applyProtection="1">
      <alignment horizontal="right"/>
      <protection locked="0" hidden="1"/>
    </xf>
    <xf numFmtId="0" fontId="18" fillId="0" borderId="72" xfId="44" applyFont="1" applyBorder="1" applyProtection="1">
      <protection locked="0"/>
    </xf>
    <xf numFmtId="173" fontId="16" fillId="0" borderId="0" xfId="44" applyNumberFormat="1"/>
    <xf numFmtId="0" fontId="16" fillId="0" borderId="69" xfId="44" applyFont="1" applyBorder="1" applyAlignment="1" applyProtection="1">
      <alignment horizontal="left"/>
      <protection locked="0" hidden="1"/>
    </xf>
    <xf numFmtId="0" fontId="16" fillId="0" borderId="71" xfId="44" applyFont="1" applyBorder="1" applyAlignment="1" applyProtection="1">
      <alignment horizontal="left"/>
      <protection locked="0" hidden="1"/>
    </xf>
    <xf numFmtId="0" fontId="27" fillId="0" borderId="71" xfId="44" applyFont="1" applyBorder="1" applyAlignment="1" applyProtection="1">
      <alignment horizontal="left"/>
      <protection locked="0" hidden="1"/>
    </xf>
    <xf numFmtId="49" fontId="16" fillId="0" borderId="76" xfId="44" applyNumberFormat="1" applyFont="1" applyBorder="1" applyAlignment="1" applyProtection="1">
      <alignment horizontal="center"/>
      <protection locked="0" hidden="1"/>
    </xf>
    <xf numFmtId="49" fontId="27" fillId="0" borderId="72" xfId="44" applyNumberFormat="1" applyFont="1" applyBorder="1" applyAlignment="1" applyProtection="1">
      <alignment horizontal="center"/>
      <protection locked="0" hidden="1"/>
    </xf>
    <xf numFmtId="49" fontId="27" fillId="0" borderId="76" xfId="44" applyNumberFormat="1" applyFont="1" applyBorder="1" applyAlignment="1" applyProtection="1">
      <alignment horizontal="center"/>
      <protection locked="0" hidden="1"/>
    </xf>
    <xf numFmtId="0" fontId="27" fillId="0" borderId="71" xfId="44" applyFont="1" applyBorder="1" applyAlignment="1" applyProtection="1">
      <alignment horizontal="center"/>
      <protection locked="0" hidden="1"/>
    </xf>
    <xf numFmtId="172" fontId="19" fillId="0" borderId="77" xfId="44" applyNumberFormat="1" applyFont="1" applyBorder="1" applyAlignment="1" applyProtection="1">
      <alignment horizontal="right"/>
      <protection locked="0" hidden="1"/>
    </xf>
    <xf numFmtId="49" fontId="27" fillId="0" borderId="25" xfId="44" applyNumberFormat="1" applyFont="1" applyBorder="1" applyAlignment="1" applyProtection="1">
      <alignment horizontal="center"/>
      <protection locked="0" hidden="1"/>
    </xf>
    <xf numFmtId="0" fontId="25" fillId="0" borderId="0" xfId="44" applyFont="1" applyFill="1" applyAlignment="1" applyProtection="1">
      <alignment horizontal="left" vertical="top"/>
      <protection locked="0"/>
    </xf>
    <xf numFmtId="0" fontId="5" fillId="0" borderId="0" xfId="44" applyFont="1" applyFill="1" applyAlignment="1" applyProtection="1">
      <alignment horizontal="left" vertical="top"/>
    </xf>
    <xf numFmtId="0" fontId="3" fillId="0" borderId="0" xfId="44" applyFont="1" applyFill="1" applyAlignment="1" applyProtection="1">
      <alignment horizontal="left" vertical="top"/>
    </xf>
    <xf numFmtId="0" fontId="15" fillId="0" borderId="0" xfId="44" applyFont="1" applyFill="1" applyAlignment="1" applyProtection="1">
      <alignment horizontal="left" vertical="top"/>
    </xf>
    <xf numFmtId="0" fontId="24" fillId="0" borderId="0" xfId="44" applyFont="1" applyFill="1" applyAlignment="1" applyProtection="1">
      <alignment horizontal="left" vertical="top"/>
    </xf>
    <xf numFmtId="49" fontId="16" fillId="22" borderId="76" xfId="44" applyNumberFormat="1" applyFont="1" applyFill="1" applyBorder="1" applyAlignment="1" applyProtection="1">
      <alignment horizontal="center"/>
      <protection locked="0" hidden="1"/>
    </xf>
    <xf numFmtId="0" fontId="27" fillId="22" borderId="71" xfId="44" applyFont="1" applyFill="1" applyBorder="1" applyAlignment="1" applyProtection="1">
      <alignment horizontal="left"/>
      <protection locked="0" hidden="1"/>
    </xf>
    <xf numFmtId="0" fontId="16" fillId="22" borderId="71" xfId="44" applyFont="1" applyFill="1" applyBorder="1" applyAlignment="1" applyProtection="1">
      <alignment horizontal="center"/>
      <protection locked="0" hidden="1"/>
    </xf>
    <xf numFmtId="172" fontId="16" fillId="22" borderId="71" xfId="44" applyNumberFormat="1" applyFont="1" applyFill="1" applyBorder="1" applyAlignment="1" applyProtection="1">
      <alignment horizontal="right"/>
      <protection locked="0" hidden="1"/>
    </xf>
    <xf numFmtId="172" fontId="16" fillId="22" borderId="61" xfId="44" applyNumberFormat="1" applyFont="1" applyFill="1" applyBorder="1" applyAlignment="1" applyProtection="1">
      <alignment horizontal="right"/>
      <protection locked="0" hidden="1"/>
    </xf>
    <xf numFmtId="49" fontId="27" fillId="22" borderId="72" xfId="44" applyNumberFormat="1" applyFont="1" applyFill="1" applyBorder="1" applyAlignment="1" applyProtection="1">
      <alignment horizontal="center"/>
      <protection locked="0" hidden="1"/>
    </xf>
    <xf numFmtId="1" fontId="16" fillId="22" borderId="71" xfId="44" applyNumberFormat="1" applyFont="1" applyFill="1" applyBorder="1" applyAlignment="1" applyProtection="1">
      <alignment horizontal="center"/>
      <protection locked="0" hidden="1"/>
    </xf>
    <xf numFmtId="49" fontId="27" fillId="22" borderId="25" xfId="44" applyNumberFormat="1" applyFont="1" applyFill="1" applyBorder="1" applyAlignment="1" applyProtection="1">
      <alignment horizontal="center"/>
      <protection locked="0" hidden="1"/>
    </xf>
    <xf numFmtId="0" fontId="20" fillId="22" borderId="73" xfId="44" applyFont="1" applyFill="1" applyBorder="1" applyAlignment="1" applyProtection="1">
      <alignment horizontal="left"/>
      <protection locked="0" hidden="1"/>
    </xf>
    <xf numFmtId="0" fontId="19" fillId="22" borderId="73" xfId="44" applyFont="1" applyFill="1" applyBorder="1" applyAlignment="1" applyProtection="1">
      <alignment horizontal="center"/>
      <protection locked="0" hidden="1"/>
    </xf>
    <xf numFmtId="172" fontId="19" fillId="22" borderId="73" xfId="44" applyNumberFormat="1" applyFont="1" applyFill="1" applyBorder="1" applyAlignment="1" applyProtection="1">
      <alignment horizontal="right"/>
      <protection locked="0" hidden="1"/>
    </xf>
    <xf numFmtId="172" fontId="19" fillId="22" borderId="63" xfId="44" applyNumberFormat="1" applyFont="1" applyFill="1" applyBorder="1" applyAlignment="1" applyProtection="1">
      <alignment horizontal="right"/>
      <protection locked="0" hidden="1"/>
    </xf>
    <xf numFmtId="0" fontId="39" fillId="0" borderId="0" xfId="44" applyFont="1"/>
    <xf numFmtId="0" fontId="40" fillId="0" borderId="0" xfId="44" applyFont="1"/>
    <xf numFmtId="4" fontId="39" fillId="0" borderId="0" xfId="44" applyNumberFormat="1" applyFont="1"/>
    <xf numFmtId="174" fontId="39" fillId="0" borderId="0" xfId="44" applyNumberFormat="1" applyFont="1"/>
    <xf numFmtId="0" fontId="39" fillId="0" borderId="0" xfId="44" applyFont="1" applyBorder="1"/>
    <xf numFmtId="4" fontId="39" fillId="0" borderId="0" xfId="44" applyNumberFormat="1" applyFont="1" applyBorder="1"/>
    <xf numFmtId="4" fontId="39" fillId="0" borderId="0" xfId="44" applyNumberFormat="1" applyFont="1" applyAlignment="1">
      <alignment horizontal="right"/>
    </xf>
    <xf numFmtId="4" fontId="39" fillId="0" borderId="0" xfId="44" applyNumberFormat="1" applyFont="1" applyAlignment="1">
      <alignment horizontal="right" indent="2"/>
    </xf>
    <xf numFmtId="174" fontId="39" fillId="0" borderId="0" xfId="44" applyNumberFormat="1" applyFont="1" applyAlignment="1">
      <alignment horizontal="right" indent="2"/>
    </xf>
    <xf numFmtId="175" fontId="39" fillId="0" borderId="0" xfId="44" applyNumberFormat="1" applyFont="1" applyAlignment="1">
      <alignment horizontal="right" indent="2"/>
    </xf>
    <xf numFmtId="4" fontId="41" fillId="0" borderId="0" xfId="44" applyNumberFormat="1" applyFont="1"/>
    <xf numFmtId="174" fontId="41" fillId="0" borderId="0" xfId="44" applyNumberFormat="1" applyFont="1"/>
    <xf numFmtId="174" fontId="39" fillId="0" borderId="0" xfId="44" applyNumberFormat="1" applyFont="1" applyAlignment="1">
      <alignment horizontal="right"/>
    </xf>
    <xf numFmtId="0" fontId="39" fillId="0" borderId="0" xfId="44" quotePrefix="1" applyFont="1"/>
    <xf numFmtId="4" fontId="39" fillId="0" borderId="0" xfId="44" quotePrefix="1" applyNumberFormat="1" applyFont="1"/>
    <xf numFmtId="0" fontId="39" fillId="0" borderId="0" xfId="44" applyFont="1" applyFill="1"/>
    <xf numFmtId="4" fontId="42" fillId="0" borderId="0" xfId="44" applyNumberFormat="1" applyFont="1"/>
    <xf numFmtId="2" fontId="39" fillId="0" borderId="0" xfId="44" applyNumberFormat="1" applyFont="1"/>
    <xf numFmtId="0" fontId="39" fillId="0" borderId="0" xfId="44" applyFont="1" applyAlignment="1">
      <alignment horizontal="left"/>
    </xf>
    <xf numFmtId="173" fontId="18" fillId="19" borderId="49" xfId="44" applyNumberFormat="1" applyFont="1" applyFill="1" applyBorder="1" applyAlignment="1" applyProtection="1">
      <alignment horizontal="right"/>
      <protection locked="0" hidden="1"/>
    </xf>
    <xf numFmtId="172" fontId="18" fillId="0" borderId="65" xfId="44" applyNumberFormat="1" applyFont="1" applyBorder="1" applyAlignment="1" applyProtection="1">
      <alignment horizontal="right"/>
      <protection locked="0" hidden="1"/>
    </xf>
    <xf numFmtId="172" fontId="18" fillId="0" borderId="26" xfId="44" applyNumberFormat="1" applyFont="1" applyBorder="1" applyAlignment="1" applyProtection="1">
      <alignment horizontal="right"/>
      <protection locked="0" hidden="1"/>
    </xf>
    <xf numFmtId="173" fontId="18" fillId="0" borderId="78" xfId="44" applyNumberFormat="1" applyFont="1" applyBorder="1" applyAlignment="1" applyProtection="1">
      <alignment horizontal="right"/>
      <protection locked="0" hidden="1"/>
    </xf>
    <xf numFmtId="173" fontId="18" fillId="0" borderId="79" xfId="44" applyNumberFormat="1" applyFont="1" applyBorder="1" applyAlignment="1" applyProtection="1">
      <alignment horizontal="right"/>
      <protection locked="0" hidden="1"/>
    </xf>
    <xf numFmtId="173" fontId="18" fillId="0" borderId="68" xfId="44" applyNumberFormat="1" applyFont="1" applyBorder="1" applyAlignment="1" applyProtection="1">
      <alignment horizontal="right"/>
      <protection locked="0" hidden="1"/>
    </xf>
    <xf numFmtId="170" fontId="16" fillId="0" borderId="0" xfId="44" applyNumberFormat="1"/>
    <xf numFmtId="2" fontId="16" fillId="0" borderId="0" xfId="44" applyNumberFormat="1"/>
    <xf numFmtId="4" fontId="16" fillId="0" borderId="0" xfId="44" applyNumberFormat="1"/>
    <xf numFmtId="0" fontId="45" fillId="0" borderId="0" xfId="44" applyFont="1" applyBorder="1"/>
    <xf numFmtId="2" fontId="46" fillId="21" borderId="0" xfId="44" applyNumberFormat="1" applyFont="1" applyFill="1" applyBorder="1" applyAlignment="1">
      <alignment horizontal="center"/>
    </xf>
    <xf numFmtId="2" fontId="47" fillId="21" borderId="0" xfId="44" applyNumberFormat="1" applyFont="1" applyFill="1" applyBorder="1" applyAlignment="1">
      <alignment horizontal="center"/>
    </xf>
    <xf numFmtId="0" fontId="47" fillId="21" borderId="0" xfId="44" applyFont="1" applyFill="1" applyBorder="1" applyAlignment="1">
      <alignment horizontal="center"/>
    </xf>
    <xf numFmtId="1" fontId="47" fillId="21" borderId="0" xfId="44" applyNumberFormat="1" applyFont="1" applyFill="1" applyBorder="1" applyAlignment="1">
      <alignment horizontal="center"/>
    </xf>
    <xf numFmtId="0" fontId="46" fillId="21" borderId="0" xfId="44" applyFont="1" applyFill="1" applyBorder="1"/>
    <xf numFmtId="0" fontId="48" fillId="0" borderId="0" xfId="44" applyFont="1"/>
    <xf numFmtId="0" fontId="16" fillId="0" borderId="0" xfId="44" applyFont="1" applyBorder="1"/>
    <xf numFmtId="4" fontId="45" fillId="21" borderId="0" xfId="44" applyNumberFormat="1" applyFont="1" applyFill="1" applyBorder="1" applyAlignment="1">
      <alignment horizontal="center"/>
    </xf>
    <xf numFmtId="4" fontId="45" fillId="21" borderId="71" xfId="44" applyNumberFormat="1" applyFont="1" applyFill="1" applyBorder="1" applyAlignment="1">
      <alignment horizontal="center"/>
    </xf>
    <xf numFmtId="0" fontId="47" fillId="21" borderId="11" xfId="44" applyFont="1" applyFill="1" applyBorder="1" applyAlignment="1">
      <alignment horizontal="center"/>
    </xf>
    <xf numFmtId="0" fontId="46" fillId="21" borderId="25" xfId="44" applyFont="1" applyFill="1" applyBorder="1"/>
    <xf numFmtId="2" fontId="43" fillId="21" borderId="73" xfId="44" applyNumberFormat="1" applyFont="1" applyFill="1" applyBorder="1" applyAlignment="1">
      <alignment horizontal="center"/>
    </xf>
    <xf numFmtId="2" fontId="43" fillId="21" borderId="10" xfId="44" applyNumberFormat="1" applyFont="1" applyFill="1" applyBorder="1" applyAlignment="1">
      <alignment horizontal="center"/>
    </xf>
    <xf numFmtId="0" fontId="43" fillId="21" borderId="73" xfId="44" applyFont="1" applyFill="1" applyBorder="1" applyAlignment="1">
      <alignment horizontal="center"/>
    </xf>
    <xf numFmtId="1" fontId="43" fillId="21" borderId="73" xfId="44" applyNumberFormat="1" applyFont="1" applyFill="1" applyBorder="1" applyAlignment="1">
      <alignment horizontal="center"/>
    </xf>
    <xf numFmtId="0" fontId="43" fillId="0" borderId="73" xfId="44" applyFont="1" applyBorder="1" applyAlignment="1">
      <alignment vertical="top" wrapText="1"/>
    </xf>
    <xf numFmtId="2" fontId="43" fillId="21" borderId="80" xfId="44" applyNumberFormat="1" applyFont="1" applyFill="1" applyBorder="1" applyAlignment="1">
      <alignment horizontal="center"/>
    </xf>
    <xf numFmtId="2" fontId="43" fillId="21" borderId="5" xfId="44" applyNumberFormat="1" applyFont="1" applyFill="1" applyBorder="1" applyAlignment="1">
      <alignment horizontal="center"/>
    </xf>
    <xf numFmtId="0" fontId="43" fillId="21" borderId="81" xfId="44" applyFont="1" applyFill="1" applyBorder="1" applyAlignment="1">
      <alignment horizontal="center"/>
    </xf>
    <xf numFmtId="1" fontId="43" fillId="21" borderId="9" xfId="44" applyNumberFormat="1" applyFont="1" applyFill="1" applyBorder="1" applyAlignment="1">
      <alignment horizontal="center"/>
    </xf>
    <xf numFmtId="0" fontId="43" fillId="0" borderId="80" xfId="44" applyFont="1" applyBorder="1" applyAlignment="1">
      <alignment vertical="top" wrapText="1"/>
    </xf>
    <xf numFmtId="2" fontId="43" fillId="21" borderId="27" xfId="44" applyNumberFormat="1" applyFont="1" applyFill="1" applyBorder="1" applyAlignment="1">
      <alignment horizontal="center"/>
    </xf>
    <xf numFmtId="2" fontId="43" fillId="21" borderId="26" xfId="44" applyNumberFormat="1" applyFont="1" applyFill="1" applyBorder="1" applyAlignment="1">
      <alignment horizontal="center"/>
    </xf>
    <xf numFmtId="0" fontId="43" fillId="21" borderId="26" xfId="44" applyFont="1" applyFill="1" applyBorder="1" applyAlignment="1">
      <alignment horizontal="center"/>
    </xf>
    <xf numFmtId="1" fontId="43" fillId="21" borderId="26" xfId="44" applyNumberFormat="1" applyFont="1" applyFill="1" applyBorder="1" applyAlignment="1">
      <alignment horizontal="center"/>
    </xf>
    <xf numFmtId="0" fontId="43" fillId="0" borderId="25" xfId="44" applyFont="1" applyBorder="1" applyAlignment="1">
      <alignment vertical="top" wrapText="1"/>
    </xf>
    <xf numFmtId="0" fontId="47" fillId="21" borderId="26" xfId="44" applyFont="1" applyFill="1" applyBorder="1" applyAlignment="1">
      <alignment horizontal="center"/>
    </xf>
    <xf numFmtId="1" fontId="47" fillId="21" borderId="26" xfId="44" applyNumberFormat="1" applyFont="1" applyFill="1" applyBorder="1" applyAlignment="1">
      <alignment horizontal="center"/>
    </xf>
    <xf numFmtId="0" fontId="43" fillId="0" borderId="81" xfId="44" applyFont="1" applyBorder="1" applyAlignment="1">
      <alignment vertical="top" wrapText="1"/>
    </xf>
    <xf numFmtId="0" fontId="43" fillId="0" borderId="81" xfId="44" applyFont="1" applyBorder="1"/>
    <xf numFmtId="4" fontId="46" fillId="21" borderId="27" xfId="44" applyNumberFormat="1" applyFont="1" applyFill="1" applyBorder="1" applyAlignment="1">
      <alignment horizontal="center"/>
    </xf>
    <xf numFmtId="2" fontId="47" fillId="21" borderId="26" xfId="44" applyNumberFormat="1" applyFont="1" applyFill="1" applyBorder="1" applyAlignment="1">
      <alignment horizontal="center"/>
    </xf>
    <xf numFmtId="0" fontId="43" fillId="0" borderId="80" xfId="44" applyFont="1" applyBorder="1"/>
    <xf numFmtId="0" fontId="43" fillId="21" borderId="80" xfId="44" applyFont="1" applyFill="1" applyBorder="1" applyAlignment="1">
      <alignment horizontal="center"/>
    </xf>
    <xf numFmtId="1" fontId="43" fillId="21" borderId="7" xfId="44" applyNumberFormat="1" applyFont="1" applyFill="1" applyBorder="1" applyAlignment="1">
      <alignment horizontal="center"/>
    </xf>
    <xf numFmtId="1" fontId="43" fillId="21" borderId="80" xfId="44" applyNumberFormat="1" applyFont="1" applyFill="1" applyBorder="1" applyAlignment="1">
      <alignment horizontal="center"/>
    </xf>
    <xf numFmtId="1" fontId="43" fillId="21" borderId="12" xfId="44" applyNumberFormat="1" applyFont="1" applyFill="1" applyBorder="1" applyAlignment="1">
      <alignment horizontal="center"/>
    </xf>
    <xf numFmtId="2" fontId="43" fillId="21" borderId="81" xfId="44" applyNumberFormat="1" applyFont="1" applyFill="1" applyBorder="1" applyAlignment="1">
      <alignment horizontal="center"/>
    </xf>
    <xf numFmtId="2" fontId="16" fillId="0" borderId="0" xfId="44" applyNumberFormat="1" applyFont="1" applyBorder="1" applyAlignment="1">
      <alignment horizontal="center"/>
    </xf>
    <xf numFmtId="2" fontId="43" fillId="21" borderId="8" xfId="44" applyNumberFormat="1" applyFont="1" applyFill="1" applyBorder="1" applyAlignment="1">
      <alignment horizontal="center"/>
    </xf>
    <xf numFmtId="0" fontId="47" fillId="21" borderId="12" xfId="44" applyFont="1" applyFill="1" applyBorder="1" applyAlignment="1">
      <alignment horizontal="center"/>
    </xf>
    <xf numFmtId="0" fontId="16" fillId="21" borderId="11" xfId="44" applyFill="1" applyBorder="1" applyAlignment="1">
      <alignment horizontal="center"/>
    </xf>
    <xf numFmtId="0" fontId="27" fillId="21" borderId="10" xfId="44" applyFont="1" applyFill="1" applyBorder="1"/>
    <xf numFmtId="0" fontId="47" fillId="21" borderId="68" xfId="44" applyFont="1" applyFill="1" applyBorder="1"/>
    <xf numFmtId="0" fontId="47" fillId="21" borderId="69" xfId="44" applyFont="1" applyFill="1" applyBorder="1"/>
    <xf numFmtId="0" fontId="16" fillId="21" borderId="82" xfId="44" applyFill="1" applyBorder="1" applyAlignment="1">
      <alignment horizontal="center"/>
    </xf>
    <xf numFmtId="0" fontId="16" fillId="21" borderId="59" xfId="44" applyFill="1" applyBorder="1"/>
    <xf numFmtId="0" fontId="46" fillId="21" borderId="0" xfId="44" applyFont="1" applyFill="1" applyBorder="1" applyAlignment="1"/>
    <xf numFmtId="0" fontId="46" fillId="21" borderId="77" xfId="44" applyFont="1" applyFill="1" applyBorder="1" applyAlignment="1"/>
    <xf numFmtId="0" fontId="46" fillId="21" borderId="73" xfId="44" applyFont="1" applyFill="1" applyBorder="1"/>
    <xf numFmtId="0" fontId="46" fillId="21" borderId="73" xfId="44" applyFont="1" applyFill="1" applyBorder="1" applyAlignment="1">
      <alignment horizontal="center"/>
    </xf>
    <xf numFmtId="0" fontId="16" fillId="21" borderId="83" xfId="44" applyFill="1" applyBorder="1"/>
    <xf numFmtId="0" fontId="46" fillId="21" borderId="84" xfId="44" applyFont="1" applyFill="1" applyBorder="1" applyAlignment="1"/>
    <xf numFmtId="0" fontId="46" fillId="21" borderId="81" xfId="44" applyFont="1" applyFill="1" applyBorder="1"/>
    <xf numFmtId="0" fontId="46" fillId="21" borderId="81" xfId="44" applyFont="1" applyFill="1" applyBorder="1" applyAlignment="1">
      <alignment horizontal="center"/>
    </xf>
    <xf numFmtId="0" fontId="16" fillId="21" borderId="74" xfId="44" applyFill="1" applyBorder="1"/>
    <xf numFmtId="0" fontId="46" fillId="21" borderId="0" xfId="44" applyFont="1" applyFill="1" applyBorder="1" applyAlignment="1">
      <alignment horizontal="center"/>
    </xf>
    <xf numFmtId="0" fontId="47" fillId="21" borderId="0" xfId="44" applyFont="1" applyFill="1" applyBorder="1"/>
    <xf numFmtId="0" fontId="46" fillId="21" borderId="85" xfId="44" applyFont="1" applyFill="1" applyBorder="1" applyAlignment="1">
      <alignment horizontal="center"/>
    </xf>
    <xf numFmtId="0" fontId="47" fillId="21" borderId="86" xfId="44" applyFont="1" applyFill="1" applyBorder="1"/>
    <xf numFmtId="0" fontId="46" fillId="21" borderId="86" xfId="44" applyFont="1" applyFill="1" applyBorder="1" applyAlignment="1">
      <alignment horizontal="center"/>
    </xf>
    <xf numFmtId="0" fontId="46" fillId="21" borderId="87" xfId="44" applyFont="1" applyFill="1" applyBorder="1"/>
    <xf numFmtId="0" fontId="43" fillId="0" borderId="73" xfId="44" applyFont="1" applyBorder="1"/>
    <xf numFmtId="0" fontId="27" fillId="21" borderId="12" xfId="44" applyFont="1" applyFill="1" applyBorder="1" applyAlignment="1">
      <alignment horizontal="center"/>
    </xf>
    <xf numFmtId="0" fontId="27" fillId="21" borderId="11" xfId="44" applyFont="1" applyFill="1" applyBorder="1" applyAlignment="1">
      <alignment horizontal="center"/>
    </xf>
    <xf numFmtId="1" fontId="43" fillId="21" borderId="10" xfId="44" applyNumberFormat="1" applyFont="1" applyFill="1" applyBorder="1" applyAlignment="1">
      <alignment horizontal="center"/>
    </xf>
    <xf numFmtId="0" fontId="43" fillId="0" borderId="10" xfId="44" applyFont="1" applyBorder="1" applyAlignment="1">
      <alignment vertical="top" wrapText="1"/>
    </xf>
    <xf numFmtId="1" fontId="43" fillId="21" borderId="8" xfId="44" applyNumberFormat="1" applyFont="1" applyFill="1" applyBorder="1" applyAlignment="1">
      <alignment horizontal="center"/>
    </xf>
    <xf numFmtId="0" fontId="43" fillId="0" borderId="8" xfId="44" applyFont="1" applyBorder="1" applyAlignment="1">
      <alignment vertical="top" wrapText="1"/>
    </xf>
    <xf numFmtId="1" fontId="43" fillId="21" borderId="5" xfId="44" applyNumberFormat="1" applyFont="1" applyFill="1" applyBorder="1" applyAlignment="1">
      <alignment horizontal="center"/>
    </xf>
    <xf numFmtId="0" fontId="43" fillId="0" borderId="5" xfId="44" applyFont="1" applyBorder="1" applyAlignment="1">
      <alignment vertical="top" wrapText="1"/>
    </xf>
    <xf numFmtId="0" fontId="16" fillId="0" borderId="81" xfId="44" applyFont="1" applyBorder="1"/>
    <xf numFmtId="0" fontId="49" fillId="0" borderId="80" xfId="44" applyFont="1" applyBorder="1"/>
    <xf numFmtId="0" fontId="16" fillId="21" borderId="68" xfId="44" applyFont="1" applyFill="1" applyBorder="1" applyAlignment="1">
      <alignment horizontal="center"/>
    </xf>
    <xf numFmtId="0" fontId="16" fillId="21" borderId="69" xfId="44" applyFont="1" applyFill="1" applyBorder="1" applyAlignment="1">
      <alignment horizontal="center"/>
    </xf>
    <xf numFmtId="0" fontId="16" fillId="21" borderId="70" xfId="44" applyFont="1" applyFill="1" applyBorder="1"/>
    <xf numFmtId="0" fontId="46" fillId="21" borderId="77" xfId="44" applyFont="1" applyFill="1" applyBorder="1" applyAlignment="1">
      <alignment horizontal="center"/>
    </xf>
    <xf numFmtId="0" fontId="16" fillId="21" borderId="83" xfId="44" applyFont="1" applyFill="1" applyBorder="1"/>
    <xf numFmtId="0" fontId="46" fillId="21" borderId="84" xfId="44" applyFont="1" applyFill="1" applyBorder="1" applyAlignment="1">
      <alignment horizontal="center"/>
    </xf>
    <xf numFmtId="0" fontId="16" fillId="21" borderId="74" xfId="44" applyFont="1" applyFill="1" applyBorder="1"/>
    <xf numFmtId="0" fontId="49" fillId="0" borderId="81" xfId="44" applyFont="1" applyBorder="1"/>
    <xf numFmtId="0" fontId="49" fillId="0" borderId="81" xfId="44" applyFont="1" applyBorder="1" applyAlignment="1">
      <alignment vertical="top" wrapText="1"/>
    </xf>
    <xf numFmtId="0" fontId="43" fillId="21" borderId="12" xfId="44" applyFont="1" applyFill="1" applyBorder="1" applyAlignment="1">
      <alignment horizontal="center"/>
    </xf>
    <xf numFmtId="176" fontId="43" fillId="0" borderId="81" xfId="39" applyFont="1" applyBorder="1" applyAlignment="1">
      <alignment vertical="top" wrapText="1"/>
    </xf>
    <xf numFmtId="1" fontId="43" fillId="21" borderId="81" xfId="44" applyNumberFormat="1" applyFont="1" applyFill="1" applyBorder="1" applyAlignment="1">
      <alignment horizontal="center"/>
    </xf>
    <xf numFmtId="0" fontId="43" fillId="21" borderId="7" xfId="44" applyFont="1" applyFill="1" applyBorder="1" applyAlignment="1">
      <alignment horizontal="center"/>
    </xf>
    <xf numFmtId="0" fontId="43" fillId="21" borderId="0" xfId="44" applyFont="1" applyFill="1" applyBorder="1" applyAlignment="1">
      <alignment horizontal="center"/>
    </xf>
    <xf numFmtId="1" fontId="43" fillId="21" borderId="0" xfId="44" applyNumberFormat="1" applyFont="1" applyFill="1" applyBorder="1" applyAlignment="1">
      <alignment horizontal="center"/>
    </xf>
    <xf numFmtId="0" fontId="43" fillId="0" borderId="0" xfId="44" applyFont="1" applyBorder="1" applyAlignment="1">
      <alignment vertical="top" wrapText="1"/>
    </xf>
    <xf numFmtId="176" fontId="43" fillId="0" borderId="80" xfId="39" applyFont="1" applyBorder="1" applyAlignment="1">
      <alignment vertical="top" wrapText="1"/>
    </xf>
    <xf numFmtId="0" fontId="27" fillId="21" borderId="9" xfId="44" applyFont="1" applyFill="1" applyBorder="1" applyAlignment="1">
      <alignment horizontal="center"/>
    </xf>
    <xf numFmtId="0" fontId="27" fillId="21" borderId="0" xfId="44" applyFont="1" applyFill="1" applyBorder="1" applyAlignment="1">
      <alignment horizontal="center"/>
    </xf>
    <xf numFmtId="0" fontId="27" fillId="21" borderId="8" xfId="44" applyFont="1" applyFill="1" applyBorder="1"/>
    <xf numFmtId="0" fontId="48" fillId="0" borderId="0" xfId="44" applyFont="1" applyBorder="1"/>
    <xf numFmtId="0" fontId="48" fillId="0" borderId="71" xfId="44" applyFont="1" applyBorder="1"/>
    <xf numFmtId="0" fontId="48" fillId="0" borderId="27" xfId="44" applyFont="1" applyBorder="1"/>
    <xf numFmtId="0" fontId="48" fillId="0" borderId="26" xfId="44" applyFont="1" applyBorder="1"/>
    <xf numFmtId="4" fontId="46" fillId="21" borderId="71" xfId="44" applyNumberFormat="1" applyFont="1" applyFill="1" applyBorder="1" applyAlignment="1">
      <alignment horizontal="center"/>
    </xf>
    <xf numFmtId="2" fontId="43" fillId="21" borderId="11" xfId="44" applyNumberFormat="1" applyFont="1" applyFill="1" applyBorder="1" applyAlignment="1">
      <alignment horizontal="center"/>
    </xf>
    <xf numFmtId="0" fontId="47" fillId="21" borderId="88" xfId="44" applyFont="1" applyFill="1" applyBorder="1"/>
    <xf numFmtId="0" fontId="46" fillId="21" borderId="12" xfId="44" applyFont="1" applyFill="1" applyBorder="1"/>
    <xf numFmtId="0" fontId="46" fillId="21" borderId="9" xfId="44" applyFont="1" applyFill="1" applyBorder="1"/>
    <xf numFmtId="0" fontId="47" fillId="21" borderId="89" xfId="44" applyFont="1" applyFill="1" applyBorder="1"/>
    <xf numFmtId="0" fontId="48" fillId="0" borderId="73" xfId="44" applyFont="1" applyBorder="1"/>
    <xf numFmtId="0" fontId="48" fillId="0" borderId="8" xfId="44" applyFont="1" applyBorder="1"/>
    <xf numFmtId="0" fontId="48" fillId="0" borderId="10" xfId="44" applyFont="1" applyBorder="1"/>
    <xf numFmtId="2" fontId="43" fillId="21" borderId="0" xfId="44" applyNumberFormat="1" applyFont="1" applyFill="1" applyBorder="1" applyAlignment="1">
      <alignment horizontal="center"/>
    </xf>
    <xf numFmtId="0" fontId="48" fillId="0" borderId="6" xfId="44" applyFont="1" applyBorder="1"/>
    <xf numFmtId="0" fontId="48" fillId="0" borderId="12" xfId="44" applyFont="1" applyBorder="1"/>
    <xf numFmtId="0" fontId="48" fillId="0" borderId="11" xfId="44" applyFont="1" applyBorder="1"/>
    <xf numFmtId="0" fontId="50" fillId="0" borderId="80" xfId="44" applyFont="1" applyBorder="1" applyAlignment="1">
      <alignment vertical="center"/>
    </xf>
    <xf numFmtId="0" fontId="50" fillId="0" borderId="73" xfId="44" applyFont="1" applyBorder="1" applyAlignment="1">
      <alignment vertical="center"/>
    </xf>
    <xf numFmtId="2" fontId="48" fillId="0" borderId="12" xfId="44" applyNumberFormat="1" applyFont="1" applyBorder="1" applyAlignment="1">
      <alignment horizontal="center"/>
    </xf>
    <xf numFmtId="2" fontId="48" fillId="0" borderId="11" xfId="44" applyNumberFormat="1" applyFont="1" applyBorder="1" applyAlignment="1">
      <alignment horizontal="center"/>
    </xf>
    <xf numFmtId="0" fontId="50" fillId="0" borderId="81" xfId="44" applyFont="1" applyBorder="1" applyAlignment="1">
      <alignment vertical="center"/>
    </xf>
    <xf numFmtId="4" fontId="52" fillId="21" borderId="7" xfId="44" applyNumberFormat="1" applyFont="1" applyFill="1" applyBorder="1" applyAlignment="1">
      <alignment horizontal="center"/>
    </xf>
    <xf numFmtId="0" fontId="47" fillId="21" borderId="73" xfId="44" applyFont="1" applyFill="1" applyBorder="1" applyAlignment="1">
      <alignment horizontal="center"/>
    </xf>
    <xf numFmtId="1" fontId="47" fillId="21" borderId="73" xfId="44" applyNumberFormat="1" applyFont="1" applyFill="1" applyBorder="1" applyAlignment="1">
      <alignment horizontal="center"/>
    </xf>
    <xf numFmtId="0" fontId="47" fillId="21" borderId="81" xfId="44" applyFont="1" applyFill="1" applyBorder="1" applyAlignment="1">
      <alignment horizontal="center"/>
    </xf>
    <xf numFmtId="1" fontId="47" fillId="21" borderId="81" xfId="44" applyNumberFormat="1" applyFont="1" applyFill="1" applyBorder="1" applyAlignment="1">
      <alignment horizontal="center"/>
    </xf>
    <xf numFmtId="0" fontId="48" fillId="0" borderId="9" xfId="44" applyFont="1" applyBorder="1"/>
    <xf numFmtId="0" fontId="43" fillId="0" borderId="5" xfId="44" applyFont="1" applyBorder="1"/>
    <xf numFmtId="2" fontId="43" fillId="0" borderId="81" xfId="44" applyNumberFormat="1" applyFont="1" applyBorder="1" applyAlignment="1">
      <alignment horizontal="center"/>
    </xf>
    <xf numFmtId="0" fontId="44" fillId="22" borderId="25" xfId="44" applyFont="1" applyFill="1" applyBorder="1"/>
    <xf numFmtId="0" fontId="16" fillId="22" borderId="26" xfId="44" applyFont="1" applyFill="1" applyBorder="1"/>
    <xf numFmtId="0" fontId="16" fillId="22" borderId="27" xfId="44" applyFont="1" applyFill="1" applyBorder="1"/>
    <xf numFmtId="0" fontId="48" fillId="22" borderId="0" xfId="44" applyFont="1" applyFill="1"/>
    <xf numFmtId="1" fontId="47" fillId="22" borderId="26" xfId="44" applyNumberFormat="1" applyFont="1" applyFill="1" applyBorder="1" applyAlignment="1">
      <alignment horizontal="center"/>
    </xf>
    <xf numFmtId="0" fontId="47" fillId="22" borderId="27" xfId="44" applyFont="1" applyFill="1" applyBorder="1" applyAlignment="1">
      <alignment horizontal="center"/>
    </xf>
    <xf numFmtId="2" fontId="43" fillId="22" borderId="10" xfId="44" applyNumberFormat="1" applyFont="1" applyFill="1" applyBorder="1" applyAlignment="1">
      <alignment horizontal="center"/>
    </xf>
    <xf numFmtId="2" fontId="43" fillId="22" borderId="73" xfId="44" applyNumberFormat="1" applyFont="1" applyFill="1" applyBorder="1" applyAlignment="1">
      <alignment horizontal="center"/>
    </xf>
    <xf numFmtId="2" fontId="43" fillId="22" borderId="80" xfId="44" applyNumberFormat="1" applyFont="1" applyFill="1" applyBorder="1" applyAlignment="1">
      <alignment horizontal="center"/>
    </xf>
    <xf numFmtId="2" fontId="43" fillId="22" borderId="5" xfId="44" applyNumberFormat="1" applyFont="1" applyFill="1" applyBorder="1" applyAlignment="1">
      <alignment horizontal="center"/>
    </xf>
    <xf numFmtId="0" fontId="50" fillId="0" borderId="71" xfId="44" applyFont="1" applyBorder="1" applyAlignment="1">
      <alignment vertical="center"/>
    </xf>
    <xf numFmtId="1" fontId="43" fillId="21" borderId="71" xfId="44" applyNumberFormat="1" applyFont="1" applyFill="1" applyBorder="1" applyAlignment="1">
      <alignment horizontal="center"/>
    </xf>
    <xf numFmtId="0" fontId="43" fillId="21" borderId="71" xfId="44" applyFont="1" applyFill="1" applyBorder="1" applyAlignment="1">
      <alignment horizontal="center"/>
    </xf>
    <xf numFmtId="2" fontId="43" fillId="21" borderId="71" xfId="44" applyNumberFormat="1" applyFont="1" applyFill="1" applyBorder="1" applyAlignment="1">
      <alignment horizontal="center"/>
    </xf>
    <xf numFmtId="2" fontId="43" fillId="22" borderId="0" xfId="44" applyNumberFormat="1" applyFont="1" applyFill="1" applyBorder="1" applyAlignment="1">
      <alignment horizontal="center"/>
    </xf>
    <xf numFmtId="2" fontId="43" fillId="22" borderId="81" xfId="44" applyNumberFormat="1" applyFont="1" applyFill="1" applyBorder="1" applyAlignment="1">
      <alignment horizontal="center"/>
    </xf>
    <xf numFmtId="4" fontId="46" fillId="21" borderId="85" xfId="44" applyNumberFormat="1" applyFont="1" applyFill="1" applyBorder="1" applyAlignment="1">
      <alignment horizontal="center"/>
    </xf>
    <xf numFmtId="4" fontId="46" fillId="21" borderId="84" xfId="44" applyNumberFormat="1" applyFont="1" applyFill="1" applyBorder="1" applyAlignment="1">
      <alignment horizontal="center"/>
    </xf>
    <xf numFmtId="4" fontId="46" fillId="21" borderId="77" xfId="44" applyNumberFormat="1" applyFont="1" applyFill="1" applyBorder="1" applyAlignment="1">
      <alignment horizontal="center"/>
    </xf>
    <xf numFmtId="4" fontId="16" fillId="21" borderId="68" xfId="44" applyNumberFormat="1" applyFont="1" applyFill="1" applyBorder="1" applyAlignment="1">
      <alignment horizontal="center"/>
    </xf>
    <xf numFmtId="4" fontId="27" fillId="21" borderId="12" xfId="44" applyNumberFormat="1" applyFont="1" applyFill="1" applyBorder="1" applyAlignment="1">
      <alignment horizontal="center"/>
    </xf>
    <xf numFmtId="4" fontId="27" fillId="22" borderId="27" xfId="44" applyNumberFormat="1" applyFont="1" applyFill="1" applyBorder="1" applyAlignment="1">
      <alignment horizontal="center"/>
    </xf>
    <xf numFmtId="4" fontId="43" fillId="21" borderId="81" xfId="44" applyNumberFormat="1" applyFont="1" applyFill="1" applyBorder="1" applyAlignment="1">
      <alignment horizontal="center"/>
    </xf>
    <xf numFmtId="4" fontId="43" fillId="21" borderId="73" xfId="44" applyNumberFormat="1" applyFont="1" applyFill="1" applyBorder="1" applyAlignment="1">
      <alignment horizontal="center"/>
    </xf>
    <xf numFmtId="4" fontId="43" fillId="21" borderId="80" xfId="44" applyNumberFormat="1" applyFont="1" applyFill="1" applyBorder="1" applyAlignment="1">
      <alignment horizontal="center"/>
    </xf>
    <xf numFmtId="4" fontId="48" fillId="0" borderId="0" xfId="44" applyNumberFormat="1" applyFont="1" applyAlignment="1">
      <alignment horizontal="center"/>
    </xf>
    <xf numFmtId="4" fontId="47" fillId="21" borderId="73" xfId="44" applyNumberFormat="1" applyFont="1" applyFill="1" applyBorder="1" applyAlignment="1">
      <alignment horizontal="center"/>
    </xf>
    <xf numFmtId="4" fontId="43" fillId="21" borderId="12" xfId="44" applyNumberFormat="1" applyFont="1" applyFill="1" applyBorder="1" applyAlignment="1">
      <alignment horizontal="center"/>
    </xf>
    <xf numFmtId="4" fontId="43" fillId="21" borderId="71" xfId="44" applyNumberFormat="1" applyFont="1" applyFill="1" applyBorder="1" applyAlignment="1">
      <alignment horizontal="center"/>
    </xf>
    <xf numFmtId="4" fontId="27" fillId="21" borderId="9" xfId="44" applyNumberFormat="1" applyFont="1" applyFill="1" applyBorder="1" applyAlignment="1">
      <alignment horizontal="center"/>
    </xf>
    <xf numFmtId="4" fontId="43" fillId="21" borderId="0" xfId="44" applyNumberFormat="1" applyFont="1" applyFill="1" applyBorder="1" applyAlignment="1">
      <alignment horizontal="center"/>
    </xf>
    <xf numFmtId="4" fontId="47" fillId="21" borderId="0" xfId="44" applyNumberFormat="1" applyFont="1" applyFill="1" applyBorder="1" applyAlignment="1">
      <alignment horizontal="center"/>
    </xf>
    <xf numFmtId="4" fontId="16" fillId="0" borderId="81" xfId="44" applyNumberFormat="1" applyFont="1" applyBorder="1" applyAlignment="1">
      <alignment horizontal="center"/>
    </xf>
    <xf numFmtId="4" fontId="16" fillId="0" borderId="0" xfId="44" applyNumberFormat="1" applyFont="1" applyBorder="1" applyAlignment="1">
      <alignment horizontal="center"/>
    </xf>
    <xf numFmtId="4" fontId="46" fillId="22" borderId="27" xfId="44" applyNumberFormat="1" applyFont="1" applyFill="1" applyBorder="1" applyAlignment="1">
      <alignment horizontal="center"/>
    </xf>
    <xf numFmtId="0" fontId="83" fillId="0" borderId="48" xfId="44" applyFont="1" applyBorder="1"/>
    <xf numFmtId="0" fontId="16" fillId="0" borderId="90" xfId="44" applyFont="1" applyBorder="1"/>
    <xf numFmtId="0" fontId="48" fillId="0" borderId="90" xfId="44" applyFont="1" applyBorder="1"/>
    <xf numFmtId="4" fontId="84" fillId="0" borderId="49" xfId="44" applyNumberFormat="1" applyFont="1" applyBorder="1" applyAlignment="1">
      <alignment horizontal="center"/>
    </xf>
    <xf numFmtId="0" fontId="85" fillId="0" borderId="90" xfId="44" applyFont="1" applyBorder="1"/>
    <xf numFmtId="4" fontId="86" fillId="0" borderId="75" xfId="44" applyNumberFormat="1" applyFont="1" applyBorder="1"/>
    <xf numFmtId="0" fontId="44" fillId="22" borderId="71" xfId="44" applyFont="1" applyFill="1" applyBorder="1"/>
    <xf numFmtId="0" fontId="16" fillId="22" borderId="26" xfId="44" applyFill="1" applyBorder="1"/>
    <xf numFmtId="0" fontId="16" fillId="22" borderId="6" xfId="44" applyFill="1" applyBorder="1"/>
    <xf numFmtId="164" fontId="54" fillId="0" borderId="91" xfId="37" applyNumberFormat="1" applyFont="1" applyBorder="1" applyAlignment="1">
      <alignment horizontal="left" vertical="top"/>
    </xf>
    <xf numFmtId="164" fontId="54" fillId="0" borderId="0" xfId="37" applyNumberFormat="1" applyFont="1" applyAlignment="1">
      <alignment horizontal="center" vertical="top"/>
    </xf>
    <xf numFmtId="164" fontId="54" fillId="0" borderId="0" xfId="37" applyFont="1" applyAlignment="1">
      <alignment horizontal="right" vertical="top"/>
    </xf>
    <xf numFmtId="164" fontId="54" fillId="0" borderId="0" xfId="37" applyFont="1" applyAlignment="1">
      <alignment horizontal="center" vertical="top"/>
    </xf>
    <xf numFmtId="0" fontId="54" fillId="0" borderId="91" xfId="45" applyFont="1" applyBorder="1" applyAlignment="1">
      <alignment horizontal="left" vertical="top" wrapText="1"/>
    </xf>
    <xf numFmtId="0" fontId="55" fillId="0" borderId="0" xfId="45" applyFont="1" applyAlignment="1">
      <alignment horizontal="left" vertical="top" wrapText="1"/>
    </xf>
    <xf numFmtId="0" fontId="54" fillId="0" borderId="0" xfId="45" applyFont="1" applyAlignment="1">
      <alignment horizontal="left" vertical="top"/>
    </xf>
    <xf numFmtId="1" fontId="54" fillId="0" borderId="0" xfId="45" applyNumberFormat="1" applyFont="1" applyAlignment="1">
      <alignment horizontal="right" vertical="top"/>
    </xf>
    <xf numFmtId="49" fontId="54" fillId="0" borderId="74" xfId="45" applyNumberFormat="1" applyFont="1" applyBorder="1" applyAlignment="1">
      <alignment horizontal="left" vertical="top"/>
    </xf>
    <xf numFmtId="0" fontId="54" fillId="0" borderId="0" xfId="45" applyFont="1" applyBorder="1" applyAlignment="1">
      <alignment horizontal="left" vertical="top"/>
    </xf>
    <xf numFmtId="49" fontId="54" fillId="0" borderId="74" xfId="45" applyNumberFormat="1" applyFont="1" applyBorder="1" applyAlignment="1">
      <alignment horizontal="left" vertical="top" wrapText="1"/>
    </xf>
    <xf numFmtId="164" fontId="56" fillId="0" borderId="91" xfId="37" applyNumberFormat="1" applyFont="1" applyBorder="1" applyAlignment="1">
      <alignment horizontal="left" vertical="top" wrapText="1"/>
    </xf>
    <xf numFmtId="164" fontId="56" fillId="0" borderId="0" xfId="37" applyNumberFormat="1" applyFont="1" applyAlignment="1">
      <alignment horizontal="left" vertical="top" wrapText="1"/>
    </xf>
    <xf numFmtId="0" fontId="56" fillId="0" borderId="91" xfId="45" applyFont="1" applyBorder="1" applyAlignment="1">
      <alignment horizontal="left" vertical="top" wrapText="1"/>
    </xf>
    <xf numFmtId="0" fontId="57" fillId="0" borderId="0" xfId="45" applyFont="1" applyAlignment="1">
      <alignment horizontal="left" vertical="top" wrapText="1"/>
    </xf>
    <xf numFmtId="0" fontId="56" fillId="0" borderId="0" xfId="45" applyFont="1" applyAlignment="1">
      <alignment horizontal="left" vertical="top"/>
    </xf>
    <xf numFmtId="1" fontId="56" fillId="0" borderId="0" xfId="45" applyNumberFormat="1" applyFont="1" applyAlignment="1">
      <alignment horizontal="right" vertical="top"/>
    </xf>
    <xf numFmtId="0" fontId="56" fillId="0" borderId="0" xfId="45" applyFont="1" applyBorder="1" applyAlignment="1">
      <alignment horizontal="left" vertical="top"/>
    </xf>
    <xf numFmtId="164" fontId="54" fillId="0" borderId="91" xfId="37" applyNumberFormat="1" applyFont="1" applyBorder="1" applyAlignment="1">
      <alignment horizontal="left" vertical="top" wrapText="1"/>
    </xf>
    <xf numFmtId="164" fontId="56" fillId="0" borderId="0" xfId="37" applyNumberFormat="1" applyFont="1" applyAlignment="1">
      <alignment horizontal="center" vertical="top" wrapText="1"/>
    </xf>
    <xf numFmtId="164" fontId="54" fillId="0" borderId="0" xfId="37" applyFont="1" applyAlignment="1">
      <alignment horizontal="right" vertical="top" wrapText="1"/>
    </xf>
    <xf numFmtId="164" fontId="54" fillId="0" borderId="0" xfId="37" applyNumberFormat="1" applyFont="1" applyAlignment="1">
      <alignment horizontal="center" vertical="top" wrapText="1"/>
    </xf>
    <xf numFmtId="164" fontId="54" fillId="0" borderId="0" xfId="37" applyFont="1" applyBorder="1" applyAlignment="1">
      <alignment horizontal="center" vertical="top" wrapText="1"/>
    </xf>
    <xf numFmtId="49" fontId="56" fillId="0" borderId="74" xfId="45" applyNumberFormat="1" applyFont="1" applyBorder="1" applyAlignment="1">
      <alignment horizontal="left" vertical="top" wrapText="1"/>
    </xf>
    <xf numFmtId="0" fontId="58" fillId="0" borderId="91" xfId="45" applyNumberFormat="1" applyFont="1" applyBorder="1" applyAlignment="1">
      <alignment horizontal="left" vertical="top" wrapText="1"/>
    </xf>
    <xf numFmtId="0" fontId="55" fillId="0" borderId="0" xfId="45" applyNumberFormat="1" applyFont="1" applyAlignment="1">
      <alignment horizontal="left" vertical="top" wrapText="1"/>
    </xf>
    <xf numFmtId="0" fontId="54" fillId="0" borderId="0" xfId="45" applyFont="1" applyAlignment="1">
      <alignment horizontal="left" vertical="top" wrapText="1"/>
    </xf>
    <xf numFmtId="1" fontId="54" fillId="0" borderId="0" xfId="45" applyNumberFormat="1" applyFont="1" applyAlignment="1">
      <alignment horizontal="right" vertical="top" wrapText="1"/>
    </xf>
    <xf numFmtId="0" fontId="54" fillId="0" borderId="91" xfId="45" applyNumberFormat="1" applyFont="1" applyBorder="1" applyAlignment="1">
      <alignment horizontal="left" vertical="top" wrapText="1"/>
    </xf>
    <xf numFmtId="49" fontId="58" fillId="0" borderId="74" xfId="45" applyNumberFormat="1" applyFont="1" applyBorder="1" applyAlignment="1">
      <alignment horizontal="left" vertical="top" wrapText="1"/>
    </xf>
    <xf numFmtId="0" fontId="54" fillId="0" borderId="74" xfId="45" applyFont="1" applyBorder="1" applyAlignment="1">
      <alignment vertical="top" wrapText="1"/>
    </xf>
    <xf numFmtId="1" fontId="55" fillId="0" borderId="0" xfId="45" applyNumberFormat="1" applyFont="1" applyAlignment="1">
      <alignment horizontal="left" vertical="top" wrapText="1"/>
    </xf>
    <xf numFmtId="1" fontId="54" fillId="0" borderId="0" xfId="45" applyNumberFormat="1" applyFont="1" applyAlignment="1">
      <alignment horizontal="left" vertical="top" wrapText="1"/>
    </xf>
    <xf numFmtId="49" fontId="54" fillId="0" borderId="74" xfId="45" applyNumberFormat="1" applyFont="1" applyBorder="1" applyAlignment="1">
      <alignment vertical="top" wrapText="1"/>
    </xf>
    <xf numFmtId="0" fontId="54" fillId="0" borderId="0" xfId="45" applyFont="1" applyAlignment="1">
      <alignment vertical="top" wrapText="1"/>
    </xf>
    <xf numFmtId="0" fontId="58" fillId="0" borderId="91" xfId="45" applyFont="1" applyBorder="1" applyAlignment="1">
      <alignment horizontal="left" vertical="top" wrapText="1"/>
    </xf>
    <xf numFmtId="0" fontId="54" fillId="0" borderId="0" xfId="45" applyNumberFormat="1" applyFont="1" applyAlignment="1">
      <alignment horizontal="left" vertical="top" wrapText="1"/>
    </xf>
    <xf numFmtId="0" fontId="56" fillId="0" borderId="91" xfId="45" applyNumberFormat="1" applyFont="1" applyBorder="1" applyAlignment="1">
      <alignment horizontal="left" vertical="top"/>
    </xf>
    <xf numFmtId="0" fontId="56" fillId="0" borderId="91" xfId="45" applyNumberFormat="1" applyFont="1" applyBorder="1" applyAlignment="1">
      <alignment horizontal="left" vertical="top" wrapText="1"/>
    </xf>
    <xf numFmtId="164" fontId="59" fillId="0" borderId="2" xfId="37" applyNumberFormat="1" applyFont="1" applyFill="1" applyBorder="1" applyAlignment="1">
      <alignment horizontal="center" vertical="top" wrapText="1"/>
    </xf>
    <xf numFmtId="164" fontId="59" fillId="0" borderId="48" xfId="37" applyNumberFormat="1" applyFont="1" applyFill="1" applyBorder="1" applyAlignment="1">
      <alignment horizontal="center" vertical="top" wrapText="1"/>
    </xf>
    <xf numFmtId="164" fontId="59" fillId="0" borderId="92" xfId="37" applyFont="1" applyFill="1" applyBorder="1" applyAlignment="1">
      <alignment horizontal="center" vertical="top" wrapText="1"/>
    </xf>
    <xf numFmtId="164" fontId="59" fillId="0" borderId="49" xfId="37" applyFont="1" applyFill="1" applyBorder="1" applyAlignment="1">
      <alignment horizontal="center" vertical="top" wrapText="1"/>
    </xf>
    <xf numFmtId="0" fontId="54" fillId="0" borderId="92" xfId="45" applyFont="1" applyBorder="1" applyAlignment="1">
      <alignment horizontal="center" vertical="top" wrapText="1"/>
    </xf>
    <xf numFmtId="49" fontId="54" fillId="0" borderId="60" xfId="45" applyNumberFormat="1" applyFont="1" applyBorder="1" applyAlignment="1">
      <alignment horizontal="left" vertical="top" wrapText="1"/>
    </xf>
    <xf numFmtId="1" fontId="59" fillId="0" borderId="93" xfId="45" applyNumberFormat="1" applyFont="1" applyFill="1" applyBorder="1" applyAlignment="1">
      <alignment horizontal="center" vertical="top" wrapText="1"/>
    </xf>
    <xf numFmtId="49" fontId="59" fillId="0" borderId="57" xfId="45" applyNumberFormat="1" applyFont="1" applyFill="1" applyBorder="1" applyAlignment="1">
      <alignment horizontal="left" vertical="top" wrapText="1"/>
    </xf>
    <xf numFmtId="0" fontId="7" fillId="0" borderId="0" xfId="45" applyAlignment="1">
      <alignment horizontal="right"/>
    </xf>
    <xf numFmtId="2" fontId="7" fillId="0" borderId="0" xfId="45" applyNumberFormat="1" applyAlignment="1">
      <alignment horizontal="right"/>
    </xf>
    <xf numFmtId="0" fontId="7" fillId="0" borderId="0" xfId="45" applyAlignment="1">
      <alignment horizontal="center"/>
    </xf>
    <xf numFmtId="0" fontId="54" fillId="0" borderId="0" xfId="45" applyFont="1" applyBorder="1" applyAlignment="1">
      <alignment horizontal="center"/>
    </xf>
    <xf numFmtId="0" fontId="54" fillId="0" borderId="0" xfId="45" applyFont="1" applyBorder="1"/>
    <xf numFmtId="0" fontId="54" fillId="0" borderId="0" xfId="45" applyFont="1" applyFill="1" applyBorder="1" applyAlignment="1">
      <alignment horizontal="center"/>
    </xf>
    <xf numFmtId="0" fontId="61" fillId="0" borderId="0" xfId="45" applyFont="1" applyBorder="1"/>
    <xf numFmtId="2" fontId="7" fillId="0" borderId="0" xfId="45" applyNumberFormat="1" applyBorder="1" applyAlignment="1">
      <alignment horizontal="right"/>
    </xf>
    <xf numFmtId="0" fontId="61" fillId="0" borderId="0" xfId="45" applyFont="1" applyBorder="1" applyAlignment="1">
      <alignment horizontal="center"/>
    </xf>
    <xf numFmtId="165" fontId="54" fillId="0" borderId="0" xfId="45" applyNumberFormat="1" applyFont="1" applyFill="1" applyBorder="1" applyAlignment="1"/>
    <xf numFmtId="0" fontId="7" fillId="0" borderId="0" xfId="45" applyFill="1" applyBorder="1" applyAlignment="1">
      <alignment horizontal="center"/>
    </xf>
    <xf numFmtId="0" fontId="61" fillId="0" borderId="0" xfId="45" applyFont="1"/>
    <xf numFmtId="165" fontId="64" fillId="0" borderId="0" xfId="45" applyNumberFormat="1" applyFont="1" applyFill="1" applyBorder="1" applyAlignment="1"/>
    <xf numFmtId="2" fontId="65" fillId="0" borderId="0" xfId="45" applyNumberFormat="1" applyFont="1" applyBorder="1" applyAlignment="1">
      <alignment horizontal="right"/>
    </xf>
    <xf numFmtId="2" fontId="3" fillId="0" borderId="0" xfId="45" applyNumberFormat="1" applyFont="1" applyAlignment="1">
      <alignment horizontal="right"/>
    </xf>
    <xf numFmtId="0" fontId="65" fillId="0" borderId="0" xfId="45" applyFont="1" applyFill="1" applyBorder="1" applyAlignment="1">
      <alignment horizontal="center"/>
    </xf>
    <xf numFmtId="0" fontId="65" fillId="0" borderId="0" xfId="45" applyFont="1" applyAlignment="1">
      <alignment horizontal="center"/>
    </xf>
    <xf numFmtId="0" fontId="13" fillId="0" borderId="0" xfId="45" applyFont="1" applyAlignment="1">
      <alignment horizontal="left"/>
    </xf>
    <xf numFmtId="49" fontId="61" fillId="0" borderId="0" xfId="45" applyNumberFormat="1" applyFont="1" applyAlignment="1">
      <alignment horizontal="center" vertical="top"/>
    </xf>
    <xf numFmtId="2" fontId="61" fillId="0" borderId="0" xfId="45" applyNumberFormat="1" applyFont="1" applyBorder="1" applyAlignment="1">
      <alignment horizontal="right"/>
    </xf>
    <xf numFmtId="2" fontId="14" fillId="0" borderId="0" xfId="45" applyNumberFormat="1" applyFont="1" applyBorder="1" applyAlignment="1">
      <alignment horizontal="right"/>
    </xf>
    <xf numFmtId="0" fontId="55" fillId="0" borderId="0" xfId="45" applyFont="1" applyBorder="1"/>
    <xf numFmtId="0" fontId="54" fillId="0" borderId="0" xfId="45" applyFont="1" applyBorder="1" applyAlignment="1"/>
    <xf numFmtId="2" fontId="3" fillId="0" borderId="0" xfId="45" applyNumberFormat="1" applyFont="1" applyBorder="1" applyAlignment="1">
      <alignment horizontal="right"/>
    </xf>
    <xf numFmtId="0" fontId="65" fillId="0" borderId="0" xfId="45" applyFont="1" applyBorder="1" applyAlignment="1">
      <alignment horizontal="center"/>
    </xf>
    <xf numFmtId="0" fontId="13" fillId="0" borderId="0" xfId="45" applyFont="1" applyBorder="1" applyAlignment="1">
      <alignment horizontal="left"/>
    </xf>
    <xf numFmtId="49" fontId="61" fillId="0" borderId="0" xfId="45" applyNumberFormat="1" applyFont="1" applyBorder="1" applyAlignment="1">
      <alignment horizontal="center" vertical="top"/>
    </xf>
    <xf numFmtId="49" fontId="61" fillId="0" borderId="0" xfId="45" applyNumberFormat="1" applyFont="1" applyBorder="1" applyAlignment="1">
      <alignment horizontal="center"/>
    </xf>
    <xf numFmtId="0" fontId="61" fillId="0" borderId="0" xfId="45" applyFont="1" applyFill="1" applyBorder="1" applyAlignment="1">
      <alignment horizontal="center"/>
    </xf>
    <xf numFmtId="0" fontId="55" fillId="0" borderId="0" xfId="45" applyFont="1" applyBorder="1" applyAlignment="1">
      <alignment horizontal="left"/>
    </xf>
    <xf numFmtId="2" fontId="66" fillId="0" borderId="0" xfId="45" applyNumberFormat="1" applyFont="1" applyBorder="1" applyAlignment="1">
      <alignment horizontal="right"/>
    </xf>
    <xf numFmtId="0" fontId="55" fillId="0" borderId="0" xfId="45" applyFont="1" applyFill="1" applyAlignment="1">
      <alignment horizontal="left"/>
    </xf>
    <xf numFmtId="0" fontId="55" fillId="0" borderId="0" xfId="45" applyFont="1" applyFill="1"/>
    <xf numFmtId="49" fontId="54" fillId="0" borderId="0" xfId="45" applyNumberFormat="1" applyFont="1" applyFill="1" applyBorder="1" applyAlignment="1">
      <alignment horizontal="center"/>
    </xf>
    <xf numFmtId="0" fontId="67" fillId="0" borderId="0" xfId="45" applyFont="1" applyAlignment="1">
      <alignment horizontal="left"/>
    </xf>
    <xf numFmtId="0" fontId="67" fillId="0" borderId="0" xfId="45" applyFont="1" applyAlignment="1">
      <alignment horizontal="justify"/>
    </xf>
    <xf numFmtId="2" fontId="65" fillId="0" borderId="0" xfId="45" applyNumberFormat="1" applyFont="1" applyFill="1" applyBorder="1" applyAlignment="1">
      <alignment horizontal="right"/>
    </xf>
    <xf numFmtId="0" fontId="65" fillId="0" borderId="0" xfId="45" applyFont="1" applyFill="1" applyAlignment="1">
      <alignment horizontal="center"/>
    </xf>
    <xf numFmtId="2" fontId="68" fillId="0" borderId="0" xfId="45" applyNumberFormat="1" applyFont="1" applyAlignment="1">
      <alignment horizontal="right"/>
    </xf>
    <xf numFmtId="0" fontId="3" fillId="0" borderId="0" xfId="45" applyFont="1" applyBorder="1" applyAlignment="1">
      <alignment horizontal="right"/>
    </xf>
    <xf numFmtId="165" fontId="69" fillId="0" borderId="0" xfId="45" applyNumberFormat="1" applyFont="1" applyFill="1" applyBorder="1" applyAlignment="1"/>
    <xf numFmtId="2" fontId="13" fillId="0" borderId="94" xfId="45" applyNumberFormat="1" applyFont="1" applyFill="1" applyBorder="1" applyAlignment="1" applyProtection="1">
      <alignment horizontal="center" vertical="center" wrapText="1"/>
    </xf>
    <xf numFmtId="0" fontId="13" fillId="0" borderId="94" xfId="45" applyNumberFormat="1" applyFont="1" applyFill="1" applyBorder="1" applyAlignment="1" applyProtection="1">
      <alignment horizontal="center" vertical="center" wrapText="1"/>
    </xf>
    <xf numFmtId="0" fontId="5" fillId="0" borderId="0" xfId="45" applyNumberFormat="1" applyFont="1" applyFill="1" applyBorder="1" applyAlignment="1" applyProtection="1">
      <alignment horizontal="right"/>
    </xf>
    <xf numFmtId="2" fontId="3" fillId="0" borderId="0" xfId="45" applyNumberFormat="1" applyFont="1" applyFill="1" applyBorder="1" applyAlignment="1" applyProtection="1">
      <alignment horizontal="right"/>
    </xf>
    <xf numFmtId="0" fontId="3" fillId="0" borderId="0" xfId="45" applyNumberFormat="1" applyFont="1" applyFill="1" applyBorder="1" applyAlignment="1" applyProtection="1">
      <alignment horizontal="center"/>
    </xf>
    <xf numFmtId="0" fontId="3" fillId="0" borderId="0" xfId="45" applyNumberFormat="1" applyFont="1" applyFill="1" applyAlignment="1" applyProtection="1">
      <alignment horizontal="center"/>
    </xf>
    <xf numFmtId="0" fontId="3" fillId="0" borderId="0" xfId="45" applyNumberFormat="1" applyFont="1" applyFill="1" applyAlignment="1" applyProtection="1"/>
    <xf numFmtId="2" fontId="5" fillId="0" borderId="0" xfId="45" applyNumberFormat="1" applyFont="1" applyFill="1" applyBorder="1" applyAlignment="1" applyProtection="1">
      <alignment horizontal="right"/>
    </xf>
    <xf numFmtId="0" fontId="59" fillId="19" borderId="0" xfId="45" applyNumberFormat="1" applyFont="1" applyFill="1" applyBorder="1" applyAlignment="1" applyProtection="1"/>
    <xf numFmtId="0" fontId="55" fillId="0" borderId="0" xfId="45" applyNumberFormat="1" applyFont="1" applyFill="1" applyAlignment="1" applyProtection="1">
      <alignment horizontal="center"/>
    </xf>
    <xf numFmtId="0" fontId="7" fillId="0" borderId="0" xfId="45" applyBorder="1" applyAlignment="1"/>
    <xf numFmtId="0" fontId="59" fillId="0" borderId="0" xfId="45" applyNumberFormat="1" applyFont="1" applyFill="1" applyBorder="1" applyAlignment="1" applyProtection="1"/>
    <xf numFmtId="0" fontId="54" fillId="0" borderId="0" xfId="45" applyNumberFormat="1" applyFont="1" applyFill="1" applyAlignment="1" applyProtection="1">
      <alignment horizontal="center"/>
    </xf>
    <xf numFmtId="0" fontId="7" fillId="0" borderId="0" xfId="45" applyBorder="1"/>
    <xf numFmtId="0" fontId="7" fillId="0" borderId="0" xfId="45" applyFill="1" applyBorder="1" applyAlignment="1">
      <alignment horizontal="right"/>
    </xf>
    <xf numFmtId="2" fontId="7" fillId="0" borderId="0" xfId="45" applyNumberFormat="1" applyFill="1" applyBorder="1" applyAlignment="1">
      <alignment horizontal="right"/>
    </xf>
    <xf numFmtId="0" fontId="7" fillId="0" borderId="0" xfId="45" applyFill="1" applyAlignment="1">
      <alignment horizontal="center"/>
    </xf>
    <xf numFmtId="0" fontId="18" fillId="0" borderId="0" xfId="45" applyFont="1" applyFill="1"/>
    <xf numFmtId="0" fontId="39" fillId="0" borderId="95" xfId="44" applyFont="1" applyBorder="1"/>
    <xf numFmtId="0" fontId="40" fillId="0" borderId="95" xfId="44" applyFont="1" applyBorder="1"/>
    <xf numFmtId="4" fontId="39" fillId="0" borderId="95" xfId="44" applyNumberFormat="1" applyFont="1" applyBorder="1"/>
    <xf numFmtId="166" fontId="39" fillId="0" borderId="0" xfId="44" applyNumberFormat="1" applyFont="1"/>
    <xf numFmtId="3" fontId="39" fillId="0" borderId="0" xfId="44" applyNumberFormat="1" applyFont="1" applyAlignment="1">
      <alignment horizontal="left"/>
    </xf>
    <xf numFmtId="4" fontId="70" fillId="0" borderId="0" xfId="44" applyNumberFormat="1" applyFont="1"/>
    <xf numFmtId="0" fontId="87" fillId="0" borderId="0" xfId="44" applyFont="1" applyAlignment="1">
      <alignment vertical="center"/>
    </xf>
    <xf numFmtId="166" fontId="87" fillId="0" borderId="0" xfId="44" applyNumberFormat="1" applyFont="1" applyAlignment="1">
      <alignment horizontal="right" vertical="center"/>
    </xf>
    <xf numFmtId="0" fontId="87" fillId="0" borderId="0" xfId="44" applyFont="1" applyAlignment="1">
      <alignment vertical="center" wrapText="1"/>
    </xf>
    <xf numFmtId="0" fontId="88" fillId="0" borderId="0" xfId="44" applyFont="1" applyAlignment="1">
      <alignment vertical="center"/>
    </xf>
    <xf numFmtId="0" fontId="89" fillId="0" borderId="0" xfId="44" applyFont="1" applyAlignment="1">
      <alignment vertical="center"/>
    </xf>
    <xf numFmtId="166" fontId="89" fillId="0" borderId="0" xfId="44" applyNumberFormat="1" applyFont="1" applyAlignment="1">
      <alignment horizontal="right" vertical="center"/>
    </xf>
    <xf numFmtId="0" fontId="89" fillId="0" borderId="0" xfId="44" applyFont="1" applyAlignment="1">
      <alignment vertical="center" wrapText="1"/>
    </xf>
    <xf numFmtId="0" fontId="90" fillId="0" borderId="0" xfId="44" applyFont="1" applyAlignment="1">
      <alignment vertical="center"/>
    </xf>
    <xf numFmtId="166" fontId="90" fillId="0" borderId="0" xfId="44" applyNumberFormat="1" applyFont="1" applyAlignment="1">
      <alignment horizontal="right" vertical="center"/>
    </xf>
    <xf numFmtId="0" fontId="90" fillId="0" borderId="0" xfId="44" applyFont="1" applyAlignment="1">
      <alignment vertical="center" wrapText="1"/>
    </xf>
    <xf numFmtId="177" fontId="39" fillId="0" borderId="0" xfId="44" applyNumberFormat="1" applyFont="1" applyAlignment="1">
      <alignment horizontal="center" vertical="center" wrapText="1"/>
    </xf>
    <xf numFmtId="174" fontId="41" fillId="0" borderId="0" xfId="0" applyNumberFormat="1" applyFont="1"/>
    <xf numFmtId="4" fontId="39" fillId="0" borderId="0" xfId="0" applyNumberFormat="1" applyFont="1"/>
    <xf numFmtId="4" fontId="41" fillId="0" borderId="0" xfId="0" applyNumberFormat="1" applyFont="1"/>
    <xf numFmtId="4" fontId="42" fillId="0" borderId="0" xfId="0" applyNumberFormat="1" applyFont="1"/>
    <xf numFmtId="174" fontId="39" fillId="0" borderId="0" xfId="0" applyNumberFormat="1" applyFont="1" applyAlignment="1">
      <alignment horizontal="right"/>
    </xf>
    <xf numFmtId="174" fontId="39" fillId="0" borderId="0" xfId="0" applyNumberFormat="1" applyFont="1"/>
    <xf numFmtId="174" fontId="39" fillId="0" borderId="0" xfId="0" applyNumberFormat="1" applyFont="1" applyAlignment="1"/>
    <xf numFmtId="4" fontId="39" fillId="0" borderId="0" xfId="0" applyNumberFormat="1" applyFont="1" applyAlignment="1">
      <alignment horizontal="right"/>
    </xf>
    <xf numFmtId="4" fontId="39" fillId="0" borderId="0" xfId="0" applyNumberFormat="1" applyFont="1" applyAlignment="1"/>
    <xf numFmtId="49" fontId="89" fillId="0" borderId="0" xfId="0" applyNumberFormat="1" applyFont="1" applyAlignment="1" applyProtection="1">
      <alignment horizontal="left" vertical="center" indent="2"/>
    </xf>
    <xf numFmtId="49" fontId="91" fillId="0" borderId="0" xfId="0" applyNumberFormat="1" applyFont="1" applyAlignment="1" applyProtection="1">
      <alignment vertical="center"/>
    </xf>
    <xf numFmtId="49" fontId="91" fillId="0" borderId="0" xfId="0" applyNumberFormat="1" applyFont="1" applyAlignment="1" applyProtection="1">
      <alignment horizontal="left" vertical="center" indent="4"/>
    </xf>
    <xf numFmtId="168" fontId="91" fillId="0" borderId="0" xfId="0" applyNumberFormat="1" applyFont="1" applyAlignment="1" applyProtection="1">
      <alignment horizontal="right" vertical="center"/>
    </xf>
    <xf numFmtId="166" fontId="7" fillId="0" borderId="0" xfId="45" applyNumberFormat="1"/>
    <xf numFmtId="173" fontId="39" fillId="0" borderId="0" xfId="44" applyNumberFormat="1" applyFont="1"/>
    <xf numFmtId="0" fontId="12" fillId="17" borderId="0" xfId="0" applyFont="1" applyFill="1" applyBorder="1" applyAlignment="1" applyProtection="1">
      <alignment horizontal="left" vertical="center" wrapText="1"/>
    </xf>
    <xf numFmtId="164" fontId="57" fillId="0" borderId="91" xfId="37" applyNumberFormat="1" applyFont="1" applyBorder="1" applyAlignment="1">
      <alignment horizontal="left" vertical="top" wrapText="1"/>
    </xf>
    <xf numFmtId="173" fontId="92" fillId="0" borderId="61" xfId="44" applyNumberFormat="1" applyFont="1" applyBorder="1" applyAlignment="1" applyProtection="1">
      <alignment horizontal="right"/>
      <protection locked="0" hidden="1"/>
    </xf>
    <xf numFmtId="2" fontId="71" fillId="0" borderId="0" xfId="45" applyNumberFormat="1" applyFont="1" applyBorder="1" applyAlignment="1">
      <alignment horizontal="right"/>
    </xf>
    <xf numFmtId="2" fontId="16" fillId="22" borderId="27" xfId="44" applyNumberFormat="1" applyFill="1" applyBorder="1"/>
    <xf numFmtId="2" fontId="16" fillId="22" borderId="7" xfId="44" applyNumberFormat="1" applyFill="1" applyBorder="1"/>
    <xf numFmtId="2" fontId="43" fillId="21" borderId="9" xfId="44" applyNumberFormat="1" applyFont="1" applyFill="1" applyBorder="1" applyAlignment="1">
      <alignment horizontal="center"/>
    </xf>
    <xf numFmtId="2" fontId="43" fillId="21" borderId="7" xfId="44" applyNumberFormat="1" applyFont="1" applyFill="1" applyBorder="1" applyAlignment="1">
      <alignment horizontal="center"/>
    </xf>
    <xf numFmtId="1" fontId="43" fillId="0" borderId="7" xfId="44" applyNumberFormat="1" applyFont="1" applyFill="1" applyBorder="1" applyAlignment="1">
      <alignment horizontal="center"/>
    </xf>
    <xf numFmtId="1" fontId="43" fillId="0" borderId="12" xfId="44" applyNumberFormat="1" applyFont="1" applyFill="1" applyBorder="1" applyAlignment="1">
      <alignment horizontal="center"/>
    </xf>
    <xf numFmtId="2" fontId="43" fillId="0" borderId="9" xfId="44" applyNumberFormat="1" applyFont="1" applyFill="1" applyBorder="1" applyAlignment="1">
      <alignment horizontal="center"/>
    </xf>
    <xf numFmtId="2" fontId="43" fillId="0" borderId="73" xfId="44" applyNumberFormat="1" applyFont="1" applyFill="1" applyBorder="1" applyAlignment="1">
      <alignment horizontal="center"/>
    </xf>
    <xf numFmtId="1" fontId="43" fillId="0" borderId="73" xfId="44" applyNumberFormat="1" applyFont="1" applyFill="1" applyBorder="1" applyAlignment="1">
      <alignment horizontal="center"/>
    </xf>
    <xf numFmtId="2" fontId="43" fillId="0" borderId="7" xfId="44" applyNumberFormat="1" applyFont="1" applyFill="1" applyBorder="1" applyAlignment="1">
      <alignment horizontal="center"/>
    </xf>
    <xf numFmtId="2" fontId="43" fillId="0" borderId="12" xfId="44" applyNumberFormat="1" applyFont="1" applyFill="1" applyBorder="1" applyAlignment="1">
      <alignment horizontal="center"/>
    </xf>
    <xf numFmtId="1" fontId="43" fillId="0" borderId="5" xfId="44" applyNumberFormat="1" applyFont="1" applyFill="1" applyBorder="1" applyAlignment="1">
      <alignment horizontal="center"/>
    </xf>
    <xf numFmtId="1" fontId="43" fillId="0" borderId="8" xfId="44" applyNumberFormat="1" applyFont="1" applyFill="1" applyBorder="1" applyAlignment="1">
      <alignment horizontal="center"/>
    </xf>
    <xf numFmtId="1" fontId="43" fillId="0" borderId="10" xfId="44" applyNumberFormat="1" applyFont="1" applyFill="1" applyBorder="1" applyAlignment="1">
      <alignment horizontal="center"/>
    </xf>
    <xf numFmtId="2" fontId="43" fillId="0" borderId="80" xfId="44" applyNumberFormat="1" applyFont="1" applyFill="1" applyBorder="1" applyAlignment="1">
      <alignment horizontal="center"/>
    </xf>
    <xf numFmtId="1" fontId="43" fillId="0" borderId="80" xfId="44" applyNumberFormat="1" applyFont="1" applyFill="1" applyBorder="1" applyAlignment="1">
      <alignment horizontal="center"/>
    </xf>
    <xf numFmtId="178" fontId="43" fillId="21" borderId="73" xfId="44" applyNumberFormat="1" applyFont="1" applyFill="1" applyBorder="1" applyAlignment="1">
      <alignment horizontal="center"/>
    </xf>
    <xf numFmtId="1" fontId="43" fillId="0" borderId="81" xfId="44" applyNumberFormat="1" applyFont="1" applyFill="1" applyBorder="1" applyAlignment="1">
      <alignment horizontal="center"/>
    </xf>
    <xf numFmtId="2" fontId="43" fillId="0" borderId="81" xfId="44" applyNumberFormat="1" applyFont="1" applyFill="1" applyBorder="1" applyAlignment="1">
      <alignment horizontal="center"/>
    </xf>
    <xf numFmtId="1" fontId="47" fillId="0" borderId="73" xfId="44" applyNumberFormat="1" applyFont="1" applyFill="1" applyBorder="1" applyAlignment="1">
      <alignment horizontal="center"/>
    </xf>
    <xf numFmtId="1" fontId="47" fillId="0" borderId="81" xfId="44" applyNumberFormat="1" applyFont="1" applyFill="1" applyBorder="1" applyAlignment="1">
      <alignment horizontal="center"/>
    </xf>
    <xf numFmtId="2" fontId="43" fillId="21" borderId="12" xfId="44" applyNumberFormat="1" applyFont="1" applyFill="1" applyBorder="1" applyAlignment="1">
      <alignment horizontal="center"/>
    </xf>
    <xf numFmtId="1" fontId="43" fillId="0" borderId="9" xfId="44" applyNumberFormat="1" applyFont="1" applyFill="1" applyBorder="1" applyAlignment="1">
      <alignment horizontal="center"/>
    </xf>
    <xf numFmtId="1" fontId="43" fillId="0" borderId="71" xfId="44" applyNumberFormat="1" applyFont="1" applyFill="1" applyBorder="1" applyAlignment="1">
      <alignment horizontal="center"/>
    </xf>
    <xf numFmtId="2" fontId="43" fillId="0" borderId="0" xfId="44" applyNumberFormat="1" applyFont="1" applyFill="1" applyBorder="1" applyAlignment="1">
      <alignment horizontal="center"/>
    </xf>
    <xf numFmtId="2" fontId="16" fillId="22" borderId="26" xfId="44" applyNumberFormat="1" applyFont="1" applyFill="1" applyBorder="1"/>
    <xf numFmtId="2" fontId="48" fillId="0" borderId="0" xfId="44" applyNumberFormat="1" applyFont="1"/>
    <xf numFmtId="2" fontId="47" fillId="22" borderId="26" xfId="44" applyNumberFormat="1" applyFont="1" applyFill="1" applyBorder="1" applyAlignment="1">
      <alignment horizontal="center"/>
    </xf>
    <xf numFmtId="172" fontId="16" fillId="0" borderId="71" xfId="44" applyNumberFormat="1" applyFont="1" applyFill="1" applyBorder="1" applyAlignment="1" applyProtection="1">
      <alignment horizontal="right"/>
      <protection locked="0" hidden="1"/>
    </xf>
    <xf numFmtId="172" fontId="16" fillId="0" borderId="61" xfId="44" applyNumberFormat="1" applyFont="1" applyFill="1" applyBorder="1" applyAlignment="1" applyProtection="1">
      <alignment horizontal="right"/>
      <protection locked="0" hidden="1"/>
    </xf>
    <xf numFmtId="172" fontId="16" fillId="0" borderId="69" xfId="44" applyNumberFormat="1" applyFont="1" applyFill="1" applyBorder="1" applyAlignment="1" applyProtection="1">
      <alignment horizontal="right"/>
      <protection locked="0" hidden="1"/>
    </xf>
    <xf numFmtId="172" fontId="16" fillId="0" borderId="68" xfId="44" applyNumberFormat="1" applyFont="1" applyFill="1" applyBorder="1" applyAlignment="1" applyProtection="1">
      <alignment horizontal="right"/>
      <protection locked="0" hidden="1"/>
    </xf>
    <xf numFmtId="2" fontId="13" fillId="0" borderId="0" xfId="45" applyNumberFormat="1" applyFont="1" applyAlignment="1">
      <alignment horizontal="right"/>
    </xf>
    <xf numFmtId="2" fontId="72" fillId="0" borderId="0" xfId="45" applyNumberFormat="1" applyFont="1" applyAlignment="1">
      <alignment horizontal="right"/>
    </xf>
    <xf numFmtId="2" fontId="19" fillId="0" borderId="0" xfId="45" applyNumberFormat="1" applyFont="1" applyAlignment="1">
      <alignment horizontal="right"/>
    </xf>
    <xf numFmtId="2" fontId="13" fillId="0" borderId="0" xfId="45" applyNumberFormat="1" applyFont="1" applyBorder="1" applyAlignment="1">
      <alignment horizontal="right"/>
    </xf>
    <xf numFmtId="166" fontId="14" fillId="0" borderId="0" xfId="44" applyNumberFormat="1" applyFont="1" applyFill="1" applyAlignment="1">
      <alignment horizontal="right" vertical="center"/>
    </xf>
    <xf numFmtId="166" fontId="80" fillId="0" borderId="0" xfId="44" applyNumberFormat="1" applyFont="1" applyAlignment="1">
      <alignment vertical="center"/>
    </xf>
    <xf numFmtId="166" fontId="80" fillId="0" borderId="0" xfId="44" applyNumberFormat="1" applyFont="1" applyFill="1" applyAlignment="1">
      <alignment horizontal="right" vertical="center"/>
    </xf>
    <xf numFmtId="166" fontId="14" fillId="0" borderId="0" xfId="44" applyNumberFormat="1" applyFont="1" applyAlignment="1">
      <alignment vertical="center"/>
    </xf>
    <xf numFmtId="174" fontId="39" fillId="0" borderId="0" xfId="44" applyNumberFormat="1" applyFont="1" applyFill="1" applyAlignment="1">
      <alignment horizontal="right"/>
    </xf>
    <xf numFmtId="174" fontId="41" fillId="0" borderId="0" xfId="44" applyNumberFormat="1" applyFont="1" applyFill="1"/>
    <xf numFmtId="4" fontId="41" fillId="0" borderId="0" xfId="44" applyNumberFormat="1" applyFont="1" applyFill="1"/>
    <xf numFmtId="4" fontId="39" fillId="0" borderId="0" xfId="44" applyNumberFormat="1" applyFont="1" applyFill="1"/>
    <xf numFmtId="174" fontId="39" fillId="0" borderId="0" xfId="44" applyNumberFormat="1" applyFont="1" applyFill="1"/>
    <xf numFmtId="174" fontId="93" fillId="0" borderId="0" xfId="44" applyNumberFormat="1" applyFont="1"/>
    <xf numFmtId="0" fontId="19" fillId="0" borderId="0" xfId="45" applyFont="1"/>
    <xf numFmtId="43" fontId="7" fillId="0" borderId="0" xfId="45" applyNumberFormat="1"/>
    <xf numFmtId="164" fontId="54" fillId="0" borderId="0" xfId="37" applyNumberFormat="1" applyFont="1" applyFill="1" applyAlignment="1">
      <alignment horizontal="center" vertical="top" wrapText="1"/>
    </xf>
    <xf numFmtId="179" fontId="0" fillId="0" borderId="0" xfId="0" applyNumberFormat="1" applyFont="1" applyProtection="1">
      <protection locked="0"/>
    </xf>
    <xf numFmtId="168" fontId="73" fillId="0" borderId="0" xfId="0" applyNumberFormat="1" applyFont="1" applyFill="1" applyAlignment="1" applyProtection="1">
      <alignment horizontal="right" vertical="center"/>
    </xf>
    <xf numFmtId="168" fontId="74" fillId="0" borderId="0" xfId="0" applyNumberFormat="1" applyFont="1" applyFill="1" applyAlignment="1" applyProtection="1">
      <alignment horizontal="right" vertical="center"/>
    </xf>
    <xf numFmtId="168" fontId="91" fillId="0" borderId="0" xfId="0" applyNumberFormat="1" applyFont="1" applyFill="1" applyAlignment="1" applyProtection="1">
      <alignment horizontal="right" vertical="center"/>
    </xf>
    <xf numFmtId="0" fontId="43" fillId="0" borderId="81" xfId="44" applyFont="1" applyBorder="1" applyAlignment="1">
      <alignment vertical="top" wrapText="1"/>
    </xf>
    <xf numFmtId="0" fontId="43" fillId="0" borderId="73" xfId="44" applyFont="1" applyBorder="1" applyAlignment="1">
      <alignment vertical="top" wrapText="1"/>
    </xf>
    <xf numFmtId="0" fontId="43" fillId="0" borderId="80" xfId="44" applyFont="1" applyBorder="1" applyAlignment="1">
      <alignment vertical="top" wrapText="1"/>
    </xf>
    <xf numFmtId="0" fontId="43" fillId="0" borderId="71" xfId="44" applyFont="1" applyBorder="1" applyAlignment="1">
      <alignment vertical="top" wrapText="1"/>
    </xf>
    <xf numFmtId="164" fontId="59" fillId="0" borderId="48" xfId="37" applyNumberFormat="1" applyFont="1" applyFill="1" applyBorder="1" applyAlignment="1">
      <alignment horizontal="center" vertical="top" wrapText="1"/>
    </xf>
    <xf numFmtId="164" fontId="59" fillId="0" borderId="49" xfId="37" applyNumberFormat="1" applyFont="1" applyFill="1" applyBorder="1" applyAlignment="1">
      <alignment horizontal="center" vertical="top" wrapText="1"/>
    </xf>
    <xf numFmtId="1" fontId="59" fillId="0" borderId="57" xfId="45" applyNumberFormat="1" applyFont="1" applyFill="1" applyBorder="1" applyAlignment="1">
      <alignment horizontal="center" vertical="top" wrapText="1"/>
    </xf>
    <xf numFmtId="0" fontId="54" fillId="0" borderId="60" xfId="45" applyFont="1" applyBorder="1" applyAlignment="1">
      <alignment horizontal="center" vertical="top" wrapText="1"/>
    </xf>
    <xf numFmtId="1" fontId="54" fillId="0" borderId="60" xfId="45" applyNumberFormat="1" applyFont="1" applyBorder="1" applyAlignment="1">
      <alignment horizontal="center" vertical="top" wrapText="1"/>
    </xf>
    <xf numFmtId="1" fontId="59" fillId="0" borderId="57" xfId="45" applyNumberFormat="1" applyFont="1" applyFill="1" applyBorder="1" applyAlignment="1">
      <alignment horizontal="left" vertical="top" wrapText="1"/>
    </xf>
    <xf numFmtId="0" fontId="55" fillId="0" borderId="60" xfId="45" applyFont="1" applyBorder="1" applyAlignment="1">
      <alignment horizontal="left" vertical="top" wrapText="1"/>
    </xf>
    <xf numFmtId="164" fontId="59" fillId="0" borderId="48" xfId="37" applyFont="1" applyFill="1" applyBorder="1" applyAlignment="1">
      <alignment horizontal="center" vertical="top" wrapText="1"/>
    </xf>
    <xf numFmtId="164" fontId="59" fillId="0" borderId="49" xfId="37" applyFont="1" applyFill="1" applyBorder="1" applyAlignment="1">
      <alignment horizontal="center" vertical="top" wrapText="1"/>
    </xf>
    <xf numFmtId="0" fontId="54" fillId="0" borderId="0" xfId="45" applyNumberFormat="1" applyFont="1" applyFill="1" applyBorder="1" applyAlignment="1" applyProtection="1">
      <alignment horizontal="center"/>
    </xf>
    <xf numFmtId="0" fontId="54" fillId="0" borderId="0" xfId="45" applyFont="1" applyBorder="1" applyAlignment="1"/>
    <xf numFmtId="0" fontId="3" fillId="0" borderId="0" xfId="45" applyNumberFormat="1" applyFont="1" applyFill="1" applyBorder="1" applyAlignment="1" applyProtection="1">
      <alignment horizontal="center"/>
    </xf>
    <xf numFmtId="0" fontId="7" fillId="0" borderId="0" xfId="45" applyBorder="1" applyAlignment="1"/>
    <xf numFmtId="49" fontId="61" fillId="0" borderId="0" xfId="45" applyNumberFormat="1" applyFont="1" applyAlignment="1">
      <alignment horizontal="center" vertical="top"/>
    </xf>
    <xf numFmtId="49" fontId="61" fillId="0" borderId="0" xfId="45" applyNumberFormat="1" applyFont="1" applyBorder="1" applyAlignment="1">
      <alignment horizontal="center" vertical="top"/>
    </xf>
  </cellXfs>
  <cellStyles count="34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40 % – Zvýraznění1" xfId="7" xr:uid="{00000000-0005-0000-0000-000006000000}"/>
    <cellStyle name="40 % – Zvýraznění2" xfId="8" xr:uid="{00000000-0005-0000-0000-000007000000}"/>
    <cellStyle name="40 % – Zvýraznění3" xfId="9" xr:uid="{00000000-0005-0000-0000-000008000000}"/>
    <cellStyle name="40 % – Zvýraznění4" xfId="10" xr:uid="{00000000-0005-0000-0000-000009000000}"/>
    <cellStyle name="40 % – Zvýraznění5" xfId="11" xr:uid="{00000000-0005-0000-0000-00000A000000}"/>
    <cellStyle name="40 % – Zvýraznění6" xfId="12" xr:uid="{00000000-0005-0000-0000-00000B000000}"/>
    <cellStyle name="60 % – Zvýraznění1" xfId="13" xr:uid="{00000000-0005-0000-0000-00000C000000}"/>
    <cellStyle name="60 % – Zvýraznění2" xfId="14" xr:uid="{00000000-0005-0000-0000-00000D000000}"/>
    <cellStyle name="60 % – Zvýraznění3" xfId="15" xr:uid="{00000000-0005-0000-0000-00000E000000}"/>
    <cellStyle name="60 % – Zvýraznění4" xfId="16" xr:uid="{00000000-0005-0000-0000-00000F000000}"/>
    <cellStyle name="60 % – Zvýraznění5" xfId="17" xr:uid="{00000000-0005-0000-0000-000010000000}"/>
    <cellStyle name="60 % – Zvýraznění6" xfId="18" xr:uid="{00000000-0005-0000-0000-000011000000}"/>
    <cellStyle name="Celkem" xfId="19" xr:uid="{00000000-0005-0000-0000-000023000000}"/>
    <cellStyle name="čárky 2" xfId="20" xr:uid="{00000000-0005-0000-0000-000012000000}"/>
    <cellStyle name="čárky 2 10" xfId="21" xr:uid="{00000000-0005-0000-0000-000013000000}"/>
    <cellStyle name="čárky 2 11" xfId="22" xr:uid="{00000000-0005-0000-0000-000014000000}"/>
    <cellStyle name="čárky 2 12" xfId="23" xr:uid="{00000000-0005-0000-0000-000015000000}"/>
    <cellStyle name="čárky 2 13" xfId="24" xr:uid="{00000000-0005-0000-0000-000016000000}"/>
    <cellStyle name="čárky 2 14" xfId="25" xr:uid="{00000000-0005-0000-0000-000017000000}"/>
    <cellStyle name="čárky 2 15" xfId="26" xr:uid="{00000000-0005-0000-0000-000018000000}"/>
    <cellStyle name="čárky 2 16" xfId="27" xr:uid="{00000000-0005-0000-0000-000019000000}"/>
    <cellStyle name="čárky 2 2" xfId="28" xr:uid="{00000000-0005-0000-0000-00001A000000}"/>
    <cellStyle name="čárky 2 3" xfId="29" xr:uid="{00000000-0005-0000-0000-00001B000000}"/>
    <cellStyle name="čárky 2 4" xfId="30" xr:uid="{00000000-0005-0000-0000-00001C000000}"/>
    <cellStyle name="čárky 2 5" xfId="31" xr:uid="{00000000-0005-0000-0000-00001D000000}"/>
    <cellStyle name="čárky 2 6" xfId="32" xr:uid="{00000000-0005-0000-0000-00001E000000}"/>
    <cellStyle name="čárky 2 7" xfId="33" xr:uid="{00000000-0005-0000-0000-00001F000000}"/>
    <cellStyle name="čárky 2 8" xfId="34" xr:uid="{00000000-0005-0000-0000-000020000000}"/>
    <cellStyle name="čárky 2 9" xfId="35" xr:uid="{00000000-0005-0000-0000-000021000000}"/>
    <cellStyle name="čárky 4" xfId="36" xr:uid="{00000000-0005-0000-0000-000022000000}"/>
    <cellStyle name="Čiarka 2" xfId="37" xr:uid="{00000000-0005-0000-0000-000025000000}"/>
    <cellStyle name="daten" xfId="38" xr:uid="{00000000-0005-0000-0000-000026000000}"/>
    <cellStyle name="Euro" xfId="39" xr:uid="{00000000-0005-0000-0000-000027000000}"/>
    <cellStyle name="Chybně" xfId="40" xr:uid="{00000000-0005-0000-0000-000024000000}"/>
    <cellStyle name="Kontrolní buňka" xfId="41" xr:uid="{00000000-0005-0000-0000-000028000000}"/>
    <cellStyle name="Název" xfId="42" xr:uid="{00000000-0005-0000-0000-000029000000}"/>
    <cellStyle name="Neutrální" xfId="43" xr:uid="{00000000-0005-0000-0000-00002A000000}"/>
    <cellStyle name="Normálna" xfId="0" builtinId="0"/>
    <cellStyle name="Normálna 2" xfId="44" xr:uid="{00000000-0005-0000-0000-00002C000000}"/>
    <cellStyle name="Normálna 3" xfId="45" xr:uid="{00000000-0005-0000-0000-00002D000000}"/>
    <cellStyle name="normální 10" xfId="46" xr:uid="{00000000-0005-0000-0000-00002E000000}"/>
    <cellStyle name="normální 10 2" xfId="47" xr:uid="{00000000-0005-0000-0000-00002F000000}"/>
    <cellStyle name="normální 10 3" xfId="48" xr:uid="{00000000-0005-0000-0000-000030000000}"/>
    <cellStyle name="normální 11" xfId="49" xr:uid="{00000000-0005-0000-0000-000031000000}"/>
    <cellStyle name="normální 11 10" xfId="50" xr:uid="{00000000-0005-0000-0000-000032000000}"/>
    <cellStyle name="normální 11 11" xfId="51" xr:uid="{00000000-0005-0000-0000-000033000000}"/>
    <cellStyle name="normální 11 12" xfId="52" xr:uid="{00000000-0005-0000-0000-000034000000}"/>
    <cellStyle name="normální 11 13" xfId="53" xr:uid="{00000000-0005-0000-0000-000035000000}"/>
    <cellStyle name="normální 11 2" xfId="54" xr:uid="{00000000-0005-0000-0000-000036000000}"/>
    <cellStyle name="normální 11 2 10" xfId="55" xr:uid="{00000000-0005-0000-0000-000037000000}"/>
    <cellStyle name="normální 11 2 11" xfId="56" xr:uid="{00000000-0005-0000-0000-000038000000}"/>
    <cellStyle name="normální 11 2 2" xfId="57" xr:uid="{00000000-0005-0000-0000-000039000000}"/>
    <cellStyle name="normální 11 2 3" xfId="58" xr:uid="{00000000-0005-0000-0000-00003A000000}"/>
    <cellStyle name="normální 11 2 4" xfId="59" xr:uid="{00000000-0005-0000-0000-00003B000000}"/>
    <cellStyle name="normální 11 2 5" xfId="60" xr:uid="{00000000-0005-0000-0000-00003C000000}"/>
    <cellStyle name="normální 11 2 6" xfId="61" xr:uid="{00000000-0005-0000-0000-00003D000000}"/>
    <cellStyle name="normální 11 2 7" xfId="62" xr:uid="{00000000-0005-0000-0000-00003E000000}"/>
    <cellStyle name="normální 11 2 8" xfId="63" xr:uid="{00000000-0005-0000-0000-00003F000000}"/>
    <cellStyle name="normální 11 2 9" xfId="64" xr:uid="{00000000-0005-0000-0000-000040000000}"/>
    <cellStyle name="normální 11 3" xfId="65" xr:uid="{00000000-0005-0000-0000-000041000000}"/>
    <cellStyle name="normální 11 4" xfId="66" xr:uid="{00000000-0005-0000-0000-000042000000}"/>
    <cellStyle name="normální 11 4 2" xfId="67" xr:uid="{00000000-0005-0000-0000-000043000000}"/>
    <cellStyle name="normální 11 4 3" xfId="68" xr:uid="{00000000-0005-0000-0000-000044000000}"/>
    <cellStyle name="normální 11 5" xfId="69" xr:uid="{00000000-0005-0000-0000-000045000000}"/>
    <cellStyle name="normální 11 6" xfId="70" xr:uid="{00000000-0005-0000-0000-000046000000}"/>
    <cellStyle name="normální 11 7" xfId="71" xr:uid="{00000000-0005-0000-0000-000047000000}"/>
    <cellStyle name="normální 11 8" xfId="72" xr:uid="{00000000-0005-0000-0000-000048000000}"/>
    <cellStyle name="normální 11 9" xfId="73" xr:uid="{00000000-0005-0000-0000-000049000000}"/>
    <cellStyle name="normální 12" xfId="74" xr:uid="{00000000-0005-0000-0000-00004A000000}"/>
    <cellStyle name="normální 12 2" xfId="75" xr:uid="{00000000-0005-0000-0000-00004B000000}"/>
    <cellStyle name="normální 12 3" xfId="76" xr:uid="{00000000-0005-0000-0000-00004C000000}"/>
    <cellStyle name="normální 13" xfId="77" xr:uid="{00000000-0005-0000-0000-00004D000000}"/>
    <cellStyle name="normální 13 2" xfId="78" xr:uid="{00000000-0005-0000-0000-00004E000000}"/>
    <cellStyle name="normální 13 3" xfId="79" xr:uid="{00000000-0005-0000-0000-00004F000000}"/>
    <cellStyle name="normální 14" xfId="80" xr:uid="{00000000-0005-0000-0000-000050000000}"/>
    <cellStyle name="normální 14 2" xfId="81" xr:uid="{00000000-0005-0000-0000-000051000000}"/>
    <cellStyle name="normální 14 3" xfId="82" xr:uid="{00000000-0005-0000-0000-000052000000}"/>
    <cellStyle name="normální 15" xfId="83" xr:uid="{00000000-0005-0000-0000-000053000000}"/>
    <cellStyle name="normální 15 10" xfId="84" xr:uid="{00000000-0005-0000-0000-000054000000}"/>
    <cellStyle name="normální 15 11" xfId="85" xr:uid="{00000000-0005-0000-0000-000055000000}"/>
    <cellStyle name="normální 15 2" xfId="86" xr:uid="{00000000-0005-0000-0000-000056000000}"/>
    <cellStyle name="normální 15 3" xfId="87" xr:uid="{00000000-0005-0000-0000-000057000000}"/>
    <cellStyle name="normální 15 4" xfId="88" xr:uid="{00000000-0005-0000-0000-000058000000}"/>
    <cellStyle name="normální 15 5" xfId="89" xr:uid="{00000000-0005-0000-0000-000059000000}"/>
    <cellStyle name="normální 15 6" xfId="90" xr:uid="{00000000-0005-0000-0000-00005A000000}"/>
    <cellStyle name="normální 15 7" xfId="91" xr:uid="{00000000-0005-0000-0000-00005B000000}"/>
    <cellStyle name="normální 15 8" xfId="92" xr:uid="{00000000-0005-0000-0000-00005C000000}"/>
    <cellStyle name="normální 15 9" xfId="93" xr:uid="{00000000-0005-0000-0000-00005D000000}"/>
    <cellStyle name="normální 16" xfId="94" xr:uid="{00000000-0005-0000-0000-00005E000000}"/>
    <cellStyle name="normální 16 2" xfId="95" xr:uid="{00000000-0005-0000-0000-00005F000000}"/>
    <cellStyle name="normální 16 3" xfId="96" xr:uid="{00000000-0005-0000-0000-000060000000}"/>
    <cellStyle name="normální 17" xfId="97" xr:uid="{00000000-0005-0000-0000-000061000000}"/>
    <cellStyle name="normální 17 10" xfId="98" xr:uid="{00000000-0005-0000-0000-000062000000}"/>
    <cellStyle name="normální 17 11" xfId="99" xr:uid="{00000000-0005-0000-0000-000063000000}"/>
    <cellStyle name="normální 17 2" xfId="100" xr:uid="{00000000-0005-0000-0000-000064000000}"/>
    <cellStyle name="normální 17 3" xfId="101" xr:uid="{00000000-0005-0000-0000-000065000000}"/>
    <cellStyle name="normální 17 4" xfId="102" xr:uid="{00000000-0005-0000-0000-000066000000}"/>
    <cellStyle name="normální 17 5" xfId="103" xr:uid="{00000000-0005-0000-0000-000067000000}"/>
    <cellStyle name="normální 17 6" xfId="104" xr:uid="{00000000-0005-0000-0000-000068000000}"/>
    <cellStyle name="normální 17 7" xfId="105" xr:uid="{00000000-0005-0000-0000-000069000000}"/>
    <cellStyle name="normální 17 8" xfId="106" xr:uid="{00000000-0005-0000-0000-00006A000000}"/>
    <cellStyle name="normální 17 9" xfId="107" xr:uid="{00000000-0005-0000-0000-00006B000000}"/>
    <cellStyle name="normální 18" xfId="108" xr:uid="{00000000-0005-0000-0000-00006C000000}"/>
    <cellStyle name="normální 18 2" xfId="109" xr:uid="{00000000-0005-0000-0000-00006D000000}"/>
    <cellStyle name="normální 18 3" xfId="110" xr:uid="{00000000-0005-0000-0000-00006E000000}"/>
    <cellStyle name="normální 19" xfId="111" xr:uid="{00000000-0005-0000-0000-00006F000000}"/>
    <cellStyle name="normální 19 2" xfId="112" xr:uid="{00000000-0005-0000-0000-000070000000}"/>
    <cellStyle name="normální 19 3" xfId="113" xr:uid="{00000000-0005-0000-0000-000071000000}"/>
    <cellStyle name="normální 2 10" xfId="114" xr:uid="{00000000-0005-0000-0000-000072000000}"/>
    <cellStyle name="normální 2 11" xfId="115" xr:uid="{00000000-0005-0000-0000-000073000000}"/>
    <cellStyle name="normální 2 12" xfId="116" xr:uid="{00000000-0005-0000-0000-000074000000}"/>
    <cellStyle name="normální 2 13" xfId="117" xr:uid="{00000000-0005-0000-0000-000075000000}"/>
    <cellStyle name="normální 2 14" xfId="118" xr:uid="{00000000-0005-0000-0000-000076000000}"/>
    <cellStyle name="normální 2 15" xfId="119" xr:uid="{00000000-0005-0000-0000-000077000000}"/>
    <cellStyle name="normální 2 16" xfId="120" xr:uid="{00000000-0005-0000-0000-000078000000}"/>
    <cellStyle name="normální 2 17" xfId="121" xr:uid="{00000000-0005-0000-0000-000079000000}"/>
    <cellStyle name="normální 2 18" xfId="122" xr:uid="{00000000-0005-0000-0000-00007A000000}"/>
    <cellStyle name="normální 2 19" xfId="123" xr:uid="{00000000-0005-0000-0000-00007B000000}"/>
    <cellStyle name="normální 2 2" xfId="124" xr:uid="{00000000-0005-0000-0000-00007C000000}"/>
    <cellStyle name="normální 2 2 10" xfId="125" xr:uid="{00000000-0005-0000-0000-00007D000000}"/>
    <cellStyle name="normální 2 2 11" xfId="126" xr:uid="{00000000-0005-0000-0000-00007E000000}"/>
    <cellStyle name="normální 2 2 12" xfId="127" xr:uid="{00000000-0005-0000-0000-00007F000000}"/>
    <cellStyle name="normální 2 2 13" xfId="128" xr:uid="{00000000-0005-0000-0000-000080000000}"/>
    <cellStyle name="normální 2 2 14" xfId="129" xr:uid="{00000000-0005-0000-0000-000081000000}"/>
    <cellStyle name="normální 2 2 2" xfId="130" xr:uid="{00000000-0005-0000-0000-000082000000}"/>
    <cellStyle name="normální 2 2 2 2" xfId="131" xr:uid="{00000000-0005-0000-0000-000083000000}"/>
    <cellStyle name="normální 2 2 2 3" xfId="132" xr:uid="{00000000-0005-0000-0000-000084000000}"/>
    <cellStyle name="normální 2 2 2 4" xfId="133" xr:uid="{00000000-0005-0000-0000-000085000000}"/>
    <cellStyle name="normální 2 2 2 5" xfId="134" xr:uid="{00000000-0005-0000-0000-000086000000}"/>
    <cellStyle name="normální 2 2 3" xfId="135" xr:uid="{00000000-0005-0000-0000-000087000000}"/>
    <cellStyle name="normální 2 2 4" xfId="136" xr:uid="{00000000-0005-0000-0000-000088000000}"/>
    <cellStyle name="normální 2 2 5" xfId="137" xr:uid="{00000000-0005-0000-0000-000089000000}"/>
    <cellStyle name="normální 2 2 6" xfId="138" xr:uid="{00000000-0005-0000-0000-00008A000000}"/>
    <cellStyle name="normální 2 2 7" xfId="139" xr:uid="{00000000-0005-0000-0000-00008B000000}"/>
    <cellStyle name="normální 2 2 8" xfId="140" xr:uid="{00000000-0005-0000-0000-00008C000000}"/>
    <cellStyle name="normální 2 2 9" xfId="141" xr:uid="{00000000-0005-0000-0000-00008D000000}"/>
    <cellStyle name="normální 2 20" xfId="142" xr:uid="{00000000-0005-0000-0000-00008E000000}"/>
    <cellStyle name="normální 2 21" xfId="143" xr:uid="{00000000-0005-0000-0000-00008F000000}"/>
    <cellStyle name="normální 2 22" xfId="144" xr:uid="{00000000-0005-0000-0000-000090000000}"/>
    <cellStyle name="normální 2 23" xfId="145" xr:uid="{00000000-0005-0000-0000-000091000000}"/>
    <cellStyle name="normální 2 24" xfId="146" xr:uid="{00000000-0005-0000-0000-000092000000}"/>
    <cellStyle name="normální 2 25" xfId="147" xr:uid="{00000000-0005-0000-0000-000093000000}"/>
    <cellStyle name="normální 2 26" xfId="148" xr:uid="{00000000-0005-0000-0000-000094000000}"/>
    <cellStyle name="normální 2 27" xfId="149" xr:uid="{00000000-0005-0000-0000-000095000000}"/>
    <cellStyle name="normální 2 28" xfId="150" xr:uid="{00000000-0005-0000-0000-000096000000}"/>
    <cellStyle name="normální 2 29" xfId="151" xr:uid="{00000000-0005-0000-0000-000097000000}"/>
    <cellStyle name="normální 2 3" xfId="152" xr:uid="{00000000-0005-0000-0000-000098000000}"/>
    <cellStyle name="normální 2 30" xfId="153" xr:uid="{00000000-0005-0000-0000-000099000000}"/>
    <cellStyle name="normální 2 31" xfId="154" xr:uid="{00000000-0005-0000-0000-00009A000000}"/>
    <cellStyle name="normální 2 32" xfId="155" xr:uid="{00000000-0005-0000-0000-00009B000000}"/>
    <cellStyle name="normální 2 4" xfId="156" xr:uid="{00000000-0005-0000-0000-00009C000000}"/>
    <cellStyle name="normální 2 4 2" xfId="157" xr:uid="{00000000-0005-0000-0000-00009D000000}"/>
    <cellStyle name="normální 2 4 3" xfId="158" xr:uid="{00000000-0005-0000-0000-00009E000000}"/>
    <cellStyle name="normální 2 5" xfId="159" xr:uid="{00000000-0005-0000-0000-00009F000000}"/>
    <cellStyle name="normální 2 6" xfId="160" xr:uid="{00000000-0005-0000-0000-0000A0000000}"/>
    <cellStyle name="normální 2 7" xfId="161" xr:uid="{00000000-0005-0000-0000-0000A1000000}"/>
    <cellStyle name="normální 2 8" xfId="162" xr:uid="{00000000-0005-0000-0000-0000A2000000}"/>
    <cellStyle name="normální 2 9" xfId="163" xr:uid="{00000000-0005-0000-0000-0000A3000000}"/>
    <cellStyle name="normální 20" xfId="164" xr:uid="{00000000-0005-0000-0000-0000A4000000}"/>
    <cellStyle name="normální 20 10" xfId="165" xr:uid="{00000000-0005-0000-0000-0000A5000000}"/>
    <cellStyle name="normální 20 11" xfId="166" xr:uid="{00000000-0005-0000-0000-0000A6000000}"/>
    <cellStyle name="normální 20 2" xfId="167" xr:uid="{00000000-0005-0000-0000-0000A7000000}"/>
    <cellStyle name="normální 20 3" xfId="168" xr:uid="{00000000-0005-0000-0000-0000A8000000}"/>
    <cellStyle name="normální 20 4" xfId="169" xr:uid="{00000000-0005-0000-0000-0000A9000000}"/>
    <cellStyle name="normální 20 5" xfId="170" xr:uid="{00000000-0005-0000-0000-0000AA000000}"/>
    <cellStyle name="normální 20 6" xfId="171" xr:uid="{00000000-0005-0000-0000-0000AB000000}"/>
    <cellStyle name="normální 20 7" xfId="172" xr:uid="{00000000-0005-0000-0000-0000AC000000}"/>
    <cellStyle name="normální 20 8" xfId="173" xr:uid="{00000000-0005-0000-0000-0000AD000000}"/>
    <cellStyle name="normální 20 9" xfId="174" xr:uid="{00000000-0005-0000-0000-0000AE000000}"/>
    <cellStyle name="normální 21" xfId="175" xr:uid="{00000000-0005-0000-0000-0000AF000000}"/>
    <cellStyle name="normální 21 2" xfId="176" xr:uid="{00000000-0005-0000-0000-0000B0000000}"/>
    <cellStyle name="normální 21 3" xfId="177" xr:uid="{00000000-0005-0000-0000-0000B1000000}"/>
    <cellStyle name="normální 22" xfId="178" xr:uid="{00000000-0005-0000-0000-0000B2000000}"/>
    <cellStyle name="normální 22 2" xfId="179" xr:uid="{00000000-0005-0000-0000-0000B3000000}"/>
    <cellStyle name="normální 22 3" xfId="180" xr:uid="{00000000-0005-0000-0000-0000B4000000}"/>
    <cellStyle name="normální 24" xfId="181" xr:uid="{00000000-0005-0000-0000-0000B5000000}"/>
    <cellStyle name="normální 26" xfId="182" xr:uid="{00000000-0005-0000-0000-0000B6000000}"/>
    <cellStyle name="normální 28" xfId="183" xr:uid="{00000000-0005-0000-0000-0000B7000000}"/>
    <cellStyle name="normální 29" xfId="184" xr:uid="{00000000-0005-0000-0000-0000B8000000}"/>
    <cellStyle name="normální 3" xfId="185" xr:uid="{00000000-0005-0000-0000-0000B9000000}"/>
    <cellStyle name="normální 3 10" xfId="186" xr:uid="{00000000-0005-0000-0000-0000BA000000}"/>
    <cellStyle name="normální 3 11" xfId="187" xr:uid="{00000000-0005-0000-0000-0000BB000000}"/>
    <cellStyle name="normální 3 12" xfId="188" xr:uid="{00000000-0005-0000-0000-0000BC000000}"/>
    <cellStyle name="normální 3 13" xfId="189" xr:uid="{00000000-0005-0000-0000-0000BD000000}"/>
    <cellStyle name="normální 3 14" xfId="190" xr:uid="{00000000-0005-0000-0000-0000BE000000}"/>
    <cellStyle name="normální 3 2" xfId="191" xr:uid="{00000000-0005-0000-0000-0000BF000000}"/>
    <cellStyle name="normální 3 2 10" xfId="192" xr:uid="{00000000-0005-0000-0000-0000C0000000}"/>
    <cellStyle name="normální 3 2 11" xfId="193" xr:uid="{00000000-0005-0000-0000-0000C1000000}"/>
    <cellStyle name="normální 3 2 2" xfId="194" xr:uid="{00000000-0005-0000-0000-0000C2000000}"/>
    <cellStyle name="normální 3 2 3" xfId="195" xr:uid="{00000000-0005-0000-0000-0000C3000000}"/>
    <cellStyle name="normální 3 2 4" xfId="196" xr:uid="{00000000-0005-0000-0000-0000C4000000}"/>
    <cellStyle name="normální 3 2 5" xfId="197" xr:uid="{00000000-0005-0000-0000-0000C5000000}"/>
    <cellStyle name="normální 3 2 6" xfId="198" xr:uid="{00000000-0005-0000-0000-0000C6000000}"/>
    <cellStyle name="normální 3 2 7" xfId="199" xr:uid="{00000000-0005-0000-0000-0000C7000000}"/>
    <cellStyle name="normální 3 2 8" xfId="200" xr:uid="{00000000-0005-0000-0000-0000C8000000}"/>
    <cellStyle name="normální 3 2 9" xfId="201" xr:uid="{00000000-0005-0000-0000-0000C9000000}"/>
    <cellStyle name="normální 3 3" xfId="202" xr:uid="{00000000-0005-0000-0000-0000CA000000}"/>
    <cellStyle name="normální 3 4" xfId="203" xr:uid="{00000000-0005-0000-0000-0000CB000000}"/>
    <cellStyle name="normální 3 4 2" xfId="204" xr:uid="{00000000-0005-0000-0000-0000CC000000}"/>
    <cellStyle name="normální 3 4 3" xfId="205" xr:uid="{00000000-0005-0000-0000-0000CD000000}"/>
    <cellStyle name="normální 3 5" xfId="206" xr:uid="{00000000-0005-0000-0000-0000CE000000}"/>
    <cellStyle name="normální 3 6" xfId="207" xr:uid="{00000000-0005-0000-0000-0000CF000000}"/>
    <cellStyle name="normální 3 7" xfId="208" xr:uid="{00000000-0005-0000-0000-0000D0000000}"/>
    <cellStyle name="normální 3 8" xfId="209" xr:uid="{00000000-0005-0000-0000-0000D1000000}"/>
    <cellStyle name="normální 3 9" xfId="210" xr:uid="{00000000-0005-0000-0000-0000D2000000}"/>
    <cellStyle name="normální 31" xfId="211" xr:uid="{00000000-0005-0000-0000-0000D3000000}"/>
    <cellStyle name="normální 32" xfId="212" xr:uid="{00000000-0005-0000-0000-0000D4000000}"/>
    <cellStyle name="normální 33" xfId="213" xr:uid="{00000000-0005-0000-0000-0000D5000000}"/>
    <cellStyle name="normální 34" xfId="214" xr:uid="{00000000-0005-0000-0000-0000D6000000}"/>
    <cellStyle name="normální 36" xfId="215" xr:uid="{00000000-0005-0000-0000-0000D7000000}"/>
    <cellStyle name="normální 4" xfId="216" xr:uid="{00000000-0005-0000-0000-0000D8000000}"/>
    <cellStyle name="normální 4 10" xfId="217" xr:uid="{00000000-0005-0000-0000-0000D9000000}"/>
    <cellStyle name="normální 4 11" xfId="218" xr:uid="{00000000-0005-0000-0000-0000DA000000}"/>
    <cellStyle name="normální 4 12" xfId="219" xr:uid="{00000000-0005-0000-0000-0000DB000000}"/>
    <cellStyle name="normální 4 13" xfId="220" xr:uid="{00000000-0005-0000-0000-0000DC000000}"/>
    <cellStyle name="normální 4 14" xfId="221" xr:uid="{00000000-0005-0000-0000-0000DD000000}"/>
    <cellStyle name="normální 4 2" xfId="222" xr:uid="{00000000-0005-0000-0000-0000DE000000}"/>
    <cellStyle name="normální 4 2 10" xfId="223" xr:uid="{00000000-0005-0000-0000-0000DF000000}"/>
    <cellStyle name="normální 4 2 11" xfId="224" xr:uid="{00000000-0005-0000-0000-0000E0000000}"/>
    <cellStyle name="normální 4 2 2" xfId="225" xr:uid="{00000000-0005-0000-0000-0000E1000000}"/>
    <cellStyle name="normální 4 2 3" xfId="226" xr:uid="{00000000-0005-0000-0000-0000E2000000}"/>
    <cellStyle name="normální 4 2 4" xfId="227" xr:uid="{00000000-0005-0000-0000-0000E3000000}"/>
    <cellStyle name="normální 4 2 5" xfId="228" xr:uid="{00000000-0005-0000-0000-0000E4000000}"/>
    <cellStyle name="normální 4 2 6" xfId="229" xr:uid="{00000000-0005-0000-0000-0000E5000000}"/>
    <cellStyle name="normální 4 2 7" xfId="230" xr:uid="{00000000-0005-0000-0000-0000E6000000}"/>
    <cellStyle name="normální 4 2 8" xfId="231" xr:uid="{00000000-0005-0000-0000-0000E7000000}"/>
    <cellStyle name="normální 4 2 9" xfId="232" xr:uid="{00000000-0005-0000-0000-0000E8000000}"/>
    <cellStyle name="normální 4 3" xfId="233" xr:uid="{00000000-0005-0000-0000-0000E9000000}"/>
    <cellStyle name="normální 4 4" xfId="234" xr:uid="{00000000-0005-0000-0000-0000EA000000}"/>
    <cellStyle name="normální 4 4 2" xfId="235" xr:uid="{00000000-0005-0000-0000-0000EB000000}"/>
    <cellStyle name="normální 4 4 3" xfId="236" xr:uid="{00000000-0005-0000-0000-0000EC000000}"/>
    <cellStyle name="normální 4 5" xfId="237" xr:uid="{00000000-0005-0000-0000-0000ED000000}"/>
    <cellStyle name="normální 4 6" xfId="238" xr:uid="{00000000-0005-0000-0000-0000EE000000}"/>
    <cellStyle name="normální 4 7" xfId="239" xr:uid="{00000000-0005-0000-0000-0000EF000000}"/>
    <cellStyle name="normální 4 8" xfId="240" xr:uid="{00000000-0005-0000-0000-0000F0000000}"/>
    <cellStyle name="normální 4 9" xfId="241" xr:uid="{00000000-0005-0000-0000-0000F1000000}"/>
    <cellStyle name="normální 5" xfId="242" xr:uid="{00000000-0005-0000-0000-0000F2000000}"/>
    <cellStyle name="normální 5 10" xfId="243" xr:uid="{00000000-0005-0000-0000-0000F3000000}"/>
    <cellStyle name="normální 5 11" xfId="244" xr:uid="{00000000-0005-0000-0000-0000F4000000}"/>
    <cellStyle name="normální 5 12" xfId="245" xr:uid="{00000000-0005-0000-0000-0000F5000000}"/>
    <cellStyle name="normální 5 13" xfId="246" xr:uid="{00000000-0005-0000-0000-0000F6000000}"/>
    <cellStyle name="normální 5 14" xfId="247" xr:uid="{00000000-0005-0000-0000-0000F7000000}"/>
    <cellStyle name="normální 5 2" xfId="248" xr:uid="{00000000-0005-0000-0000-0000F8000000}"/>
    <cellStyle name="normální 5 2 10" xfId="249" xr:uid="{00000000-0005-0000-0000-0000F9000000}"/>
    <cellStyle name="normální 5 2 11" xfId="250" xr:uid="{00000000-0005-0000-0000-0000FA000000}"/>
    <cellStyle name="normální 5 2 2" xfId="251" xr:uid="{00000000-0005-0000-0000-0000FB000000}"/>
    <cellStyle name="normální 5 2 3" xfId="252" xr:uid="{00000000-0005-0000-0000-0000FC000000}"/>
    <cellStyle name="normální 5 2 4" xfId="253" xr:uid="{00000000-0005-0000-0000-0000FD000000}"/>
    <cellStyle name="normální 5 2 5" xfId="254" xr:uid="{00000000-0005-0000-0000-0000FE000000}"/>
    <cellStyle name="normální 5 2 6" xfId="255" xr:uid="{00000000-0005-0000-0000-0000FF000000}"/>
    <cellStyle name="normální 5 2 7" xfId="256" xr:uid="{00000000-0005-0000-0000-000000010000}"/>
    <cellStyle name="normální 5 2 8" xfId="257" xr:uid="{00000000-0005-0000-0000-000001010000}"/>
    <cellStyle name="normální 5 2 9" xfId="258" xr:uid="{00000000-0005-0000-0000-000002010000}"/>
    <cellStyle name="normální 5 3" xfId="259" xr:uid="{00000000-0005-0000-0000-000003010000}"/>
    <cellStyle name="normální 5 4" xfId="260" xr:uid="{00000000-0005-0000-0000-000004010000}"/>
    <cellStyle name="normální 5 4 2" xfId="261" xr:uid="{00000000-0005-0000-0000-000005010000}"/>
    <cellStyle name="normální 5 4 3" xfId="262" xr:uid="{00000000-0005-0000-0000-000006010000}"/>
    <cellStyle name="normální 5 5" xfId="263" xr:uid="{00000000-0005-0000-0000-000007010000}"/>
    <cellStyle name="normální 5 6" xfId="264" xr:uid="{00000000-0005-0000-0000-000008010000}"/>
    <cellStyle name="normální 5 7" xfId="265" xr:uid="{00000000-0005-0000-0000-000009010000}"/>
    <cellStyle name="normální 5 8" xfId="266" xr:uid="{00000000-0005-0000-0000-00000A010000}"/>
    <cellStyle name="normální 5 9" xfId="267" xr:uid="{00000000-0005-0000-0000-00000B010000}"/>
    <cellStyle name="normální 6" xfId="268" xr:uid="{00000000-0005-0000-0000-00000C010000}"/>
    <cellStyle name="normální 6 10" xfId="269" xr:uid="{00000000-0005-0000-0000-00000D010000}"/>
    <cellStyle name="normální 6 11" xfId="270" xr:uid="{00000000-0005-0000-0000-00000E010000}"/>
    <cellStyle name="normální 6 12" xfId="271" xr:uid="{00000000-0005-0000-0000-00000F010000}"/>
    <cellStyle name="normální 6 13" xfId="272" xr:uid="{00000000-0005-0000-0000-000010010000}"/>
    <cellStyle name="normální 6 14" xfId="273" xr:uid="{00000000-0005-0000-0000-000011010000}"/>
    <cellStyle name="normální 6 2" xfId="274" xr:uid="{00000000-0005-0000-0000-000012010000}"/>
    <cellStyle name="normální 6 2 10" xfId="275" xr:uid="{00000000-0005-0000-0000-000013010000}"/>
    <cellStyle name="normální 6 2 11" xfId="276" xr:uid="{00000000-0005-0000-0000-000014010000}"/>
    <cellStyle name="normální 6 2 2" xfId="277" xr:uid="{00000000-0005-0000-0000-000015010000}"/>
    <cellStyle name="normální 6 2 3" xfId="278" xr:uid="{00000000-0005-0000-0000-000016010000}"/>
    <cellStyle name="normální 6 2 4" xfId="279" xr:uid="{00000000-0005-0000-0000-000017010000}"/>
    <cellStyle name="normální 6 2 5" xfId="280" xr:uid="{00000000-0005-0000-0000-000018010000}"/>
    <cellStyle name="normální 6 2 6" xfId="281" xr:uid="{00000000-0005-0000-0000-000019010000}"/>
    <cellStyle name="normální 6 2 7" xfId="282" xr:uid="{00000000-0005-0000-0000-00001A010000}"/>
    <cellStyle name="normální 6 2 8" xfId="283" xr:uid="{00000000-0005-0000-0000-00001B010000}"/>
    <cellStyle name="normální 6 2 9" xfId="284" xr:uid="{00000000-0005-0000-0000-00001C010000}"/>
    <cellStyle name="normální 6 3" xfId="285" xr:uid="{00000000-0005-0000-0000-00001D010000}"/>
    <cellStyle name="normální 6 4" xfId="286" xr:uid="{00000000-0005-0000-0000-00001E010000}"/>
    <cellStyle name="normální 6 4 2" xfId="287" xr:uid="{00000000-0005-0000-0000-00001F010000}"/>
    <cellStyle name="normální 6 4 3" xfId="288" xr:uid="{00000000-0005-0000-0000-000020010000}"/>
    <cellStyle name="normální 6 5" xfId="289" xr:uid="{00000000-0005-0000-0000-000021010000}"/>
    <cellStyle name="normální 6 6" xfId="290" xr:uid="{00000000-0005-0000-0000-000022010000}"/>
    <cellStyle name="normální 6 7" xfId="291" xr:uid="{00000000-0005-0000-0000-000023010000}"/>
    <cellStyle name="normální 6 8" xfId="292" xr:uid="{00000000-0005-0000-0000-000024010000}"/>
    <cellStyle name="normální 6 9" xfId="293" xr:uid="{00000000-0005-0000-0000-000025010000}"/>
    <cellStyle name="normální 7" xfId="294" xr:uid="{00000000-0005-0000-0000-000026010000}"/>
    <cellStyle name="normální 7 10" xfId="295" xr:uid="{00000000-0005-0000-0000-000027010000}"/>
    <cellStyle name="normální 7 11" xfId="296" xr:uid="{00000000-0005-0000-0000-000028010000}"/>
    <cellStyle name="normální 7 12" xfId="297" xr:uid="{00000000-0005-0000-0000-000029010000}"/>
    <cellStyle name="normální 7 13" xfId="298" xr:uid="{00000000-0005-0000-0000-00002A010000}"/>
    <cellStyle name="normální 7 14" xfId="299" xr:uid="{00000000-0005-0000-0000-00002B010000}"/>
    <cellStyle name="normální 7 2" xfId="300" xr:uid="{00000000-0005-0000-0000-00002C010000}"/>
    <cellStyle name="normální 7 3" xfId="301" xr:uid="{00000000-0005-0000-0000-00002D010000}"/>
    <cellStyle name="normální 7 4" xfId="302" xr:uid="{00000000-0005-0000-0000-00002E010000}"/>
    <cellStyle name="normální 7 5" xfId="303" xr:uid="{00000000-0005-0000-0000-00002F010000}"/>
    <cellStyle name="normální 7 6" xfId="304" xr:uid="{00000000-0005-0000-0000-000030010000}"/>
    <cellStyle name="normální 7 7" xfId="305" xr:uid="{00000000-0005-0000-0000-000031010000}"/>
    <cellStyle name="normální 7 8" xfId="306" xr:uid="{00000000-0005-0000-0000-000032010000}"/>
    <cellStyle name="normální 7 9" xfId="307" xr:uid="{00000000-0005-0000-0000-000033010000}"/>
    <cellStyle name="normální 8" xfId="308" xr:uid="{00000000-0005-0000-0000-000034010000}"/>
    <cellStyle name="normální 8 10" xfId="309" xr:uid="{00000000-0005-0000-0000-000035010000}"/>
    <cellStyle name="normální 8 11" xfId="310" xr:uid="{00000000-0005-0000-0000-000036010000}"/>
    <cellStyle name="normální 8 12" xfId="311" xr:uid="{00000000-0005-0000-0000-000037010000}"/>
    <cellStyle name="normální 8 13" xfId="312" xr:uid="{00000000-0005-0000-0000-000038010000}"/>
    <cellStyle name="normální 8 14" xfId="313" xr:uid="{00000000-0005-0000-0000-000039010000}"/>
    <cellStyle name="normální 8 2" xfId="314" xr:uid="{00000000-0005-0000-0000-00003A010000}"/>
    <cellStyle name="normální 8 3" xfId="315" xr:uid="{00000000-0005-0000-0000-00003B010000}"/>
    <cellStyle name="normální 8 4" xfId="316" xr:uid="{00000000-0005-0000-0000-00003C010000}"/>
    <cellStyle name="normální 8 5" xfId="317" xr:uid="{00000000-0005-0000-0000-00003D010000}"/>
    <cellStyle name="normální 8 6" xfId="318" xr:uid="{00000000-0005-0000-0000-00003E010000}"/>
    <cellStyle name="normální 8 7" xfId="319" xr:uid="{00000000-0005-0000-0000-00003F010000}"/>
    <cellStyle name="normální 8 8" xfId="320" xr:uid="{00000000-0005-0000-0000-000040010000}"/>
    <cellStyle name="normální 8 9" xfId="321" xr:uid="{00000000-0005-0000-0000-000041010000}"/>
    <cellStyle name="normální 9" xfId="322" xr:uid="{00000000-0005-0000-0000-000042010000}"/>
    <cellStyle name="normální 9 2" xfId="323" xr:uid="{00000000-0005-0000-0000-000043010000}"/>
    <cellStyle name="normální 9 3" xfId="324" xr:uid="{00000000-0005-0000-0000-000044010000}"/>
    <cellStyle name="normální 9 4" xfId="325" xr:uid="{00000000-0005-0000-0000-000045010000}"/>
    <cellStyle name="normální 9 5" xfId="326" xr:uid="{00000000-0005-0000-0000-000046010000}"/>
    <cellStyle name="normální 9 6" xfId="327" xr:uid="{00000000-0005-0000-0000-000047010000}"/>
    <cellStyle name="normální_POL.XLS" xfId="328" xr:uid="{00000000-0005-0000-0000-000048010000}"/>
    <cellStyle name="Propojená buňka" xfId="329" xr:uid="{00000000-0005-0000-0000-000049010000}"/>
    <cellStyle name="Správně" xfId="330" xr:uid="{00000000-0005-0000-0000-00004A010000}"/>
    <cellStyle name="Standard_CENÍK96" xfId="331" xr:uid="{00000000-0005-0000-0000-00004B010000}"/>
    <cellStyle name="Styl 1" xfId="332" xr:uid="{00000000-0005-0000-0000-00004C010000}"/>
    <cellStyle name="Text upozornění" xfId="333" xr:uid="{00000000-0005-0000-0000-00004D010000}"/>
    <cellStyle name="Vysvětlující text" xfId="334" xr:uid="{00000000-0005-0000-0000-00004E010000}"/>
    <cellStyle name="Zvýraznění 1" xfId="335" xr:uid="{00000000-0005-0000-0000-00004F010000}"/>
    <cellStyle name="Zvýraznění 2" xfId="336" xr:uid="{00000000-0005-0000-0000-000050010000}"/>
    <cellStyle name="Zvýraznění 3" xfId="337" xr:uid="{00000000-0005-0000-0000-000051010000}"/>
    <cellStyle name="Zvýraznění 4" xfId="338" xr:uid="{00000000-0005-0000-0000-000052010000}"/>
    <cellStyle name="Zvýraznění 5" xfId="339" xr:uid="{00000000-0005-0000-0000-000053010000}"/>
    <cellStyle name="Zvýraznění 6" xfId="340" xr:uid="{00000000-0005-0000-0000-00005401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674</xdr:row>
      <xdr:rowOff>0</xdr:rowOff>
    </xdr:from>
    <xdr:to>
      <xdr:col>5</xdr:col>
      <xdr:colOff>1066800</xdr:colOff>
      <xdr:row>674</xdr:row>
      <xdr:rowOff>0</xdr:rowOff>
    </xdr:to>
    <xdr:sp macro="" textlink="">
      <xdr:nvSpPr>
        <xdr:cNvPr id="7324" name="Line 8">
          <a:extLst>
            <a:ext uri="{FF2B5EF4-FFF2-40B4-BE49-F238E27FC236}">
              <a16:creationId xmlns:a16="http://schemas.microsoft.com/office/drawing/2014/main" id="{9FB72C27-A229-4C3A-9A7E-E7C859510924}"/>
            </a:ext>
          </a:extLst>
        </xdr:cNvPr>
        <xdr:cNvSpPr>
          <a:spLocks noChangeShapeType="1"/>
        </xdr:cNvSpPr>
      </xdr:nvSpPr>
      <xdr:spPr bwMode="auto">
        <a:xfrm>
          <a:off x="742950" y="109213650"/>
          <a:ext cx="780097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c/Podruzn&#233;%20v&#253;kazy/F1.5-R%20Rozpo&#269;et%20vykurovan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c/Podruzn&#233;%20v&#253;kazy/010-05%20chladeni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ilvia\Ochaba\k&#243;pie\supis%20vz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ia"/>
      <sheetName val="Položky"/>
    </sheetNames>
    <sheetDataSet>
      <sheetData sheetId="0">
        <row r="7">
          <cell r="C7" t="str">
            <v>Rek. a mod. časti 2. posch. polikliniky na Jurkovičovej</v>
          </cell>
        </row>
      </sheetData>
      <sheetData sheetId="1">
        <row r="13">
          <cell r="E13">
            <v>0</v>
          </cell>
          <cell r="F13">
            <v>12277.771499999999</v>
          </cell>
          <cell r="G13">
            <v>0</v>
          </cell>
          <cell r="H13">
            <v>0</v>
          </cell>
          <cell r="I13">
            <v>1220</v>
          </cell>
        </row>
        <row r="26">
          <cell r="H26">
            <v>491.11085999999995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a"/>
      <sheetName val="010-05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dič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4"/>
  <sheetViews>
    <sheetView showGridLines="0" tabSelected="1" zoomScaleNormal="100" workbookViewId="0">
      <selection activeCell="U34" sqref="U34"/>
    </sheetView>
  </sheetViews>
  <sheetFormatPr defaultColWidth="9.140625" defaultRowHeight="12.75"/>
  <cols>
    <col min="1" max="1" width="2.42578125" style="1" customWidth="1"/>
    <col min="2" max="2" width="1.85546875" style="1" customWidth="1"/>
    <col min="3" max="3" width="2.85546875" style="1" customWidth="1"/>
    <col min="4" max="4" width="6.7109375" style="1" customWidth="1"/>
    <col min="5" max="5" width="13.5703125" style="1" customWidth="1"/>
    <col min="6" max="6" width="0.5703125" style="1" customWidth="1"/>
    <col min="7" max="7" width="2.5703125" style="1" customWidth="1"/>
    <col min="8" max="8" width="2.7109375" style="1" customWidth="1"/>
    <col min="9" max="9" width="10.42578125" style="1" customWidth="1"/>
    <col min="10" max="10" width="13.42578125" style="1" customWidth="1"/>
    <col min="11" max="11" width="0.7109375" style="1" customWidth="1"/>
    <col min="12" max="12" width="2.42578125" style="1" customWidth="1"/>
    <col min="13" max="13" width="2.85546875" style="1" customWidth="1"/>
    <col min="14" max="14" width="2" style="1" customWidth="1"/>
    <col min="15" max="15" width="12.42578125" style="1" customWidth="1"/>
    <col min="16" max="16" width="5" style="1" customWidth="1"/>
    <col min="17" max="17" width="13.5703125" style="1" customWidth="1"/>
    <col min="18" max="18" width="0.5703125" style="1" customWidth="1"/>
    <col min="19" max="253" width="9.140625" style="1" customWidth="1"/>
    <col min="254" max="16384" width="9.140625" style="1"/>
  </cols>
  <sheetData>
    <row r="1" spans="1:18" ht="12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spans="1:18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8"/>
    </row>
    <row r="3" spans="1:18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1"/>
    </row>
    <row r="4" spans="1:18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4"/>
    </row>
    <row r="5" spans="1:18" ht="17.850000000000001" customHeight="1">
      <c r="A5" s="15"/>
      <c r="B5" s="16" t="s">
        <v>1</v>
      </c>
      <c r="C5" s="16"/>
      <c r="D5" s="16"/>
      <c r="E5" s="17" t="s">
        <v>305</v>
      </c>
      <c r="F5" s="18"/>
      <c r="G5" s="18"/>
      <c r="H5" s="18"/>
      <c r="I5" s="18"/>
      <c r="J5" s="19"/>
      <c r="K5" s="16"/>
      <c r="L5" s="16"/>
      <c r="M5" s="16"/>
      <c r="N5" s="16"/>
      <c r="O5" s="16" t="s">
        <v>2</v>
      </c>
      <c r="P5" s="20" t="s">
        <v>3</v>
      </c>
      <c r="Q5" s="19"/>
      <c r="R5" s="21"/>
    </row>
    <row r="6" spans="1:18" ht="17.25" hidden="1" customHeight="1">
      <c r="A6" s="15"/>
      <c r="B6" s="16" t="s">
        <v>4</v>
      </c>
      <c r="C6" s="16"/>
      <c r="D6" s="16"/>
      <c r="E6" s="22"/>
      <c r="F6" s="23"/>
      <c r="G6" s="23"/>
      <c r="H6" s="23"/>
      <c r="I6" s="23"/>
      <c r="J6" s="24"/>
      <c r="K6" s="16"/>
      <c r="L6" s="16"/>
      <c r="M6" s="16"/>
      <c r="N6" s="16"/>
      <c r="O6" s="16"/>
      <c r="P6" s="25"/>
      <c r="Q6" s="24"/>
      <c r="R6" s="21"/>
    </row>
    <row r="7" spans="1:18" ht="16.5" customHeight="1">
      <c r="A7" s="15"/>
      <c r="B7" s="16" t="s">
        <v>5</v>
      </c>
      <c r="C7" s="16"/>
      <c r="D7" s="16"/>
      <c r="E7" s="22" t="s">
        <v>6</v>
      </c>
      <c r="F7" s="16"/>
      <c r="G7" s="16"/>
      <c r="H7" s="16"/>
      <c r="I7" s="16"/>
      <c r="J7" s="24"/>
      <c r="K7" s="16"/>
      <c r="L7" s="16"/>
      <c r="M7" s="16"/>
      <c r="N7" s="16"/>
      <c r="O7" s="16" t="s">
        <v>7</v>
      </c>
      <c r="P7" s="25" t="s">
        <v>3</v>
      </c>
      <c r="Q7" s="24"/>
      <c r="R7" s="21"/>
    </row>
    <row r="8" spans="1:18" ht="17.25" hidden="1" customHeight="1">
      <c r="A8" s="15"/>
      <c r="B8" s="16" t="s">
        <v>8</v>
      </c>
      <c r="C8" s="16"/>
      <c r="D8" s="16"/>
      <c r="E8" s="22"/>
      <c r="F8" s="16"/>
      <c r="G8" s="16"/>
      <c r="H8" s="16"/>
      <c r="I8" s="16"/>
      <c r="J8" s="24"/>
      <c r="K8" s="16"/>
      <c r="L8" s="16"/>
      <c r="M8" s="16"/>
      <c r="N8" s="16"/>
      <c r="O8" s="16"/>
      <c r="P8" s="25"/>
      <c r="Q8" s="24"/>
      <c r="R8" s="21"/>
    </row>
    <row r="9" spans="1:18" ht="16.5" customHeight="1">
      <c r="A9" s="15"/>
      <c r="B9" s="16" t="s">
        <v>9</v>
      </c>
      <c r="C9" s="16"/>
      <c r="D9" s="16"/>
      <c r="E9" s="26" t="s">
        <v>6</v>
      </c>
      <c r="F9" s="27"/>
      <c r="G9" s="27"/>
      <c r="H9" s="27"/>
      <c r="I9" s="27"/>
      <c r="J9" s="28"/>
      <c r="K9" s="16"/>
      <c r="L9" s="16"/>
      <c r="M9" s="16"/>
      <c r="N9" s="16"/>
      <c r="O9" s="16" t="s">
        <v>10</v>
      </c>
      <c r="P9" s="29" t="s">
        <v>6</v>
      </c>
      <c r="Q9" s="28"/>
      <c r="R9" s="21"/>
    </row>
    <row r="10" spans="1:18" ht="17.25" hidden="1" customHeight="1">
      <c r="A10" s="15"/>
      <c r="B10" s="16" t="s">
        <v>11</v>
      </c>
      <c r="C10" s="16"/>
      <c r="D10" s="16"/>
      <c r="E10" s="30"/>
      <c r="F10" s="23"/>
      <c r="G10" s="23"/>
      <c r="H10" s="23"/>
      <c r="I10" s="23"/>
      <c r="J10" s="23"/>
      <c r="K10" s="16"/>
      <c r="L10" s="16"/>
      <c r="M10" s="16"/>
      <c r="N10" s="16"/>
      <c r="O10" s="16"/>
      <c r="P10" s="31"/>
      <c r="Q10" s="23"/>
      <c r="R10" s="21"/>
    </row>
    <row r="11" spans="1:18" ht="17.25" hidden="1" customHeight="1">
      <c r="A11" s="15"/>
      <c r="B11" s="16" t="s">
        <v>12</v>
      </c>
      <c r="C11" s="16"/>
      <c r="D11" s="16"/>
      <c r="E11" s="30"/>
      <c r="F11" s="23"/>
      <c r="G11" s="23"/>
      <c r="H11" s="23"/>
      <c r="I11" s="23"/>
      <c r="J11" s="23"/>
      <c r="K11" s="16"/>
      <c r="L11" s="16"/>
      <c r="M11" s="16"/>
      <c r="N11" s="16"/>
      <c r="O11" s="16"/>
      <c r="P11" s="31"/>
      <c r="Q11" s="23"/>
      <c r="R11" s="21"/>
    </row>
    <row r="12" spans="1:18" ht="17.25" hidden="1" customHeight="1">
      <c r="A12" s="15"/>
      <c r="B12" s="16" t="s">
        <v>13</v>
      </c>
      <c r="C12" s="16"/>
      <c r="D12" s="16"/>
      <c r="E12" s="30"/>
      <c r="F12" s="23"/>
      <c r="G12" s="23"/>
      <c r="H12" s="23"/>
      <c r="I12" s="23"/>
      <c r="J12" s="23"/>
      <c r="K12" s="16"/>
      <c r="L12" s="16"/>
      <c r="M12" s="16"/>
      <c r="N12" s="16"/>
      <c r="O12" s="16"/>
      <c r="P12" s="31"/>
      <c r="Q12" s="23"/>
      <c r="R12" s="21"/>
    </row>
    <row r="13" spans="1:18" ht="17.25" hidden="1" customHeight="1">
      <c r="A13" s="15"/>
      <c r="B13" s="16"/>
      <c r="C13" s="16"/>
      <c r="D13" s="16"/>
      <c r="E13" s="30"/>
      <c r="F13" s="23"/>
      <c r="G13" s="23"/>
      <c r="H13" s="23"/>
      <c r="I13" s="23"/>
      <c r="J13" s="23"/>
      <c r="K13" s="16"/>
      <c r="L13" s="16"/>
      <c r="M13" s="16"/>
      <c r="N13" s="16"/>
      <c r="O13" s="16"/>
      <c r="P13" s="31"/>
      <c r="Q13" s="23"/>
      <c r="R13" s="21"/>
    </row>
    <row r="14" spans="1:18" ht="17.25" hidden="1" customHeight="1">
      <c r="A14" s="15"/>
      <c r="B14" s="16"/>
      <c r="C14" s="16"/>
      <c r="D14" s="16"/>
      <c r="E14" s="30"/>
      <c r="F14" s="23"/>
      <c r="G14" s="23"/>
      <c r="H14" s="23"/>
      <c r="I14" s="23"/>
      <c r="J14" s="23"/>
      <c r="K14" s="16"/>
      <c r="L14" s="16"/>
      <c r="M14" s="16"/>
      <c r="N14" s="16"/>
      <c r="O14" s="16"/>
      <c r="P14" s="31"/>
      <c r="Q14" s="23"/>
      <c r="R14" s="21"/>
    </row>
    <row r="15" spans="1:18" ht="17.25" hidden="1" customHeight="1">
      <c r="A15" s="15"/>
      <c r="B15" s="16"/>
      <c r="C15" s="16"/>
      <c r="D15" s="16"/>
      <c r="E15" s="30"/>
      <c r="F15" s="23"/>
      <c r="G15" s="23"/>
      <c r="H15" s="23"/>
      <c r="I15" s="23"/>
      <c r="J15" s="23"/>
      <c r="K15" s="16"/>
      <c r="L15" s="16"/>
      <c r="M15" s="16"/>
      <c r="N15" s="16"/>
      <c r="O15" s="16"/>
      <c r="P15" s="31"/>
      <c r="Q15" s="23"/>
      <c r="R15" s="21"/>
    </row>
    <row r="16" spans="1:18" ht="17.25" hidden="1" customHeight="1">
      <c r="A16" s="15"/>
      <c r="B16" s="16"/>
      <c r="C16" s="16"/>
      <c r="D16" s="16"/>
      <c r="E16" s="30"/>
      <c r="F16" s="23"/>
      <c r="G16" s="23"/>
      <c r="H16" s="23"/>
      <c r="I16" s="23"/>
      <c r="J16" s="23"/>
      <c r="K16" s="16"/>
      <c r="L16" s="16"/>
      <c r="M16" s="16"/>
      <c r="N16" s="16"/>
      <c r="O16" s="16"/>
      <c r="P16" s="31"/>
      <c r="Q16" s="23"/>
      <c r="R16" s="21"/>
    </row>
    <row r="17" spans="1:18" ht="17.25" hidden="1" customHeight="1">
      <c r="A17" s="15"/>
      <c r="B17" s="16"/>
      <c r="C17" s="16"/>
      <c r="D17" s="16"/>
      <c r="E17" s="30"/>
      <c r="F17" s="23"/>
      <c r="G17" s="23"/>
      <c r="H17" s="23"/>
      <c r="I17" s="23"/>
      <c r="J17" s="23"/>
      <c r="K17" s="16"/>
      <c r="L17" s="16"/>
      <c r="M17" s="16"/>
      <c r="N17" s="16"/>
      <c r="O17" s="16"/>
      <c r="P17" s="31"/>
      <c r="Q17" s="23"/>
      <c r="R17" s="21"/>
    </row>
    <row r="18" spans="1:18" ht="17.25" hidden="1" customHeight="1">
      <c r="A18" s="15"/>
      <c r="B18" s="16"/>
      <c r="C18" s="16"/>
      <c r="D18" s="16"/>
      <c r="E18" s="30"/>
      <c r="F18" s="23"/>
      <c r="G18" s="23"/>
      <c r="H18" s="23"/>
      <c r="I18" s="23"/>
      <c r="J18" s="23"/>
      <c r="K18" s="16"/>
      <c r="L18" s="16"/>
      <c r="M18" s="16"/>
      <c r="N18" s="16"/>
      <c r="O18" s="16"/>
      <c r="P18" s="31"/>
      <c r="Q18" s="23"/>
      <c r="R18" s="21"/>
    </row>
    <row r="19" spans="1:18" ht="17.25" hidden="1" customHeight="1">
      <c r="A19" s="15"/>
      <c r="B19" s="16"/>
      <c r="C19" s="16"/>
      <c r="D19" s="16"/>
      <c r="E19" s="30"/>
      <c r="F19" s="23"/>
      <c r="G19" s="23"/>
      <c r="H19" s="23"/>
      <c r="I19" s="23"/>
      <c r="J19" s="23"/>
      <c r="K19" s="16"/>
      <c r="L19" s="16"/>
      <c r="M19" s="16"/>
      <c r="N19" s="16"/>
      <c r="O19" s="16"/>
      <c r="P19" s="31"/>
      <c r="Q19" s="23"/>
      <c r="R19" s="21"/>
    </row>
    <row r="20" spans="1:18" ht="17.25" hidden="1" customHeight="1">
      <c r="A20" s="15"/>
      <c r="B20" s="16"/>
      <c r="C20" s="16"/>
      <c r="D20" s="16"/>
      <c r="E20" s="30"/>
      <c r="F20" s="23"/>
      <c r="G20" s="23"/>
      <c r="H20" s="23"/>
      <c r="I20" s="23"/>
      <c r="J20" s="23"/>
      <c r="K20" s="16"/>
      <c r="L20" s="16"/>
      <c r="M20" s="16"/>
      <c r="N20" s="16"/>
      <c r="O20" s="16"/>
      <c r="P20" s="31"/>
      <c r="Q20" s="23"/>
      <c r="R20" s="21"/>
    </row>
    <row r="21" spans="1:18" ht="17.25" hidden="1" customHeight="1">
      <c r="A21" s="15"/>
      <c r="B21" s="16"/>
      <c r="C21" s="16"/>
      <c r="D21" s="16"/>
      <c r="E21" s="30"/>
      <c r="F21" s="23"/>
      <c r="G21" s="23"/>
      <c r="H21" s="23"/>
      <c r="I21" s="23"/>
      <c r="J21" s="23"/>
      <c r="K21" s="16"/>
      <c r="L21" s="16"/>
      <c r="M21" s="16"/>
      <c r="N21" s="16"/>
      <c r="O21" s="16"/>
      <c r="P21" s="31"/>
      <c r="Q21" s="23"/>
      <c r="R21" s="21"/>
    </row>
    <row r="22" spans="1:18" ht="17.25" hidden="1" customHeight="1">
      <c r="A22" s="15"/>
      <c r="B22" s="16"/>
      <c r="C22" s="16"/>
      <c r="D22" s="16"/>
      <c r="E22" s="30"/>
      <c r="F22" s="23"/>
      <c r="G22" s="23"/>
      <c r="H22" s="23"/>
      <c r="I22" s="23"/>
      <c r="J22" s="23"/>
      <c r="K22" s="16"/>
      <c r="L22" s="16"/>
      <c r="M22" s="16"/>
      <c r="N22" s="16"/>
      <c r="O22" s="16"/>
      <c r="P22" s="31"/>
      <c r="Q22" s="23"/>
      <c r="R22" s="21"/>
    </row>
    <row r="23" spans="1:18" ht="17.25" hidden="1" customHeight="1">
      <c r="A23" s="15"/>
      <c r="B23" s="16"/>
      <c r="C23" s="16"/>
      <c r="D23" s="16"/>
      <c r="E23" s="30"/>
      <c r="F23" s="23"/>
      <c r="G23" s="23"/>
      <c r="H23" s="23"/>
      <c r="I23" s="23"/>
      <c r="J23" s="23"/>
      <c r="K23" s="16"/>
      <c r="L23" s="16"/>
      <c r="M23" s="16"/>
      <c r="N23" s="16"/>
      <c r="O23" s="16"/>
      <c r="P23" s="31"/>
      <c r="Q23" s="23"/>
      <c r="R23" s="21"/>
    </row>
    <row r="24" spans="1:18" ht="17.25" hidden="1" customHeight="1">
      <c r="A24" s="15"/>
      <c r="B24" s="16"/>
      <c r="C24" s="16"/>
      <c r="D24" s="16"/>
      <c r="E24" s="30"/>
      <c r="F24" s="23"/>
      <c r="G24" s="23"/>
      <c r="H24" s="23"/>
      <c r="I24" s="23"/>
      <c r="J24" s="23"/>
      <c r="K24" s="16"/>
      <c r="L24" s="16"/>
      <c r="M24" s="16"/>
      <c r="N24" s="16"/>
      <c r="O24" s="16"/>
      <c r="P24" s="31"/>
      <c r="Q24" s="23"/>
      <c r="R24" s="21"/>
    </row>
    <row r="25" spans="1:18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21"/>
    </row>
    <row r="26" spans="1:18" ht="17.850000000000001" customHeight="1">
      <c r="A26" s="15"/>
      <c r="B26" s="16" t="s">
        <v>16</v>
      </c>
      <c r="C26" s="16"/>
      <c r="D26" s="16"/>
      <c r="E26" s="20" t="s">
        <v>307</v>
      </c>
      <c r="F26" s="18"/>
      <c r="G26" s="18"/>
      <c r="H26" s="18"/>
      <c r="I26" s="18"/>
      <c r="J26" s="19"/>
      <c r="K26" s="16"/>
      <c r="L26" s="16"/>
      <c r="M26" s="16"/>
      <c r="N26" s="16"/>
      <c r="O26" s="32" t="s">
        <v>6</v>
      </c>
      <c r="P26" s="33" t="s">
        <v>6</v>
      </c>
      <c r="Q26" s="34"/>
      <c r="R26" s="21"/>
    </row>
    <row r="27" spans="1:18" ht="17.850000000000001" customHeight="1">
      <c r="A27" s="15"/>
      <c r="B27" s="16" t="s">
        <v>17</v>
      </c>
      <c r="C27" s="16"/>
      <c r="D27" s="16"/>
      <c r="E27" s="25" t="s">
        <v>306</v>
      </c>
      <c r="F27" s="16"/>
      <c r="G27" s="16"/>
      <c r="H27" s="16"/>
      <c r="I27" s="16"/>
      <c r="J27" s="24"/>
      <c r="K27" s="16"/>
      <c r="L27" s="16"/>
      <c r="M27" s="16"/>
      <c r="N27" s="16"/>
      <c r="O27" s="32" t="s">
        <v>6</v>
      </c>
      <c r="P27" s="33" t="s">
        <v>6</v>
      </c>
      <c r="Q27" s="34"/>
      <c r="R27" s="21"/>
    </row>
    <row r="28" spans="1:18" ht="17.850000000000001" customHeight="1">
      <c r="A28" s="15"/>
      <c r="B28" s="16" t="s">
        <v>18</v>
      </c>
      <c r="C28" s="16"/>
      <c r="D28" s="16"/>
      <c r="E28" s="25" t="s">
        <v>6</v>
      </c>
      <c r="F28" s="16"/>
      <c r="G28" s="16"/>
      <c r="H28" s="16"/>
      <c r="I28" s="16"/>
      <c r="J28" s="24"/>
      <c r="K28" s="16"/>
      <c r="L28" s="16"/>
      <c r="M28" s="16"/>
      <c r="N28" s="16"/>
      <c r="O28" s="32" t="s">
        <v>6</v>
      </c>
      <c r="P28" s="33" t="s">
        <v>6</v>
      </c>
      <c r="Q28" s="34"/>
      <c r="R28" s="21"/>
    </row>
    <row r="29" spans="1:18" ht="17.850000000000001" customHeight="1">
      <c r="A29" s="15"/>
      <c r="B29" s="16"/>
      <c r="C29" s="16"/>
      <c r="D29" s="16"/>
      <c r="E29" s="29" t="s">
        <v>3</v>
      </c>
      <c r="F29" s="27"/>
      <c r="G29" s="27"/>
      <c r="H29" s="27"/>
      <c r="I29" s="27"/>
      <c r="J29" s="28"/>
      <c r="K29" s="16"/>
      <c r="L29" s="16"/>
      <c r="M29" s="16"/>
      <c r="N29" s="16"/>
      <c r="O29" s="35"/>
      <c r="P29" s="35"/>
      <c r="Q29" s="16"/>
      <c r="R29" s="21"/>
    </row>
    <row r="30" spans="1:18" ht="17.850000000000001" customHeight="1">
      <c r="A30" s="15"/>
      <c r="B30" s="16"/>
      <c r="C30" s="16"/>
      <c r="D30" s="16"/>
      <c r="E30" s="35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5" t="s">
        <v>21</v>
      </c>
      <c r="P30" s="35"/>
      <c r="Q30" s="36"/>
      <c r="R30" s="21"/>
    </row>
    <row r="31" spans="1:18" ht="17.850000000000001" customHeight="1">
      <c r="A31" s="15"/>
      <c r="B31" s="16"/>
      <c r="C31" s="16"/>
      <c r="D31" s="16"/>
      <c r="E31" s="32" t="s">
        <v>3</v>
      </c>
      <c r="F31" s="16"/>
      <c r="G31" s="33" t="s">
        <v>6</v>
      </c>
      <c r="H31" s="37"/>
      <c r="I31" s="38"/>
      <c r="J31" s="16"/>
      <c r="K31" s="16"/>
      <c r="L31" s="16"/>
      <c r="M31" s="16"/>
      <c r="N31" s="16"/>
      <c r="O31" s="39" t="s">
        <v>22</v>
      </c>
      <c r="P31" s="35"/>
      <c r="Q31" s="40"/>
      <c r="R31" s="21"/>
    </row>
    <row r="32" spans="1:18" ht="8.25" customHeight="1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3"/>
    </row>
    <row r="33" spans="1:18" ht="20.25" customHeight="1">
      <c r="A33" s="44"/>
      <c r="B33" s="45"/>
      <c r="C33" s="45"/>
      <c r="D33" s="45"/>
      <c r="E33" s="46" t="s">
        <v>23</v>
      </c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7"/>
    </row>
    <row r="34" spans="1:18" ht="20.25" customHeight="1">
      <c r="A34" s="48" t="s">
        <v>24</v>
      </c>
      <c r="B34" s="49"/>
      <c r="C34" s="49"/>
      <c r="D34" s="50"/>
      <c r="E34" s="51" t="s">
        <v>25</v>
      </c>
      <c r="F34" s="50"/>
      <c r="G34" s="51" t="s">
        <v>26</v>
      </c>
      <c r="H34" s="49"/>
      <c r="I34" s="50"/>
      <c r="J34" s="51" t="s">
        <v>27</v>
      </c>
      <c r="K34" s="49"/>
      <c r="L34" s="51" t="s">
        <v>28</v>
      </c>
      <c r="M34" s="49"/>
      <c r="N34" s="49"/>
      <c r="O34" s="50"/>
      <c r="P34" s="51" t="s">
        <v>29</v>
      </c>
      <c r="Q34" s="49"/>
      <c r="R34" s="52"/>
    </row>
    <row r="35" spans="1:18" ht="20.25" customHeight="1">
      <c r="A35" s="53"/>
      <c r="B35" s="54"/>
      <c r="C35" s="54"/>
      <c r="D35" s="55">
        <v>0</v>
      </c>
      <c r="E35" s="56">
        <f>IF(D35=0,0,Q47/D35)</f>
        <v>0</v>
      </c>
      <c r="F35" s="57"/>
      <c r="G35" s="58"/>
      <c r="H35" s="54"/>
      <c r="I35" s="55">
        <v>0</v>
      </c>
      <c r="J35" s="56">
        <f>IF(I35=0,0,Q47/I35)</f>
        <v>0</v>
      </c>
      <c r="K35" s="59"/>
      <c r="L35" s="58"/>
      <c r="M35" s="54"/>
      <c r="N35" s="54"/>
      <c r="O35" s="55">
        <v>0</v>
      </c>
      <c r="P35" s="58"/>
      <c r="Q35" s="59">
        <f>IF(O35=0,0,Q47/O35)</f>
        <v>0</v>
      </c>
      <c r="R35" s="60"/>
    </row>
    <row r="36" spans="1:18" ht="20.25" customHeight="1">
      <c r="A36" s="44"/>
      <c r="B36" s="45"/>
      <c r="C36" s="45"/>
      <c r="D36" s="45"/>
      <c r="E36" s="46" t="s">
        <v>30</v>
      </c>
      <c r="F36" s="45"/>
      <c r="G36" s="45"/>
      <c r="H36" s="45"/>
      <c r="I36" s="45"/>
      <c r="J36" s="61" t="s">
        <v>31</v>
      </c>
      <c r="K36" s="45"/>
      <c r="L36" s="45"/>
      <c r="M36" s="45"/>
      <c r="N36" s="45"/>
      <c r="O36" s="45"/>
      <c r="P36" s="45"/>
      <c r="Q36" s="45"/>
      <c r="R36" s="47"/>
    </row>
    <row r="37" spans="1:18" ht="20.25" customHeight="1">
      <c r="A37" s="62" t="s">
        <v>32</v>
      </c>
      <c r="B37" s="63"/>
      <c r="C37" s="64" t="s">
        <v>33</v>
      </c>
      <c r="D37" s="65"/>
      <c r="E37" s="65"/>
      <c r="F37" s="66"/>
      <c r="G37" s="62" t="s">
        <v>34</v>
      </c>
      <c r="H37" s="67"/>
      <c r="I37" s="64" t="s">
        <v>35</v>
      </c>
      <c r="J37" s="65"/>
      <c r="K37" s="65"/>
      <c r="L37" s="62" t="s">
        <v>36</v>
      </c>
      <c r="M37" s="67"/>
      <c r="N37" s="64" t="s">
        <v>37</v>
      </c>
      <c r="O37" s="65"/>
      <c r="P37" s="65"/>
      <c r="Q37" s="65"/>
      <c r="R37" s="66"/>
    </row>
    <row r="38" spans="1:18" ht="20.25" customHeight="1">
      <c r="A38" s="68">
        <v>1</v>
      </c>
      <c r="B38" s="69" t="s">
        <v>38</v>
      </c>
      <c r="C38" s="19"/>
      <c r="D38" s="70" t="s">
        <v>39</v>
      </c>
      <c r="E38" s="71"/>
      <c r="F38" s="72"/>
      <c r="G38" s="68">
        <v>8</v>
      </c>
      <c r="H38" s="73" t="s">
        <v>40</v>
      </c>
      <c r="I38" s="34"/>
      <c r="J38" s="74">
        <f>SUM(RKL!J10:J37)</f>
        <v>0</v>
      </c>
      <c r="K38" s="75"/>
      <c r="L38" s="68">
        <v>13</v>
      </c>
      <c r="M38" s="33" t="s">
        <v>41</v>
      </c>
      <c r="N38" s="37"/>
      <c r="O38" s="37"/>
      <c r="P38" s="76"/>
      <c r="Q38" s="71">
        <f>SUM(RKL!N10:N37)</f>
        <v>0</v>
      </c>
      <c r="R38" s="77"/>
    </row>
    <row r="39" spans="1:18" ht="20.25" customHeight="1">
      <c r="A39" s="68">
        <v>2</v>
      </c>
      <c r="B39" s="78"/>
      <c r="C39" s="28"/>
      <c r="D39" s="70" t="s">
        <v>42</v>
      </c>
      <c r="E39" s="71"/>
      <c r="F39" s="72"/>
      <c r="G39" s="68">
        <v>9</v>
      </c>
      <c r="H39" s="16" t="s">
        <v>43</v>
      </c>
      <c r="I39" s="70"/>
      <c r="J39" s="74">
        <f>SUM(RKL!K10:K37)</f>
        <v>0</v>
      </c>
      <c r="K39" s="75"/>
      <c r="L39" s="68">
        <v>14</v>
      </c>
      <c r="M39" s="33" t="s">
        <v>44</v>
      </c>
      <c r="N39" s="37"/>
      <c r="O39" s="37"/>
      <c r="P39" s="76"/>
      <c r="Q39" s="71">
        <f>SUM(RKL!O10:O37)</f>
        <v>0</v>
      </c>
      <c r="R39" s="77"/>
    </row>
    <row r="40" spans="1:18" ht="20.25" customHeight="1">
      <c r="A40" s="68">
        <v>3</v>
      </c>
      <c r="B40" s="69" t="s">
        <v>45</v>
      </c>
      <c r="C40" s="19"/>
      <c r="D40" s="70" t="s">
        <v>39</v>
      </c>
      <c r="E40" s="71"/>
      <c r="F40" s="72"/>
      <c r="G40" s="68">
        <v>10</v>
      </c>
      <c r="H40" s="73" t="s">
        <v>46</v>
      </c>
      <c r="I40" s="34"/>
      <c r="J40" s="74">
        <f>SUM(RKL!L10:L37)</f>
        <v>0</v>
      </c>
      <c r="K40" s="75"/>
      <c r="L40" s="68">
        <v>15</v>
      </c>
      <c r="M40" s="33" t="s">
        <v>47</v>
      </c>
      <c r="N40" s="37"/>
      <c r="O40" s="37"/>
      <c r="P40" s="76"/>
      <c r="Q40" s="71">
        <f>SUM(RKL!P10:P37)</f>
        <v>0</v>
      </c>
      <c r="R40" s="77"/>
    </row>
    <row r="41" spans="1:18" ht="20.25" customHeight="1">
      <c r="A41" s="68">
        <v>4</v>
      </c>
      <c r="B41" s="78"/>
      <c r="C41" s="28"/>
      <c r="D41" s="70" t="s">
        <v>42</v>
      </c>
      <c r="E41" s="71"/>
      <c r="F41" s="72"/>
      <c r="G41" s="68">
        <v>11</v>
      </c>
      <c r="H41" s="73"/>
      <c r="I41" s="34"/>
      <c r="J41" s="74">
        <v>0</v>
      </c>
      <c r="K41" s="75"/>
      <c r="L41" s="68">
        <v>16</v>
      </c>
      <c r="M41" s="33" t="s">
        <v>48</v>
      </c>
      <c r="N41" s="37"/>
      <c r="O41" s="37"/>
      <c r="P41" s="76"/>
      <c r="Q41" s="71">
        <f>SUM(RKL!Q10:Q37)</f>
        <v>0</v>
      </c>
      <c r="R41" s="77"/>
    </row>
    <row r="42" spans="1:18" ht="20.25" customHeight="1">
      <c r="A42" s="68">
        <v>5</v>
      </c>
      <c r="B42" s="69" t="s">
        <v>49</v>
      </c>
      <c r="C42" s="19"/>
      <c r="D42" s="70" t="s">
        <v>39</v>
      </c>
      <c r="E42" s="71"/>
      <c r="F42" s="72"/>
      <c r="G42" s="79"/>
      <c r="H42" s="37"/>
      <c r="I42" s="34"/>
      <c r="J42" s="80"/>
      <c r="K42" s="75"/>
      <c r="L42" s="68">
        <v>17</v>
      </c>
      <c r="M42" s="33" t="s">
        <v>50</v>
      </c>
      <c r="N42" s="37"/>
      <c r="O42" s="37"/>
      <c r="P42" s="76"/>
      <c r="Q42" s="71">
        <f>SUM(RKL!R10:R37)</f>
        <v>0</v>
      </c>
      <c r="R42" s="77"/>
    </row>
    <row r="43" spans="1:18" ht="20.25" customHeight="1">
      <c r="A43" s="68">
        <v>6</v>
      </c>
      <c r="B43" s="78"/>
      <c r="C43" s="28"/>
      <c r="D43" s="70" t="s">
        <v>42</v>
      </c>
      <c r="E43" s="71"/>
      <c r="F43" s="72"/>
      <c r="G43" s="79"/>
      <c r="H43" s="37"/>
      <c r="I43" s="34"/>
      <c r="J43" s="80"/>
      <c r="K43" s="75"/>
      <c r="L43" s="68">
        <v>18</v>
      </c>
      <c r="M43" s="73" t="s">
        <v>51</v>
      </c>
      <c r="N43" s="37"/>
      <c r="O43" s="37"/>
      <c r="P43" s="34"/>
      <c r="Q43" s="71">
        <f>SUM(RKL!S10:S37)</f>
        <v>0</v>
      </c>
      <c r="R43" s="77"/>
    </row>
    <row r="44" spans="1:18" ht="20.25" customHeight="1">
      <c r="A44" s="68">
        <v>7</v>
      </c>
      <c r="B44" s="81" t="s">
        <v>52</v>
      </c>
      <c r="C44" s="37"/>
      <c r="D44" s="34"/>
      <c r="E44" s="82">
        <f>Q47</f>
        <v>0</v>
      </c>
      <c r="F44" s="83"/>
      <c r="G44" s="68">
        <v>12</v>
      </c>
      <c r="H44" s="81" t="s">
        <v>53</v>
      </c>
      <c r="I44" s="34"/>
      <c r="J44" s="84">
        <f>SUM(J38:J41)</f>
        <v>0</v>
      </c>
      <c r="K44" s="85"/>
      <c r="L44" s="68">
        <v>19</v>
      </c>
      <c r="M44" s="81" t="s">
        <v>54</v>
      </c>
      <c r="N44" s="37"/>
      <c r="O44" s="37"/>
      <c r="P44" s="34"/>
      <c r="Q44" s="82">
        <f>SUM(Q38:Q43)</f>
        <v>0</v>
      </c>
      <c r="R44" s="47"/>
    </row>
    <row r="45" spans="1:18" ht="20.25" customHeight="1">
      <c r="A45" s="86">
        <v>20</v>
      </c>
      <c r="B45" s="87" t="s">
        <v>55</v>
      </c>
      <c r="C45" s="88"/>
      <c r="D45" s="89"/>
      <c r="E45" s="90">
        <f>SUM(RKL!I10:I37)</f>
        <v>0</v>
      </c>
      <c r="F45" s="91"/>
      <c r="G45" s="86">
        <v>21</v>
      </c>
      <c r="H45" s="87" t="s">
        <v>56</v>
      </c>
      <c r="I45" s="89"/>
      <c r="J45" s="92">
        <f>SUM(RKL!M10:M37)</f>
        <v>0</v>
      </c>
      <c r="K45" s="93"/>
      <c r="L45" s="86">
        <v>22</v>
      </c>
      <c r="M45" s="87" t="s">
        <v>57</v>
      </c>
      <c r="N45" s="88"/>
      <c r="O45" s="88"/>
      <c r="P45" s="89"/>
      <c r="Q45" s="90">
        <f>SUM(RKL!T10:T37)</f>
        <v>0</v>
      </c>
      <c r="R45" s="43"/>
    </row>
    <row r="46" spans="1:18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97" t="s">
        <v>58</v>
      </c>
      <c r="M46" s="50"/>
      <c r="N46" s="64" t="s">
        <v>59</v>
      </c>
      <c r="O46" s="49"/>
      <c r="P46" s="49"/>
      <c r="Q46" s="49"/>
      <c r="R46" s="52"/>
    </row>
    <row r="47" spans="1:18" ht="20.25" customHeight="1">
      <c r="A47" s="15"/>
      <c r="B47" s="16"/>
      <c r="C47" s="16"/>
      <c r="D47" s="16"/>
      <c r="E47" s="16"/>
      <c r="F47" s="24"/>
      <c r="G47" s="98"/>
      <c r="H47" s="16"/>
      <c r="I47" s="16"/>
      <c r="J47" s="16"/>
      <c r="K47" s="16"/>
      <c r="L47" s="68">
        <v>23</v>
      </c>
      <c r="M47" s="73" t="s">
        <v>60</v>
      </c>
      <c r="N47" s="37"/>
      <c r="O47" s="37"/>
      <c r="P47" s="34"/>
      <c r="Q47" s="82">
        <f>ROUND(Rekapitulácia!C41,2)</f>
        <v>0</v>
      </c>
      <c r="R47" s="47"/>
    </row>
    <row r="48" spans="1:18" ht="20.25" customHeight="1">
      <c r="A48" s="99" t="s">
        <v>61</v>
      </c>
      <c r="B48" s="27"/>
      <c r="C48" s="27"/>
      <c r="D48" s="27"/>
      <c r="E48" s="27"/>
      <c r="F48" s="28"/>
      <c r="G48" s="100" t="s">
        <v>62</v>
      </c>
      <c r="H48" s="27"/>
      <c r="I48" s="27"/>
      <c r="J48" s="27"/>
      <c r="K48" s="27"/>
      <c r="L48" s="68">
        <v>24</v>
      </c>
      <c r="M48" s="101" t="s">
        <v>63</v>
      </c>
      <c r="N48" s="34" t="s">
        <v>64</v>
      </c>
      <c r="O48" s="102">
        <f>IF(Q48=0,0,ROUND((100/M48)*Q48,2))</f>
        <v>0</v>
      </c>
      <c r="P48" s="34" t="s">
        <v>65</v>
      </c>
      <c r="Q48" s="103">
        <f>ROUND(Rekapitulácia!D41,2)</f>
        <v>0</v>
      </c>
      <c r="R48" s="104"/>
    </row>
    <row r="49" spans="1:18" ht="20.25" customHeight="1" thickBot="1">
      <c r="A49" s="105" t="s">
        <v>16</v>
      </c>
      <c r="B49" s="18"/>
      <c r="C49" s="18"/>
      <c r="D49" s="18"/>
      <c r="E49" s="18"/>
      <c r="F49" s="19"/>
      <c r="G49" s="106"/>
      <c r="H49" s="18"/>
      <c r="I49" s="18"/>
      <c r="J49" s="18"/>
      <c r="K49" s="18"/>
      <c r="L49" s="68">
        <v>25</v>
      </c>
      <c r="M49" s="101" t="s">
        <v>63</v>
      </c>
      <c r="N49" s="34" t="s">
        <v>64</v>
      </c>
      <c r="O49" s="102"/>
      <c r="P49" s="34" t="s">
        <v>65</v>
      </c>
      <c r="Q49" s="71"/>
      <c r="R49" s="77"/>
    </row>
    <row r="50" spans="1:18" ht="20.25" customHeight="1" thickBot="1">
      <c r="A50" s="15"/>
      <c r="B50" s="16"/>
      <c r="C50" s="16"/>
      <c r="D50" s="16"/>
      <c r="E50" s="16"/>
      <c r="F50" s="24"/>
      <c r="G50" s="98"/>
      <c r="H50" s="16"/>
      <c r="I50" s="16"/>
      <c r="J50" s="16"/>
      <c r="K50" s="16"/>
      <c r="L50" s="86">
        <v>26</v>
      </c>
      <c r="M50" s="107" t="s">
        <v>66</v>
      </c>
      <c r="N50" s="88"/>
      <c r="O50" s="88"/>
      <c r="P50" s="89"/>
      <c r="Q50" s="108">
        <f>Q47+Q48+Q49</f>
        <v>0</v>
      </c>
      <c r="R50" s="109"/>
    </row>
    <row r="51" spans="1:18" ht="20.25" customHeight="1">
      <c r="A51" s="99" t="s">
        <v>67</v>
      </c>
      <c r="B51" s="27"/>
      <c r="C51" s="27"/>
      <c r="D51" s="27"/>
      <c r="E51" s="27"/>
      <c r="F51" s="28"/>
      <c r="G51" s="100" t="s">
        <v>62</v>
      </c>
      <c r="H51" s="27"/>
      <c r="I51" s="27"/>
      <c r="J51" s="27"/>
      <c r="K51" s="27"/>
      <c r="L51" s="97" t="s">
        <v>68</v>
      </c>
      <c r="M51" s="50"/>
      <c r="N51" s="64" t="s">
        <v>69</v>
      </c>
      <c r="O51" s="49"/>
      <c r="P51" s="49"/>
      <c r="Q51" s="110"/>
      <c r="R51" s="52"/>
    </row>
    <row r="52" spans="1:18" ht="20.25" customHeight="1">
      <c r="A52" s="105" t="s">
        <v>18</v>
      </c>
      <c r="B52" s="18"/>
      <c r="C52" s="18"/>
      <c r="D52" s="18"/>
      <c r="E52" s="18"/>
      <c r="F52" s="19"/>
      <c r="G52" s="106"/>
      <c r="H52" s="18"/>
      <c r="I52" s="18"/>
      <c r="J52" s="18"/>
      <c r="K52" s="18"/>
      <c r="L52" s="68">
        <v>27</v>
      </c>
      <c r="M52" s="73" t="s">
        <v>70</v>
      </c>
      <c r="N52" s="37"/>
      <c r="O52" s="37"/>
      <c r="P52" s="34"/>
      <c r="Q52" s="71">
        <f>SUM(RKL!U10:U37)</f>
        <v>0</v>
      </c>
      <c r="R52" s="77"/>
    </row>
    <row r="53" spans="1:18" ht="20.25" customHeight="1">
      <c r="A53" s="15"/>
      <c r="B53" s="16"/>
      <c r="C53" s="16"/>
      <c r="D53" s="16"/>
      <c r="E53" s="16"/>
      <c r="F53" s="24"/>
      <c r="G53" s="98"/>
      <c r="H53" s="16"/>
      <c r="I53" s="16"/>
      <c r="J53" s="16"/>
      <c r="K53" s="16"/>
      <c r="L53" s="68">
        <v>28</v>
      </c>
      <c r="M53" s="73" t="s">
        <v>71</v>
      </c>
      <c r="N53" s="37"/>
      <c r="O53" s="37"/>
      <c r="P53" s="34"/>
      <c r="Q53" s="71">
        <f>SUM(RKL!V10:V37)</f>
        <v>0</v>
      </c>
      <c r="R53" s="77"/>
    </row>
    <row r="54" spans="1:18" ht="20.25" customHeight="1">
      <c r="A54" s="111" t="s">
        <v>61</v>
      </c>
      <c r="B54" s="42"/>
      <c r="C54" s="42"/>
      <c r="D54" s="42"/>
      <c r="E54" s="42"/>
      <c r="F54" s="112"/>
      <c r="G54" s="113" t="s">
        <v>62</v>
      </c>
      <c r="H54" s="42"/>
      <c r="I54" s="42"/>
      <c r="J54" s="42"/>
      <c r="K54" s="42"/>
      <c r="L54" s="86">
        <v>29</v>
      </c>
      <c r="M54" s="87" t="s">
        <v>72</v>
      </c>
      <c r="N54" s="88"/>
      <c r="O54" s="88"/>
      <c r="P54" s="89"/>
      <c r="Q54" s="114">
        <f>SUM(RKL!W10:W37)</f>
        <v>0</v>
      </c>
      <c r="R54" s="115"/>
    </row>
  </sheetData>
  <sheetProtection formatCells="0" formatColumns="0" formatRows="0" insertColumns="0" insertRows="0" insertHyperlinks="0" deleteColumns="0" deleteRows="0" sort="0" autoFilter="0" pivotTables="0"/>
  <printOptions horizontalCentered="1" verticalCentered="1"/>
  <pageMargins left="0.59027779102325439" right="0.59027779102325439" top="0.90555554628372192" bottom="0.90555554628372192" header="0.51180553436279297" footer="0.51180553436279297"/>
  <pageSetup paperSize="9" scale="92" orientation="portrait" errors="blank" horizontalDpi="200" verticalDpi="200" r:id="rId1"/>
  <headerFooter>
    <oddFooter>&amp;L&amp;6Zpracováno systémem KROS, tel. 02/717 512 84&amp;C&amp;"Arial CE"&amp;7  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74"/>
  <sheetViews>
    <sheetView zoomScaleNormal="100" zoomScaleSheetLayoutView="100" workbookViewId="0">
      <selection activeCell="B686" sqref="B686"/>
    </sheetView>
  </sheetViews>
  <sheetFormatPr defaultColWidth="9.140625" defaultRowHeight="12.75"/>
  <cols>
    <col min="1" max="1" width="11.140625" style="260" customWidth="1"/>
    <col min="2" max="2" width="73.85546875" style="263" customWidth="1"/>
    <col min="3" max="3" width="6.42578125" style="262" customWidth="1"/>
    <col min="4" max="4" width="5.7109375" style="262" customWidth="1"/>
    <col min="5" max="5" width="15" style="256" customWidth="1"/>
    <col min="6" max="6" width="18.42578125" style="256" customWidth="1"/>
    <col min="7" max="7" width="14.42578125" style="255" bestFit="1" customWidth="1"/>
    <col min="8" max="16384" width="9.140625" style="255"/>
  </cols>
  <sheetData>
    <row r="1" spans="1:8" s="345" customFormat="1" ht="18">
      <c r="A1" s="349" t="s">
        <v>1692</v>
      </c>
      <c r="B1" s="346"/>
      <c r="C1" s="346"/>
      <c r="D1" s="346"/>
      <c r="E1" s="346"/>
      <c r="F1" s="346"/>
      <c r="G1" s="346"/>
      <c r="H1" s="346"/>
    </row>
    <row r="2" spans="1:8" s="345" customFormat="1" ht="11.25">
      <c r="A2" s="348" t="s">
        <v>1693</v>
      </c>
      <c r="B2" s="346" t="s">
        <v>305</v>
      </c>
      <c r="D2" s="346"/>
      <c r="E2" s="346"/>
      <c r="F2" s="346"/>
      <c r="G2" s="346"/>
      <c r="H2" s="346"/>
    </row>
    <row r="3" spans="1:8" s="345" customFormat="1" ht="11.25">
      <c r="A3" s="348" t="s">
        <v>1694</v>
      </c>
      <c r="B3" s="346" t="s">
        <v>1695</v>
      </c>
      <c r="D3" s="346"/>
      <c r="E3" s="347"/>
      <c r="F3" s="346"/>
      <c r="G3" s="346"/>
      <c r="H3" s="346"/>
    </row>
    <row r="4" spans="1:8" s="345" customFormat="1" ht="11.25">
      <c r="A4" s="348" t="s">
        <v>1696</v>
      </c>
      <c r="B4" s="346" t="s">
        <v>2021</v>
      </c>
      <c r="D4" s="346"/>
      <c r="E4" s="347"/>
      <c r="F4" s="346"/>
      <c r="G4" s="346"/>
      <c r="H4" s="346"/>
    </row>
    <row r="5" spans="1:8" s="345" customFormat="1" ht="11.25">
      <c r="A5" s="347" t="s">
        <v>1698</v>
      </c>
      <c r="B5" s="346" t="s">
        <v>307</v>
      </c>
      <c r="D5" s="346"/>
      <c r="E5" s="347"/>
      <c r="F5" s="346"/>
      <c r="G5" s="346"/>
      <c r="H5" s="346"/>
    </row>
    <row r="6" spans="1:8" s="345" customFormat="1" ht="12" thickBot="1">
      <c r="A6" s="347" t="s">
        <v>79</v>
      </c>
      <c r="B6" s="346"/>
      <c r="C6" s="346"/>
      <c r="D6" s="346"/>
      <c r="E6" s="347"/>
      <c r="F6" s="346"/>
      <c r="G6" s="346"/>
      <c r="H6" s="346"/>
    </row>
    <row r="7" spans="1:8" ht="13.5" thickBot="1">
      <c r="A7" s="302" t="s">
        <v>1619</v>
      </c>
      <c r="B7" s="300" t="s">
        <v>1618</v>
      </c>
      <c r="C7" s="301" t="s">
        <v>1617</v>
      </c>
      <c r="D7" s="300" t="s">
        <v>1616</v>
      </c>
      <c r="E7" s="299" t="s">
        <v>1615</v>
      </c>
      <c r="F7" s="299" t="s">
        <v>1614</v>
      </c>
    </row>
    <row r="8" spans="1:8" ht="15">
      <c r="A8" s="357"/>
      <c r="B8" s="358" t="s">
        <v>2020</v>
      </c>
      <c r="C8" s="359"/>
      <c r="D8" s="359"/>
      <c r="E8" s="360"/>
      <c r="F8" s="361"/>
    </row>
    <row r="9" spans="1:8" ht="15">
      <c r="A9" s="344"/>
      <c r="B9" s="297"/>
      <c r="C9" s="296"/>
      <c r="D9" s="296"/>
      <c r="E9" s="295"/>
      <c r="F9" s="343"/>
    </row>
    <row r="10" spans="1:8">
      <c r="A10" s="340" t="s">
        <v>2019</v>
      </c>
      <c r="B10" s="338" t="s">
        <v>1922</v>
      </c>
      <c r="C10" s="291">
        <v>1</v>
      </c>
      <c r="D10" s="290" t="s">
        <v>171</v>
      </c>
      <c r="E10" s="289"/>
      <c r="F10" s="288">
        <f>ROUND(C10*E10,2)</f>
        <v>0</v>
      </c>
    </row>
    <row r="11" spans="1:8">
      <c r="A11" s="293"/>
      <c r="B11" s="337" t="s">
        <v>1921</v>
      </c>
      <c r="C11" s="291"/>
      <c r="D11" s="290"/>
      <c r="E11" s="289"/>
      <c r="F11" s="288"/>
    </row>
    <row r="12" spans="1:8">
      <c r="A12" s="293"/>
      <c r="B12" s="337" t="s">
        <v>2018</v>
      </c>
      <c r="C12" s="291"/>
      <c r="D12" s="290"/>
      <c r="E12" s="289"/>
      <c r="F12" s="288"/>
    </row>
    <row r="13" spans="1:8">
      <c r="A13" s="293"/>
      <c r="B13" s="337" t="s">
        <v>2017</v>
      </c>
      <c r="C13" s="291"/>
      <c r="D13" s="290"/>
      <c r="E13" s="289"/>
      <c r="F13" s="288"/>
    </row>
    <row r="14" spans="1:8">
      <c r="A14" s="293"/>
      <c r="B14" s="337" t="s">
        <v>1918</v>
      </c>
      <c r="C14" s="291"/>
      <c r="D14" s="290"/>
      <c r="E14" s="289"/>
      <c r="F14" s="288"/>
    </row>
    <row r="15" spans="1:8">
      <c r="A15" s="293"/>
      <c r="B15" s="337" t="s">
        <v>1903</v>
      </c>
      <c r="C15" s="291"/>
      <c r="D15" s="290"/>
      <c r="E15" s="289"/>
      <c r="F15" s="288"/>
    </row>
    <row r="16" spans="1:8">
      <c r="A16" s="293"/>
      <c r="B16" s="337" t="s">
        <v>1917</v>
      </c>
      <c r="C16" s="291"/>
      <c r="D16" s="290"/>
      <c r="E16" s="289"/>
      <c r="F16" s="288"/>
    </row>
    <row r="17" spans="1:6">
      <c r="A17" s="293"/>
      <c r="B17" s="337" t="s">
        <v>1916</v>
      </c>
      <c r="C17" s="291"/>
      <c r="D17" s="290"/>
      <c r="E17" s="289"/>
      <c r="F17" s="288"/>
    </row>
    <row r="18" spans="1:6">
      <c r="A18" s="293"/>
      <c r="B18" s="337" t="s">
        <v>1905</v>
      </c>
      <c r="C18" s="291"/>
      <c r="D18" s="290"/>
      <c r="E18" s="289"/>
      <c r="F18" s="288"/>
    </row>
    <row r="19" spans="1:6">
      <c r="A19" s="293"/>
      <c r="B19" s="337" t="s">
        <v>1972</v>
      </c>
      <c r="C19" s="291"/>
      <c r="D19" s="290"/>
      <c r="E19" s="289"/>
      <c r="F19" s="288"/>
    </row>
    <row r="20" spans="1:6">
      <c r="A20" s="293"/>
      <c r="B20" s="337" t="s">
        <v>1905</v>
      </c>
      <c r="C20" s="291"/>
      <c r="D20" s="290"/>
      <c r="E20" s="289"/>
      <c r="F20" s="288"/>
    </row>
    <row r="21" spans="1:6">
      <c r="A21" s="293"/>
      <c r="B21" s="337" t="s">
        <v>1910</v>
      </c>
      <c r="C21" s="291"/>
      <c r="D21" s="290"/>
      <c r="E21" s="289"/>
      <c r="F21" s="288"/>
    </row>
    <row r="22" spans="1:6">
      <c r="A22" s="293"/>
      <c r="B22" s="337" t="s">
        <v>1914</v>
      </c>
      <c r="C22" s="291"/>
      <c r="D22" s="290"/>
      <c r="E22" s="289"/>
      <c r="F22" s="288"/>
    </row>
    <row r="23" spans="1:6">
      <c r="A23" s="293"/>
      <c r="B23" s="337" t="s">
        <v>1912</v>
      </c>
      <c r="C23" s="291"/>
      <c r="D23" s="290"/>
      <c r="E23" s="289"/>
      <c r="F23" s="288"/>
    </row>
    <row r="24" spans="1:6">
      <c r="A24" s="293"/>
      <c r="B24" s="337" t="s">
        <v>1903</v>
      </c>
      <c r="C24" s="291"/>
      <c r="D24" s="290"/>
      <c r="E24" s="289"/>
      <c r="F24" s="288"/>
    </row>
    <row r="25" spans="1:6">
      <c r="A25" s="293"/>
      <c r="B25" s="337" t="s">
        <v>1913</v>
      </c>
      <c r="C25" s="291"/>
      <c r="D25" s="290"/>
      <c r="E25" s="289"/>
      <c r="F25" s="288"/>
    </row>
    <row r="26" spans="1:6">
      <c r="A26" s="293"/>
      <c r="B26" s="337" t="s">
        <v>1903</v>
      </c>
      <c r="C26" s="291"/>
      <c r="D26" s="290"/>
      <c r="E26" s="289"/>
      <c r="F26" s="288"/>
    </row>
    <row r="27" spans="1:6">
      <c r="A27" s="293"/>
      <c r="B27" s="337" t="s">
        <v>1912</v>
      </c>
      <c r="C27" s="291"/>
      <c r="D27" s="290"/>
      <c r="E27" s="289"/>
      <c r="F27" s="288"/>
    </row>
    <row r="28" spans="1:6">
      <c r="A28" s="293"/>
      <c r="B28" s="337" t="s">
        <v>1911</v>
      </c>
      <c r="C28" s="291"/>
      <c r="D28" s="290"/>
      <c r="E28" s="289"/>
      <c r="F28" s="288"/>
    </row>
    <row r="29" spans="1:6">
      <c r="A29" s="293"/>
      <c r="B29" s="337" t="s">
        <v>1910</v>
      </c>
      <c r="C29" s="291"/>
      <c r="D29" s="290"/>
      <c r="E29" s="289"/>
      <c r="F29" s="288"/>
    </row>
    <row r="30" spans="1:6">
      <c r="A30" s="293"/>
      <c r="B30" s="337" t="s">
        <v>1940</v>
      </c>
      <c r="C30" s="291"/>
      <c r="D30" s="290"/>
      <c r="E30" s="289"/>
      <c r="F30" s="288"/>
    </row>
    <row r="31" spans="1:6">
      <c r="A31" s="293"/>
      <c r="B31" s="337" t="s">
        <v>1971</v>
      </c>
      <c r="C31" s="290"/>
      <c r="D31" s="290"/>
      <c r="E31" s="289"/>
      <c r="F31" s="288"/>
    </row>
    <row r="32" spans="1:6">
      <c r="A32" s="293"/>
      <c r="B32" s="337" t="s">
        <v>1970</v>
      </c>
      <c r="C32" s="290"/>
      <c r="D32" s="290"/>
      <c r="E32" s="289"/>
      <c r="F32" s="288"/>
    </row>
    <row r="33" spans="1:6">
      <c r="A33" s="293"/>
      <c r="B33" s="337" t="s">
        <v>1906</v>
      </c>
      <c r="C33" s="290"/>
      <c r="D33" s="290"/>
      <c r="E33" s="289"/>
      <c r="F33" s="288"/>
    </row>
    <row r="34" spans="1:6">
      <c r="A34" s="293"/>
      <c r="B34" s="337" t="s">
        <v>1905</v>
      </c>
      <c r="C34" s="290"/>
      <c r="D34" s="290"/>
      <c r="E34" s="289"/>
      <c r="F34" s="288"/>
    </row>
    <row r="35" spans="1:6">
      <c r="A35" s="293"/>
      <c r="B35" s="337" t="s">
        <v>1904</v>
      </c>
      <c r="C35" s="290"/>
      <c r="D35" s="290"/>
      <c r="E35" s="289"/>
      <c r="F35" s="288"/>
    </row>
    <row r="36" spans="1:6">
      <c r="A36" s="293"/>
      <c r="B36" s="337" t="s">
        <v>1903</v>
      </c>
      <c r="C36" s="290"/>
      <c r="D36" s="290"/>
      <c r="E36" s="289"/>
      <c r="F36" s="288"/>
    </row>
    <row r="37" spans="1:6">
      <c r="A37" s="293"/>
      <c r="B37" s="337" t="s">
        <v>1902</v>
      </c>
      <c r="C37" s="290"/>
      <c r="D37" s="290"/>
      <c r="E37" s="289"/>
      <c r="F37" s="288"/>
    </row>
    <row r="38" spans="1:6">
      <c r="A38" s="293"/>
      <c r="B38" s="337"/>
      <c r="C38" s="291"/>
      <c r="D38" s="290"/>
      <c r="E38" s="289"/>
      <c r="F38" s="288"/>
    </row>
    <row r="39" spans="1:6">
      <c r="A39" s="293"/>
      <c r="B39" s="337" t="s">
        <v>1843</v>
      </c>
      <c r="C39" s="291"/>
      <c r="D39" s="290"/>
      <c r="E39" s="289"/>
      <c r="F39" s="288"/>
    </row>
    <row r="40" spans="1:6">
      <c r="A40" s="293"/>
      <c r="B40" s="337" t="s">
        <v>1901</v>
      </c>
      <c r="C40" s="291"/>
      <c r="D40" s="290"/>
      <c r="E40" s="289"/>
      <c r="F40" s="288"/>
    </row>
    <row r="41" spans="1:6">
      <c r="A41" s="293"/>
      <c r="B41" s="337" t="s">
        <v>1899</v>
      </c>
      <c r="C41" s="291">
        <v>250</v>
      </c>
      <c r="D41" s="290" t="s">
        <v>250</v>
      </c>
      <c r="E41" s="289"/>
      <c r="F41" s="288">
        <f>ROUND(C41*E41,2)</f>
        <v>0</v>
      </c>
    </row>
    <row r="42" spans="1:6">
      <c r="A42" s="293"/>
      <c r="B42" s="337" t="s">
        <v>1898</v>
      </c>
      <c r="C42" s="291">
        <v>50</v>
      </c>
      <c r="D42" s="290" t="s">
        <v>250</v>
      </c>
      <c r="E42" s="289"/>
      <c r="F42" s="288">
        <f>ROUND(C42*E42,2)</f>
        <v>0</v>
      </c>
    </row>
    <row r="43" spans="1:6">
      <c r="A43" s="293"/>
      <c r="B43" s="337" t="s">
        <v>1843</v>
      </c>
      <c r="C43" s="291"/>
      <c r="D43" s="290"/>
      <c r="E43" s="289"/>
      <c r="F43" s="288"/>
    </row>
    <row r="44" spans="1:6">
      <c r="A44" s="293"/>
      <c r="B44" s="337" t="s">
        <v>1900</v>
      </c>
      <c r="C44" s="291"/>
      <c r="D44" s="290"/>
      <c r="E44" s="289"/>
      <c r="F44" s="288"/>
    </row>
    <row r="45" spans="1:6">
      <c r="A45" s="293"/>
      <c r="B45" s="337" t="s">
        <v>1899</v>
      </c>
      <c r="C45" s="291">
        <v>120</v>
      </c>
      <c r="D45" s="290" t="s">
        <v>250</v>
      </c>
      <c r="E45" s="289"/>
      <c r="F45" s="288">
        <f>ROUND(C45*E45,2)</f>
        <v>0</v>
      </c>
    </row>
    <row r="46" spans="1:6">
      <c r="A46" s="293"/>
      <c r="B46" s="337" t="s">
        <v>1898</v>
      </c>
      <c r="C46" s="291">
        <v>45</v>
      </c>
      <c r="D46" s="290" t="s">
        <v>250</v>
      </c>
      <c r="E46" s="289"/>
      <c r="F46" s="288">
        <f>ROUND(C46*E46,2)</f>
        <v>0</v>
      </c>
    </row>
    <row r="47" spans="1:6">
      <c r="A47" s="293"/>
      <c r="B47" s="337" t="s">
        <v>2016</v>
      </c>
      <c r="C47" s="291">
        <v>72</v>
      </c>
      <c r="D47" s="290" t="s">
        <v>1936</v>
      </c>
      <c r="E47" s="289"/>
      <c r="F47" s="288">
        <f>ROUND(C47*E47,2)</f>
        <v>0</v>
      </c>
    </row>
    <row r="48" spans="1:6">
      <c r="A48" s="293"/>
      <c r="B48" s="337"/>
      <c r="C48" s="291"/>
      <c r="D48" s="290"/>
      <c r="E48" s="289"/>
      <c r="F48" s="288"/>
    </row>
    <row r="49" spans="1:6">
      <c r="A49" s="293"/>
      <c r="B49" s="337" t="s">
        <v>1897</v>
      </c>
      <c r="C49" s="291">
        <v>385</v>
      </c>
      <c r="D49" s="290" t="s">
        <v>250</v>
      </c>
      <c r="E49" s="289"/>
      <c r="F49" s="288">
        <f>ROUND(C49*E49,2)</f>
        <v>0</v>
      </c>
    </row>
    <row r="50" spans="1:6">
      <c r="A50" s="293"/>
      <c r="B50" s="337" t="s">
        <v>1931</v>
      </c>
      <c r="C50" s="291">
        <v>80</v>
      </c>
      <c r="D50" s="290" t="s">
        <v>250</v>
      </c>
      <c r="E50" s="289"/>
      <c r="F50" s="288">
        <f>ROUND(C50*E50,2)</f>
        <v>0</v>
      </c>
    </row>
    <row r="51" spans="1:6">
      <c r="A51" s="293"/>
      <c r="B51" s="337"/>
      <c r="C51" s="291"/>
      <c r="D51" s="290"/>
      <c r="E51" s="289"/>
      <c r="F51" s="288"/>
    </row>
    <row r="52" spans="1:6">
      <c r="A52" s="293"/>
      <c r="B52" s="337" t="s">
        <v>1967</v>
      </c>
      <c r="C52" s="291">
        <v>2</v>
      </c>
      <c r="D52" s="290" t="s">
        <v>171</v>
      </c>
      <c r="E52" s="289"/>
      <c r="F52" s="288">
        <f>ROUND(C52*E52,2)</f>
        <v>0</v>
      </c>
    </row>
    <row r="53" spans="1:6">
      <c r="A53" s="293"/>
      <c r="B53" s="337" t="s">
        <v>2008</v>
      </c>
      <c r="C53" s="291">
        <v>1</v>
      </c>
      <c r="D53" s="290" t="s">
        <v>171</v>
      </c>
      <c r="E53" s="289"/>
      <c r="F53" s="288">
        <f>ROUND(C53*E53,2)</f>
        <v>0</v>
      </c>
    </row>
    <row r="54" spans="1:6">
      <c r="A54" s="293"/>
      <c r="B54" s="337" t="s">
        <v>2007</v>
      </c>
      <c r="C54" s="291">
        <v>1</v>
      </c>
      <c r="D54" s="290" t="s">
        <v>171</v>
      </c>
      <c r="E54" s="289"/>
      <c r="F54" s="288">
        <f>ROUND(C54*E54,2)</f>
        <v>0</v>
      </c>
    </row>
    <row r="55" spans="1:6">
      <c r="A55" s="293"/>
      <c r="B55" s="337" t="s">
        <v>1964</v>
      </c>
      <c r="C55" s="290">
        <v>1</v>
      </c>
      <c r="D55" s="290" t="s">
        <v>171</v>
      </c>
      <c r="E55" s="289"/>
      <c r="F55" s="288">
        <f>ROUND(C55*E55,2)</f>
        <v>0</v>
      </c>
    </row>
    <row r="56" spans="1:6">
      <c r="A56" s="293"/>
      <c r="B56" s="337" t="s">
        <v>1835</v>
      </c>
      <c r="C56" s="290"/>
      <c r="D56" s="290"/>
      <c r="E56" s="289"/>
      <c r="F56" s="288"/>
    </row>
    <row r="57" spans="1:6">
      <c r="A57" s="293"/>
      <c r="B57" s="337"/>
      <c r="C57" s="291"/>
      <c r="D57" s="290"/>
      <c r="E57" s="289"/>
      <c r="F57" s="288"/>
    </row>
    <row r="58" spans="1:6">
      <c r="A58" s="293"/>
      <c r="B58" s="337" t="s">
        <v>2015</v>
      </c>
      <c r="C58" s="291">
        <v>12</v>
      </c>
      <c r="D58" s="290" t="s">
        <v>171</v>
      </c>
      <c r="E58" s="289"/>
      <c r="F58" s="288">
        <f>ROUND(C58*E58,2)</f>
        <v>0</v>
      </c>
    </row>
    <row r="59" spans="1:6">
      <c r="A59" s="293"/>
      <c r="B59" s="337" t="s">
        <v>1978</v>
      </c>
      <c r="C59" s="291">
        <v>3</v>
      </c>
      <c r="D59" s="290" t="s">
        <v>171</v>
      </c>
      <c r="E59" s="289"/>
      <c r="F59" s="288">
        <f>ROUND(C59*E59,2)</f>
        <v>0</v>
      </c>
    </row>
    <row r="60" spans="1:6">
      <c r="A60" s="293"/>
      <c r="B60" s="337" t="s">
        <v>1954</v>
      </c>
      <c r="C60" s="291">
        <v>8</v>
      </c>
      <c r="D60" s="290" t="s">
        <v>171</v>
      </c>
      <c r="E60" s="289"/>
      <c r="F60" s="288">
        <f>ROUND(C60*E60,2)</f>
        <v>0</v>
      </c>
    </row>
    <row r="61" spans="1:6">
      <c r="A61" s="293"/>
      <c r="B61" s="337" t="s">
        <v>1953</v>
      </c>
      <c r="C61" s="291">
        <v>2</v>
      </c>
      <c r="D61" s="290" t="s">
        <v>171</v>
      </c>
      <c r="E61" s="289"/>
      <c r="F61" s="288">
        <f>ROUND(C61*E61,2)</f>
        <v>0</v>
      </c>
    </row>
    <row r="62" spans="1:6">
      <c r="A62" s="293"/>
      <c r="B62" s="337" t="s">
        <v>1977</v>
      </c>
      <c r="C62" s="291">
        <v>1</v>
      </c>
      <c r="D62" s="290" t="s">
        <v>171</v>
      </c>
      <c r="E62" s="289"/>
      <c r="F62" s="288">
        <f>ROUND(C62*E62,2)</f>
        <v>0</v>
      </c>
    </row>
    <row r="63" spans="1:6">
      <c r="A63" s="293"/>
      <c r="B63" s="337"/>
      <c r="C63" s="291"/>
      <c r="D63" s="290"/>
      <c r="E63" s="289"/>
      <c r="F63" s="288"/>
    </row>
    <row r="64" spans="1:6">
      <c r="A64" s="293"/>
      <c r="B64" s="337" t="s">
        <v>2014</v>
      </c>
      <c r="C64" s="291">
        <v>1</v>
      </c>
      <c r="D64" s="290" t="s">
        <v>171</v>
      </c>
      <c r="E64" s="289"/>
      <c r="F64" s="288">
        <f>ROUND(C64*E64,2)</f>
        <v>0</v>
      </c>
    </row>
    <row r="65" spans="1:6">
      <c r="A65" s="293"/>
      <c r="B65" s="337" t="s">
        <v>1946</v>
      </c>
      <c r="C65" s="291">
        <v>3</v>
      </c>
      <c r="D65" s="290" t="s">
        <v>171</v>
      </c>
      <c r="E65" s="289"/>
      <c r="F65" s="288">
        <f>ROUND(C65*E65,2)</f>
        <v>0</v>
      </c>
    </row>
    <row r="66" spans="1:6">
      <c r="A66" s="293"/>
      <c r="B66" s="337" t="s">
        <v>1826</v>
      </c>
      <c r="C66" s="291">
        <v>25</v>
      </c>
      <c r="D66" s="290" t="s">
        <v>161</v>
      </c>
      <c r="E66" s="289"/>
      <c r="F66" s="288">
        <f>ROUND(C66*E66,2)</f>
        <v>0</v>
      </c>
    </row>
    <row r="67" spans="1:6">
      <c r="A67" s="293"/>
      <c r="B67" s="337" t="s">
        <v>1879</v>
      </c>
      <c r="C67" s="291">
        <v>80</v>
      </c>
      <c r="D67" s="290" t="s">
        <v>161</v>
      </c>
      <c r="E67" s="289"/>
      <c r="F67" s="288">
        <f>ROUND(C67*E67,2)</f>
        <v>0</v>
      </c>
    </row>
    <row r="68" spans="1:6">
      <c r="A68" s="293"/>
      <c r="B68" s="337" t="s">
        <v>1880</v>
      </c>
      <c r="C68" s="290">
        <v>80</v>
      </c>
      <c r="D68" s="290" t="s">
        <v>161</v>
      </c>
      <c r="E68" s="289"/>
      <c r="F68" s="288">
        <f>ROUND(C68*E68,2)</f>
        <v>0</v>
      </c>
    </row>
    <row r="69" spans="1:6">
      <c r="A69" s="293"/>
      <c r="B69" s="337"/>
      <c r="C69" s="290"/>
      <c r="D69" s="290"/>
      <c r="E69" s="289"/>
      <c r="F69" s="288"/>
    </row>
    <row r="70" spans="1:6">
      <c r="A70" s="293"/>
      <c r="B70" s="337" t="s">
        <v>1824</v>
      </c>
      <c r="C70" s="291"/>
      <c r="D70" s="290"/>
      <c r="E70" s="289"/>
      <c r="F70" s="288"/>
    </row>
    <row r="71" spans="1:6">
      <c r="A71" s="293"/>
      <c r="B71" s="337" t="s">
        <v>1823</v>
      </c>
      <c r="C71" s="291">
        <v>55</v>
      </c>
      <c r="D71" s="290" t="s">
        <v>939</v>
      </c>
      <c r="E71" s="289"/>
      <c r="F71" s="288">
        <f>ROUND(C71*E71,2)</f>
        <v>0</v>
      </c>
    </row>
    <row r="72" spans="1:6">
      <c r="A72" s="293"/>
      <c r="B72" s="337" t="s">
        <v>1822</v>
      </c>
      <c r="C72" s="291">
        <v>15</v>
      </c>
      <c r="D72" s="290" t="s">
        <v>939</v>
      </c>
      <c r="E72" s="289"/>
      <c r="F72" s="288">
        <f>ROUND(C72*E72,2)</f>
        <v>0</v>
      </c>
    </row>
    <row r="73" spans="1:6">
      <c r="A73" s="293"/>
      <c r="B73" s="337" t="s">
        <v>1821</v>
      </c>
      <c r="C73" s="291">
        <v>500</v>
      </c>
      <c r="D73" s="290" t="s">
        <v>161</v>
      </c>
      <c r="E73" s="289"/>
      <c r="F73" s="288">
        <f>ROUND(C73*E73,2)</f>
        <v>0</v>
      </c>
    </row>
    <row r="74" spans="1:6">
      <c r="A74" s="293"/>
      <c r="B74" s="337"/>
      <c r="C74" s="291"/>
      <c r="D74" s="290"/>
      <c r="E74" s="289"/>
      <c r="F74" s="288"/>
    </row>
    <row r="75" spans="1:6">
      <c r="A75" s="293"/>
      <c r="B75" s="337" t="s">
        <v>1329</v>
      </c>
      <c r="C75" s="291">
        <v>24</v>
      </c>
      <c r="D75" s="290" t="s">
        <v>147</v>
      </c>
      <c r="E75" s="289"/>
      <c r="F75" s="288">
        <f>ROUND(C75*E75,2)</f>
        <v>0</v>
      </c>
    </row>
    <row r="76" spans="1:6">
      <c r="A76" s="293"/>
      <c r="B76" s="337" t="s">
        <v>1328</v>
      </c>
      <c r="C76" s="291">
        <v>29</v>
      </c>
      <c r="D76" s="290" t="s">
        <v>147</v>
      </c>
      <c r="E76" s="289"/>
      <c r="F76" s="288">
        <f>ROUND(C76*E76,2)</f>
        <v>0</v>
      </c>
    </row>
    <row r="77" spans="1:6">
      <c r="A77" s="293"/>
      <c r="B77" s="337"/>
      <c r="C77" s="291"/>
      <c r="D77" s="290"/>
      <c r="E77" s="289"/>
      <c r="F77" s="288"/>
    </row>
    <row r="78" spans="1:6">
      <c r="A78" s="293"/>
      <c r="B78" s="337"/>
      <c r="C78" s="291"/>
      <c r="D78" s="290"/>
      <c r="E78" s="289"/>
      <c r="F78" s="288"/>
    </row>
    <row r="79" spans="1:6">
      <c r="A79" s="293"/>
      <c r="B79" s="337"/>
      <c r="C79" s="291"/>
      <c r="D79" s="290"/>
      <c r="E79" s="289"/>
      <c r="F79" s="288"/>
    </row>
    <row r="80" spans="1:6">
      <c r="A80" s="293"/>
      <c r="B80" s="337"/>
      <c r="C80" s="291"/>
      <c r="D80" s="290"/>
      <c r="E80" s="289"/>
      <c r="F80" s="288"/>
    </row>
    <row r="81" spans="1:6">
      <c r="A81" s="293"/>
      <c r="B81" s="337"/>
      <c r="C81" s="291"/>
      <c r="D81" s="290"/>
      <c r="E81" s="289"/>
      <c r="F81" s="288"/>
    </row>
    <row r="82" spans="1:6">
      <c r="A82" s="293"/>
      <c r="B82" s="337"/>
      <c r="C82" s="291"/>
      <c r="D82" s="290"/>
      <c r="E82" s="289"/>
      <c r="F82" s="288"/>
    </row>
    <row r="83" spans="1:6">
      <c r="A83" s="293"/>
      <c r="B83" s="337"/>
      <c r="C83" s="291"/>
      <c r="D83" s="290"/>
      <c r="E83" s="289"/>
      <c r="F83" s="288"/>
    </row>
    <row r="84" spans="1:6">
      <c r="A84" s="293"/>
      <c r="B84" s="337"/>
      <c r="C84" s="291"/>
      <c r="D84" s="290"/>
      <c r="E84" s="289"/>
      <c r="F84" s="288"/>
    </row>
    <row r="85" spans="1:6">
      <c r="A85" s="355"/>
      <c r="B85" s="351" t="s">
        <v>2013</v>
      </c>
      <c r="C85" s="356"/>
      <c r="D85" s="352"/>
      <c r="E85" s="353"/>
      <c r="F85" s="354"/>
    </row>
    <row r="86" spans="1:6">
      <c r="A86" s="293"/>
      <c r="B86" s="338"/>
      <c r="C86" s="291"/>
      <c r="D86" s="290"/>
      <c r="E86" s="289"/>
      <c r="F86" s="288"/>
    </row>
    <row r="87" spans="1:6">
      <c r="A87" s="340" t="s">
        <v>2012</v>
      </c>
      <c r="B87" s="337" t="s">
        <v>1922</v>
      </c>
      <c r="C87" s="290">
        <v>1</v>
      </c>
      <c r="D87" s="290" t="s">
        <v>171</v>
      </c>
      <c r="E87" s="289"/>
      <c r="F87" s="288">
        <f>ROUND(C87*E87,2)</f>
        <v>0</v>
      </c>
    </row>
    <row r="88" spans="1:6">
      <c r="A88" s="293"/>
      <c r="B88" s="337" t="s">
        <v>1921</v>
      </c>
      <c r="C88" s="290"/>
      <c r="D88" s="290"/>
      <c r="E88" s="289"/>
      <c r="F88" s="288"/>
    </row>
    <row r="89" spans="1:6">
      <c r="A89" s="293"/>
      <c r="B89" s="337" t="s">
        <v>2011</v>
      </c>
      <c r="C89" s="290"/>
      <c r="D89" s="290"/>
      <c r="E89" s="289"/>
      <c r="F89" s="288"/>
    </row>
    <row r="90" spans="1:6">
      <c r="A90" s="293"/>
      <c r="B90" s="337" t="s">
        <v>2010</v>
      </c>
      <c r="C90" s="291"/>
      <c r="D90" s="290"/>
      <c r="E90" s="289"/>
      <c r="F90" s="288"/>
    </row>
    <row r="91" spans="1:6">
      <c r="A91" s="293"/>
      <c r="B91" s="337" t="s">
        <v>1918</v>
      </c>
      <c r="C91" s="342"/>
      <c r="D91" s="290"/>
      <c r="E91" s="289"/>
      <c r="F91" s="288"/>
    </row>
    <row r="92" spans="1:6">
      <c r="A92" s="339"/>
      <c r="B92" s="337" t="s">
        <v>1903</v>
      </c>
      <c r="C92" s="290"/>
      <c r="D92" s="290"/>
      <c r="E92" s="289"/>
      <c r="F92" s="288"/>
    </row>
    <row r="93" spans="1:6">
      <c r="A93" s="339"/>
      <c r="B93" s="337" t="s">
        <v>1917</v>
      </c>
      <c r="C93" s="290"/>
      <c r="D93" s="290"/>
      <c r="E93" s="289"/>
      <c r="F93" s="288"/>
    </row>
    <row r="94" spans="1:6">
      <c r="A94" s="339"/>
      <c r="B94" s="337" t="s">
        <v>1916</v>
      </c>
      <c r="C94" s="290"/>
      <c r="D94" s="290"/>
      <c r="E94" s="289"/>
      <c r="F94" s="288"/>
    </row>
    <row r="95" spans="1:6">
      <c r="A95" s="339"/>
      <c r="B95" s="337" t="s">
        <v>1905</v>
      </c>
      <c r="C95" s="290"/>
      <c r="D95" s="290"/>
      <c r="E95" s="289"/>
      <c r="F95" s="288"/>
    </row>
    <row r="96" spans="1:6">
      <c r="A96" s="339"/>
      <c r="B96" s="337" t="s">
        <v>1993</v>
      </c>
      <c r="C96" s="290"/>
      <c r="D96" s="290"/>
      <c r="E96" s="289"/>
      <c r="F96" s="288"/>
    </row>
    <row r="97" spans="1:6">
      <c r="A97" s="339"/>
      <c r="B97" s="337" t="s">
        <v>1905</v>
      </c>
      <c r="C97" s="290"/>
      <c r="D97" s="290"/>
      <c r="E97" s="289"/>
      <c r="F97" s="288"/>
    </row>
    <row r="98" spans="1:6">
      <c r="A98" s="339"/>
      <c r="B98" s="337" t="s">
        <v>1910</v>
      </c>
      <c r="C98" s="291"/>
      <c r="D98" s="290"/>
      <c r="E98" s="289"/>
      <c r="F98" s="288"/>
    </row>
    <row r="99" spans="1:6">
      <c r="A99" s="339"/>
      <c r="B99" s="337" t="s">
        <v>1914</v>
      </c>
      <c r="C99" s="291"/>
      <c r="D99" s="290"/>
      <c r="E99" s="289"/>
      <c r="F99" s="288"/>
    </row>
    <row r="100" spans="1:6">
      <c r="A100" s="339"/>
      <c r="B100" s="337" t="s">
        <v>1912</v>
      </c>
      <c r="C100" s="342"/>
      <c r="D100" s="290"/>
      <c r="E100" s="289"/>
      <c r="F100" s="288"/>
    </row>
    <row r="101" spans="1:6">
      <c r="A101" s="339"/>
      <c r="B101" s="337" t="s">
        <v>1903</v>
      </c>
      <c r="C101" s="290"/>
      <c r="D101" s="290"/>
      <c r="E101" s="289"/>
      <c r="F101" s="288"/>
    </row>
    <row r="102" spans="1:6">
      <c r="A102" s="339"/>
      <c r="B102" s="337" t="s">
        <v>1913</v>
      </c>
      <c r="C102" s="290"/>
      <c r="D102" s="290"/>
      <c r="E102" s="289"/>
      <c r="F102" s="288"/>
    </row>
    <row r="103" spans="1:6">
      <c r="A103" s="339"/>
      <c r="B103" s="337" t="s">
        <v>1903</v>
      </c>
      <c r="C103" s="290"/>
      <c r="D103" s="290"/>
      <c r="E103" s="289"/>
      <c r="F103" s="288"/>
    </row>
    <row r="104" spans="1:6">
      <c r="A104" s="339"/>
      <c r="B104" s="337" t="s">
        <v>1912</v>
      </c>
      <c r="C104" s="290"/>
      <c r="D104" s="290"/>
      <c r="E104" s="289"/>
      <c r="F104" s="288"/>
    </row>
    <row r="105" spans="1:6">
      <c r="A105" s="339"/>
      <c r="B105" s="337" t="s">
        <v>1911</v>
      </c>
      <c r="C105" s="290"/>
      <c r="D105" s="290"/>
      <c r="E105" s="289"/>
      <c r="F105" s="288"/>
    </row>
    <row r="106" spans="1:6">
      <c r="A106" s="339"/>
      <c r="B106" s="337" t="s">
        <v>1910</v>
      </c>
      <c r="C106" s="291"/>
      <c r="D106" s="290"/>
      <c r="E106" s="289"/>
      <c r="F106" s="288"/>
    </row>
    <row r="107" spans="1:6">
      <c r="A107" s="339"/>
      <c r="B107" s="337" t="s">
        <v>1940</v>
      </c>
      <c r="C107" s="291"/>
      <c r="D107" s="290"/>
      <c r="E107" s="289"/>
      <c r="F107" s="288"/>
    </row>
    <row r="108" spans="1:6">
      <c r="A108" s="339"/>
      <c r="B108" s="337" t="s">
        <v>1908</v>
      </c>
      <c r="C108" s="290"/>
      <c r="D108" s="290"/>
      <c r="E108" s="289"/>
      <c r="F108" s="288"/>
    </row>
    <row r="109" spans="1:6">
      <c r="A109" s="339"/>
      <c r="B109" s="337" t="s">
        <v>1907</v>
      </c>
      <c r="C109" s="290"/>
      <c r="D109" s="290"/>
      <c r="E109" s="289"/>
      <c r="F109" s="288"/>
    </row>
    <row r="110" spans="1:6">
      <c r="A110" s="339"/>
      <c r="B110" s="337" t="s">
        <v>1906</v>
      </c>
      <c r="C110" s="290"/>
      <c r="D110" s="290"/>
      <c r="E110" s="289"/>
      <c r="F110" s="288"/>
    </row>
    <row r="111" spans="1:6">
      <c r="A111" s="339"/>
      <c r="B111" s="337" t="s">
        <v>1905</v>
      </c>
      <c r="C111" s="290"/>
      <c r="D111" s="290"/>
      <c r="E111" s="289"/>
      <c r="F111" s="288"/>
    </row>
    <row r="112" spans="1:6">
      <c r="A112" s="293"/>
      <c r="B112" s="337" t="s">
        <v>1904</v>
      </c>
      <c r="C112" s="291"/>
      <c r="D112" s="290"/>
      <c r="E112" s="289"/>
      <c r="F112" s="288"/>
    </row>
    <row r="113" spans="1:6">
      <c r="A113" s="293"/>
      <c r="B113" s="337" t="s">
        <v>1903</v>
      </c>
      <c r="C113" s="291"/>
      <c r="D113" s="290"/>
      <c r="E113" s="289"/>
      <c r="F113" s="288"/>
    </row>
    <row r="114" spans="1:6">
      <c r="A114" s="293"/>
      <c r="B114" s="337" t="s">
        <v>1902</v>
      </c>
      <c r="C114" s="291"/>
      <c r="D114" s="290"/>
      <c r="E114" s="289"/>
      <c r="F114" s="288"/>
    </row>
    <row r="115" spans="1:6">
      <c r="A115" s="293"/>
      <c r="B115" s="337"/>
      <c r="C115" s="291"/>
      <c r="D115" s="290"/>
      <c r="E115" s="289"/>
      <c r="F115" s="288"/>
    </row>
    <row r="116" spans="1:6">
      <c r="A116" s="293"/>
      <c r="B116" s="337" t="s">
        <v>2009</v>
      </c>
      <c r="C116" s="291">
        <v>1</v>
      </c>
      <c r="D116" s="290" t="s">
        <v>171</v>
      </c>
      <c r="E116" s="289"/>
      <c r="F116" s="288">
        <f>ROUND(C116*E116,2)</f>
        <v>0</v>
      </c>
    </row>
    <row r="117" spans="1:6">
      <c r="A117" s="293"/>
      <c r="B117" s="337" t="s">
        <v>1968</v>
      </c>
      <c r="C117" s="291">
        <v>3</v>
      </c>
      <c r="D117" s="290" t="s">
        <v>171</v>
      </c>
      <c r="E117" s="289"/>
      <c r="F117" s="288">
        <f>ROUND(C117*E117,2)</f>
        <v>0</v>
      </c>
    </row>
    <row r="118" spans="1:6">
      <c r="A118" s="293"/>
      <c r="B118" s="337"/>
      <c r="C118" s="291"/>
      <c r="D118" s="290"/>
      <c r="E118" s="289"/>
      <c r="F118" s="288"/>
    </row>
    <row r="119" spans="1:6">
      <c r="A119" s="293"/>
      <c r="B119" s="337" t="s">
        <v>1843</v>
      </c>
      <c r="C119" s="291"/>
      <c r="D119" s="290"/>
      <c r="E119" s="289"/>
      <c r="F119" s="288"/>
    </row>
    <row r="120" spans="1:6">
      <c r="A120" s="293"/>
      <c r="B120" s="337" t="s">
        <v>1901</v>
      </c>
      <c r="C120" s="291"/>
      <c r="D120" s="290"/>
      <c r="E120" s="289"/>
      <c r="F120" s="288"/>
    </row>
    <row r="121" spans="1:6">
      <c r="A121" s="293"/>
      <c r="B121" s="337" t="s">
        <v>1899</v>
      </c>
      <c r="C121" s="291">
        <v>250</v>
      </c>
      <c r="D121" s="290" t="s">
        <v>250</v>
      </c>
      <c r="E121" s="289"/>
      <c r="F121" s="288">
        <f>ROUND(C121*E121,2)</f>
        <v>0</v>
      </c>
    </row>
    <row r="122" spans="1:6">
      <c r="A122" s="293"/>
      <c r="B122" s="337" t="s">
        <v>1898</v>
      </c>
      <c r="C122" s="291">
        <v>80</v>
      </c>
      <c r="D122" s="290" t="s">
        <v>250</v>
      </c>
      <c r="E122" s="289"/>
      <c r="F122" s="288">
        <f>ROUND(C122*E122,2)</f>
        <v>0</v>
      </c>
    </row>
    <row r="123" spans="1:6">
      <c r="A123" s="293"/>
      <c r="B123" s="337" t="s">
        <v>1843</v>
      </c>
      <c r="C123" s="291"/>
      <c r="D123" s="290"/>
      <c r="E123" s="289"/>
      <c r="F123" s="288"/>
    </row>
    <row r="124" spans="1:6">
      <c r="A124" s="293"/>
      <c r="B124" s="337" t="s">
        <v>1900</v>
      </c>
      <c r="C124" s="291"/>
      <c r="D124" s="290"/>
      <c r="E124" s="289"/>
      <c r="F124" s="288"/>
    </row>
    <row r="125" spans="1:6">
      <c r="A125" s="293"/>
      <c r="B125" s="337" t="s">
        <v>1899</v>
      </c>
      <c r="C125" s="291">
        <v>210</v>
      </c>
      <c r="D125" s="290" t="s">
        <v>250</v>
      </c>
      <c r="E125" s="289"/>
      <c r="F125" s="288">
        <f>ROUND(C125*E125,2)</f>
        <v>0</v>
      </c>
    </row>
    <row r="126" spans="1:6">
      <c r="A126" s="293"/>
      <c r="B126" s="337" t="s">
        <v>1898</v>
      </c>
      <c r="C126" s="291">
        <v>70</v>
      </c>
      <c r="D126" s="290" t="s">
        <v>250</v>
      </c>
      <c r="E126" s="289"/>
      <c r="F126" s="288">
        <f>ROUND(C126*E126,2)</f>
        <v>0</v>
      </c>
    </row>
    <row r="127" spans="1:6">
      <c r="A127" s="293"/>
      <c r="B127" s="337" t="s">
        <v>1839</v>
      </c>
      <c r="C127" s="291">
        <v>120</v>
      </c>
      <c r="D127" s="290" t="s">
        <v>1936</v>
      </c>
      <c r="E127" s="289"/>
      <c r="F127" s="288">
        <f>ROUND(C127*E127,2)</f>
        <v>0</v>
      </c>
    </row>
    <row r="128" spans="1:6">
      <c r="A128" s="293"/>
      <c r="B128" s="337"/>
      <c r="C128" s="291"/>
      <c r="D128" s="290"/>
      <c r="E128" s="289"/>
      <c r="F128" s="288"/>
    </row>
    <row r="129" spans="1:6">
      <c r="A129" s="293"/>
      <c r="B129" s="337" t="s">
        <v>2000</v>
      </c>
      <c r="C129" s="290">
        <v>460</v>
      </c>
      <c r="D129" s="290" t="s">
        <v>250</v>
      </c>
      <c r="E129" s="289"/>
      <c r="F129" s="288">
        <f t="shared" ref="F129:F134" si="0">ROUND(C129*E129,2)</f>
        <v>0</v>
      </c>
    </row>
    <row r="130" spans="1:6">
      <c r="A130" s="293"/>
      <c r="B130" s="337" t="s">
        <v>1931</v>
      </c>
      <c r="C130" s="290">
        <v>150</v>
      </c>
      <c r="D130" s="290" t="s">
        <v>250</v>
      </c>
      <c r="E130" s="289"/>
      <c r="F130" s="288">
        <f t="shared" si="0"/>
        <v>0</v>
      </c>
    </row>
    <row r="131" spans="1:6">
      <c r="A131" s="293"/>
      <c r="B131" s="337" t="s">
        <v>1967</v>
      </c>
      <c r="C131" s="290">
        <v>2</v>
      </c>
      <c r="D131" s="290" t="s">
        <v>171</v>
      </c>
      <c r="E131" s="289"/>
      <c r="F131" s="288">
        <f t="shared" si="0"/>
        <v>0</v>
      </c>
    </row>
    <row r="132" spans="1:6">
      <c r="A132" s="293"/>
      <c r="B132" s="337" t="s">
        <v>2008</v>
      </c>
      <c r="C132" s="290">
        <v>1</v>
      </c>
      <c r="D132" s="290" t="s">
        <v>171</v>
      </c>
      <c r="E132" s="289"/>
      <c r="F132" s="288">
        <f t="shared" si="0"/>
        <v>0</v>
      </c>
    </row>
    <row r="133" spans="1:6">
      <c r="A133" s="293"/>
      <c r="B133" s="337" t="s">
        <v>2007</v>
      </c>
      <c r="C133" s="290">
        <v>1</v>
      </c>
      <c r="D133" s="290" t="s">
        <v>171</v>
      </c>
      <c r="E133" s="289"/>
      <c r="F133" s="288">
        <f t="shared" si="0"/>
        <v>0</v>
      </c>
    </row>
    <row r="134" spans="1:6">
      <c r="A134" s="293"/>
      <c r="B134" s="337" t="s">
        <v>1964</v>
      </c>
      <c r="C134" s="290">
        <v>1</v>
      </c>
      <c r="D134" s="290" t="s">
        <v>171</v>
      </c>
      <c r="E134" s="289"/>
      <c r="F134" s="288">
        <f t="shared" si="0"/>
        <v>0</v>
      </c>
    </row>
    <row r="135" spans="1:6">
      <c r="A135" s="293"/>
      <c r="B135" s="337" t="s">
        <v>1835</v>
      </c>
      <c r="C135" s="291"/>
      <c r="D135" s="290"/>
      <c r="E135" s="289"/>
      <c r="F135" s="288"/>
    </row>
    <row r="136" spans="1:6">
      <c r="A136" s="293"/>
      <c r="B136" s="337"/>
      <c r="C136" s="291"/>
      <c r="D136" s="290"/>
      <c r="E136" s="289"/>
      <c r="F136" s="288"/>
    </row>
    <row r="137" spans="1:6">
      <c r="A137" s="293"/>
      <c r="B137" s="337" t="s">
        <v>1889</v>
      </c>
      <c r="C137" s="291">
        <v>8</v>
      </c>
      <c r="D137" s="290" t="s">
        <v>171</v>
      </c>
      <c r="E137" s="289"/>
      <c r="F137" s="288">
        <f t="shared" ref="F137:F143" si="1">ROUND(C137*E137,2)</f>
        <v>0</v>
      </c>
    </row>
    <row r="138" spans="1:6">
      <c r="A138" s="293"/>
      <c r="B138" s="337" t="s">
        <v>1955</v>
      </c>
      <c r="C138" s="291">
        <v>7</v>
      </c>
      <c r="D138" s="290" t="s">
        <v>171</v>
      </c>
      <c r="E138" s="289"/>
      <c r="F138" s="288">
        <f t="shared" si="1"/>
        <v>0</v>
      </c>
    </row>
    <row r="139" spans="1:6">
      <c r="A139" s="293"/>
      <c r="B139" s="337" t="s">
        <v>1978</v>
      </c>
      <c r="C139" s="291">
        <v>3</v>
      </c>
      <c r="D139" s="290" t="s">
        <v>171</v>
      </c>
      <c r="E139" s="289"/>
      <c r="F139" s="288">
        <f t="shared" si="1"/>
        <v>0</v>
      </c>
    </row>
    <row r="140" spans="1:6">
      <c r="A140" s="293"/>
      <c r="B140" s="337" t="s">
        <v>1927</v>
      </c>
      <c r="C140" s="291">
        <v>13</v>
      </c>
      <c r="D140" s="290" t="s">
        <v>171</v>
      </c>
      <c r="E140" s="289"/>
      <c r="F140" s="288">
        <f t="shared" si="1"/>
        <v>0</v>
      </c>
    </row>
    <row r="141" spans="1:6">
      <c r="A141" s="293"/>
      <c r="B141" s="337" t="s">
        <v>1977</v>
      </c>
      <c r="C141" s="291">
        <v>2</v>
      </c>
      <c r="D141" s="290" t="s">
        <v>171</v>
      </c>
      <c r="E141" s="289"/>
      <c r="F141" s="288">
        <f t="shared" si="1"/>
        <v>0</v>
      </c>
    </row>
    <row r="142" spans="1:6">
      <c r="A142" s="293"/>
      <c r="B142" s="337" t="s">
        <v>1828</v>
      </c>
      <c r="C142" s="291">
        <v>1</v>
      </c>
      <c r="D142" s="290" t="s">
        <v>171</v>
      </c>
      <c r="E142" s="289"/>
      <c r="F142" s="288">
        <f t="shared" si="1"/>
        <v>0</v>
      </c>
    </row>
    <row r="143" spans="1:6">
      <c r="A143" s="293"/>
      <c r="B143" s="337" t="s">
        <v>1882</v>
      </c>
      <c r="C143" s="290">
        <v>2</v>
      </c>
      <c r="D143" s="290" t="s">
        <v>171</v>
      </c>
      <c r="E143" s="289"/>
      <c r="F143" s="288">
        <f t="shared" si="1"/>
        <v>0</v>
      </c>
    </row>
    <row r="144" spans="1:6">
      <c r="A144" s="293"/>
      <c r="B144" s="337"/>
      <c r="C144" s="290"/>
      <c r="D144" s="290"/>
      <c r="E144" s="289"/>
      <c r="F144" s="288"/>
    </row>
    <row r="145" spans="1:6">
      <c r="A145" s="293"/>
      <c r="B145" s="337" t="s">
        <v>1826</v>
      </c>
      <c r="C145" s="291">
        <v>20</v>
      </c>
      <c r="D145" s="290" t="s">
        <v>161</v>
      </c>
      <c r="E145" s="289"/>
      <c r="F145" s="288">
        <f>ROUND(C145*E145,2)</f>
        <v>0</v>
      </c>
    </row>
    <row r="146" spans="1:6">
      <c r="A146" s="293"/>
      <c r="B146" s="337" t="s">
        <v>1880</v>
      </c>
      <c r="C146" s="291">
        <v>100</v>
      </c>
      <c r="D146" s="290" t="s">
        <v>161</v>
      </c>
      <c r="E146" s="289"/>
      <c r="F146" s="288">
        <f>ROUND(C146*E146,2)</f>
        <v>0</v>
      </c>
    </row>
    <row r="147" spans="1:6">
      <c r="A147" s="293"/>
      <c r="B147" s="337" t="s">
        <v>1879</v>
      </c>
      <c r="C147" s="291">
        <v>50</v>
      </c>
      <c r="D147" s="290" t="s">
        <v>161</v>
      </c>
      <c r="E147" s="289"/>
      <c r="F147" s="288">
        <f>ROUND(C147*E147,2)</f>
        <v>0</v>
      </c>
    </row>
    <row r="148" spans="1:6">
      <c r="A148" s="293"/>
      <c r="B148" s="337"/>
      <c r="C148" s="291"/>
      <c r="D148" s="290"/>
      <c r="E148" s="289"/>
      <c r="F148" s="288"/>
    </row>
    <row r="149" spans="1:6">
      <c r="A149" s="293"/>
      <c r="B149" s="337" t="s">
        <v>1824</v>
      </c>
      <c r="C149" s="291"/>
      <c r="D149" s="290"/>
      <c r="E149" s="289"/>
      <c r="F149" s="288"/>
    </row>
    <row r="150" spans="1:6">
      <c r="A150" s="293"/>
      <c r="B150" s="337" t="s">
        <v>1823</v>
      </c>
      <c r="C150" s="291">
        <v>60</v>
      </c>
      <c r="D150" s="290" t="s">
        <v>939</v>
      </c>
      <c r="E150" s="289"/>
      <c r="F150" s="288">
        <f>ROUND(C150*E150,2)</f>
        <v>0</v>
      </c>
    </row>
    <row r="151" spans="1:6">
      <c r="A151" s="293"/>
      <c r="B151" s="337" t="s">
        <v>1822</v>
      </c>
      <c r="C151" s="291">
        <v>18</v>
      </c>
      <c r="D151" s="290" t="s">
        <v>939</v>
      </c>
      <c r="E151" s="289"/>
      <c r="F151" s="288">
        <f>ROUND(C151*E151,2)</f>
        <v>0</v>
      </c>
    </row>
    <row r="152" spans="1:6">
      <c r="A152" s="293"/>
      <c r="B152" s="337" t="s">
        <v>1821</v>
      </c>
      <c r="C152" s="291">
        <v>550</v>
      </c>
      <c r="D152" s="290" t="s">
        <v>161</v>
      </c>
      <c r="E152" s="289"/>
      <c r="F152" s="288">
        <f>ROUND(C152*E152,2)</f>
        <v>0</v>
      </c>
    </row>
    <row r="153" spans="1:6">
      <c r="A153" s="293"/>
      <c r="B153" s="337"/>
      <c r="C153" s="291"/>
      <c r="D153" s="290"/>
      <c r="E153" s="289"/>
      <c r="F153" s="288"/>
    </row>
    <row r="154" spans="1:6">
      <c r="A154" s="293"/>
      <c r="B154" s="337" t="s">
        <v>1329</v>
      </c>
      <c r="C154" s="291">
        <v>24</v>
      </c>
      <c r="D154" s="290" t="s">
        <v>147</v>
      </c>
      <c r="E154" s="289"/>
      <c r="F154" s="288">
        <f>ROUND(C154*E154,2)</f>
        <v>0</v>
      </c>
    </row>
    <row r="155" spans="1:6">
      <c r="A155" s="293"/>
      <c r="B155" s="337" t="s">
        <v>1328</v>
      </c>
      <c r="C155" s="290">
        <v>29</v>
      </c>
      <c r="D155" s="290" t="s">
        <v>147</v>
      </c>
      <c r="E155" s="289"/>
      <c r="F155" s="288">
        <f>ROUND(C155*E155,2)</f>
        <v>0</v>
      </c>
    </row>
    <row r="156" spans="1:6">
      <c r="A156" s="293"/>
      <c r="B156" s="337"/>
      <c r="C156" s="291"/>
      <c r="D156" s="290"/>
      <c r="E156" s="289"/>
      <c r="F156" s="288"/>
    </row>
    <row r="157" spans="1:6">
      <c r="A157" s="293"/>
      <c r="B157" s="337"/>
      <c r="C157" s="291"/>
      <c r="D157" s="290"/>
      <c r="E157" s="289"/>
      <c r="F157" s="288"/>
    </row>
    <row r="158" spans="1:6">
      <c r="A158" s="293"/>
      <c r="B158" s="337"/>
      <c r="C158" s="291"/>
      <c r="D158" s="290"/>
      <c r="E158" s="289"/>
      <c r="F158" s="288"/>
    </row>
    <row r="159" spans="1:6">
      <c r="A159" s="293"/>
      <c r="B159" s="337"/>
      <c r="C159" s="291"/>
      <c r="D159" s="290"/>
      <c r="E159" s="289"/>
      <c r="F159" s="288"/>
    </row>
    <row r="160" spans="1:6">
      <c r="A160" s="293"/>
      <c r="B160" s="337"/>
      <c r="C160" s="291"/>
      <c r="D160" s="290"/>
      <c r="E160" s="289"/>
      <c r="F160" s="288"/>
    </row>
    <row r="161" spans="1:6">
      <c r="A161" s="293"/>
      <c r="B161" s="337"/>
      <c r="C161" s="291"/>
      <c r="D161" s="290"/>
      <c r="E161" s="289"/>
      <c r="F161" s="288"/>
    </row>
    <row r="162" spans="1:6">
      <c r="A162" s="293"/>
      <c r="B162" s="337"/>
      <c r="C162" s="291"/>
      <c r="D162" s="290"/>
      <c r="E162" s="289"/>
      <c r="F162" s="288"/>
    </row>
    <row r="163" spans="1:6">
      <c r="A163" s="293"/>
      <c r="B163" s="337"/>
      <c r="C163" s="291"/>
      <c r="D163" s="290"/>
      <c r="E163" s="289"/>
      <c r="F163" s="288"/>
    </row>
    <row r="164" spans="1:6">
      <c r="A164" s="355"/>
      <c r="B164" s="351" t="s">
        <v>2006</v>
      </c>
      <c r="C164" s="356"/>
      <c r="D164" s="352"/>
      <c r="E164" s="353"/>
      <c r="F164" s="354"/>
    </row>
    <row r="165" spans="1:6">
      <c r="A165" s="293"/>
      <c r="B165" s="338"/>
      <c r="C165" s="291"/>
      <c r="D165" s="290"/>
      <c r="E165" s="289"/>
      <c r="F165" s="288"/>
    </row>
    <row r="166" spans="1:6">
      <c r="A166" s="340" t="s">
        <v>2005</v>
      </c>
      <c r="B166" s="337" t="s">
        <v>1922</v>
      </c>
      <c r="C166" s="291">
        <v>1</v>
      </c>
      <c r="D166" s="290" t="s">
        <v>171</v>
      </c>
      <c r="E166" s="289"/>
      <c r="F166" s="288">
        <f>ROUND(C166*E166,2)</f>
        <v>0</v>
      </c>
    </row>
    <row r="167" spans="1:6">
      <c r="A167" s="293"/>
      <c r="B167" s="337" t="s">
        <v>1921</v>
      </c>
      <c r="C167" s="290"/>
      <c r="D167" s="290"/>
      <c r="E167" s="289"/>
      <c r="F167" s="288"/>
    </row>
    <row r="168" spans="1:6">
      <c r="A168" s="293"/>
      <c r="B168" s="337" t="s">
        <v>2004</v>
      </c>
      <c r="C168" s="290"/>
      <c r="D168" s="290"/>
      <c r="E168" s="289"/>
      <c r="F168" s="288"/>
    </row>
    <row r="169" spans="1:6">
      <c r="A169" s="293"/>
      <c r="B169" s="337" t="s">
        <v>2003</v>
      </c>
      <c r="C169" s="291"/>
      <c r="D169" s="290"/>
      <c r="E169" s="289"/>
      <c r="F169" s="288"/>
    </row>
    <row r="170" spans="1:6">
      <c r="A170" s="293"/>
      <c r="B170" s="337" t="s">
        <v>1918</v>
      </c>
      <c r="C170" s="291"/>
      <c r="D170" s="290"/>
      <c r="E170" s="289"/>
      <c r="F170" s="288"/>
    </row>
    <row r="171" spans="1:6">
      <c r="A171" s="293"/>
      <c r="B171" s="337" t="s">
        <v>1903</v>
      </c>
      <c r="C171" s="291"/>
      <c r="D171" s="290"/>
      <c r="E171" s="289"/>
      <c r="F171" s="288"/>
    </row>
    <row r="172" spans="1:6">
      <c r="A172" s="293"/>
      <c r="B172" s="337" t="s">
        <v>1917</v>
      </c>
      <c r="C172" s="291"/>
      <c r="D172" s="290"/>
      <c r="E172" s="289"/>
      <c r="F172" s="288"/>
    </row>
    <row r="173" spans="1:6">
      <c r="A173" s="293"/>
      <c r="B173" s="337" t="s">
        <v>1916</v>
      </c>
      <c r="C173" s="291"/>
      <c r="D173" s="290"/>
      <c r="E173" s="289"/>
      <c r="F173" s="288"/>
    </row>
    <row r="174" spans="1:6">
      <c r="A174" s="293"/>
      <c r="B174" s="337" t="s">
        <v>1910</v>
      </c>
      <c r="C174" s="291"/>
      <c r="D174" s="290"/>
      <c r="E174" s="289"/>
      <c r="F174" s="288"/>
    </row>
    <row r="175" spans="1:6">
      <c r="A175" s="293"/>
      <c r="B175" s="337" t="s">
        <v>1905</v>
      </c>
      <c r="C175" s="291"/>
      <c r="D175" s="290"/>
      <c r="E175" s="289"/>
      <c r="F175" s="288"/>
    </row>
    <row r="176" spans="1:6">
      <c r="A176" s="293"/>
      <c r="B176" s="337" t="s">
        <v>1915</v>
      </c>
      <c r="C176" s="291"/>
      <c r="D176" s="290"/>
      <c r="E176" s="289"/>
      <c r="F176" s="288"/>
    </row>
    <row r="177" spans="1:6">
      <c r="A177" s="293"/>
      <c r="B177" s="337" t="s">
        <v>1905</v>
      </c>
      <c r="C177" s="290"/>
      <c r="D177" s="290"/>
      <c r="E177" s="289"/>
      <c r="F177" s="288"/>
    </row>
    <row r="178" spans="1:6">
      <c r="A178" s="293"/>
      <c r="B178" s="337" t="s">
        <v>1912</v>
      </c>
      <c r="C178" s="290"/>
      <c r="D178" s="290"/>
      <c r="E178" s="289"/>
      <c r="F178" s="288"/>
    </row>
    <row r="179" spans="1:6">
      <c r="A179" s="293"/>
      <c r="B179" s="337" t="s">
        <v>1903</v>
      </c>
      <c r="C179" s="290"/>
      <c r="D179" s="290"/>
      <c r="E179" s="289"/>
      <c r="F179" s="288"/>
    </row>
    <row r="180" spans="1:6">
      <c r="A180" s="293"/>
      <c r="B180" s="337" t="s">
        <v>1913</v>
      </c>
      <c r="C180" s="290"/>
      <c r="D180" s="290"/>
      <c r="E180" s="289"/>
      <c r="F180" s="288"/>
    </row>
    <row r="181" spans="1:6">
      <c r="A181" s="293"/>
      <c r="B181" s="337" t="s">
        <v>1903</v>
      </c>
      <c r="C181" s="291"/>
      <c r="D181" s="290"/>
      <c r="E181" s="289"/>
      <c r="F181" s="288"/>
    </row>
    <row r="182" spans="1:6">
      <c r="A182" s="293"/>
      <c r="B182" s="337" t="s">
        <v>1912</v>
      </c>
      <c r="C182" s="290"/>
      <c r="D182" s="290"/>
      <c r="E182" s="289"/>
      <c r="F182" s="288"/>
    </row>
    <row r="183" spans="1:6">
      <c r="A183" s="293"/>
      <c r="B183" s="337" t="s">
        <v>1911</v>
      </c>
      <c r="C183" s="291"/>
      <c r="D183" s="290"/>
      <c r="E183" s="289"/>
      <c r="F183" s="288"/>
    </row>
    <row r="184" spans="1:6">
      <c r="A184" s="293"/>
      <c r="B184" s="337" t="s">
        <v>1910</v>
      </c>
      <c r="C184" s="291"/>
      <c r="D184" s="290"/>
      <c r="E184" s="289"/>
      <c r="F184" s="288"/>
    </row>
    <row r="185" spans="1:6">
      <c r="A185" s="293"/>
      <c r="B185" s="337" t="s">
        <v>1909</v>
      </c>
      <c r="C185" s="290"/>
      <c r="D185" s="290"/>
      <c r="E185" s="289"/>
      <c r="F185" s="288"/>
    </row>
    <row r="186" spans="1:6">
      <c r="A186" s="293"/>
      <c r="B186" s="337" t="s">
        <v>1992</v>
      </c>
      <c r="C186" s="290"/>
      <c r="D186" s="290"/>
      <c r="E186" s="289"/>
      <c r="F186" s="288"/>
    </row>
    <row r="187" spans="1:6">
      <c r="A187" s="293"/>
      <c r="B187" s="337" t="s">
        <v>1907</v>
      </c>
      <c r="C187" s="290"/>
      <c r="D187" s="290"/>
      <c r="E187" s="289"/>
      <c r="F187" s="288"/>
    </row>
    <row r="188" spans="1:6">
      <c r="A188" s="293"/>
      <c r="B188" s="337" t="s">
        <v>1906</v>
      </c>
      <c r="C188" s="291"/>
      <c r="D188" s="290"/>
      <c r="E188" s="289"/>
      <c r="F188" s="288"/>
    </row>
    <row r="189" spans="1:6">
      <c r="A189" s="293"/>
      <c r="B189" s="337" t="s">
        <v>1905</v>
      </c>
      <c r="C189" s="342"/>
      <c r="D189" s="290"/>
      <c r="E189" s="289"/>
      <c r="F189" s="288"/>
    </row>
    <row r="190" spans="1:6">
      <c r="A190" s="339"/>
      <c r="B190" s="337" t="s">
        <v>1905</v>
      </c>
      <c r="C190" s="290"/>
      <c r="D190" s="290"/>
      <c r="E190" s="289"/>
      <c r="F190" s="288"/>
    </row>
    <row r="191" spans="1:6">
      <c r="A191" s="339"/>
      <c r="B191" s="337" t="s">
        <v>1903</v>
      </c>
      <c r="C191" s="290"/>
      <c r="D191" s="290"/>
      <c r="E191" s="289"/>
      <c r="F191" s="288"/>
    </row>
    <row r="192" spans="1:6">
      <c r="A192" s="339"/>
      <c r="B192" s="337" t="s">
        <v>1902</v>
      </c>
      <c r="C192" s="290"/>
      <c r="D192" s="290"/>
      <c r="E192" s="289"/>
      <c r="F192" s="288"/>
    </row>
    <row r="193" spans="1:6">
      <c r="A193" s="339"/>
      <c r="B193" s="337"/>
      <c r="C193" s="290"/>
      <c r="D193" s="290"/>
      <c r="E193" s="289"/>
      <c r="F193" s="288"/>
    </row>
    <row r="194" spans="1:6">
      <c r="A194" s="339"/>
      <c r="B194" s="337" t="s">
        <v>1990</v>
      </c>
      <c r="C194" s="290">
        <v>2</v>
      </c>
      <c r="D194" s="290" t="s">
        <v>171</v>
      </c>
      <c r="E194" s="289"/>
      <c r="F194" s="288">
        <f>ROUND(C194*E194,2)</f>
        <v>0</v>
      </c>
    </row>
    <row r="195" spans="1:6">
      <c r="A195" s="339"/>
      <c r="B195" s="337" t="s">
        <v>1989</v>
      </c>
      <c r="C195" s="290"/>
      <c r="D195" s="290"/>
      <c r="E195" s="289"/>
      <c r="F195" s="288"/>
    </row>
    <row r="196" spans="1:6">
      <c r="A196" s="339"/>
      <c r="B196" s="337" t="s">
        <v>2002</v>
      </c>
      <c r="C196" s="291"/>
      <c r="D196" s="290"/>
      <c r="E196" s="289"/>
      <c r="F196" s="288"/>
    </row>
    <row r="197" spans="1:6">
      <c r="A197" s="339"/>
      <c r="B197" s="337" t="s">
        <v>1987</v>
      </c>
      <c r="C197" s="291"/>
      <c r="D197" s="290"/>
      <c r="E197" s="289"/>
      <c r="F197" s="288"/>
    </row>
    <row r="198" spans="1:6">
      <c r="A198" s="339"/>
      <c r="B198" s="337" t="s">
        <v>1986</v>
      </c>
      <c r="C198" s="342"/>
      <c r="D198" s="290"/>
      <c r="E198" s="289"/>
      <c r="F198" s="288"/>
    </row>
    <row r="199" spans="1:6">
      <c r="A199" s="339"/>
      <c r="B199" s="337" t="s">
        <v>1904</v>
      </c>
      <c r="C199" s="290"/>
      <c r="D199" s="290"/>
      <c r="E199" s="289"/>
      <c r="F199" s="288"/>
    </row>
    <row r="200" spans="1:6">
      <c r="A200" s="339"/>
      <c r="B200" s="337" t="s">
        <v>1903</v>
      </c>
      <c r="C200" s="290"/>
      <c r="D200" s="290"/>
      <c r="E200" s="289"/>
      <c r="F200" s="288"/>
    </row>
    <row r="201" spans="1:6">
      <c r="A201" s="339"/>
      <c r="B201" s="337" t="s">
        <v>1902</v>
      </c>
      <c r="C201" s="290"/>
      <c r="D201" s="290"/>
      <c r="E201" s="289"/>
      <c r="F201" s="288"/>
    </row>
    <row r="202" spans="1:6">
      <c r="A202" s="339"/>
      <c r="B202" s="337"/>
      <c r="C202" s="290"/>
      <c r="D202" s="290"/>
      <c r="E202" s="289"/>
      <c r="F202" s="288"/>
    </row>
    <row r="203" spans="1:6">
      <c r="A203" s="339"/>
      <c r="B203" s="337" t="s">
        <v>2001</v>
      </c>
      <c r="C203" s="290">
        <v>2</v>
      </c>
      <c r="D203" s="290" t="s">
        <v>171</v>
      </c>
      <c r="E203" s="289"/>
      <c r="F203" s="288">
        <f>ROUND(C203*E203,2)</f>
        <v>0</v>
      </c>
    </row>
    <row r="204" spans="1:6">
      <c r="A204" s="339"/>
      <c r="B204" s="337" t="s">
        <v>1984</v>
      </c>
      <c r="C204" s="291"/>
      <c r="D204" s="290"/>
      <c r="E204" s="289"/>
      <c r="F204" s="288"/>
    </row>
    <row r="205" spans="1:6">
      <c r="A205" s="339"/>
      <c r="B205" s="337"/>
      <c r="C205" s="290"/>
      <c r="D205" s="290"/>
      <c r="E205" s="289"/>
      <c r="F205" s="288"/>
    </row>
    <row r="206" spans="1:6">
      <c r="A206" s="339"/>
      <c r="B206" s="337" t="s">
        <v>1843</v>
      </c>
      <c r="C206" s="290"/>
      <c r="D206" s="290"/>
      <c r="E206" s="289"/>
      <c r="F206" s="288"/>
    </row>
    <row r="207" spans="1:6">
      <c r="A207" s="339"/>
      <c r="B207" s="337" t="s">
        <v>1901</v>
      </c>
      <c r="C207" s="290"/>
      <c r="D207" s="290"/>
      <c r="E207" s="289"/>
      <c r="F207" s="288"/>
    </row>
    <row r="208" spans="1:6">
      <c r="A208" s="339"/>
      <c r="B208" s="337" t="s">
        <v>1899</v>
      </c>
      <c r="C208" s="290">
        <v>180</v>
      </c>
      <c r="D208" s="290" t="s">
        <v>250</v>
      </c>
      <c r="E208" s="289"/>
      <c r="F208" s="288">
        <f>ROUND(C208*E208,2)</f>
        <v>0</v>
      </c>
    </row>
    <row r="209" spans="1:6">
      <c r="A209" s="293"/>
      <c r="B209" s="337" t="s">
        <v>1898</v>
      </c>
      <c r="C209" s="291">
        <v>60</v>
      </c>
      <c r="D209" s="290" t="s">
        <v>250</v>
      </c>
      <c r="E209" s="289"/>
      <c r="F209" s="288">
        <f>ROUND(C209*E209,2)</f>
        <v>0</v>
      </c>
    </row>
    <row r="210" spans="1:6">
      <c r="A210" s="293"/>
      <c r="B210" s="337" t="s">
        <v>1843</v>
      </c>
      <c r="C210" s="291"/>
      <c r="D210" s="290"/>
      <c r="E210" s="289"/>
      <c r="F210" s="288"/>
    </row>
    <row r="211" spans="1:6">
      <c r="A211" s="293"/>
      <c r="B211" s="337" t="s">
        <v>1900</v>
      </c>
      <c r="C211" s="291"/>
      <c r="D211" s="290"/>
      <c r="E211" s="289"/>
      <c r="F211" s="288"/>
    </row>
    <row r="212" spans="1:6">
      <c r="A212" s="293"/>
      <c r="B212" s="337" t="s">
        <v>1899</v>
      </c>
      <c r="C212" s="291">
        <v>210</v>
      </c>
      <c r="D212" s="290" t="s">
        <v>250</v>
      </c>
      <c r="E212" s="289"/>
      <c r="F212" s="288">
        <f>ROUND(C212*E212,2)</f>
        <v>0</v>
      </c>
    </row>
    <row r="213" spans="1:6">
      <c r="A213" s="293"/>
      <c r="B213" s="337" t="s">
        <v>1898</v>
      </c>
      <c r="C213" s="291">
        <v>70</v>
      </c>
      <c r="D213" s="290" t="s">
        <v>250</v>
      </c>
      <c r="E213" s="289"/>
      <c r="F213" s="288">
        <f>ROUND(C213*E213,2)</f>
        <v>0</v>
      </c>
    </row>
    <row r="214" spans="1:6">
      <c r="A214" s="293"/>
      <c r="B214" s="337" t="s">
        <v>1839</v>
      </c>
      <c r="C214" s="291">
        <v>120</v>
      </c>
      <c r="D214" s="290" t="s">
        <v>171</v>
      </c>
      <c r="E214" s="289"/>
      <c r="F214" s="288">
        <f>ROUND(C214*E214,2)</f>
        <v>0</v>
      </c>
    </row>
    <row r="215" spans="1:6">
      <c r="A215" s="293"/>
      <c r="B215" s="337" t="s">
        <v>2000</v>
      </c>
      <c r="C215" s="291">
        <v>520</v>
      </c>
      <c r="D215" s="290" t="s">
        <v>250</v>
      </c>
      <c r="E215" s="289"/>
      <c r="F215" s="288">
        <f>ROUND(C215*E215,2)</f>
        <v>0</v>
      </c>
    </row>
    <row r="216" spans="1:6">
      <c r="A216" s="293"/>
      <c r="B216" s="337"/>
      <c r="C216" s="291"/>
      <c r="D216" s="290"/>
      <c r="E216" s="289"/>
      <c r="F216" s="288"/>
    </row>
    <row r="217" spans="1:6">
      <c r="A217" s="293"/>
      <c r="B217" s="337" t="s">
        <v>1982</v>
      </c>
      <c r="C217" s="291">
        <v>1</v>
      </c>
      <c r="D217" s="290" t="s">
        <v>171</v>
      </c>
      <c r="E217" s="289"/>
      <c r="F217" s="288">
        <f>ROUND(C217*E217,2)</f>
        <v>0</v>
      </c>
    </row>
    <row r="218" spans="1:6">
      <c r="A218" s="293"/>
      <c r="B218" s="337" t="s">
        <v>1981</v>
      </c>
      <c r="C218" s="291">
        <v>2</v>
      </c>
      <c r="D218" s="290" t="s">
        <v>171</v>
      </c>
      <c r="E218" s="289"/>
      <c r="F218" s="288">
        <f>ROUND(C218*E218,2)</f>
        <v>0</v>
      </c>
    </row>
    <row r="219" spans="1:6">
      <c r="A219" s="293"/>
      <c r="B219" s="337" t="s">
        <v>1999</v>
      </c>
      <c r="C219" s="291">
        <v>1</v>
      </c>
      <c r="D219" s="290" t="s">
        <v>171</v>
      </c>
      <c r="E219" s="289"/>
      <c r="F219" s="288">
        <f>ROUND(C219*E219,2)</f>
        <v>0</v>
      </c>
    </row>
    <row r="220" spans="1:6">
      <c r="A220" s="293"/>
      <c r="B220" s="337" t="s">
        <v>1998</v>
      </c>
      <c r="C220" s="291">
        <v>1</v>
      </c>
      <c r="D220" s="290" t="s">
        <v>171</v>
      </c>
      <c r="E220" s="289"/>
      <c r="F220" s="288">
        <f>ROUND(C220*E220,2)</f>
        <v>0</v>
      </c>
    </row>
    <row r="221" spans="1:6">
      <c r="A221" s="293"/>
      <c r="B221" s="337" t="s">
        <v>1835</v>
      </c>
      <c r="C221" s="291"/>
      <c r="D221" s="290"/>
      <c r="E221" s="289"/>
      <c r="F221" s="288"/>
    </row>
    <row r="222" spans="1:6">
      <c r="A222" s="293"/>
      <c r="B222" s="337"/>
      <c r="C222" s="291"/>
      <c r="D222" s="290"/>
      <c r="E222" s="289"/>
      <c r="F222" s="288"/>
    </row>
    <row r="223" spans="1:6">
      <c r="A223" s="293"/>
      <c r="B223" s="337" t="s">
        <v>1957</v>
      </c>
      <c r="C223" s="291">
        <v>2</v>
      </c>
      <c r="D223" s="290" t="s">
        <v>171</v>
      </c>
      <c r="E223" s="289"/>
      <c r="F223" s="288">
        <f>ROUND(C223*E223,2)</f>
        <v>0</v>
      </c>
    </row>
    <row r="224" spans="1:6">
      <c r="A224" s="293"/>
      <c r="B224" s="337" t="s">
        <v>1956</v>
      </c>
      <c r="C224" s="291"/>
      <c r="D224" s="290"/>
      <c r="E224" s="289"/>
      <c r="F224" s="288"/>
    </row>
    <row r="225" spans="1:6">
      <c r="A225" s="293"/>
      <c r="B225" s="337" t="s">
        <v>1955</v>
      </c>
      <c r="C225" s="291">
        <v>4</v>
      </c>
      <c r="D225" s="290" t="s">
        <v>171</v>
      </c>
      <c r="E225" s="289"/>
      <c r="F225" s="288">
        <f t="shared" ref="F225:F231" si="2">ROUND(C225*E225,2)</f>
        <v>0</v>
      </c>
    </row>
    <row r="226" spans="1:6">
      <c r="A226" s="293"/>
      <c r="B226" s="337" t="s">
        <v>1927</v>
      </c>
      <c r="C226" s="291">
        <v>9</v>
      </c>
      <c r="D226" s="290" t="s">
        <v>171</v>
      </c>
      <c r="E226" s="289"/>
      <c r="F226" s="288">
        <f t="shared" si="2"/>
        <v>0</v>
      </c>
    </row>
    <row r="227" spans="1:6">
      <c r="A227" s="293"/>
      <c r="B227" s="337" t="s">
        <v>1978</v>
      </c>
      <c r="C227" s="291">
        <v>3</v>
      </c>
      <c r="D227" s="290" t="s">
        <v>171</v>
      </c>
      <c r="E227" s="289"/>
      <c r="F227" s="288">
        <f t="shared" si="2"/>
        <v>0</v>
      </c>
    </row>
    <row r="228" spans="1:6">
      <c r="A228" s="293"/>
      <c r="B228" s="337" t="s">
        <v>1977</v>
      </c>
      <c r="C228" s="290">
        <v>1</v>
      </c>
      <c r="D228" s="290" t="s">
        <v>171</v>
      </c>
      <c r="E228" s="289"/>
      <c r="F228" s="288">
        <f t="shared" si="2"/>
        <v>0</v>
      </c>
    </row>
    <row r="229" spans="1:6">
      <c r="A229" s="293"/>
      <c r="B229" s="337" t="s">
        <v>1952</v>
      </c>
      <c r="C229" s="290">
        <v>6</v>
      </c>
      <c r="D229" s="290" t="s">
        <v>171</v>
      </c>
      <c r="E229" s="289"/>
      <c r="F229" s="288">
        <f t="shared" si="2"/>
        <v>0</v>
      </c>
    </row>
    <row r="230" spans="1:6">
      <c r="A230" s="293"/>
      <c r="B230" s="337" t="s">
        <v>1951</v>
      </c>
      <c r="C230" s="290">
        <v>5</v>
      </c>
      <c r="D230" s="290" t="s">
        <v>171</v>
      </c>
      <c r="E230" s="289"/>
      <c r="F230" s="288">
        <f t="shared" si="2"/>
        <v>0</v>
      </c>
    </row>
    <row r="231" spans="1:6">
      <c r="A231" s="293"/>
      <c r="B231" s="337" t="s">
        <v>1950</v>
      </c>
      <c r="C231" s="290">
        <v>4</v>
      </c>
      <c r="D231" s="290" t="s">
        <v>171</v>
      </c>
      <c r="E231" s="289"/>
      <c r="F231" s="288">
        <f t="shared" si="2"/>
        <v>0</v>
      </c>
    </row>
    <row r="232" spans="1:6">
      <c r="A232" s="293"/>
      <c r="B232" s="337"/>
      <c r="C232" s="290"/>
      <c r="D232" s="290"/>
      <c r="E232" s="289"/>
      <c r="F232" s="288"/>
    </row>
    <row r="233" spans="1:6">
      <c r="A233" s="293"/>
      <c r="B233" s="337" t="s">
        <v>1880</v>
      </c>
      <c r="C233" s="290">
        <v>40</v>
      </c>
      <c r="D233" s="290" t="s">
        <v>161</v>
      </c>
      <c r="E233" s="289"/>
      <c r="F233" s="288">
        <f>ROUND(C233*E233,2)</f>
        <v>0</v>
      </c>
    </row>
    <row r="234" spans="1:6">
      <c r="A234" s="293"/>
      <c r="B234" s="337" t="s">
        <v>1881</v>
      </c>
      <c r="C234" s="290">
        <v>40</v>
      </c>
      <c r="D234" s="290" t="s">
        <v>161</v>
      </c>
      <c r="E234" s="289"/>
      <c r="F234" s="288">
        <f>ROUND(C234*E234,2)</f>
        <v>0</v>
      </c>
    </row>
    <row r="235" spans="1:6">
      <c r="A235" s="293"/>
      <c r="B235" s="337"/>
      <c r="C235" s="291"/>
      <c r="D235" s="290"/>
      <c r="E235" s="289"/>
      <c r="F235" s="288"/>
    </row>
    <row r="236" spans="1:6">
      <c r="A236" s="293"/>
      <c r="B236" s="337" t="s">
        <v>1824</v>
      </c>
      <c r="C236" s="291"/>
      <c r="D236" s="290"/>
      <c r="E236" s="289"/>
      <c r="F236" s="288"/>
    </row>
    <row r="237" spans="1:6">
      <c r="A237" s="293"/>
      <c r="B237" s="337" t="s">
        <v>1823</v>
      </c>
      <c r="C237" s="291">
        <v>45</v>
      </c>
      <c r="D237" s="290" t="s">
        <v>939</v>
      </c>
      <c r="E237" s="289"/>
      <c r="F237" s="288">
        <f>ROUND(C237*E237,2)</f>
        <v>0</v>
      </c>
    </row>
    <row r="238" spans="1:6">
      <c r="A238" s="293"/>
      <c r="B238" s="337" t="s">
        <v>1822</v>
      </c>
      <c r="C238" s="291">
        <v>15</v>
      </c>
      <c r="D238" s="290" t="s">
        <v>939</v>
      </c>
      <c r="E238" s="289"/>
      <c r="F238" s="288">
        <f>ROUND(C238*E238,2)</f>
        <v>0</v>
      </c>
    </row>
    <row r="239" spans="1:6">
      <c r="A239" s="293"/>
      <c r="B239" s="337" t="s">
        <v>1821</v>
      </c>
      <c r="C239" s="291">
        <v>350</v>
      </c>
      <c r="D239" s="290" t="s">
        <v>161</v>
      </c>
      <c r="E239" s="289"/>
      <c r="F239" s="288">
        <f>ROUND(C239*E239,2)</f>
        <v>0</v>
      </c>
    </row>
    <row r="240" spans="1:6">
      <c r="A240" s="293"/>
      <c r="B240" s="337"/>
      <c r="C240" s="291"/>
      <c r="D240" s="290"/>
      <c r="E240" s="289"/>
      <c r="F240" s="288"/>
    </row>
    <row r="241" spans="1:6">
      <c r="A241" s="293"/>
      <c r="B241" s="337" t="s">
        <v>1329</v>
      </c>
      <c r="C241" s="291">
        <v>24</v>
      </c>
      <c r="D241" s="290" t="s">
        <v>147</v>
      </c>
      <c r="E241" s="289"/>
      <c r="F241" s="288">
        <f>ROUND(C241*E241,2)</f>
        <v>0</v>
      </c>
    </row>
    <row r="242" spans="1:6">
      <c r="A242" s="293"/>
      <c r="B242" s="337" t="s">
        <v>1328</v>
      </c>
      <c r="C242" s="291">
        <v>29</v>
      </c>
      <c r="D242" s="290" t="s">
        <v>147</v>
      </c>
      <c r="E242" s="289"/>
      <c r="F242" s="288">
        <f>ROUND(C242*E242,2)</f>
        <v>0</v>
      </c>
    </row>
    <row r="243" spans="1:6">
      <c r="A243" s="293"/>
      <c r="B243" s="337"/>
      <c r="C243" s="291"/>
      <c r="D243" s="290"/>
      <c r="E243" s="289"/>
      <c r="F243" s="288"/>
    </row>
    <row r="244" spans="1:6">
      <c r="A244" s="293"/>
      <c r="B244" s="337"/>
      <c r="C244" s="291"/>
      <c r="D244" s="290"/>
      <c r="E244" s="289"/>
      <c r="F244" s="288"/>
    </row>
    <row r="245" spans="1:6">
      <c r="A245" s="355"/>
      <c r="B245" s="351" t="s">
        <v>1997</v>
      </c>
      <c r="C245" s="356"/>
      <c r="D245" s="352"/>
      <c r="E245" s="353"/>
      <c r="F245" s="354"/>
    </row>
    <row r="246" spans="1:6">
      <c r="A246" s="293"/>
      <c r="B246" s="338"/>
      <c r="C246" s="291"/>
      <c r="D246" s="290"/>
      <c r="E246" s="289"/>
      <c r="F246" s="288"/>
    </row>
    <row r="247" spans="1:6">
      <c r="A247" s="340" t="s">
        <v>1996</v>
      </c>
      <c r="B247" s="337" t="s">
        <v>1922</v>
      </c>
      <c r="C247" s="290">
        <v>1</v>
      </c>
      <c r="D247" s="290" t="s">
        <v>171</v>
      </c>
      <c r="E247" s="289"/>
      <c r="F247" s="288">
        <f>ROUND(C247*E247,2)</f>
        <v>0</v>
      </c>
    </row>
    <row r="248" spans="1:6">
      <c r="A248" s="293"/>
      <c r="B248" s="337" t="s">
        <v>1921</v>
      </c>
      <c r="C248" s="290"/>
      <c r="D248" s="290"/>
      <c r="E248" s="289"/>
      <c r="F248" s="288"/>
    </row>
    <row r="249" spans="1:6">
      <c r="A249" s="293"/>
      <c r="B249" s="337" t="s">
        <v>1995</v>
      </c>
      <c r="C249" s="291"/>
      <c r="D249" s="290"/>
      <c r="E249" s="289"/>
      <c r="F249" s="288"/>
    </row>
    <row r="250" spans="1:6">
      <c r="A250" s="293"/>
      <c r="B250" s="337" t="s">
        <v>1994</v>
      </c>
      <c r="C250" s="291"/>
      <c r="D250" s="290"/>
      <c r="E250" s="289"/>
      <c r="F250" s="288"/>
    </row>
    <row r="251" spans="1:6">
      <c r="A251" s="293"/>
      <c r="B251" s="337" t="s">
        <v>1918</v>
      </c>
      <c r="C251" s="291"/>
      <c r="D251" s="290"/>
      <c r="E251" s="289"/>
      <c r="F251" s="288"/>
    </row>
    <row r="252" spans="1:6">
      <c r="A252" s="293"/>
      <c r="B252" s="337" t="s">
        <v>1903</v>
      </c>
      <c r="C252" s="291"/>
      <c r="D252" s="290"/>
      <c r="E252" s="289"/>
      <c r="F252" s="288"/>
    </row>
    <row r="253" spans="1:6">
      <c r="A253" s="293"/>
      <c r="B253" s="337" t="s">
        <v>1917</v>
      </c>
      <c r="C253" s="291"/>
      <c r="D253" s="290"/>
      <c r="E253" s="289"/>
      <c r="F253" s="288"/>
    </row>
    <row r="254" spans="1:6">
      <c r="A254" s="293"/>
      <c r="B254" s="337" t="s">
        <v>1916</v>
      </c>
      <c r="C254" s="291"/>
      <c r="D254" s="290"/>
      <c r="E254" s="289"/>
      <c r="F254" s="288"/>
    </row>
    <row r="255" spans="1:6">
      <c r="A255" s="293"/>
      <c r="B255" s="337" t="s">
        <v>1910</v>
      </c>
      <c r="C255" s="291"/>
      <c r="D255" s="290"/>
      <c r="E255" s="289"/>
      <c r="F255" s="288"/>
    </row>
    <row r="256" spans="1:6">
      <c r="A256" s="293"/>
      <c r="B256" s="337" t="s">
        <v>1905</v>
      </c>
      <c r="C256" s="291"/>
      <c r="D256" s="290"/>
      <c r="E256" s="289"/>
      <c r="F256" s="288"/>
    </row>
    <row r="257" spans="1:6">
      <c r="A257" s="293"/>
      <c r="B257" s="337" t="s">
        <v>1993</v>
      </c>
      <c r="C257" s="290"/>
      <c r="D257" s="290"/>
      <c r="E257" s="289"/>
      <c r="F257" s="288"/>
    </row>
    <row r="258" spans="1:6">
      <c r="A258" s="293"/>
      <c r="B258" s="337" t="s">
        <v>1905</v>
      </c>
      <c r="C258" s="290"/>
      <c r="D258" s="290"/>
      <c r="E258" s="289"/>
      <c r="F258" s="288"/>
    </row>
    <row r="259" spans="1:6">
      <c r="A259" s="293"/>
      <c r="B259" s="337" t="s">
        <v>1912</v>
      </c>
      <c r="C259" s="291"/>
      <c r="D259" s="290"/>
      <c r="E259" s="289"/>
      <c r="F259" s="288"/>
    </row>
    <row r="260" spans="1:6">
      <c r="A260" s="293"/>
      <c r="B260" s="337" t="s">
        <v>1903</v>
      </c>
      <c r="C260" s="291"/>
      <c r="D260" s="290"/>
      <c r="E260" s="289"/>
      <c r="F260" s="288"/>
    </row>
    <row r="261" spans="1:6">
      <c r="A261" s="293"/>
      <c r="B261" s="337" t="s">
        <v>1913</v>
      </c>
      <c r="C261" s="291"/>
      <c r="D261" s="290"/>
      <c r="E261" s="289"/>
      <c r="F261" s="288"/>
    </row>
    <row r="262" spans="1:6">
      <c r="A262" s="293"/>
      <c r="B262" s="337" t="s">
        <v>1903</v>
      </c>
      <c r="C262" s="291"/>
      <c r="D262" s="290"/>
      <c r="E262" s="289"/>
      <c r="F262" s="288"/>
    </row>
    <row r="263" spans="1:6">
      <c r="A263" s="293"/>
      <c r="B263" s="337" t="s">
        <v>1912</v>
      </c>
      <c r="C263" s="291"/>
      <c r="D263" s="290"/>
      <c r="E263" s="289"/>
      <c r="F263" s="288"/>
    </row>
    <row r="264" spans="1:6">
      <c r="A264" s="293"/>
      <c r="B264" s="337" t="s">
        <v>1911</v>
      </c>
      <c r="C264" s="291"/>
      <c r="D264" s="290"/>
      <c r="E264" s="289"/>
      <c r="F264" s="288"/>
    </row>
    <row r="265" spans="1:6">
      <c r="A265" s="293"/>
      <c r="B265" s="337" t="s">
        <v>1910</v>
      </c>
      <c r="C265" s="291"/>
      <c r="D265" s="290"/>
      <c r="E265" s="289"/>
      <c r="F265" s="288"/>
    </row>
    <row r="266" spans="1:6">
      <c r="A266" s="293"/>
      <c r="B266" s="337" t="s">
        <v>1909</v>
      </c>
      <c r="C266" s="291"/>
      <c r="D266" s="290"/>
      <c r="E266" s="289"/>
      <c r="F266" s="288"/>
    </row>
    <row r="267" spans="1:6">
      <c r="A267" s="293"/>
      <c r="B267" s="337" t="s">
        <v>1992</v>
      </c>
      <c r="C267" s="290"/>
      <c r="D267" s="290"/>
      <c r="E267" s="289"/>
      <c r="F267" s="288"/>
    </row>
    <row r="268" spans="1:6">
      <c r="A268" s="293"/>
      <c r="B268" s="337" t="s">
        <v>1991</v>
      </c>
      <c r="C268" s="290"/>
      <c r="D268" s="290"/>
      <c r="E268" s="289"/>
      <c r="F268" s="288"/>
    </row>
    <row r="269" spans="1:6">
      <c r="A269" s="293"/>
      <c r="B269" s="337" t="s">
        <v>1907</v>
      </c>
      <c r="C269" s="290"/>
      <c r="D269" s="290"/>
      <c r="E269" s="289"/>
      <c r="F269" s="288"/>
    </row>
    <row r="270" spans="1:6">
      <c r="A270" s="293"/>
      <c r="B270" s="337" t="s">
        <v>1906</v>
      </c>
      <c r="C270" s="290"/>
      <c r="D270" s="290"/>
      <c r="E270" s="289"/>
      <c r="F270" s="288"/>
    </row>
    <row r="271" spans="1:6">
      <c r="A271" s="293"/>
      <c r="B271" s="337" t="s">
        <v>1905</v>
      </c>
      <c r="C271" s="291"/>
      <c r="D271" s="290"/>
      <c r="E271" s="289"/>
      <c r="F271" s="288"/>
    </row>
    <row r="272" spans="1:6">
      <c r="A272" s="293"/>
      <c r="B272" s="337" t="s">
        <v>1905</v>
      </c>
      <c r="C272" s="290"/>
      <c r="D272" s="290"/>
      <c r="E272" s="289"/>
      <c r="F272" s="288"/>
    </row>
    <row r="273" spans="1:6">
      <c r="A273" s="293"/>
      <c r="B273" s="337" t="s">
        <v>1903</v>
      </c>
      <c r="C273" s="291"/>
      <c r="D273" s="290"/>
      <c r="E273" s="289"/>
      <c r="F273" s="288"/>
    </row>
    <row r="274" spans="1:6">
      <c r="A274" s="293"/>
      <c r="B274" s="337" t="s">
        <v>1902</v>
      </c>
      <c r="C274" s="291"/>
      <c r="D274" s="290"/>
      <c r="E274" s="289"/>
      <c r="F274" s="288"/>
    </row>
    <row r="275" spans="1:6">
      <c r="A275" s="293"/>
      <c r="B275" s="337"/>
      <c r="C275" s="290"/>
      <c r="D275" s="290"/>
      <c r="E275" s="289"/>
      <c r="F275" s="288"/>
    </row>
    <row r="276" spans="1:6">
      <c r="A276" s="293"/>
      <c r="B276" s="337" t="s">
        <v>1990</v>
      </c>
      <c r="C276" s="290">
        <v>3</v>
      </c>
      <c r="D276" s="290" t="s">
        <v>171</v>
      </c>
      <c r="E276" s="289"/>
      <c r="F276" s="288">
        <f>ROUND(C276*E276,2)</f>
        <v>0</v>
      </c>
    </row>
    <row r="277" spans="1:6">
      <c r="A277" s="293"/>
      <c r="B277" s="337" t="s">
        <v>1989</v>
      </c>
      <c r="C277" s="290"/>
      <c r="D277" s="290"/>
      <c r="E277" s="289"/>
      <c r="F277" s="288"/>
    </row>
    <row r="278" spans="1:6">
      <c r="A278" s="293"/>
      <c r="B278" s="337" t="s">
        <v>1988</v>
      </c>
      <c r="C278" s="291"/>
      <c r="D278" s="290"/>
      <c r="E278" s="289"/>
      <c r="F278" s="288"/>
    </row>
    <row r="279" spans="1:6">
      <c r="A279" s="293"/>
      <c r="B279" s="337" t="s">
        <v>1987</v>
      </c>
      <c r="C279" s="342"/>
      <c r="D279" s="290"/>
      <c r="E279" s="289"/>
      <c r="F279" s="288"/>
    </row>
    <row r="280" spans="1:6">
      <c r="A280" s="339"/>
      <c r="B280" s="337" t="s">
        <v>1986</v>
      </c>
      <c r="C280" s="290"/>
      <c r="D280" s="290"/>
      <c r="E280" s="289"/>
      <c r="F280" s="288"/>
    </row>
    <row r="281" spans="1:6">
      <c r="A281" s="339"/>
      <c r="B281" s="337" t="s">
        <v>1904</v>
      </c>
      <c r="C281" s="290"/>
      <c r="D281" s="290"/>
      <c r="E281" s="289"/>
      <c r="F281" s="288"/>
    </row>
    <row r="282" spans="1:6">
      <c r="A282" s="339"/>
      <c r="B282" s="337" t="s">
        <v>1903</v>
      </c>
      <c r="C282" s="290"/>
      <c r="D282" s="290"/>
      <c r="E282" s="289"/>
      <c r="F282" s="288"/>
    </row>
    <row r="283" spans="1:6">
      <c r="A283" s="339"/>
      <c r="B283" s="337" t="s">
        <v>1902</v>
      </c>
      <c r="C283" s="290"/>
      <c r="D283" s="290"/>
      <c r="E283" s="289"/>
      <c r="F283" s="288"/>
    </row>
    <row r="284" spans="1:6">
      <c r="A284" s="339"/>
      <c r="B284" s="337"/>
      <c r="C284" s="290"/>
      <c r="D284" s="290"/>
      <c r="E284" s="289"/>
      <c r="F284" s="288"/>
    </row>
    <row r="285" spans="1:6">
      <c r="A285" s="339"/>
      <c r="B285" s="337" t="s">
        <v>1985</v>
      </c>
      <c r="C285" s="290">
        <v>3</v>
      </c>
      <c r="D285" s="290" t="s">
        <v>171</v>
      </c>
      <c r="E285" s="289"/>
      <c r="F285" s="288">
        <f>ROUND(C285*E285,2)</f>
        <v>0</v>
      </c>
    </row>
    <row r="286" spans="1:6">
      <c r="A286" s="339"/>
      <c r="B286" s="337" t="s">
        <v>1984</v>
      </c>
      <c r="C286" s="291"/>
      <c r="D286" s="290"/>
      <c r="E286" s="289"/>
      <c r="F286" s="288"/>
    </row>
    <row r="287" spans="1:6">
      <c r="A287" s="339"/>
      <c r="B287" s="337"/>
      <c r="C287" s="291"/>
      <c r="D287" s="290"/>
      <c r="E287" s="289"/>
      <c r="F287" s="288"/>
    </row>
    <row r="288" spans="1:6">
      <c r="A288" s="339"/>
      <c r="B288" s="337" t="s">
        <v>1843</v>
      </c>
      <c r="C288" s="290"/>
      <c r="D288" s="290"/>
      <c r="E288" s="289"/>
      <c r="F288" s="288"/>
    </row>
    <row r="289" spans="1:6">
      <c r="A289" s="339"/>
      <c r="B289" s="337" t="s">
        <v>1901</v>
      </c>
      <c r="C289" s="290"/>
      <c r="D289" s="290"/>
      <c r="E289" s="289"/>
      <c r="F289" s="288"/>
    </row>
    <row r="290" spans="1:6">
      <c r="A290" s="339"/>
      <c r="B290" s="337" t="s">
        <v>1899</v>
      </c>
      <c r="C290" s="290">
        <v>235</v>
      </c>
      <c r="D290" s="290" t="s">
        <v>250</v>
      </c>
      <c r="E290" s="289"/>
      <c r="F290" s="288">
        <f>ROUND(C290*E290,2)</f>
        <v>0</v>
      </c>
    </row>
    <row r="291" spans="1:6">
      <c r="A291" s="339"/>
      <c r="B291" s="337" t="s">
        <v>1898</v>
      </c>
      <c r="C291" s="290">
        <v>86</v>
      </c>
      <c r="D291" s="290" t="s">
        <v>250</v>
      </c>
      <c r="E291" s="289"/>
      <c r="F291" s="288">
        <f>ROUND(C291*E291,2)</f>
        <v>0</v>
      </c>
    </row>
    <row r="292" spans="1:6">
      <c r="A292" s="339"/>
      <c r="B292" s="337" t="s">
        <v>1843</v>
      </c>
      <c r="C292" s="290"/>
      <c r="D292" s="290"/>
      <c r="E292" s="289"/>
      <c r="F292" s="288"/>
    </row>
    <row r="293" spans="1:6">
      <c r="A293" s="339"/>
      <c r="B293" s="337" t="s">
        <v>1900</v>
      </c>
      <c r="C293" s="291"/>
      <c r="D293" s="290"/>
      <c r="E293" s="289"/>
      <c r="F293" s="288"/>
    </row>
    <row r="294" spans="1:6">
      <c r="A294" s="339"/>
      <c r="B294" s="337" t="s">
        <v>1899</v>
      </c>
      <c r="C294" s="291">
        <v>285</v>
      </c>
      <c r="D294" s="290" t="s">
        <v>250</v>
      </c>
      <c r="E294" s="289"/>
      <c r="F294" s="288">
        <f>ROUND(C294*E294,2)</f>
        <v>0</v>
      </c>
    </row>
    <row r="295" spans="1:6">
      <c r="A295" s="339"/>
      <c r="B295" s="337" t="s">
        <v>1898</v>
      </c>
      <c r="C295" s="290">
        <v>96</v>
      </c>
      <c r="D295" s="290" t="s">
        <v>250</v>
      </c>
      <c r="E295" s="289"/>
      <c r="F295" s="288">
        <f>ROUND(C295*E295,2)</f>
        <v>0</v>
      </c>
    </row>
    <row r="296" spans="1:6">
      <c r="A296" s="339"/>
      <c r="B296" s="337" t="s">
        <v>1839</v>
      </c>
      <c r="C296" s="290">
        <v>160</v>
      </c>
      <c r="D296" s="290" t="s">
        <v>171</v>
      </c>
      <c r="E296" s="289"/>
      <c r="F296" s="288">
        <f>ROUND(C296*E296,2)</f>
        <v>0</v>
      </c>
    </row>
    <row r="297" spans="1:6">
      <c r="A297" s="339"/>
      <c r="B297" s="337" t="s">
        <v>1983</v>
      </c>
      <c r="C297" s="290">
        <v>702</v>
      </c>
      <c r="D297" s="290" t="s">
        <v>250</v>
      </c>
      <c r="E297" s="289"/>
      <c r="F297" s="288">
        <f>ROUND(C297*E297,2)</f>
        <v>0</v>
      </c>
    </row>
    <row r="298" spans="1:6">
      <c r="A298" s="339"/>
      <c r="B298" s="337"/>
      <c r="C298" s="290"/>
      <c r="D298" s="290"/>
      <c r="E298" s="289"/>
      <c r="F298" s="288"/>
    </row>
    <row r="299" spans="1:6">
      <c r="A299" s="293"/>
      <c r="B299" s="337" t="s">
        <v>1982</v>
      </c>
      <c r="C299" s="291">
        <v>1</v>
      </c>
      <c r="D299" s="290" t="s">
        <v>171</v>
      </c>
      <c r="E299" s="289"/>
      <c r="F299" s="288">
        <f>ROUND(C299*E299,2)</f>
        <v>0</v>
      </c>
    </row>
    <row r="300" spans="1:6">
      <c r="A300" s="293"/>
      <c r="B300" s="337" t="s">
        <v>1981</v>
      </c>
      <c r="C300" s="291">
        <v>3</v>
      </c>
      <c r="D300" s="290" t="s">
        <v>171</v>
      </c>
      <c r="E300" s="289"/>
      <c r="F300" s="288">
        <f>ROUND(C300*E300,2)</f>
        <v>0</v>
      </c>
    </row>
    <row r="301" spans="1:6">
      <c r="A301" s="293"/>
      <c r="B301" s="337" t="s">
        <v>1980</v>
      </c>
      <c r="C301" s="291">
        <v>1</v>
      </c>
      <c r="D301" s="290" t="s">
        <v>171</v>
      </c>
      <c r="E301" s="289"/>
      <c r="F301" s="288">
        <f>ROUND(C301*E301,2)</f>
        <v>0</v>
      </c>
    </row>
    <row r="302" spans="1:6">
      <c r="A302" s="293"/>
      <c r="B302" s="337" t="s">
        <v>1835</v>
      </c>
      <c r="C302" s="291"/>
      <c r="D302" s="290"/>
      <c r="E302" s="289"/>
      <c r="F302" s="288"/>
    </row>
    <row r="303" spans="1:6">
      <c r="A303" s="293"/>
      <c r="B303" s="337"/>
      <c r="C303" s="291"/>
      <c r="D303" s="290"/>
      <c r="E303" s="289"/>
      <c r="F303" s="288"/>
    </row>
    <row r="304" spans="1:6">
      <c r="A304" s="293"/>
      <c r="B304" s="337" t="s">
        <v>1979</v>
      </c>
      <c r="C304" s="291">
        <v>3</v>
      </c>
      <c r="D304" s="290" t="s">
        <v>171</v>
      </c>
      <c r="E304" s="289"/>
      <c r="F304" s="288">
        <f>ROUND(C304*E304,2)</f>
        <v>0</v>
      </c>
    </row>
    <row r="305" spans="1:6">
      <c r="A305" s="293"/>
      <c r="B305" s="337" t="s">
        <v>1956</v>
      </c>
      <c r="C305" s="291"/>
      <c r="D305" s="290"/>
      <c r="E305" s="289"/>
      <c r="F305" s="288"/>
    </row>
    <row r="306" spans="1:6">
      <c r="A306" s="293"/>
      <c r="B306" s="337" t="s">
        <v>1955</v>
      </c>
      <c r="C306" s="291">
        <v>3</v>
      </c>
      <c r="D306" s="290" t="s">
        <v>171</v>
      </c>
      <c r="E306" s="289"/>
      <c r="F306" s="288">
        <f t="shared" ref="F306:F312" si="3">ROUND(C306*E306,2)</f>
        <v>0</v>
      </c>
    </row>
    <row r="307" spans="1:6">
      <c r="A307" s="293"/>
      <c r="B307" s="337" t="s">
        <v>1927</v>
      </c>
      <c r="C307" s="291">
        <v>9</v>
      </c>
      <c r="D307" s="290" t="s">
        <v>171</v>
      </c>
      <c r="E307" s="289"/>
      <c r="F307" s="288">
        <f t="shared" si="3"/>
        <v>0</v>
      </c>
    </row>
    <row r="308" spans="1:6">
      <c r="A308" s="293"/>
      <c r="B308" s="337" t="s">
        <v>1978</v>
      </c>
      <c r="C308" s="291">
        <v>4</v>
      </c>
      <c r="D308" s="290" t="s">
        <v>171</v>
      </c>
      <c r="E308" s="289"/>
      <c r="F308" s="288">
        <f t="shared" si="3"/>
        <v>0</v>
      </c>
    </row>
    <row r="309" spans="1:6">
      <c r="A309" s="293"/>
      <c r="B309" s="337" t="s">
        <v>1977</v>
      </c>
      <c r="C309" s="291">
        <v>4</v>
      </c>
      <c r="D309" s="290" t="s">
        <v>171</v>
      </c>
      <c r="E309" s="289"/>
      <c r="F309" s="288">
        <f t="shared" si="3"/>
        <v>0</v>
      </c>
    </row>
    <row r="310" spans="1:6">
      <c r="A310" s="293"/>
      <c r="B310" s="337" t="s">
        <v>1952</v>
      </c>
      <c r="C310" s="291">
        <v>6</v>
      </c>
      <c r="D310" s="290" t="s">
        <v>171</v>
      </c>
      <c r="E310" s="289"/>
      <c r="F310" s="288">
        <f t="shared" si="3"/>
        <v>0</v>
      </c>
    </row>
    <row r="311" spans="1:6">
      <c r="A311" s="293"/>
      <c r="B311" s="337" t="s">
        <v>1951</v>
      </c>
      <c r="C311" s="291">
        <v>6</v>
      </c>
      <c r="D311" s="290" t="s">
        <v>171</v>
      </c>
      <c r="E311" s="289"/>
      <c r="F311" s="288">
        <f t="shared" si="3"/>
        <v>0</v>
      </c>
    </row>
    <row r="312" spans="1:6">
      <c r="A312" s="293"/>
      <c r="B312" s="337" t="s">
        <v>1950</v>
      </c>
      <c r="C312" s="291">
        <v>6</v>
      </c>
      <c r="D312" s="290" t="s">
        <v>171</v>
      </c>
      <c r="E312" s="289"/>
      <c r="F312" s="288">
        <f t="shared" si="3"/>
        <v>0</v>
      </c>
    </row>
    <row r="313" spans="1:6">
      <c r="A313" s="293"/>
      <c r="B313" s="337"/>
      <c r="C313" s="291"/>
      <c r="D313" s="290"/>
      <c r="E313" s="289"/>
      <c r="F313" s="288"/>
    </row>
    <row r="314" spans="1:6">
      <c r="A314" s="293"/>
      <c r="B314" s="337" t="s">
        <v>1880</v>
      </c>
      <c r="C314" s="291">
        <v>80</v>
      </c>
      <c r="D314" s="290" t="s">
        <v>161</v>
      </c>
      <c r="E314" s="289"/>
      <c r="F314" s="288">
        <f>ROUND(C314*E314,2)</f>
        <v>0</v>
      </c>
    </row>
    <row r="315" spans="1:6">
      <c r="A315" s="293"/>
      <c r="B315" s="337" t="s">
        <v>1881</v>
      </c>
      <c r="C315" s="291">
        <v>50</v>
      </c>
      <c r="D315" s="290" t="s">
        <v>161</v>
      </c>
      <c r="E315" s="289"/>
      <c r="F315" s="288">
        <f>ROUND(C315*E315,2)</f>
        <v>0</v>
      </c>
    </row>
    <row r="316" spans="1:6">
      <c r="A316" s="293"/>
      <c r="B316" s="337"/>
      <c r="C316" s="291"/>
      <c r="D316" s="290"/>
      <c r="E316" s="289"/>
      <c r="F316" s="288"/>
    </row>
    <row r="317" spans="1:6">
      <c r="A317" s="293"/>
      <c r="B317" s="337" t="s">
        <v>1824</v>
      </c>
      <c r="C317" s="291"/>
      <c r="D317" s="290"/>
      <c r="E317" s="289"/>
      <c r="F317" s="288"/>
    </row>
    <row r="318" spans="1:6">
      <c r="A318" s="293"/>
      <c r="B318" s="337" t="s">
        <v>1823</v>
      </c>
      <c r="C318" s="290">
        <v>50</v>
      </c>
      <c r="D318" s="290" t="s">
        <v>939</v>
      </c>
      <c r="E318" s="289"/>
      <c r="F318" s="288">
        <f>ROUND(C318*E318,2)</f>
        <v>0</v>
      </c>
    </row>
    <row r="319" spans="1:6">
      <c r="A319" s="293"/>
      <c r="B319" s="337" t="s">
        <v>1822</v>
      </c>
      <c r="C319" s="290">
        <v>15</v>
      </c>
      <c r="D319" s="290" t="s">
        <v>939</v>
      </c>
      <c r="E319" s="289"/>
      <c r="F319" s="288">
        <f>ROUND(C319*E319,2)</f>
        <v>0</v>
      </c>
    </row>
    <row r="320" spans="1:6">
      <c r="A320" s="293"/>
      <c r="B320" s="337" t="s">
        <v>1821</v>
      </c>
      <c r="C320" s="290">
        <v>500</v>
      </c>
      <c r="D320" s="290" t="s">
        <v>161</v>
      </c>
      <c r="E320" s="289"/>
      <c r="F320" s="288">
        <f>ROUND(C320*E320,2)</f>
        <v>0</v>
      </c>
    </row>
    <row r="321" spans="1:6">
      <c r="A321" s="293"/>
      <c r="B321" s="337"/>
      <c r="C321" s="290"/>
      <c r="D321" s="290"/>
      <c r="E321" s="289"/>
      <c r="F321" s="288"/>
    </row>
    <row r="322" spans="1:6">
      <c r="A322" s="293"/>
      <c r="B322" s="337" t="s">
        <v>1329</v>
      </c>
      <c r="C322" s="290">
        <v>24</v>
      </c>
      <c r="D322" s="290" t="s">
        <v>147</v>
      </c>
      <c r="E322" s="289"/>
      <c r="F322" s="288">
        <f>ROUND(C322*E322,2)</f>
        <v>0</v>
      </c>
    </row>
    <row r="323" spans="1:6">
      <c r="A323" s="293"/>
      <c r="B323" s="337" t="s">
        <v>1328</v>
      </c>
      <c r="C323" s="290">
        <v>29</v>
      </c>
      <c r="D323" s="290" t="s">
        <v>147</v>
      </c>
      <c r="E323" s="289"/>
      <c r="F323" s="288">
        <f>ROUND(C323*E323,2)</f>
        <v>0</v>
      </c>
    </row>
    <row r="324" spans="1:6">
      <c r="A324" s="293"/>
      <c r="B324" s="337"/>
      <c r="C324" s="291"/>
      <c r="D324" s="290"/>
      <c r="E324" s="289"/>
      <c r="F324" s="288"/>
    </row>
    <row r="325" spans="1:6">
      <c r="A325" s="293"/>
      <c r="B325" s="337"/>
      <c r="C325" s="291"/>
      <c r="D325" s="290"/>
      <c r="E325" s="289"/>
      <c r="F325" s="288"/>
    </row>
    <row r="326" spans="1:6">
      <c r="A326" s="355"/>
      <c r="B326" s="351" t="s">
        <v>1976</v>
      </c>
      <c r="C326" s="356"/>
      <c r="D326" s="352"/>
      <c r="E326" s="353"/>
      <c r="F326" s="354"/>
    </row>
    <row r="327" spans="1:6">
      <c r="A327" s="293"/>
      <c r="B327" s="338"/>
      <c r="C327" s="291"/>
      <c r="D327" s="290"/>
      <c r="E327" s="289"/>
      <c r="F327" s="288"/>
    </row>
    <row r="328" spans="1:6">
      <c r="A328" s="340" t="s">
        <v>1975</v>
      </c>
      <c r="B328" s="337" t="s">
        <v>1922</v>
      </c>
      <c r="C328" s="291">
        <v>1</v>
      </c>
      <c r="D328" s="290" t="s">
        <v>171</v>
      </c>
      <c r="E328" s="289"/>
      <c r="F328" s="288">
        <f>ROUND(C328*E328,2)</f>
        <v>0</v>
      </c>
    </row>
    <row r="329" spans="1:6">
      <c r="A329" s="293"/>
      <c r="B329" s="337" t="s">
        <v>1921</v>
      </c>
      <c r="C329" s="291"/>
      <c r="D329" s="290"/>
      <c r="E329" s="289"/>
      <c r="F329" s="288"/>
    </row>
    <row r="330" spans="1:6">
      <c r="A330" s="293"/>
      <c r="B330" s="337" t="s">
        <v>1974</v>
      </c>
      <c r="C330" s="291"/>
      <c r="D330" s="290"/>
      <c r="E330" s="289"/>
      <c r="F330" s="288"/>
    </row>
    <row r="331" spans="1:6">
      <c r="A331" s="293"/>
      <c r="B331" s="337" t="s">
        <v>1973</v>
      </c>
      <c r="C331" s="291"/>
      <c r="D331" s="290"/>
      <c r="E331" s="289"/>
      <c r="F331" s="288"/>
    </row>
    <row r="332" spans="1:6">
      <c r="A332" s="293"/>
      <c r="B332" s="337" t="s">
        <v>1918</v>
      </c>
      <c r="C332" s="291"/>
      <c r="D332" s="290"/>
      <c r="E332" s="289"/>
      <c r="F332" s="288"/>
    </row>
    <row r="333" spans="1:6">
      <c r="A333" s="293"/>
      <c r="B333" s="337" t="s">
        <v>1903</v>
      </c>
      <c r="C333" s="291"/>
      <c r="D333" s="290"/>
      <c r="E333" s="289"/>
      <c r="F333" s="288"/>
    </row>
    <row r="334" spans="1:6">
      <c r="A334" s="293"/>
      <c r="B334" s="337" t="s">
        <v>1917</v>
      </c>
      <c r="C334" s="291"/>
      <c r="D334" s="290"/>
      <c r="E334" s="289"/>
      <c r="F334" s="288"/>
    </row>
    <row r="335" spans="1:6">
      <c r="A335" s="293"/>
      <c r="B335" s="337" t="s">
        <v>1916</v>
      </c>
      <c r="C335" s="291"/>
      <c r="D335" s="290"/>
      <c r="E335" s="289"/>
      <c r="F335" s="288"/>
    </row>
    <row r="336" spans="1:6">
      <c r="A336" s="293"/>
      <c r="B336" s="337" t="s">
        <v>1905</v>
      </c>
      <c r="C336" s="291"/>
      <c r="D336" s="290"/>
      <c r="E336" s="289"/>
      <c r="F336" s="288"/>
    </row>
    <row r="337" spans="1:6">
      <c r="A337" s="293"/>
      <c r="B337" s="337" t="s">
        <v>1972</v>
      </c>
      <c r="C337" s="291"/>
      <c r="D337" s="290"/>
      <c r="E337" s="289"/>
      <c r="F337" s="288"/>
    </row>
    <row r="338" spans="1:6">
      <c r="A338" s="293"/>
      <c r="B338" s="337" t="s">
        <v>1905</v>
      </c>
      <c r="C338" s="290"/>
      <c r="D338" s="290"/>
      <c r="E338" s="289"/>
      <c r="F338" s="288"/>
    </row>
    <row r="339" spans="1:6">
      <c r="A339" s="293"/>
      <c r="B339" s="337" t="s">
        <v>1910</v>
      </c>
      <c r="C339" s="290"/>
      <c r="D339" s="290"/>
      <c r="E339" s="289"/>
      <c r="F339" s="288"/>
    </row>
    <row r="340" spans="1:6">
      <c r="A340" s="293"/>
      <c r="B340" s="337" t="s">
        <v>1914</v>
      </c>
      <c r="C340" s="291"/>
      <c r="D340" s="290"/>
      <c r="E340" s="289"/>
      <c r="F340" s="288"/>
    </row>
    <row r="341" spans="1:6">
      <c r="A341" s="293"/>
      <c r="B341" s="337" t="s">
        <v>1912</v>
      </c>
      <c r="C341" s="291"/>
      <c r="D341" s="290"/>
      <c r="E341" s="289"/>
      <c r="F341" s="288"/>
    </row>
    <row r="342" spans="1:6">
      <c r="A342" s="293"/>
      <c r="B342" s="337" t="s">
        <v>1903</v>
      </c>
      <c r="C342" s="291"/>
      <c r="D342" s="290"/>
      <c r="E342" s="289"/>
      <c r="F342" s="288"/>
    </row>
    <row r="343" spans="1:6">
      <c r="A343" s="293"/>
      <c r="B343" s="337" t="s">
        <v>1913</v>
      </c>
      <c r="C343" s="291"/>
      <c r="D343" s="290"/>
      <c r="E343" s="289"/>
      <c r="F343" s="288"/>
    </row>
    <row r="344" spans="1:6">
      <c r="A344" s="293"/>
      <c r="B344" s="337" t="s">
        <v>1903</v>
      </c>
      <c r="C344" s="291"/>
      <c r="D344" s="290"/>
      <c r="E344" s="289"/>
      <c r="F344" s="288"/>
    </row>
    <row r="345" spans="1:6">
      <c r="A345" s="293"/>
      <c r="B345" s="337" t="s">
        <v>1912</v>
      </c>
      <c r="C345" s="291"/>
      <c r="D345" s="290"/>
      <c r="E345" s="289"/>
      <c r="F345" s="288"/>
    </row>
    <row r="346" spans="1:6">
      <c r="A346" s="293"/>
      <c r="B346" s="337" t="s">
        <v>1911</v>
      </c>
      <c r="C346" s="291"/>
      <c r="D346" s="290"/>
      <c r="E346" s="289"/>
      <c r="F346" s="288"/>
    </row>
    <row r="347" spans="1:6">
      <c r="A347" s="293"/>
      <c r="B347" s="337" t="s">
        <v>1910</v>
      </c>
      <c r="C347" s="291"/>
      <c r="D347" s="290"/>
      <c r="E347" s="289"/>
      <c r="F347" s="288"/>
    </row>
    <row r="348" spans="1:6">
      <c r="A348" s="293"/>
      <c r="B348" s="337" t="s">
        <v>1940</v>
      </c>
      <c r="C348" s="290"/>
      <c r="D348" s="290"/>
      <c r="E348" s="289"/>
      <c r="F348" s="288"/>
    </row>
    <row r="349" spans="1:6">
      <c r="A349" s="293"/>
      <c r="B349" s="337" t="s">
        <v>1971</v>
      </c>
      <c r="C349" s="290"/>
      <c r="D349" s="290"/>
      <c r="E349" s="289"/>
      <c r="F349" s="288"/>
    </row>
    <row r="350" spans="1:6">
      <c r="A350" s="293"/>
      <c r="B350" s="337" t="s">
        <v>1970</v>
      </c>
      <c r="C350" s="291"/>
      <c r="D350" s="290"/>
      <c r="E350" s="289"/>
      <c r="F350" s="288"/>
    </row>
    <row r="351" spans="1:6">
      <c r="A351" s="293"/>
      <c r="B351" s="337" t="s">
        <v>1906</v>
      </c>
      <c r="C351" s="291"/>
      <c r="D351" s="290"/>
      <c r="E351" s="289"/>
      <c r="F351" s="288"/>
    </row>
    <row r="352" spans="1:6">
      <c r="A352" s="293"/>
      <c r="B352" s="337" t="s">
        <v>1905</v>
      </c>
      <c r="C352" s="291"/>
      <c r="D352" s="290"/>
      <c r="E352" s="289"/>
      <c r="F352" s="288"/>
    </row>
    <row r="353" spans="1:6">
      <c r="A353" s="293"/>
      <c r="B353" s="337" t="s">
        <v>1904</v>
      </c>
      <c r="C353" s="291"/>
      <c r="D353" s="290"/>
      <c r="E353" s="289"/>
      <c r="F353" s="288"/>
    </row>
    <row r="354" spans="1:6">
      <c r="A354" s="293"/>
      <c r="B354" s="337" t="s">
        <v>1903</v>
      </c>
      <c r="C354" s="291"/>
      <c r="D354" s="290"/>
      <c r="E354" s="289"/>
      <c r="F354" s="288"/>
    </row>
    <row r="355" spans="1:6">
      <c r="A355" s="293"/>
      <c r="B355" s="337" t="s">
        <v>1902</v>
      </c>
      <c r="C355" s="291"/>
      <c r="D355" s="290"/>
      <c r="E355" s="289"/>
      <c r="F355" s="288"/>
    </row>
    <row r="356" spans="1:6">
      <c r="A356" s="293"/>
      <c r="B356" s="337"/>
      <c r="C356" s="291"/>
      <c r="D356" s="290"/>
      <c r="E356" s="289"/>
      <c r="F356" s="288"/>
    </row>
    <row r="357" spans="1:6">
      <c r="A357" s="293"/>
      <c r="B357" s="337" t="s">
        <v>1969</v>
      </c>
      <c r="C357" s="291">
        <v>1</v>
      </c>
      <c r="D357" s="290" t="s">
        <v>171</v>
      </c>
      <c r="E357" s="289"/>
      <c r="F357" s="288">
        <f>ROUND(C357*E357,2)</f>
        <v>0</v>
      </c>
    </row>
    <row r="358" spans="1:6">
      <c r="A358" s="293"/>
      <c r="B358" s="337" t="s">
        <v>1968</v>
      </c>
      <c r="C358" s="290">
        <v>5</v>
      </c>
      <c r="D358" s="290" t="s">
        <v>171</v>
      </c>
      <c r="E358" s="289"/>
      <c r="F358" s="288">
        <f>ROUND(C358*E358,2)</f>
        <v>0</v>
      </c>
    </row>
    <row r="359" spans="1:6">
      <c r="A359" s="293"/>
      <c r="B359" s="337"/>
      <c r="C359" s="290"/>
      <c r="D359" s="290"/>
      <c r="E359" s="289"/>
      <c r="F359" s="288"/>
    </row>
    <row r="360" spans="1:6">
      <c r="A360" s="293"/>
      <c r="B360" s="337" t="s">
        <v>1843</v>
      </c>
      <c r="C360" s="290"/>
      <c r="D360" s="290"/>
      <c r="E360" s="289"/>
      <c r="F360" s="288"/>
    </row>
    <row r="361" spans="1:6">
      <c r="A361" s="293"/>
      <c r="B361" s="337" t="s">
        <v>1901</v>
      </c>
      <c r="C361" s="290"/>
      <c r="D361" s="290"/>
      <c r="E361" s="289"/>
      <c r="F361" s="288"/>
    </row>
    <row r="362" spans="1:6">
      <c r="A362" s="293"/>
      <c r="B362" s="337" t="s">
        <v>1899</v>
      </c>
      <c r="C362" s="291">
        <v>210</v>
      </c>
      <c r="D362" s="290" t="s">
        <v>250</v>
      </c>
      <c r="E362" s="289"/>
      <c r="F362" s="288">
        <f>ROUND(C362*E362,2)</f>
        <v>0</v>
      </c>
    </row>
    <row r="363" spans="1:6">
      <c r="A363" s="293"/>
      <c r="B363" s="337" t="s">
        <v>1898</v>
      </c>
      <c r="C363" s="290">
        <v>70</v>
      </c>
      <c r="D363" s="290" t="s">
        <v>250</v>
      </c>
      <c r="E363" s="289"/>
      <c r="F363" s="288">
        <f>ROUND(C363*E363,2)</f>
        <v>0</v>
      </c>
    </row>
    <row r="364" spans="1:6">
      <c r="A364" s="293"/>
      <c r="B364" s="337" t="s">
        <v>1843</v>
      </c>
      <c r="C364" s="291"/>
      <c r="D364" s="290"/>
      <c r="E364" s="289"/>
      <c r="F364" s="288"/>
    </row>
    <row r="365" spans="1:6">
      <c r="A365" s="293"/>
      <c r="B365" s="337" t="s">
        <v>1900</v>
      </c>
      <c r="C365" s="291"/>
      <c r="D365" s="290"/>
      <c r="E365" s="289"/>
      <c r="F365" s="288"/>
    </row>
    <row r="366" spans="1:6">
      <c r="A366" s="293"/>
      <c r="B366" s="337" t="s">
        <v>1899</v>
      </c>
      <c r="C366" s="290">
        <v>180</v>
      </c>
      <c r="D366" s="290" t="s">
        <v>250</v>
      </c>
      <c r="E366" s="289"/>
      <c r="F366" s="288">
        <f>ROUND(C366*E366,2)</f>
        <v>0</v>
      </c>
    </row>
    <row r="367" spans="1:6">
      <c r="A367" s="293"/>
      <c r="B367" s="337" t="s">
        <v>1898</v>
      </c>
      <c r="C367" s="290">
        <v>60</v>
      </c>
      <c r="D367" s="290" t="s">
        <v>250</v>
      </c>
      <c r="E367" s="289"/>
      <c r="F367" s="288">
        <f>ROUND(C367*E367,2)</f>
        <v>0</v>
      </c>
    </row>
    <row r="368" spans="1:6">
      <c r="A368" s="293"/>
      <c r="B368" s="337" t="s">
        <v>1839</v>
      </c>
      <c r="C368" s="290">
        <v>80</v>
      </c>
      <c r="D368" s="290" t="s">
        <v>171</v>
      </c>
      <c r="E368" s="289"/>
      <c r="F368" s="288">
        <f>ROUND(C368*E368,2)</f>
        <v>0</v>
      </c>
    </row>
    <row r="369" spans="1:6">
      <c r="A369" s="293"/>
      <c r="B369" s="337" t="s">
        <v>1897</v>
      </c>
      <c r="C369" s="291">
        <v>495</v>
      </c>
      <c r="D369" s="290" t="s">
        <v>250</v>
      </c>
      <c r="E369" s="289"/>
      <c r="F369" s="288">
        <f>ROUND(C369*E369,2)</f>
        <v>0</v>
      </c>
    </row>
    <row r="370" spans="1:6">
      <c r="A370" s="293"/>
      <c r="B370" s="337" t="s">
        <v>1931</v>
      </c>
      <c r="C370" s="290">
        <v>25</v>
      </c>
      <c r="D370" s="290" t="s">
        <v>250</v>
      </c>
      <c r="E370" s="289"/>
      <c r="F370" s="288">
        <f>ROUND(C370*E370,2)</f>
        <v>0</v>
      </c>
    </row>
    <row r="371" spans="1:6">
      <c r="A371" s="339"/>
      <c r="B371" s="337"/>
      <c r="C371" s="290"/>
      <c r="D371" s="290"/>
      <c r="E371" s="289"/>
      <c r="F371" s="288"/>
    </row>
    <row r="372" spans="1:6">
      <c r="A372" s="339"/>
      <c r="B372" s="337" t="s">
        <v>1967</v>
      </c>
      <c r="C372" s="290">
        <v>2</v>
      </c>
      <c r="D372" s="290" t="s">
        <v>171</v>
      </c>
      <c r="E372" s="289"/>
      <c r="F372" s="288"/>
    </row>
    <row r="373" spans="1:6">
      <c r="A373" s="339"/>
      <c r="B373" s="337" t="s">
        <v>1966</v>
      </c>
      <c r="C373" s="290">
        <v>1</v>
      </c>
      <c r="D373" s="290" t="s">
        <v>171</v>
      </c>
      <c r="E373" s="289"/>
      <c r="F373" s="288">
        <f>ROUND(C373*E373,2)</f>
        <v>0</v>
      </c>
    </row>
    <row r="374" spans="1:6">
      <c r="A374" s="339" t="s">
        <v>1965</v>
      </c>
      <c r="B374" s="337" t="s">
        <v>1964</v>
      </c>
      <c r="C374" s="290">
        <v>1</v>
      </c>
      <c r="D374" s="290" t="s">
        <v>171</v>
      </c>
      <c r="E374" s="289"/>
      <c r="F374" s="288">
        <f>ROUND(C374*E374,2)</f>
        <v>0</v>
      </c>
    </row>
    <row r="375" spans="1:6">
      <c r="A375" s="339" t="s">
        <v>1963</v>
      </c>
      <c r="B375" s="337" t="s">
        <v>1962</v>
      </c>
      <c r="C375" s="290">
        <v>1</v>
      </c>
      <c r="D375" s="290" t="s">
        <v>171</v>
      </c>
      <c r="E375" s="289"/>
      <c r="F375" s="288">
        <f>ROUND(C375*E375,2)</f>
        <v>0</v>
      </c>
    </row>
    <row r="376" spans="1:6">
      <c r="A376" s="339" t="s">
        <v>1961</v>
      </c>
      <c r="B376" s="337" t="s">
        <v>1960</v>
      </c>
      <c r="C376" s="290">
        <v>1</v>
      </c>
      <c r="D376" s="290" t="s">
        <v>171</v>
      </c>
      <c r="E376" s="289"/>
      <c r="F376" s="288">
        <f>ROUND(C376*E376,2)</f>
        <v>0</v>
      </c>
    </row>
    <row r="377" spans="1:6">
      <c r="A377" s="339" t="s">
        <v>1959</v>
      </c>
      <c r="B377" s="337" t="s">
        <v>1958</v>
      </c>
      <c r="C377" s="290">
        <v>1</v>
      </c>
      <c r="D377" s="290" t="s">
        <v>171</v>
      </c>
      <c r="E377" s="289"/>
      <c r="F377" s="288">
        <f>ROUND(C377*E377,2)</f>
        <v>0</v>
      </c>
    </row>
    <row r="378" spans="1:6">
      <c r="A378" s="339"/>
      <c r="B378" s="337" t="s">
        <v>1835</v>
      </c>
      <c r="C378" s="290"/>
      <c r="D378" s="290"/>
      <c r="E378" s="289"/>
      <c r="F378" s="288"/>
    </row>
    <row r="379" spans="1:6">
      <c r="A379" s="339"/>
      <c r="B379" s="337"/>
      <c r="C379" s="291"/>
      <c r="D379" s="290"/>
      <c r="E379" s="289"/>
      <c r="F379" s="288"/>
    </row>
    <row r="380" spans="1:6">
      <c r="A380" s="339"/>
      <c r="B380" s="337" t="s">
        <v>1957</v>
      </c>
      <c r="C380" s="291">
        <v>1</v>
      </c>
      <c r="D380" s="290" t="s">
        <v>171</v>
      </c>
      <c r="E380" s="289"/>
      <c r="F380" s="288">
        <f>ROUND(C380*E380,2)</f>
        <v>0</v>
      </c>
    </row>
    <row r="381" spans="1:6">
      <c r="A381" s="339"/>
      <c r="B381" s="337" t="s">
        <v>1956</v>
      </c>
      <c r="C381" s="342"/>
      <c r="D381" s="290"/>
      <c r="E381" s="289"/>
      <c r="F381" s="288"/>
    </row>
    <row r="382" spans="1:6">
      <c r="A382" s="339"/>
      <c r="B382" s="337" t="s">
        <v>1889</v>
      </c>
      <c r="C382" s="290">
        <v>4</v>
      </c>
      <c r="D382" s="290" t="s">
        <v>171</v>
      </c>
      <c r="E382" s="289"/>
      <c r="F382" s="288">
        <f t="shared" ref="F382:F388" si="4">ROUND(C382*E382,2)</f>
        <v>0</v>
      </c>
    </row>
    <row r="383" spans="1:6">
      <c r="A383" s="339"/>
      <c r="B383" s="337" t="s">
        <v>1955</v>
      </c>
      <c r="C383" s="290">
        <v>4</v>
      </c>
      <c r="D383" s="290" t="s">
        <v>171</v>
      </c>
      <c r="E383" s="289"/>
      <c r="F383" s="288">
        <f t="shared" si="4"/>
        <v>0</v>
      </c>
    </row>
    <row r="384" spans="1:6">
      <c r="A384" s="339"/>
      <c r="B384" s="337" t="s">
        <v>1954</v>
      </c>
      <c r="C384" s="290">
        <v>12</v>
      </c>
      <c r="D384" s="290" t="s">
        <v>171</v>
      </c>
      <c r="E384" s="289"/>
      <c r="F384" s="288">
        <f t="shared" si="4"/>
        <v>0</v>
      </c>
    </row>
    <row r="385" spans="1:6">
      <c r="A385" s="339"/>
      <c r="B385" s="337" t="s">
        <v>1953</v>
      </c>
      <c r="C385" s="290">
        <v>2</v>
      </c>
      <c r="D385" s="290" t="s">
        <v>171</v>
      </c>
      <c r="E385" s="289"/>
      <c r="F385" s="288">
        <f t="shared" si="4"/>
        <v>0</v>
      </c>
    </row>
    <row r="386" spans="1:6">
      <c r="A386" s="339"/>
      <c r="B386" s="337" t="s">
        <v>1952</v>
      </c>
      <c r="C386" s="290">
        <v>3</v>
      </c>
      <c r="D386" s="290" t="s">
        <v>171</v>
      </c>
      <c r="E386" s="289"/>
      <c r="F386" s="288">
        <f t="shared" si="4"/>
        <v>0</v>
      </c>
    </row>
    <row r="387" spans="1:6">
      <c r="A387" s="339"/>
      <c r="B387" s="337" t="s">
        <v>1951</v>
      </c>
      <c r="C387" s="291">
        <v>3</v>
      </c>
      <c r="D387" s="290" t="s">
        <v>171</v>
      </c>
      <c r="E387" s="289"/>
      <c r="F387" s="288">
        <f t="shared" si="4"/>
        <v>0</v>
      </c>
    </row>
    <row r="388" spans="1:6">
      <c r="A388" s="339"/>
      <c r="B388" s="337" t="s">
        <v>1950</v>
      </c>
      <c r="C388" s="291">
        <v>2</v>
      </c>
      <c r="D388" s="290" t="s">
        <v>171</v>
      </c>
      <c r="E388" s="289"/>
      <c r="F388" s="288">
        <f t="shared" si="4"/>
        <v>0</v>
      </c>
    </row>
    <row r="389" spans="1:6">
      <c r="A389" s="339"/>
      <c r="B389" s="337"/>
      <c r="C389" s="290"/>
      <c r="D389" s="290"/>
      <c r="E389" s="289"/>
      <c r="F389" s="288"/>
    </row>
    <row r="390" spans="1:6">
      <c r="A390" s="293"/>
      <c r="B390" s="337" t="s">
        <v>1949</v>
      </c>
      <c r="C390" s="291">
        <v>1</v>
      </c>
      <c r="D390" s="290" t="s">
        <v>171</v>
      </c>
      <c r="E390" s="289"/>
      <c r="F390" s="288">
        <f t="shared" ref="F390:F396" si="5">ROUND(C390*E390,2)</f>
        <v>0</v>
      </c>
    </row>
    <row r="391" spans="1:6">
      <c r="A391" s="293"/>
      <c r="B391" s="337" t="s">
        <v>1948</v>
      </c>
      <c r="C391" s="291">
        <v>1</v>
      </c>
      <c r="D391" s="290" t="s">
        <v>171</v>
      </c>
      <c r="E391" s="289"/>
      <c r="F391" s="288">
        <f t="shared" si="5"/>
        <v>0</v>
      </c>
    </row>
    <row r="392" spans="1:6">
      <c r="A392" s="293"/>
      <c r="B392" s="337" t="s">
        <v>1947</v>
      </c>
      <c r="C392" s="291">
        <v>1</v>
      </c>
      <c r="D392" s="290" t="s">
        <v>171</v>
      </c>
      <c r="E392" s="289"/>
      <c r="F392" s="288">
        <f t="shared" si="5"/>
        <v>0</v>
      </c>
    </row>
    <row r="393" spans="1:6">
      <c r="A393" s="293"/>
      <c r="B393" s="337" t="s">
        <v>1926</v>
      </c>
      <c r="C393" s="291">
        <v>2</v>
      </c>
      <c r="D393" s="290" t="s">
        <v>171</v>
      </c>
      <c r="E393" s="289"/>
      <c r="F393" s="288">
        <f t="shared" si="5"/>
        <v>0</v>
      </c>
    </row>
    <row r="394" spans="1:6">
      <c r="A394" s="293"/>
      <c r="B394" s="337" t="s">
        <v>1946</v>
      </c>
      <c r="C394" s="291">
        <v>2</v>
      </c>
      <c r="D394" s="290" t="s">
        <v>171</v>
      </c>
      <c r="E394" s="289"/>
      <c r="F394" s="288">
        <f t="shared" si="5"/>
        <v>0</v>
      </c>
    </row>
    <row r="395" spans="1:6">
      <c r="A395" s="293"/>
      <c r="B395" s="337" t="s">
        <v>1882</v>
      </c>
      <c r="C395" s="290">
        <v>3</v>
      </c>
      <c r="D395" s="290" t="s">
        <v>171</v>
      </c>
      <c r="E395" s="289"/>
      <c r="F395" s="288">
        <f t="shared" si="5"/>
        <v>0</v>
      </c>
    </row>
    <row r="396" spans="1:6">
      <c r="A396" s="293"/>
      <c r="B396" s="337" t="s">
        <v>1827</v>
      </c>
      <c r="C396" s="290">
        <v>3</v>
      </c>
      <c r="D396" s="290" t="s">
        <v>171</v>
      </c>
      <c r="E396" s="289"/>
      <c r="F396" s="288">
        <f t="shared" si="5"/>
        <v>0</v>
      </c>
    </row>
    <row r="397" spans="1:6">
      <c r="A397" s="293"/>
      <c r="B397" s="337"/>
      <c r="C397" s="291"/>
      <c r="D397" s="290"/>
      <c r="E397" s="289"/>
      <c r="F397" s="288"/>
    </row>
    <row r="398" spans="1:6">
      <c r="A398" s="339"/>
      <c r="B398" s="337" t="s">
        <v>1879</v>
      </c>
      <c r="C398" s="290">
        <v>20</v>
      </c>
      <c r="D398" s="290" t="s">
        <v>161</v>
      </c>
      <c r="E398" s="289"/>
      <c r="F398" s="288">
        <f>ROUND(C398*E398,2)</f>
        <v>0</v>
      </c>
    </row>
    <row r="399" spans="1:6">
      <c r="A399" s="339"/>
      <c r="B399" s="337" t="s">
        <v>1880</v>
      </c>
      <c r="C399" s="290">
        <v>25</v>
      </c>
      <c r="D399" s="290" t="s">
        <v>161</v>
      </c>
      <c r="E399" s="289"/>
      <c r="F399" s="288">
        <f>ROUND(C399*E399,2)</f>
        <v>0</v>
      </c>
    </row>
    <row r="400" spans="1:6">
      <c r="A400" s="339"/>
      <c r="B400" s="337" t="s">
        <v>1881</v>
      </c>
      <c r="C400" s="290">
        <v>55</v>
      </c>
      <c r="D400" s="290" t="s">
        <v>161</v>
      </c>
      <c r="E400" s="289"/>
      <c r="F400" s="288">
        <f>ROUND(C400*E400,2)</f>
        <v>0</v>
      </c>
    </row>
    <row r="401" spans="1:6">
      <c r="A401" s="293"/>
      <c r="B401" s="337" t="s">
        <v>1826</v>
      </c>
      <c r="C401" s="291">
        <v>15</v>
      </c>
      <c r="D401" s="290" t="s">
        <v>161</v>
      </c>
      <c r="E401" s="289"/>
      <c r="F401" s="288">
        <f>ROUND(C401*E401,2)</f>
        <v>0</v>
      </c>
    </row>
    <row r="402" spans="1:6">
      <c r="A402" s="293"/>
      <c r="B402" s="337"/>
      <c r="C402" s="290"/>
      <c r="D402" s="290"/>
      <c r="E402" s="289"/>
      <c r="F402" s="288"/>
    </row>
    <row r="403" spans="1:6">
      <c r="A403" s="293"/>
      <c r="B403" s="337" t="s">
        <v>1824</v>
      </c>
      <c r="C403" s="291"/>
      <c r="D403" s="290"/>
      <c r="E403" s="289"/>
      <c r="F403" s="288"/>
    </row>
    <row r="404" spans="1:6">
      <c r="A404" s="293"/>
      <c r="B404" s="337" t="s">
        <v>1823</v>
      </c>
      <c r="C404" s="291">
        <v>60</v>
      </c>
      <c r="D404" s="290" t="s">
        <v>939</v>
      </c>
      <c r="E404" s="289"/>
      <c r="F404" s="288">
        <f>ROUND(C404*E404,2)</f>
        <v>0</v>
      </c>
    </row>
    <row r="405" spans="1:6">
      <c r="A405" s="293"/>
      <c r="B405" s="337" t="s">
        <v>1822</v>
      </c>
      <c r="C405" s="291">
        <v>18</v>
      </c>
      <c r="D405" s="290" t="s">
        <v>939</v>
      </c>
      <c r="E405" s="289"/>
      <c r="F405" s="288">
        <f>ROUND(C405*E405,2)</f>
        <v>0</v>
      </c>
    </row>
    <row r="406" spans="1:6">
      <c r="A406" s="293"/>
      <c r="B406" s="337" t="s">
        <v>1821</v>
      </c>
      <c r="C406" s="291">
        <v>700</v>
      </c>
      <c r="D406" s="290" t="s">
        <v>161</v>
      </c>
      <c r="E406" s="289"/>
      <c r="F406" s="288">
        <f>ROUND(C406*E406,2)</f>
        <v>0</v>
      </c>
    </row>
    <row r="407" spans="1:6">
      <c r="A407" s="293"/>
      <c r="B407" s="337"/>
      <c r="C407" s="291"/>
      <c r="D407" s="290"/>
      <c r="E407" s="289"/>
      <c r="F407" s="288"/>
    </row>
    <row r="408" spans="1:6">
      <c r="A408" s="293"/>
      <c r="B408" s="337" t="s">
        <v>1329</v>
      </c>
      <c r="C408" s="291">
        <v>24</v>
      </c>
      <c r="D408" s="290" t="s">
        <v>147</v>
      </c>
      <c r="E408" s="289"/>
      <c r="F408" s="288">
        <f>ROUND(C408*E408,2)</f>
        <v>0</v>
      </c>
    </row>
    <row r="409" spans="1:6">
      <c r="A409" s="293"/>
      <c r="B409" s="337" t="s">
        <v>1328</v>
      </c>
      <c r="C409" s="291">
        <v>29</v>
      </c>
      <c r="D409" s="290" t="s">
        <v>147</v>
      </c>
      <c r="E409" s="289"/>
      <c r="F409" s="288">
        <f>ROUND(C409*E409,2)</f>
        <v>0</v>
      </c>
    </row>
    <row r="410" spans="1:6">
      <c r="A410" s="293"/>
      <c r="B410" s="337"/>
      <c r="C410" s="291"/>
      <c r="D410" s="290"/>
      <c r="E410" s="289"/>
      <c r="F410" s="288"/>
    </row>
    <row r="411" spans="1:6">
      <c r="A411" s="339"/>
      <c r="B411" s="337"/>
      <c r="C411" s="290"/>
      <c r="D411" s="290"/>
      <c r="E411" s="289"/>
      <c r="F411" s="288"/>
    </row>
    <row r="412" spans="1:6">
      <c r="A412" s="355"/>
      <c r="B412" s="351" t="s">
        <v>1945</v>
      </c>
      <c r="C412" s="356"/>
      <c r="D412" s="352"/>
      <c r="E412" s="353"/>
      <c r="F412" s="354"/>
    </row>
    <row r="413" spans="1:6">
      <c r="A413" s="339"/>
      <c r="B413" s="338"/>
      <c r="C413" s="290"/>
      <c r="D413" s="290"/>
      <c r="E413" s="289"/>
      <c r="F413" s="288"/>
    </row>
    <row r="414" spans="1:6">
      <c r="A414" s="339"/>
      <c r="B414" s="337"/>
      <c r="C414" s="290"/>
      <c r="D414" s="290"/>
      <c r="E414" s="289"/>
      <c r="F414" s="288"/>
    </row>
    <row r="415" spans="1:6">
      <c r="A415" s="355"/>
      <c r="B415" s="351" t="s">
        <v>1944</v>
      </c>
      <c r="C415" s="356"/>
      <c r="D415" s="352"/>
      <c r="E415" s="353"/>
      <c r="F415" s="354"/>
    </row>
    <row r="416" spans="1:6">
      <c r="A416" s="339"/>
      <c r="B416" s="338"/>
      <c r="C416" s="290"/>
      <c r="D416" s="290"/>
      <c r="E416" s="289"/>
      <c r="F416" s="288"/>
    </row>
    <row r="417" spans="1:6">
      <c r="A417" s="341" t="s">
        <v>1943</v>
      </c>
      <c r="B417" s="337" t="s">
        <v>1942</v>
      </c>
      <c r="C417" s="290">
        <v>1</v>
      </c>
      <c r="D417" s="290" t="s">
        <v>171</v>
      </c>
      <c r="E417" s="289"/>
      <c r="F417" s="288">
        <f>ROUND(C417*E417,2)</f>
        <v>0</v>
      </c>
    </row>
    <row r="418" spans="1:6">
      <c r="A418" s="339"/>
      <c r="B418" s="337" t="s">
        <v>1935</v>
      </c>
      <c r="C418" s="291"/>
      <c r="D418" s="290"/>
      <c r="E418" s="289"/>
      <c r="F418" s="288"/>
    </row>
    <row r="419" spans="1:6">
      <c r="A419" s="339"/>
      <c r="B419" s="337" t="s">
        <v>1941</v>
      </c>
      <c r="C419" s="291"/>
      <c r="D419" s="290"/>
      <c r="E419" s="289"/>
      <c r="F419" s="288"/>
    </row>
    <row r="420" spans="1:6">
      <c r="A420" s="339"/>
      <c r="B420" s="337" t="s">
        <v>1933</v>
      </c>
      <c r="C420" s="290"/>
      <c r="D420" s="290"/>
      <c r="E420" s="289"/>
      <c r="F420" s="288"/>
    </row>
    <row r="421" spans="1:6">
      <c r="A421" s="339"/>
      <c r="B421" s="337" t="s">
        <v>1903</v>
      </c>
      <c r="C421" s="290"/>
      <c r="D421" s="290"/>
      <c r="E421" s="289"/>
      <c r="F421" s="288"/>
    </row>
    <row r="422" spans="1:6">
      <c r="A422" s="339"/>
      <c r="B422" s="337" t="s">
        <v>1912</v>
      </c>
      <c r="C422" s="290"/>
      <c r="D422" s="290"/>
      <c r="E422" s="289"/>
      <c r="F422" s="288"/>
    </row>
    <row r="423" spans="1:6">
      <c r="A423" s="339"/>
      <c r="B423" s="337" t="s">
        <v>1911</v>
      </c>
      <c r="C423" s="290"/>
      <c r="D423" s="290"/>
      <c r="E423" s="289"/>
      <c r="F423" s="288"/>
    </row>
    <row r="424" spans="1:6">
      <c r="A424" s="293"/>
      <c r="B424" s="337" t="s">
        <v>1940</v>
      </c>
      <c r="C424" s="291"/>
      <c r="D424" s="290"/>
      <c r="E424" s="289"/>
      <c r="F424" s="288"/>
    </row>
    <row r="425" spans="1:6">
      <c r="A425" s="293"/>
      <c r="B425" s="337" t="s">
        <v>1908</v>
      </c>
      <c r="C425" s="291"/>
      <c r="D425" s="290"/>
      <c r="E425" s="289"/>
      <c r="F425" s="288"/>
    </row>
    <row r="426" spans="1:6">
      <c r="A426" s="293"/>
      <c r="B426" s="337" t="s">
        <v>1939</v>
      </c>
      <c r="C426" s="291"/>
      <c r="D426" s="290"/>
      <c r="E426" s="289"/>
      <c r="F426" s="288"/>
    </row>
    <row r="427" spans="1:6">
      <c r="A427" s="293"/>
      <c r="B427" s="337" t="s">
        <v>1906</v>
      </c>
      <c r="C427" s="291"/>
      <c r="D427" s="290"/>
      <c r="E427" s="289"/>
      <c r="F427" s="288"/>
    </row>
    <row r="428" spans="1:6">
      <c r="A428" s="293"/>
      <c r="B428" s="337" t="s">
        <v>1905</v>
      </c>
      <c r="C428" s="291"/>
      <c r="D428" s="290"/>
      <c r="E428" s="289"/>
      <c r="F428" s="288"/>
    </row>
    <row r="429" spans="1:6">
      <c r="A429" s="293"/>
      <c r="B429" s="337" t="s">
        <v>1938</v>
      </c>
      <c r="C429" s="291"/>
      <c r="D429" s="290"/>
      <c r="E429" s="289"/>
      <c r="F429" s="288"/>
    </row>
    <row r="430" spans="1:6">
      <c r="A430" s="293"/>
      <c r="B430" s="337" t="s">
        <v>1903</v>
      </c>
      <c r="C430" s="291"/>
      <c r="D430" s="290"/>
      <c r="E430" s="289"/>
      <c r="F430" s="288"/>
    </row>
    <row r="431" spans="1:6">
      <c r="A431" s="293"/>
      <c r="B431" s="337" t="s">
        <v>1902</v>
      </c>
      <c r="C431" s="291"/>
      <c r="D431" s="290"/>
      <c r="E431" s="289"/>
      <c r="F431" s="288"/>
    </row>
    <row r="432" spans="1:6">
      <c r="A432" s="293"/>
      <c r="B432" s="337" t="s">
        <v>1937</v>
      </c>
      <c r="C432" s="291">
        <v>1</v>
      </c>
      <c r="D432" s="290" t="s">
        <v>1936</v>
      </c>
      <c r="E432" s="289"/>
      <c r="F432" s="288">
        <f>ROUND(C432*E432,2)</f>
        <v>0</v>
      </c>
    </row>
    <row r="433" spans="1:6">
      <c r="A433" s="293"/>
      <c r="B433" s="337" t="s">
        <v>1935</v>
      </c>
      <c r="C433" s="291"/>
      <c r="D433" s="290"/>
      <c r="E433" s="289"/>
      <c r="F433" s="288"/>
    </row>
    <row r="434" spans="1:6">
      <c r="A434" s="293"/>
      <c r="B434" s="337" t="s">
        <v>1934</v>
      </c>
      <c r="C434" s="291"/>
      <c r="D434" s="290"/>
      <c r="E434" s="289"/>
      <c r="F434" s="288"/>
    </row>
    <row r="435" spans="1:6">
      <c r="A435" s="293"/>
      <c r="B435" s="337" t="s">
        <v>1933</v>
      </c>
      <c r="C435" s="291"/>
      <c r="D435" s="290"/>
      <c r="E435" s="289"/>
      <c r="F435" s="288"/>
    </row>
    <row r="436" spans="1:6">
      <c r="A436" s="293"/>
      <c r="B436" s="337" t="s">
        <v>1903</v>
      </c>
      <c r="C436" s="291"/>
      <c r="D436" s="290"/>
      <c r="E436" s="289"/>
      <c r="F436" s="288"/>
    </row>
    <row r="437" spans="1:6">
      <c r="A437" s="293"/>
      <c r="B437" s="337" t="s">
        <v>1905</v>
      </c>
      <c r="C437" s="291"/>
      <c r="D437" s="290"/>
      <c r="E437" s="289"/>
      <c r="F437" s="288"/>
    </row>
    <row r="438" spans="1:6">
      <c r="A438" s="293"/>
      <c r="B438" s="337" t="s">
        <v>1932</v>
      </c>
      <c r="C438" s="291"/>
      <c r="D438" s="290"/>
      <c r="E438" s="289"/>
      <c r="F438" s="288"/>
    </row>
    <row r="439" spans="1:6">
      <c r="A439" s="293"/>
      <c r="B439" s="337" t="s">
        <v>1905</v>
      </c>
      <c r="C439" s="291"/>
      <c r="D439" s="290"/>
      <c r="E439" s="289"/>
      <c r="F439" s="288"/>
    </row>
    <row r="440" spans="1:6">
      <c r="A440" s="293"/>
      <c r="B440" s="337" t="s">
        <v>1903</v>
      </c>
      <c r="C440" s="291"/>
      <c r="D440" s="290"/>
      <c r="E440" s="289"/>
      <c r="F440" s="288"/>
    </row>
    <row r="441" spans="1:6">
      <c r="A441" s="293"/>
      <c r="B441" s="337"/>
      <c r="C441" s="291"/>
      <c r="D441" s="290"/>
      <c r="E441" s="289"/>
      <c r="F441" s="288"/>
    </row>
    <row r="442" spans="1:6">
      <c r="A442" s="293"/>
      <c r="B442" s="337" t="s">
        <v>1843</v>
      </c>
      <c r="C442" s="291"/>
      <c r="D442" s="290"/>
      <c r="E442" s="289"/>
      <c r="F442" s="288"/>
    </row>
    <row r="443" spans="1:6">
      <c r="A443" s="293"/>
      <c r="B443" s="337" t="s">
        <v>1901</v>
      </c>
      <c r="C443" s="290"/>
      <c r="D443" s="290"/>
      <c r="E443" s="289"/>
      <c r="F443" s="288"/>
    </row>
    <row r="444" spans="1:6">
      <c r="A444" s="293"/>
      <c r="B444" s="337" t="s">
        <v>1899</v>
      </c>
      <c r="C444" s="290">
        <v>42</v>
      </c>
      <c r="D444" s="290" t="s">
        <v>250</v>
      </c>
      <c r="E444" s="289"/>
      <c r="F444" s="288">
        <f>ROUND(C444*E444,2)</f>
        <v>0</v>
      </c>
    </row>
    <row r="445" spans="1:6">
      <c r="A445" s="293"/>
      <c r="B445" s="337" t="s">
        <v>1898</v>
      </c>
      <c r="C445" s="290">
        <v>23</v>
      </c>
      <c r="D445" s="290" t="s">
        <v>250</v>
      </c>
      <c r="E445" s="289"/>
      <c r="F445" s="288">
        <f>ROUND(C445*E445,2)</f>
        <v>0</v>
      </c>
    </row>
    <row r="446" spans="1:6">
      <c r="A446" s="293"/>
      <c r="B446" s="337" t="s">
        <v>1843</v>
      </c>
      <c r="C446" s="290"/>
      <c r="D446" s="290"/>
      <c r="E446" s="289"/>
      <c r="F446" s="288"/>
    </row>
    <row r="447" spans="1:6">
      <c r="A447" s="293"/>
      <c r="B447" s="337" t="s">
        <v>1900</v>
      </c>
      <c r="C447" s="290"/>
      <c r="D447" s="290"/>
      <c r="E447" s="289"/>
      <c r="F447" s="288"/>
    </row>
    <row r="448" spans="1:6">
      <c r="A448" s="293"/>
      <c r="B448" s="337" t="s">
        <v>1899</v>
      </c>
      <c r="C448" s="290">
        <v>94</v>
      </c>
      <c r="D448" s="290" t="s">
        <v>250</v>
      </c>
      <c r="E448" s="289"/>
      <c r="F448" s="288">
        <f>ROUND(C448*E448,2)</f>
        <v>0</v>
      </c>
    </row>
    <row r="449" spans="1:6">
      <c r="A449" s="293"/>
      <c r="B449" s="337" t="s">
        <v>1898</v>
      </c>
      <c r="C449" s="290">
        <v>38</v>
      </c>
      <c r="D449" s="290" t="s">
        <v>250</v>
      </c>
      <c r="E449" s="289"/>
      <c r="F449" s="288">
        <f>ROUND(C449*E449,2)</f>
        <v>0</v>
      </c>
    </row>
    <row r="450" spans="1:6">
      <c r="A450" s="293"/>
      <c r="B450" s="337" t="s">
        <v>1839</v>
      </c>
      <c r="C450" s="291">
        <v>30</v>
      </c>
      <c r="D450" s="290" t="s">
        <v>171</v>
      </c>
      <c r="E450" s="289"/>
      <c r="F450" s="288">
        <f>ROUND(C450*E450,2)</f>
        <v>0</v>
      </c>
    </row>
    <row r="451" spans="1:6">
      <c r="A451" s="293"/>
      <c r="B451" s="337"/>
      <c r="C451" s="291"/>
      <c r="D451" s="290"/>
      <c r="E451" s="289"/>
      <c r="F451" s="288"/>
    </row>
    <row r="452" spans="1:6">
      <c r="A452" s="293"/>
      <c r="B452" s="337" t="s">
        <v>1897</v>
      </c>
      <c r="C452" s="291">
        <v>181</v>
      </c>
      <c r="D452" s="290" t="s">
        <v>250</v>
      </c>
      <c r="E452" s="289"/>
      <c r="F452" s="288">
        <f>ROUND(C452*E452,2)</f>
        <v>0</v>
      </c>
    </row>
    <row r="453" spans="1:6">
      <c r="A453" s="293"/>
      <c r="B453" s="337" t="s">
        <v>1931</v>
      </c>
      <c r="C453" s="291">
        <v>16</v>
      </c>
      <c r="D453" s="290" t="s">
        <v>250</v>
      </c>
      <c r="E453" s="289"/>
      <c r="F453" s="288">
        <f>ROUND(C453*E453,2)</f>
        <v>0</v>
      </c>
    </row>
    <row r="454" spans="1:6">
      <c r="A454" s="293"/>
      <c r="B454" s="337"/>
      <c r="C454" s="291"/>
      <c r="D454" s="290"/>
      <c r="E454" s="289"/>
      <c r="F454" s="288"/>
    </row>
    <row r="455" spans="1:6">
      <c r="A455" s="293"/>
      <c r="B455" s="337" t="s">
        <v>1930</v>
      </c>
      <c r="C455" s="291">
        <v>1</v>
      </c>
      <c r="D455" s="290" t="s">
        <v>171</v>
      </c>
      <c r="E455" s="289"/>
      <c r="F455" s="288">
        <f>ROUND(C455*E455,2)</f>
        <v>0</v>
      </c>
    </row>
    <row r="456" spans="1:6">
      <c r="A456" s="293"/>
      <c r="B456" s="337" t="s">
        <v>1834</v>
      </c>
      <c r="C456" s="291">
        <v>1</v>
      </c>
      <c r="D456" s="290" t="s">
        <v>171</v>
      </c>
      <c r="E456" s="289"/>
      <c r="F456" s="288">
        <f>ROUND(C456*E456,2)</f>
        <v>0</v>
      </c>
    </row>
    <row r="457" spans="1:6">
      <c r="A457" s="293"/>
      <c r="B457" s="337" t="s">
        <v>1837</v>
      </c>
      <c r="C457" s="291">
        <v>3</v>
      </c>
      <c r="D457" s="290" t="s">
        <v>171</v>
      </c>
      <c r="E457" s="289"/>
      <c r="F457" s="288">
        <f>ROUND(C457*E457,2)</f>
        <v>0</v>
      </c>
    </row>
    <row r="458" spans="1:6">
      <c r="A458" s="293"/>
      <c r="B458" s="337" t="s">
        <v>1835</v>
      </c>
      <c r="C458" s="291"/>
      <c r="D458" s="290"/>
      <c r="E458" s="289"/>
      <c r="F458" s="288"/>
    </row>
    <row r="459" spans="1:6">
      <c r="A459" s="293"/>
      <c r="B459" s="337" t="s">
        <v>1929</v>
      </c>
      <c r="C459" s="291">
        <v>1</v>
      </c>
      <c r="D459" s="290" t="s">
        <v>171</v>
      </c>
      <c r="E459" s="289"/>
      <c r="F459" s="288">
        <f>ROUND(C459*E459,2)</f>
        <v>0</v>
      </c>
    </row>
    <row r="460" spans="1:6">
      <c r="A460" s="293"/>
      <c r="B460" s="337" t="s">
        <v>1928</v>
      </c>
      <c r="C460" s="291">
        <v>1</v>
      </c>
      <c r="D460" s="290" t="s">
        <v>171</v>
      </c>
      <c r="E460" s="289"/>
      <c r="F460" s="288">
        <f>ROUND(C460*E460,2)</f>
        <v>0</v>
      </c>
    </row>
    <row r="461" spans="1:6">
      <c r="A461" s="293"/>
      <c r="B461" s="337"/>
      <c r="C461" s="291"/>
      <c r="D461" s="290"/>
      <c r="E461" s="289"/>
      <c r="F461" s="288"/>
    </row>
    <row r="462" spans="1:6">
      <c r="A462" s="293"/>
      <c r="B462" s="337" t="s">
        <v>1889</v>
      </c>
      <c r="C462" s="291">
        <v>2</v>
      </c>
      <c r="D462" s="290" t="s">
        <v>171</v>
      </c>
      <c r="E462" s="289"/>
      <c r="F462" s="288">
        <f>ROUND(C462*E462,2)</f>
        <v>0</v>
      </c>
    </row>
    <row r="463" spans="1:6">
      <c r="A463" s="293"/>
      <c r="B463" s="337" t="s">
        <v>1927</v>
      </c>
      <c r="C463" s="291">
        <v>3</v>
      </c>
      <c r="D463" s="290" t="s">
        <v>171</v>
      </c>
      <c r="E463" s="289"/>
      <c r="F463" s="288">
        <f>ROUND(C463*E463,2)</f>
        <v>0</v>
      </c>
    </row>
    <row r="464" spans="1:6">
      <c r="A464" s="293"/>
      <c r="B464" s="337"/>
      <c r="C464" s="291"/>
      <c r="D464" s="290"/>
      <c r="E464" s="289"/>
      <c r="F464" s="288"/>
    </row>
    <row r="465" spans="1:6">
      <c r="A465" s="293"/>
      <c r="B465" s="337" t="s">
        <v>1926</v>
      </c>
      <c r="C465" s="291">
        <v>5</v>
      </c>
      <c r="D465" s="290" t="s">
        <v>171</v>
      </c>
      <c r="E465" s="289"/>
      <c r="F465" s="288">
        <f>ROUND(C465*E465,2)</f>
        <v>0</v>
      </c>
    </row>
    <row r="466" spans="1:6">
      <c r="A466" s="293"/>
      <c r="B466" s="337" t="s">
        <v>1925</v>
      </c>
      <c r="C466" s="291">
        <v>5</v>
      </c>
      <c r="D466" s="290" t="s">
        <v>171</v>
      </c>
      <c r="E466" s="289"/>
      <c r="F466" s="288">
        <f>ROUND(C466*E466,2)</f>
        <v>0</v>
      </c>
    </row>
    <row r="467" spans="1:6">
      <c r="A467" s="293"/>
      <c r="B467" s="337" t="s">
        <v>1882</v>
      </c>
      <c r="C467" s="290">
        <v>1</v>
      </c>
      <c r="D467" s="290" t="s">
        <v>171</v>
      </c>
      <c r="E467" s="289"/>
      <c r="F467" s="288">
        <f>ROUND(C467*E467,2)</f>
        <v>0</v>
      </c>
    </row>
    <row r="468" spans="1:6">
      <c r="A468" s="293"/>
      <c r="B468" s="337" t="s">
        <v>1827</v>
      </c>
      <c r="C468" s="290">
        <v>1</v>
      </c>
      <c r="D468" s="290" t="s">
        <v>171</v>
      </c>
      <c r="E468" s="289"/>
      <c r="F468" s="288">
        <f>ROUND(C468*E468,2)</f>
        <v>0</v>
      </c>
    </row>
    <row r="469" spans="1:6">
      <c r="A469" s="293"/>
      <c r="B469" s="337"/>
      <c r="C469" s="291"/>
      <c r="D469" s="290"/>
      <c r="E469" s="289"/>
      <c r="F469" s="288"/>
    </row>
    <row r="470" spans="1:6">
      <c r="A470" s="293"/>
      <c r="B470" s="337" t="s">
        <v>1826</v>
      </c>
      <c r="C470" s="291">
        <v>6</v>
      </c>
      <c r="D470" s="290" t="s">
        <v>161</v>
      </c>
      <c r="E470" s="289"/>
      <c r="F470" s="288">
        <f>ROUND(C470*E470,2)</f>
        <v>0</v>
      </c>
    </row>
    <row r="471" spans="1:6">
      <c r="A471" s="293"/>
      <c r="B471" s="337" t="s">
        <v>1881</v>
      </c>
      <c r="C471" s="291">
        <v>20</v>
      </c>
      <c r="D471" s="290" t="s">
        <v>161</v>
      </c>
      <c r="E471" s="289"/>
      <c r="F471" s="288">
        <f>ROUND(C471*E471,2)</f>
        <v>0</v>
      </c>
    </row>
    <row r="472" spans="1:6">
      <c r="A472" s="293"/>
      <c r="B472" s="337" t="s">
        <v>1880</v>
      </c>
      <c r="C472" s="291">
        <v>8</v>
      </c>
      <c r="D472" s="290" t="s">
        <v>161</v>
      </c>
      <c r="E472" s="289"/>
      <c r="F472" s="288">
        <f>ROUND(C472*E472,2)</f>
        <v>0</v>
      </c>
    </row>
    <row r="473" spans="1:6">
      <c r="A473" s="293"/>
      <c r="B473" s="337" t="s">
        <v>1879</v>
      </c>
      <c r="C473" s="291">
        <v>8</v>
      </c>
      <c r="D473" s="290" t="s">
        <v>161</v>
      </c>
      <c r="E473" s="289"/>
      <c r="F473" s="288">
        <f>ROUND(C473*E473,2)</f>
        <v>0</v>
      </c>
    </row>
    <row r="474" spans="1:6">
      <c r="A474" s="293"/>
      <c r="B474" s="337"/>
      <c r="C474" s="291"/>
      <c r="D474" s="290"/>
      <c r="E474" s="289"/>
      <c r="F474" s="288"/>
    </row>
    <row r="475" spans="1:6">
      <c r="A475" s="293"/>
      <c r="B475" s="337"/>
      <c r="C475" s="291"/>
      <c r="D475" s="290"/>
      <c r="E475" s="289"/>
      <c r="F475" s="288"/>
    </row>
    <row r="476" spans="1:6">
      <c r="A476" s="293"/>
      <c r="B476" s="337" t="s">
        <v>1824</v>
      </c>
      <c r="C476" s="291"/>
      <c r="D476" s="290"/>
      <c r="E476" s="289"/>
      <c r="F476" s="288"/>
    </row>
    <row r="477" spans="1:6">
      <c r="A477" s="293"/>
      <c r="B477" s="337" t="s">
        <v>1823</v>
      </c>
      <c r="C477" s="290">
        <v>25</v>
      </c>
      <c r="D477" s="290" t="s">
        <v>939</v>
      </c>
      <c r="E477" s="289"/>
      <c r="F477" s="288">
        <f>ROUND(C477*E477,2)</f>
        <v>0</v>
      </c>
    </row>
    <row r="478" spans="1:6">
      <c r="A478" s="293"/>
      <c r="B478" s="337" t="s">
        <v>1822</v>
      </c>
      <c r="C478" s="290">
        <v>5</v>
      </c>
      <c r="D478" s="290" t="s">
        <v>939</v>
      </c>
      <c r="E478" s="289"/>
      <c r="F478" s="288">
        <f>ROUND(C478*E478,2)</f>
        <v>0</v>
      </c>
    </row>
    <row r="479" spans="1:6">
      <c r="A479" s="293"/>
      <c r="B479" s="337" t="s">
        <v>1821</v>
      </c>
      <c r="C479" s="291">
        <v>150</v>
      </c>
      <c r="D479" s="290" t="s">
        <v>161</v>
      </c>
      <c r="E479" s="289"/>
      <c r="F479" s="288">
        <f>ROUND(C479*E479,2)</f>
        <v>0</v>
      </c>
    </row>
    <row r="480" spans="1:6">
      <c r="A480" s="293"/>
      <c r="B480" s="337"/>
      <c r="C480" s="291"/>
      <c r="D480" s="290"/>
      <c r="E480" s="289"/>
      <c r="F480" s="288"/>
    </row>
    <row r="481" spans="1:6">
      <c r="A481" s="293"/>
      <c r="B481" s="337" t="s">
        <v>1329</v>
      </c>
      <c r="C481" s="291">
        <v>18</v>
      </c>
      <c r="D481" s="290" t="s">
        <v>147</v>
      </c>
      <c r="E481" s="289"/>
      <c r="F481" s="288">
        <f>ROUND(C481*E481,2)</f>
        <v>0</v>
      </c>
    </row>
    <row r="482" spans="1:6">
      <c r="A482" s="293"/>
      <c r="B482" s="337" t="s">
        <v>1328</v>
      </c>
      <c r="C482" s="291">
        <v>23</v>
      </c>
      <c r="D482" s="290" t="s">
        <v>147</v>
      </c>
      <c r="E482" s="289"/>
      <c r="F482" s="288">
        <f>ROUND(C482*E482,2)</f>
        <v>0</v>
      </c>
    </row>
    <row r="483" spans="1:6">
      <c r="A483" s="293"/>
      <c r="B483" s="338"/>
      <c r="C483" s="291"/>
      <c r="D483" s="290"/>
      <c r="E483" s="289"/>
      <c r="F483" s="288"/>
    </row>
    <row r="484" spans="1:6">
      <c r="A484" s="293"/>
      <c r="B484" s="337"/>
      <c r="C484" s="290"/>
      <c r="D484" s="290"/>
      <c r="E484" s="289"/>
      <c r="F484" s="288"/>
    </row>
    <row r="485" spans="1:6">
      <c r="A485" s="355"/>
      <c r="B485" s="351" t="s">
        <v>1924</v>
      </c>
      <c r="C485" s="356"/>
      <c r="D485" s="352"/>
      <c r="E485" s="353"/>
      <c r="F485" s="354"/>
    </row>
    <row r="486" spans="1:6">
      <c r="A486" s="293"/>
      <c r="B486" s="338"/>
      <c r="C486" s="290"/>
      <c r="D486" s="290"/>
      <c r="E486" s="289"/>
      <c r="F486" s="288"/>
    </row>
    <row r="487" spans="1:6">
      <c r="A487" s="340" t="s">
        <v>1923</v>
      </c>
      <c r="B487" s="337" t="s">
        <v>1922</v>
      </c>
      <c r="C487" s="290">
        <v>1</v>
      </c>
      <c r="D487" s="290" t="s">
        <v>171</v>
      </c>
      <c r="E487" s="289"/>
      <c r="F487" s="288">
        <f>ROUND(C487*E487,2)</f>
        <v>0</v>
      </c>
    </row>
    <row r="488" spans="1:6">
      <c r="A488" s="293"/>
      <c r="B488" s="337" t="s">
        <v>1921</v>
      </c>
      <c r="C488" s="291"/>
      <c r="D488" s="290"/>
      <c r="E488" s="289"/>
      <c r="F488" s="288"/>
    </row>
    <row r="489" spans="1:6">
      <c r="A489" s="293"/>
      <c r="B489" s="337" t="s">
        <v>1920</v>
      </c>
      <c r="C489" s="290"/>
      <c r="D489" s="290"/>
      <c r="E489" s="289"/>
      <c r="F489" s="288"/>
    </row>
    <row r="490" spans="1:6">
      <c r="A490" s="293"/>
      <c r="B490" s="337" t="s">
        <v>1919</v>
      </c>
      <c r="C490" s="291"/>
      <c r="D490" s="290"/>
      <c r="E490" s="289"/>
      <c r="F490" s="288"/>
    </row>
    <row r="491" spans="1:6">
      <c r="A491" s="293"/>
      <c r="B491" s="337" t="s">
        <v>1918</v>
      </c>
      <c r="C491" s="291"/>
      <c r="D491" s="290"/>
      <c r="E491" s="289"/>
      <c r="F491" s="288"/>
    </row>
    <row r="492" spans="1:6">
      <c r="A492" s="293"/>
      <c r="B492" s="337" t="s">
        <v>1903</v>
      </c>
      <c r="C492" s="290"/>
      <c r="D492" s="290"/>
      <c r="E492" s="289"/>
      <c r="F492" s="288"/>
    </row>
    <row r="493" spans="1:6">
      <c r="A493" s="293"/>
      <c r="B493" s="337" t="s">
        <v>1917</v>
      </c>
      <c r="C493" s="290"/>
      <c r="D493" s="290"/>
      <c r="E493" s="289"/>
      <c r="F493" s="288"/>
    </row>
    <row r="494" spans="1:6">
      <c r="A494" s="293"/>
      <c r="B494" s="337" t="s">
        <v>1916</v>
      </c>
      <c r="C494" s="290"/>
      <c r="D494" s="290"/>
      <c r="E494" s="289"/>
      <c r="F494" s="288"/>
    </row>
    <row r="495" spans="1:6">
      <c r="A495" s="293"/>
      <c r="B495" s="337" t="s">
        <v>1905</v>
      </c>
      <c r="C495" s="291"/>
      <c r="D495" s="290"/>
      <c r="E495" s="289"/>
      <c r="F495" s="288"/>
    </row>
    <row r="496" spans="1:6">
      <c r="A496" s="293"/>
      <c r="B496" s="337" t="s">
        <v>1915</v>
      </c>
      <c r="C496" s="342"/>
      <c r="D496" s="290"/>
      <c r="E496" s="289"/>
      <c r="F496" s="288"/>
    </row>
    <row r="497" spans="1:6">
      <c r="A497" s="339"/>
      <c r="B497" s="337" t="s">
        <v>1905</v>
      </c>
      <c r="C497" s="290"/>
      <c r="D497" s="290"/>
      <c r="E497" s="289"/>
      <c r="F497" s="288"/>
    </row>
    <row r="498" spans="1:6">
      <c r="A498" s="339"/>
      <c r="B498" s="337" t="s">
        <v>1910</v>
      </c>
      <c r="C498" s="290"/>
      <c r="D498" s="290"/>
      <c r="E498" s="289"/>
      <c r="F498" s="288"/>
    </row>
    <row r="499" spans="1:6">
      <c r="A499" s="339"/>
      <c r="B499" s="337" t="s">
        <v>1914</v>
      </c>
      <c r="C499" s="290"/>
      <c r="D499" s="290"/>
      <c r="E499" s="289"/>
      <c r="F499" s="288"/>
    </row>
    <row r="500" spans="1:6">
      <c r="A500" s="339"/>
      <c r="B500" s="337" t="s">
        <v>1912</v>
      </c>
      <c r="C500" s="290"/>
      <c r="D500" s="290"/>
      <c r="E500" s="289"/>
      <c r="F500" s="288"/>
    </row>
    <row r="501" spans="1:6">
      <c r="A501" s="339"/>
      <c r="B501" s="337" t="s">
        <v>1903</v>
      </c>
      <c r="C501" s="290"/>
      <c r="D501" s="290"/>
      <c r="E501" s="289"/>
      <c r="F501" s="288"/>
    </row>
    <row r="502" spans="1:6">
      <c r="A502" s="339"/>
      <c r="B502" s="337" t="s">
        <v>1913</v>
      </c>
      <c r="C502" s="290"/>
      <c r="D502" s="290"/>
      <c r="E502" s="289"/>
      <c r="F502" s="288"/>
    </row>
    <row r="503" spans="1:6">
      <c r="A503" s="339"/>
      <c r="B503" s="337" t="s">
        <v>1903</v>
      </c>
      <c r="C503" s="291"/>
      <c r="D503" s="290"/>
      <c r="E503" s="289"/>
      <c r="F503" s="288"/>
    </row>
    <row r="504" spans="1:6">
      <c r="A504" s="339"/>
      <c r="B504" s="337" t="s">
        <v>1912</v>
      </c>
      <c r="C504" s="291"/>
      <c r="D504" s="290"/>
      <c r="E504" s="289"/>
      <c r="F504" s="288"/>
    </row>
    <row r="505" spans="1:6">
      <c r="A505" s="339"/>
      <c r="B505" s="337" t="s">
        <v>1911</v>
      </c>
      <c r="C505" s="342"/>
      <c r="D505" s="290"/>
      <c r="E505" s="289"/>
      <c r="F505" s="288"/>
    </row>
    <row r="506" spans="1:6">
      <c r="A506" s="339"/>
      <c r="B506" s="337" t="s">
        <v>1910</v>
      </c>
      <c r="C506" s="290"/>
      <c r="D506" s="290"/>
      <c r="E506" s="289"/>
      <c r="F506" s="288"/>
    </row>
    <row r="507" spans="1:6">
      <c r="A507" s="339"/>
      <c r="B507" s="337" t="s">
        <v>1909</v>
      </c>
      <c r="C507" s="290"/>
      <c r="D507" s="290"/>
      <c r="E507" s="289"/>
      <c r="F507" s="288"/>
    </row>
    <row r="508" spans="1:6">
      <c r="A508" s="339"/>
      <c r="B508" s="337" t="s">
        <v>1908</v>
      </c>
      <c r="C508" s="290"/>
      <c r="D508" s="290"/>
      <c r="E508" s="289"/>
      <c r="F508" s="288"/>
    </row>
    <row r="509" spans="1:6">
      <c r="A509" s="339"/>
      <c r="B509" s="337" t="s">
        <v>1907</v>
      </c>
      <c r="C509" s="290"/>
      <c r="D509" s="290"/>
      <c r="E509" s="289"/>
      <c r="F509" s="288"/>
    </row>
    <row r="510" spans="1:6">
      <c r="A510" s="339"/>
      <c r="B510" s="337" t="s">
        <v>1906</v>
      </c>
      <c r="C510" s="290"/>
      <c r="D510" s="290"/>
      <c r="E510" s="289"/>
      <c r="F510" s="288"/>
    </row>
    <row r="511" spans="1:6">
      <c r="A511" s="339"/>
      <c r="B511" s="337" t="s">
        <v>1905</v>
      </c>
      <c r="C511" s="291"/>
      <c r="D511" s="290"/>
      <c r="E511" s="289"/>
      <c r="F511" s="288"/>
    </row>
    <row r="512" spans="1:6">
      <c r="A512" s="339"/>
      <c r="B512" s="337" t="s">
        <v>1904</v>
      </c>
      <c r="C512" s="291"/>
      <c r="D512" s="290"/>
      <c r="E512" s="289"/>
      <c r="F512" s="288"/>
    </row>
    <row r="513" spans="1:6">
      <c r="A513" s="339"/>
      <c r="B513" s="337" t="s">
        <v>1903</v>
      </c>
      <c r="C513" s="290"/>
      <c r="D513" s="290"/>
      <c r="E513" s="289"/>
      <c r="F513" s="288"/>
    </row>
    <row r="514" spans="1:6">
      <c r="A514" s="339"/>
      <c r="B514" s="337" t="s">
        <v>1902</v>
      </c>
      <c r="C514" s="290"/>
      <c r="D514" s="290"/>
      <c r="E514" s="289"/>
      <c r="F514" s="288"/>
    </row>
    <row r="515" spans="1:6">
      <c r="A515" s="339"/>
      <c r="B515" s="337"/>
      <c r="C515" s="290"/>
      <c r="D515" s="290"/>
      <c r="E515" s="289"/>
      <c r="F515" s="288"/>
    </row>
    <row r="516" spans="1:6">
      <c r="A516" s="339"/>
      <c r="B516" s="337" t="s">
        <v>1843</v>
      </c>
      <c r="C516" s="290"/>
      <c r="D516" s="290"/>
      <c r="E516" s="289"/>
      <c r="F516" s="288"/>
    </row>
    <row r="517" spans="1:6">
      <c r="A517" s="293"/>
      <c r="B517" s="337" t="s">
        <v>1901</v>
      </c>
      <c r="C517" s="291"/>
      <c r="D517" s="290"/>
      <c r="E517" s="289"/>
      <c r="F517" s="288"/>
    </row>
    <row r="518" spans="1:6">
      <c r="A518" s="293"/>
      <c r="B518" s="337" t="s">
        <v>1899</v>
      </c>
      <c r="C518" s="291">
        <v>102</v>
      </c>
      <c r="D518" s="290" t="s">
        <v>250</v>
      </c>
      <c r="E518" s="289"/>
      <c r="F518" s="288">
        <f>ROUND(C518*E518,2)</f>
        <v>0</v>
      </c>
    </row>
    <row r="519" spans="1:6">
      <c r="A519" s="293"/>
      <c r="B519" s="337" t="s">
        <v>1898</v>
      </c>
      <c r="C519" s="291">
        <v>45</v>
      </c>
      <c r="D519" s="290" t="s">
        <v>250</v>
      </c>
      <c r="E519" s="289"/>
      <c r="F519" s="288">
        <f>ROUND(C519*E519,2)</f>
        <v>0</v>
      </c>
    </row>
    <row r="520" spans="1:6">
      <c r="A520" s="293"/>
      <c r="B520" s="337" t="s">
        <v>1843</v>
      </c>
      <c r="C520" s="291"/>
      <c r="D520" s="290"/>
      <c r="E520" s="289"/>
      <c r="F520" s="288"/>
    </row>
    <row r="521" spans="1:6">
      <c r="A521" s="293"/>
      <c r="B521" s="337" t="s">
        <v>1900</v>
      </c>
      <c r="C521" s="291"/>
      <c r="D521" s="290"/>
      <c r="E521" s="289"/>
      <c r="F521" s="288"/>
    </row>
    <row r="522" spans="1:6">
      <c r="A522" s="293"/>
      <c r="B522" s="337" t="s">
        <v>1899</v>
      </c>
      <c r="C522" s="291">
        <v>176</v>
      </c>
      <c r="D522" s="290" t="s">
        <v>250</v>
      </c>
      <c r="E522" s="289"/>
      <c r="F522" s="288">
        <f>ROUND(C522*E522,2)</f>
        <v>0</v>
      </c>
    </row>
    <row r="523" spans="1:6">
      <c r="A523" s="293"/>
      <c r="B523" s="337" t="s">
        <v>1898</v>
      </c>
      <c r="C523" s="291">
        <v>70</v>
      </c>
      <c r="D523" s="290" t="s">
        <v>250</v>
      </c>
      <c r="E523" s="289"/>
      <c r="F523" s="288">
        <f>ROUND(C523*E523,2)</f>
        <v>0</v>
      </c>
    </row>
    <row r="524" spans="1:6">
      <c r="A524" s="293"/>
      <c r="B524" s="337" t="s">
        <v>1839</v>
      </c>
      <c r="C524" s="291">
        <v>120</v>
      </c>
      <c r="D524" s="290" t="s">
        <v>171</v>
      </c>
      <c r="E524" s="289"/>
      <c r="F524" s="288">
        <f>ROUND(C524*E524,2)</f>
        <v>0</v>
      </c>
    </row>
    <row r="525" spans="1:6">
      <c r="A525" s="293"/>
      <c r="B525" s="337"/>
      <c r="C525" s="291"/>
      <c r="D525" s="290"/>
      <c r="E525" s="289"/>
      <c r="F525" s="288"/>
    </row>
    <row r="526" spans="1:6">
      <c r="A526" s="293"/>
      <c r="B526" s="337" t="s">
        <v>1897</v>
      </c>
      <c r="C526" s="291">
        <v>393</v>
      </c>
      <c r="D526" s="290" t="s">
        <v>250</v>
      </c>
      <c r="E526" s="289"/>
      <c r="F526" s="288">
        <f>ROUND(C526*E526,2)</f>
        <v>0</v>
      </c>
    </row>
    <row r="527" spans="1:6">
      <c r="A527" s="293"/>
      <c r="B527" s="337"/>
      <c r="C527" s="291"/>
      <c r="D527" s="290"/>
      <c r="E527" s="289"/>
      <c r="F527" s="288"/>
    </row>
    <row r="528" spans="1:6">
      <c r="A528" s="293"/>
      <c r="B528" s="337" t="s">
        <v>1896</v>
      </c>
      <c r="C528" s="291">
        <v>2</v>
      </c>
      <c r="D528" s="290" t="s">
        <v>171</v>
      </c>
      <c r="E528" s="289"/>
      <c r="F528" s="288">
        <f t="shared" ref="F528:F533" si="6">ROUND(C528*E528,2)</f>
        <v>0</v>
      </c>
    </row>
    <row r="529" spans="1:6">
      <c r="A529" s="293"/>
      <c r="B529" s="337" t="s">
        <v>1895</v>
      </c>
      <c r="C529" s="291">
        <v>1</v>
      </c>
      <c r="D529" s="290" t="s">
        <v>171</v>
      </c>
      <c r="E529" s="289"/>
      <c r="F529" s="288">
        <f t="shared" si="6"/>
        <v>0</v>
      </c>
    </row>
    <row r="530" spans="1:6">
      <c r="A530" s="293"/>
      <c r="B530" s="337" t="s">
        <v>1894</v>
      </c>
      <c r="C530" s="291">
        <v>1</v>
      </c>
      <c r="D530" s="290" t="s">
        <v>171</v>
      </c>
      <c r="E530" s="289"/>
      <c r="F530" s="288">
        <f t="shared" si="6"/>
        <v>0</v>
      </c>
    </row>
    <row r="531" spans="1:6">
      <c r="A531" s="293"/>
      <c r="B531" s="337" t="s">
        <v>1893</v>
      </c>
      <c r="C531" s="291">
        <v>2</v>
      </c>
      <c r="D531" s="290" t="s">
        <v>171</v>
      </c>
      <c r="E531" s="289"/>
      <c r="F531" s="288">
        <f t="shared" si="6"/>
        <v>0</v>
      </c>
    </row>
    <row r="532" spans="1:6">
      <c r="A532" s="293"/>
      <c r="B532" s="337" t="s">
        <v>1892</v>
      </c>
      <c r="C532" s="291">
        <v>1</v>
      </c>
      <c r="D532" s="290" t="s">
        <v>171</v>
      </c>
      <c r="E532" s="289"/>
      <c r="F532" s="288">
        <f t="shared" si="6"/>
        <v>0</v>
      </c>
    </row>
    <row r="533" spans="1:6">
      <c r="A533" s="293"/>
      <c r="B533" s="337" t="s">
        <v>1891</v>
      </c>
      <c r="C533" s="291">
        <v>1</v>
      </c>
      <c r="D533" s="290" t="s">
        <v>171</v>
      </c>
      <c r="E533" s="289"/>
      <c r="F533" s="288">
        <f t="shared" si="6"/>
        <v>0</v>
      </c>
    </row>
    <row r="534" spans="1:6">
      <c r="A534" s="293"/>
      <c r="B534" s="337" t="s">
        <v>1835</v>
      </c>
      <c r="C534" s="291"/>
      <c r="D534" s="290"/>
      <c r="E534" s="289"/>
      <c r="F534" s="288"/>
    </row>
    <row r="535" spans="1:6">
      <c r="A535" s="293"/>
      <c r="B535" s="337" t="s">
        <v>1890</v>
      </c>
      <c r="C535" s="291">
        <v>1</v>
      </c>
      <c r="D535" s="290" t="s">
        <v>171</v>
      </c>
      <c r="E535" s="289"/>
      <c r="F535" s="288">
        <f>ROUND(C535*E535,2)</f>
        <v>0</v>
      </c>
    </row>
    <row r="536" spans="1:6">
      <c r="A536" s="293"/>
      <c r="B536" s="337"/>
      <c r="C536" s="290"/>
      <c r="D536" s="290"/>
      <c r="E536" s="289"/>
      <c r="F536" s="288"/>
    </row>
    <row r="537" spans="1:6">
      <c r="A537" s="293"/>
      <c r="B537" s="337" t="s">
        <v>1889</v>
      </c>
      <c r="C537" s="290">
        <v>7</v>
      </c>
      <c r="D537" s="290" t="s">
        <v>171</v>
      </c>
      <c r="E537" s="289"/>
      <c r="F537" s="288">
        <f>ROUND(C537*E537,2)</f>
        <v>0</v>
      </c>
    </row>
    <row r="538" spans="1:6">
      <c r="A538" s="293"/>
      <c r="B538" s="337" t="s">
        <v>1888</v>
      </c>
      <c r="C538" s="290">
        <v>1</v>
      </c>
      <c r="D538" s="290" t="s">
        <v>171</v>
      </c>
      <c r="E538" s="289"/>
      <c r="F538" s="288">
        <f>ROUND(C538*E538,2)</f>
        <v>0</v>
      </c>
    </row>
    <row r="539" spans="1:6">
      <c r="A539" s="293"/>
      <c r="B539" s="337" t="s">
        <v>1887</v>
      </c>
      <c r="C539" s="290">
        <v>1</v>
      </c>
      <c r="D539" s="290" t="s">
        <v>171</v>
      </c>
      <c r="E539" s="289"/>
      <c r="F539" s="288">
        <f>ROUND(C539*E539,2)</f>
        <v>0</v>
      </c>
    </row>
    <row r="540" spans="1:6">
      <c r="A540" s="293"/>
      <c r="B540" s="337" t="s">
        <v>1886</v>
      </c>
      <c r="C540" s="290">
        <v>8</v>
      </c>
      <c r="D540" s="290" t="s">
        <v>171</v>
      </c>
      <c r="E540" s="289"/>
      <c r="F540" s="288">
        <f>ROUND(C540*E540,2)</f>
        <v>0</v>
      </c>
    </row>
    <row r="541" spans="1:6">
      <c r="A541" s="293"/>
      <c r="B541" s="337" t="s">
        <v>1885</v>
      </c>
      <c r="C541" s="290">
        <v>1</v>
      </c>
      <c r="D541" s="290" t="s">
        <v>171</v>
      </c>
      <c r="E541" s="289"/>
      <c r="F541" s="288">
        <f>ROUND(C541*E541,2)</f>
        <v>0</v>
      </c>
    </row>
    <row r="542" spans="1:6">
      <c r="A542" s="293"/>
      <c r="B542" s="337"/>
      <c r="C542" s="290"/>
      <c r="D542" s="290"/>
      <c r="E542" s="289"/>
      <c r="F542" s="288"/>
    </row>
    <row r="543" spans="1:6">
      <c r="A543" s="293"/>
      <c r="B543" s="337" t="s">
        <v>1884</v>
      </c>
      <c r="C543" s="291">
        <v>4</v>
      </c>
      <c r="D543" s="290" t="s">
        <v>171</v>
      </c>
      <c r="E543" s="289"/>
      <c r="F543" s="288">
        <f>ROUND(C543*E543,2)</f>
        <v>0</v>
      </c>
    </row>
    <row r="544" spans="1:6">
      <c r="A544" s="293"/>
      <c r="B544" s="337" t="s">
        <v>1883</v>
      </c>
      <c r="C544" s="291">
        <v>3</v>
      </c>
      <c r="D544" s="290" t="s">
        <v>171</v>
      </c>
      <c r="E544" s="289"/>
      <c r="F544" s="288">
        <f>ROUND(C544*E544,2)</f>
        <v>0</v>
      </c>
    </row>
    <row r="545" spans="1:6">
      <c r="A545" s="293"/>
      <c r="B545" s="337" t="s">
        <v>1882</v>
      </c>
      <c r="C545" s="291">
        <v>6</v>
      </c>
      <c r="D545" s="290" t="s">
        <v>171</v>
      </c>
      <c r="E545" s="289"/>
      <c r="F545" s="288">
        <f>ROUND(C545*E545,2)</f>
        <v>0</v>
      </c>
    </row>
    <row r="546" spans="1:6">
      <c r="A546" s="293"/>
      <c r="B546" s="337"/>
      <c r="C546" s="291"/>
      <c r="D546" s="290"/>
      <c r="E546" s="289"/>
      <c r="F546" s="288"/>
    </row>
    <row r="547" spans="1:6">
      <c r="A547" s="293"/>
      <c r="B547" s="337" t="s">
        <v>1881</v>
      </c>
      <c r="C547" s="291">
        <v>5</v>
      </c>
      <c r="D547" s="290" t="s">
        <v>161</v>
      </c>
      <c r="E547" s="289"/>
      <c r="F547" s="288">
        <f>ROUND(C547*E547,2)</f>
        <v>0</v>
      </c>
    </row>
    <row r="548" spans="1:6">
      <c r="A548" s="293"/>
      <c r="B548" s="337" t="s">
        <v>1880</v>
      </c>
      <c r="C548" s="291">
        <v>30</v>
      </c>
      <c r="D548" s="290" t="s">
        <v>161</v>
      </c>
      <c r="E548" s="289"/>
      <c r="F548" s="288">
        <f>ROUND(C548*E548,2)</f>
        <v>0</v>
      </c>
    </row>
    <row r="549" spans="1:6">
      <c r="A549" s="293"/>
      <c r="B549" s="337" t="s">
        <v>1879</v>
      </c>
      <c r="C549" s="291">
        <v>30</v>
      </c>
      <c r="D549" s="290" t="s">
        <v>161</v>
      </c>
      <c r="E549" s="289"/>
      <c r="F549" s="288">
        <f>ROUND(C549*E549,2)</f>
        <v>0</v>
      </c>
    </row>
    <row r="550" spans="1:6">
      <c r="A550" s="293"/>
      <c r="B550" s="337"/>
      <c r="C550" s="291"/>
      <c r="D550" s="290"/>
      <c r="E550" s="289"/>
      <c r="F550" s="288"/>
    </row>
    <row r="551" spans="1:6">
      <c r="A551" s="293"/>
      <c r="B551" s="337" t="s">
        <v>1824</v>
      </c>
      <c r="C551" s="291"/>
      <c r="D551" s="290"/>
      <c r="E551" s="289"/>
      <c r="F551" s="288"/>
    </row>
    <row r="552" spans="1:6">
      <c r="A552" s="293"/>
      <c r="B552" s="337" t="s">
        <v>1823</v>
      </c>
      <c r="C552" s="291">
        <v>25</v>
      </c>
      <c r="D552" s="290" t="s">
        <v>939</v>
      </c>
      <c r="E552" s="289"/>
      <c r="F552" s="288">
        <f>ROUND(C552*E552,2)</f>
        <v>0</v>
      </c>
    </row>
    <row r="553" spans="1:6">
      <c r="A553" s="293"/>
      <c r="B553" s="337" t="s">
        <v>1822</v>
      </c>
      <c r="C553" s="291">
        <v>8</v>
      </c>
      <c r="D553" s="290" t="s">
        <v>939</v>
      </c>
      <c r="E553" s="289"/>
      <c r="F553" s="288">
        <f>ROUND(C553*E553,2)</f>
        <v>0</v>
      </c>
    </row>
    <row r="554" spans="1:6">
      <c r="A554" s="293"/>
      <c r="B554" s="337" t="s">
        <v>1821</v>
      </c>
      <c r="C554" s="291">
        <v>320</v>
      </c>
      <c r="D554" s="290" t="s">
        <v>161</v>
      </c>
      <c r="E554" s="289"/>
      <c r="F554" s="288">
        <f>ROUND(C554*E554,2)</f>
        <v>0</v>
      </c>
    </row>
    <row r="555" spans="1:6">
      <c r="A555" s="293"/>
      <c r="B555" s="337"/>
      <c r="C555" s="291"/>
      <c r="D555" s="290"/>
      <c r="E555" s="289"/>
      <c r="F555" s="288"/>
    </row>
    <row r="556" spans="1:6">
      <c r="A556" s="293"/>
      <c r="B556" s="337" t="s">
        <v>1329</v>
      </c>
      <c r="C556" s="291">
        <v>18</v>
      </c>
      <c r="D556" s="290" t="s">
        <v>147</v>
      </c>
      <c r="E556" s="289"/>
      <c r="F556" s="288">
        <f>ROUND(C556*E556,2)</f>
        <v>0</v>
      </c>
    </row>
    <row r="557" spans="1:6">
      <c r="A557" s="293"/>
      <c r="B557" s="337" t="s">
        <v>1328</v>
      </c>
      <c r="C557" s="291">
        <v>23</v>
      </c>
      <c r="D557" s="290" t="s">
        <v>147</v>
      </c>
      <c r="E557" s="289"/>
      <c r="F557" s="288">
        <f>ROUND(C557*E557,2)</f>
        <v>0</v>
      </c>
    </row>
    <row r="558" spans="1:6">
      <c r="A558" s="293"/>
      <c r="B558" s="337"/>
      <c r="C558" s="291"/>
      <c r="D558" s="290"/>
      <c r="E558" s="289"/>
      <c r="F558" s="288"/>
    </row>
    <row r="559" spans="1:6">
      <c r="A559" s="293"/>
      <c r="B559" s="337"/>
      <c r="C559" s="291"/>
      <c r="D559" s="290"/>
      <c r="E559" s="289"/>
      <c r="F559" s="288"/>
    </row>
    <row r="560" spans="1:6">
      <c r="A560" s="293"/>
      <c r="B560" s="337"/>
      <c r="C560" s="291"/>
      <c r="D560" s="290"/>
      <c r="E560" s="289"/>
      <c r="F560" s="288"/>
    </row>
    <row r="561" spans="1:6">
      <c r="A561" s="293"/>
      <c r="B561" s="337"/>
      <c r="C561" s="291"/>
      <c r="D561" s="290"/>
      <c r="E561" s="289"/>
      <c r="F561" s="288"/>
    </row>
    <row r="562" spans="1:6">
      <c r="A562" s="293"/>
      <c r="B562" s="337"/>
      <c r="C562" s="291"/>
      <c r="D562" s="290"/>
      <c r="E562" s="289"/>
      <c r="F562" s="288"/>
    </row>
    <row r="563" spans="1:6">
      <c r="A563" s="293"/>
      <c r="B563" s="337"/>
      <c r="C563" s="291"/>
      <c r="D563" s="290"/>
      <c r="E563" s="289"/>
      <c r="F563" s="288"/>
    </row>
    <row r="564" spans="1:6">
      <c r="A564" s="355" t="s">
        <v>1878</v>
      </c>
      <c r="B564" s="351" t="s">
        <v>1877</v>
      </c>
      <c r="C564" s="356"/>
      <c r="D564" s="352"/>
      <c r="E564" s="353"/>
      <c r="F564" s="354"/>
    </row>
    <row r="565" spans="1:6">
      <c r="A565" s="340"/>
      <c r="B565" s="338"/>
      <c r="C565" s="291"/>
      <c r="D565" s="290"/>
      <c r="E565" s="289"/>
      <c r="F565" s="288"/>
    </row>
    <row r="566" spans="1:6">
      <c r="A566" s="293"/>
      <c r="B566" s="337" t="s">
        <v>1851</v>
      </c>
      <c r="C566" s="291">
        <v>1</v>
      </c>
      <c r="D566" s="290" t="s">
        <v>171</v>
      </c>
      <c r="E566" s="289"/>
      <c r="F566" s="288">
        <f>ROUND(C566*E566,2)</f>
        <v>0</v>
      </c>
    </row>
    <row r="567" spans="1:6">
      <c r="A567" s="293"/>
      <c r="B567" s="337" t="s">
        <v>1850</v>
      </c>
      <c r="C567" s="291"/>
      <c r="D567" s="290"/>
      <c r="E567" s="289"/>
      <c r="F567" s="288"/>
    </row>
    <row r="568" spans="1:6">
      <c r="A568" s="293"/>
      <c r="B568" s="337" t="s">
        <v>1876</v>
      </c>
      <c r="C568" s="291"/>
      <c r="D568" s="290"/>
      <c r="E568" s="289"/>
      <c r="F568" s="288"/>
    </row>
    <row r="569" spans="1:6">
      <c r="A569" s="293"/>
      <c r="B569" s="337" t="s">
        <v>1851</v>
      </c>
      <c r="C569" s="291">
        <v>2</v>
      </c>
      <c r="D569" s="290" t="s">
        <v>171</v>
      </c>
      <c r="E569" s="289"/>
      <c r="F569" s="288">
        <f>ROUND(C569*E569,2)</f>
        <v>0</v>
      </c>
    </row>
    <row r="570" spans="1:6">
      <c r="A570" s="293"/>
      <c r="B570" s="337" t="s">
        <v>1850</v>
      </c>
      <c r="C570" s="290"/>
      <c r="D570" s="290"/>
      <c r="E570" s="289"/>
      <c r="F570" s="288"/>
    </row>
    <row r="571" spans="1:6">
      <c r="A571" s="293"/>
      <c r="B571" s="337" t="s">
        <v>1875</v>
      </c>
      <c r="C571" s="290"/>
      <c r="D571" s="290"/>
      <c r="E571" s="289"/>
      <c r="F571" s="288"/>
    </row>
    <row r="572" spans="1:6">
      <c r="A572" s="293"/>
      <c r="B572" s="337" t="s">
        <v>1851</v>
      </c>
      <c r="C572" s="291">
        <v>1</v>
      </c>
      <c r="D572" s="290" t="s">
        <v>171</v>
      </c>
      <c r="E572" s="289"/>
      <c r="F572" s="288">
        <f>ROUND(C572*E572,2)</f>
        <v>0</v>
      </c>
    </row>
    <row r="573" spans="1:6">
      <c r="A573" s="293"/>
      <c r="B573" s="337" t="s">
        <v>1850</v>
      </c>
      <c r="C573" s="291"/>
      <c r="D573" s="290"/>
      <c r="E573" s="289"/>
      <c r="F573" s="288"/>
    </row>
    <row r="574" spans="1:6">
      <c r="A574" s="293"/>
      <c r="B574" s="337" t="s">
        <v>1874</v>
      </c>
      <c r="C574" s="291"/>
      <c r="D574" s="290"/>
      <c r="E574" s="289"/>
      <c r="F574" s="288"/>
    </row>
    <row r="575" spans="1:6">
      <c r="A575" s="293"/>
      <c r="B575" s="337" t="s">
        <v>1851</v>
      </c>
      <c r="C575" s="291">
        <v>3</v>
      </c>
      <c r="D575" s="290" t="s">
        <v>171</v>
      </c>
      <c r="E575" s="289"/>
      <c r="F575" s="288">
        <f>ROUND(C575*E575,2)</f>
        <v>0</v>
      </c>
    </row>
    <row r="576" spans="1:6">
      <c r="A576" s="293"/>
      <c r="B576" s="337" t="s">
        <v>1850</v>
      </c>
      <c r="C576" s="291"/>
      <c r="D576" s="290"/>
      <c r="E576" s="289"/>
      <c r="F576" s="288"/>
    </row>
    <row r="577" spans="1:6">
      <c r="A577" s="293"/>
      <c r="B577" s="337" t="s">
        <v>1873</v>
      </c>
      <c r="C577" s="291"/>
      <c r="D577" s="290"/>
      <c r="E577" s="289"/>
      <c r="F577" s="288"/>
    </row>
    <row r="578" spans="1:6">
      <c r="A578" s="293"/>
      <c r="B578" s="337"/>
      <c r="C578" s="291"/>
      <c r="D578" s="290"/>
      <c r="E578" s="289"/>
      <c r="F578" s="288"/>
    </row>
    <row r="579" spans="1:6">
      <c r="A579" s="293"/>
      <c r="B579" s="337" t="s">
        <v>1843</v>
      </c>
      <c r="C579" s="291"/>
      <c r="D579" s="290"/>
      <c r="E579" s="289"/>
      <c r="F579" s="288"/>
    </row>
    <row r="580" spans="1:6">
      <c r="A580" s="293"/>
      <c r="B580" s="337" t="s">
        <v>1842</v>
      </c>
      <c r="C580" s="290"/>
      <c r="D580" s="290"/>
      <c r="E580" s="289"/>
      <c r="F580" s="288"/>
    </row>
    <row r="581" spans="1:6">
      <c r="A581" s="293"/>
      <c r="B581" s="337" t="s">
        <v>1872</v>
      </c>
      <c r="C581" s="290">
        <v>310</v>
      </c>
      <c r="D581" s="290" t="s">
        <v>250</v>
      </c>
      <c r="E581" s="289"/>
      <c r="F581" s="288">
        <f>ROUND(C581*E581,2)</f>
        <v>0</v>
      </c>
    </row>
    <row r="582" spans="1:6">
      <c r="A582" s="293"/>
      <c r="B582" s="337" t="s">
        <v>1871</v>
      </c>
      <c r="C582" s="290">
        <v>130</v>
      </c>
      <c r="D582" s="290" t="s">
        <v>250</v>
      </c>
      <c r="E582" s="289"/>
      <c r="F582" s="288">
        <f>ROUND(C582*E582,2)</f>
        <v>0</v>
      </c>
    </row>
    <row r="583" spans="1:6">
      <c r="A583" s="293"/>
      <c r="B583" s="337" t="s">
        <v>1839</v>
      </c>
      <c r="C583" s="290">
        <v>50</v>
      </c>
      <c r="D583" s="290" t="s">
        <v>171</v>
      </c>
      <c r="E583" s="289"/>
      <c r="F583" s="288">
        <f>ROUND(C583*E583,2)</f>
        <v>0</v>
      </c>
    </row>
    <row r="584" spans="1:6">
      <c r="A584" s="293"/>
      <c r="B584" s="337"/>
      <c r="C584" s="291"/>
      <c r="D584" s="290"/>
      <c r="E584" s="289"/>
      <c r="F584" s="288"/>
    </row>
    <row r="585" spans="1:6">
      <c r="A585" s="293"/>
      <c r="B585" s="337" t="s">
        <v>1838</v>
      </c>
      <c r="C585" s="290">
        <v>45</v>
      </c>
      <c r="D585" s="290" t="s">
        <v>250</v>
      </c>
      <c r="E585" s="289"/>
      <c r="F585" s="288">
        <f>ROUND(C585*E585,2)</f>
        <v>0</v>
      </c>
    </row>
    <row r="586" spans="1:6">
      <c r="A586" s="293"/>
      <c r="B586" s="337"/>
      <c r="C586" s="291"/>
      <c r="D586" s="290"/>
      <c r="E586" s="289"/>
      <c r="F586" s="288"/>
    </row>
    <row r="587" spans="1:6">
      <c r="A587" s="293"/>
      <c r="B587" s="337" t="s">
        <v>1870</v>
      </c>
      <c r="C587" s="291">
        <v>3</v>
      </c>
      <c r="D587" s="290" t="s">
        <v>171</v>
      </c>
      <c r="E587" s="289"/>
      <c r="F587" s="288">
        <f>ROUND(C587*E587,2)</f>
        <v>0</v>
      </c>
    </row>
    <row r="588" spans="1:6">
      <c r="A588" s="293"/>
      <c r="B588" s="337" t="s">
        <v>1869</v>
      </c>
      <c r="C588" s="290">
        <v>1</v>
      </c>
      <c r="D588" s="290" t="s">
        <v>171</v>
      </c>
      <c r="E588" s="289"/>
      <c r="F588" s="288">
        <f>ROUND(C588*E588,2)</f>
        <v>0</v>
      </c>
    </row>
    <row r="589" spans="1:6">
      <c r="A589" s="293"/>
      <c r="B589" s="337"/>
      <c r="C589" s="290"/>
      <c r="D589" s="290"/>
      <c r="E589" s="289"/>
      <c r="F589" s="288"/>
    </row>
    <row r="590" spans="1:6">
      <c r="A590" s="293"/>
      <c r="B590" s="337" t="s">
        <v>1868</v>
      </c>
      <c r="C590" s="290">
        <v>8</v>
      </c>
      <c r="D590" s="290" t="s">
        <v>171</v>
      </c>
      <c r="E590" s="289"/>
      <c r="F590" s="288">
        <f>ROUND(C590*E590,2)</f>
        <v>0</v>
      </c>
    </row>
    <row r="591" spans="1:6">
      <c r="A591" s="293"/>
      <c r="B591" s="337" t="s">
        <v>1867</v>
      </c>
      <c r="C591" s="291">
        <v>20</v>
      </c>
      <c r="D591" s="290" t="s">
        <v>171</v>
      </c>
      <c r="E591" s="289"/>
      <c r="F591" s="288">
        <f>ROUND(C591*E591,2)</f>
        <v>0</v>
      </c>
    </row>
    <row r="592" spans="1:6">
      <c r="A592" s="293"/>
      <c r="B592" s="337" t="s">
        <v>1866</v>
      </c>
      <c r="C592" s="290">
        <v>18</v>
      </c>
      <c r="D592" s="290" t="s">
        <v>171</v>
      </c>
      <c r="E592" s="289"/>
      <c r="F592" s="288">
        <f>ROUND(C592*E592,2)</f>
        <v>0</v>
      </c>
    </row>
    <row r="593" spans="1:6">
      <c r="A593" s="339"/>
      <c r="B593" s="337"/>
      <c r="C593" s="290"/>
      <c r="D593" s="290"/>
      <c r="E593" s="289"/>
      <c r="F593" s="288"/>
    </row>
    <row r="594" spans="1:6">
      <c r="A594" s="339"/>
      <c r="B594" s="337" t="s">
        <v>1824</v>
      </c>
      <c r="C594" s="290"/>
      <c r="D594" s="290"/>
      <c r="E594" s="289"/>
      <c r="F594" s="288"/>
    </row>
    <row r="595" spans="1:6">
      <c r="A595" s="339"/>
      <c r="B595" s="337" t="s">
        <v>1823</v>
      </c>
      <c r="C595" s="290">
        <v>30</v>
      </c>
      <c r="D595" s="290" t="s">
        <v>939</v>
      </c>
      <c r="E595" s="289"/>
      <c r="F595" s="288">
        <f>ROUND(C595*E595,2)</f>
        <v>0</v>
      </c>
    </row>
    <row r="596" spans="1:6">
      <c r="A596" s="339"/>
      <c r="B596" s="337" t="s">
        <v>1822</v>
      </c>
      <c r="C596" s="290">
        <v>9</v>
      </c>
      <c r="D596" s="290" t="s">
        <v>939</v>
      </c>
      <c r="E596" s="289"/>
      <c r="F596" s="288">
        <f>ROUND(C596*E596,2)</f>
        <v>0</v>
      </c>
    </row>
    <row r="597" spans="1:6">
      <c r="A597" s="339"/>
      <c r="B597" s="337" t="s">
        <v>1821</v>
      </c>
      <c r="C597" s="291">
        <v>250</v>
      </c>
      <c r="D597" s="290" t="s">
        <v>161</v>
      </c>
      <c r="E597" s="289"/>
      <c r="F597" s="288">
        <f>ROUND(C597*E597,2)</f>
        <v>0</v>
      </c>
    </row>
    <row r="598" spans="1:6">
      <c r="A598" s="339"/>
      <c r="B598" s="337"/>
      <c r="C598" s="291"/>
      <c r="D598" s="290"/>
      <c r="E598" s="289"/>
      <c r="F598" s="288"/>
    </row>
    <row r="599" spans="1:6">
      <c r="A599" s="339"/>
      <c r="B599" s="337" t="s">
        <v>1329</v>
      </c>
      <c r="C599" s="290">
        <v>12</v>
      </c>
      <c r="D599" s="290" t="s">
        <v>147</v>
      </c>
      <c r="E599" s="289"/>
      <c r="F599" s="288">
        <f>ROUND(C599*E599,2)</f>
        <v>0</v>
      </c>
    </row>
    <row r="600" spans="1:6">
      <c r="A600" s="339"/>
      <c r="B600" s="337" t="s">
        <v>1328</v>
      </c>
      <c r="C600" s="290">
        <v>17</v>
      </c>
      <c r="D600" s="290" t="s">
        <v>147</v>
      </c>
      <c r="E600" s="289"/>
      <c r="F600" s="288">
        <f>ROUND(C600*E600,2)</f>
        <v>0</v>
      </c>
    </row>
    <row r="601" spans="1:6">
      <c r="A601" s="339"/>
      <c r="B601" s="337"/>
      <c r="C601" s="291"/>
      <c r="D601" s="290"/>
      <c r="E601" s="289"/>
      <c r="F601" s="288"/>
    </row>
    <row r="602" spans="1:6">
      <c r="A602" s="339"/>
      <c r="B602" s="337"/>
      <c r="C602" s="291"/>
      <c r="D602" s="290"/>
      <c r="E602" s="289"/>
      <c r="F602" s="288"/>
    </row>
    <row r="603" spans="1:6">
      <c r="A603" s="339"/>
      <c r="B603" s="337"/>
      <c r="C603" s="290"/>
      <c r="D603" s="290"/>
      <c r="E603" s="289"/>
      <c r="F603" s="288"/>
    </row>
    <row r="604" spans="1:6">
      <c r="A604" s="350"/>
      <c r="B604" s="351" t="s">
        <v>1865</v>
      </c>
      <c r="C604" s="352"/>
      <c r="D604" s="352"/>
      <c r="E604" s="353"/>
      <c r="F604" s="354"/>
    </row>
    <row r="605" spans="1:6">
      <c r="A605" s="339"/>
      <c r="B605" s="338"/>
      <c r="C605" s="290"/>
      <c r="D605" s="290"/>
      <c r="E605" s="289"/>
      <c r="F605" s="288"/>
    </row>
    <row r="606" spans="1:6">
      <c r="A606" s="341" t="s">
        <v>1864</v>
      </c>
      <c r="B606" s="337" t="s">
        <v>1851</v>
      </c>
      <c r="C606" s="290">
        <v>1</v>
      </c>
      <c r="D606" s="290" t="s">
        <v>171</v>
      </c>
      <c r="E606" s="289"/>
      <c r="F606" s="288">
        <f>ROUND(C606*E606,2)</f>
        <v>0</v>
      </c>
    </row>
    <row r="607" spans="1:6">
      <c r="A607" s="339"/>
      <c r="B607" s="337" t="s">
        <v>1850</v>
      </c>
      <c r="C607" s="290"/>
      <c r="D607" s="290"/>
      <c r="E607" s="289"/>
      <c r="F607" s="288"/>
    </row>
    <row r="608" spans="1:6">
      <c r="A608" s="293"/>
      <c r="B608" s="337" t="s">
        <v>1863</v>
      </c>
      <c r="C608" s="291"/>
      <c r="D608" s="290"/>
      <c r="E608" s="289"/>
      <c r="F608" s="288"/>
    </row>
    <row r="609" spans="1:6">
      <c r="A609" s="293"/>
      <c r="B609" s="337" t="s">
        <v>1853</v>
      </c>
      <c r="C609" s="291"/>
      <c r="D609" s="290"/>
      <c r="E609" s="289"/>
      <c r="F609" s="288"/>
    </row>
    <row r="610" spans="1:6">
      <c r="A610" s="293"/>
      <c r="B610" s="337" t="s">
        <v>1848</v>
      </c>
      <c r="C610" s="291">
        <v>2</v>
      </c>
      <c r="D610" s="290" t="s">
        <v>171</v>
      </c>
      <c r="E610" s="289"/>
      <c r="F610" s="288">
        <f>ROUND(C610*E610,2)</f>
        <v>0</v>
      </c>
    </row>
    <row r="611" spans="1:6">
      <c r="A611" s="341" t="s">
        <v>1862</v>
      </c>
      <c r="B611" s="337" t="s">
        <v>1861</v>
      </c>
      <c r="C611" s="291">
        <v>1</v>
      </c>
      <c r="D611" s="290" t="s">
        <v>171</v>
      </c>
      <c r="E611" s="289"/>
      <c r="F611" s="288">
        <f>ROUND(C611*E611,2)</f>
        <v>0</v>
      </c>
    </row>
    <row r="612" spans="1:6">
      <c r="A612" s="293"/>
      <c r="B612" s="337" t="s">
        <v>1860</v>
      </c>
      <c r="C612" s="291"/>
      <c r="D612" s="290"/>
      <c r="E612" s="289"/>
      <c r="F612" s="288"/>
    </row>
    <row r="613" spans="1:6">
      <c r="A613" s="293"/>
      <c r="B613" s="337" t="s">
        <v>1859</v>
      </c>
      <c r="C613" s="291"/>
      <c r="D613" s="290"/>
      <c r="E613" s="289"/>
      <c r="F613" s="288"/>
    </row>
    <row r="614" spans="1:6">
      <c r="A614" s="293"/>
      <c r="B614" s="337" t="s">
        <v>1848</v>
      </c>
      <c r="C614" s="291">
        <v>1</v>
      </c>
      <c r="D614" s="290" t="s">
        <v>171</v>
      </c>
      <c r="E614" s="289"/>
      <c r="F614" s="288">
        <f>ROUND(C614*E614,2)</f>
        <v>0</v>
      </c>
    </row>
    <row r="615" spans="1:6">
      <c r="A615" s="340" t="s">
        <v>1858</v>
      </c>
      <c r="B615" s="337" t="s">
        <v>1857</v>
      </c>
      <c r="C615" s="291">
        <v>1</v>
      </c>
      <c r="D615" s="290" t="s">
        <v>171</v>
      </c>
      <c r="E615" s="289"/>
      <c r="F615" s="288">
        <f>ROUND(C615*E615,2)</f>
        <v>0</v>
      </c>
    </row>
    <row r="616" spans="1:6">
      <c r="A616" s="340"/>
      <c r="B616" s="337" t="s">
        <v>1850</v>
      </c>
      <c r="C616" s="291"/>
      <c r="D616" s="290"/>
      <c r="E616" s="289"/>
      <c r="F616" s="288"/>
    </row>
    <row r="617" spans="1:6">
      <c r="A617" s="340"/>
      <c r="B617" s="337" t="s">
        <v>1856</v>
      </c>
      <c r="C617" s="291"/>
      <c r="D617" s="290"/>
      <c r="E617" s="289"/>
      <c r="F617" s="288"/>
    </row>
    <row r="618" spans="1:6">
      <c r="A618" s="340" t="s">
        <v>1855</v>
      </c>
      <c r="B618" s="337" t="s">
        <v>1851</v>
      </c>
      <c r="C618" s="291">
        <v>1</v>
      </c>
      <c r="D618" s="290" t="s">
        <v>171</v>
      </c>
      <c r="E618" s="289"/>
      <c r="F618" s="288">
        <f>ROUND(C618*E618,2)</f>
        <v>0</v>
      </c>
    </row>
    <row r="619" spans="1:6">
      <c r="A619" s="293"/>
      <c r="B619" s="337" t="s">
        <v>1850</v>
      </c>
      <c r="C619" s="291"/>
      <c r="D619" s="290"/>
      <c r="E619" s="289"/>
      <c r="F619" s="288"/>
    </row>
    <row r="620" spans="1:6">
      <c r="A620" s="293"/>
      <c r="B620" s="337" t="s">
        <v>1854</v>
      </c>
      <c r="C620" s="291"/>
      <c r="D620" s="290"/>
      <c r="E620" s="289"/>
      <c r="F620" s="288"/>
    </row>
    <row r="621" spans="1:6">
      <c r="A621" s="293"/>
      <c r="B621" s="337" t="s">
        <v>1853</v>
      </c>
      <c r="C621" s="291"/>
      <c r="D621" s="290"/>
      <c r="E621" s="289"/>
      <c r="F621" s="288"/>
    </row>
    <row r="622" spans="1:6">
      <c r="A622" s="293"/>
      <c r="B622" s="337" t="s">
        <v>1848</v>
      </c>
      <c r="C622" s="291">
        <v>1</v>
      </c>
      <c r="D622" s="290" t="s">
        <v>171</v>
      </c>
      <c r="E622" s="289"/>
      <c r="F622" s="288">
        <f>ROUND(C622*E622,2)</f>
        <v>0</v>
      </c>
    </row>
    <row r="623" spans="1:6">
      <c r="A623" s="340" t="s">
        <v>1852</v>
      </c>
      <c r="B623" s="337" t="s">
        <v>1851</v>
      </c>
      <c r="C623" s="291">
        <v>1</v>
      </c>
      <c r="D623" s="290" t="s">
        <v>171</v>
      </c>
      <c r="E623" s="289"/>
      <c r="F623" s="288">
        <f>ROUND(C623*E623,2)</f>
        <v>0</v>
      </c>
    </row>
    <row r="624" spans="1:6">
      <c r="A624" s="293"/>
      <c r="B624" s="337" t="s">
        <v>1850</v>
      </c>
      <c r="C624" s="291"/>
      <c r="D624" s="290"/>
      <c r="E624" s="289"/>
      <c r="F624" s="288"/>
    </row>
    <row r="625" spans="1:6">
      <c r="A625" s="293"/>
      <c r="B625" s="337" t="s">
        <v>1849</v>
      </c>
      <c r="C625" s="291"/>
      <c r="D625" s="290"/>
      <c r="E625" s="289"/>
      <c r="F625" s="288"/>
    </row>
    <row r="626" spans="1:6">
      <c r="A626" s="293"/>
      <c r="B626" s="337" t="s">
        <v>1848</v>
      </c>
      <c r="C626" s="291">
        <v>2</v>
      </c>
      <c r="D626" s="290" t="s">
        <v>171</v>
      </c>
      <c r="E626" s="289"/>
      <c r="F626" s="288">
        <f>ROUND(C626*E626,2)</f>
        <v>0</v>
      </c>
    </row>
    <row r="627" spans="1:6">
      <c r="A627" s="340" t="s">
        <v>1847</v>
      </c>
      <c r="B627" s="337" t="s">
        <v>1846</v>
      </c>
      <c r="C627" s="290">
        <v>4</v>
      </c>
      <c r="D627" s="290" t="s">
        <v>171</v>
      </c>
      <c r="E627" s="289"/>
      <c r="F627" s="288">
        <f>ROUND(C627*E627,2)</f>
        <v>0</v>
      </c>
    </row>
    <row r="628" spans="1:6">
      <c r="A628" s="293"/>
      <c r="B628" s="337" t="s">
        <v>1845</v>
      </c>
      <c r="C628" s="290"/>
      <c r="D628" s="290"/>
      <c r="E628" s="289"/>
      <c r="F628" s="288"/>
    </row>
    <row r="629" spans="1:6">
      <c r="A629" s="293"/>
      <c r="B629" s="337" t="s">
        <v>1844</v>
      </c>
      <c r="C629" s="290"/>
      <c r="D629" s="290"/>
      <c r="E629" s="289"/>
      <c r="F629" s="288"/>
    </row>
    <row r="630" spans="1:6">
      <c r="A630" s="293"/>
      <c r="B630" s="337"/>
      <c r="C630" s="290"/>
      <c r="D630" s="290"/>
      <c r="E630" s="289"/>
      <c r="F630" s="288"/>
    </row>
    <row r="631" spans="1:6">
      <c r="A631" s="293"/>
      <c r="B631" s="337" t="s">
        <v>1843</v>
      </c>
      <c r="C631" s="290"/>
      <c r="D631" s="290"/>
      <c r="E631" s="289"/>
      <c r="F631" s="288"/>
    </row>
    <row r="632" spans="1:6">
      <c r="A632" s="293"/>
      <c r="B632" s="337" t="s">
        <v>1842</v>
      </c>
      <c r="C632" s="290"/>
      <c r="D632" s="290"/>
      <c r="E632" s="289"/>
      <c r="F632" s="288"/>
    </row>
    <row r="633" spans="1:6">
      <c r="A633" s="293"/>
      <c r="B633" s="337" t="s">
        <v>1841</v>
      </c>
      <c r="C633" s="290">
        <v>120</v>
      </c>
      <c r="D633" s="290" t="s">
        <v>250</v>
      </c>
      <c r="E633" s="289"/>
      <c r="F633" s="288">
        <f>ROUND(C633*E633,2)</f>
        <v>0</v>
      </c>
    </row>
    <row r="634" spans="1:6">
      <c r="A634" s="293"/>
      <c r="B634" s="337" t="s">
        <v>1840</v>
      </c>
      <c r="C634" s="291">
        <v>60</v>
      </c>
      <c r="D634" s="290" t="s">
        <v>250</v>
      </c>
      <c r="E634" s="289"/>
      <c r="F634" s="288">
        <f>ROUND(C634*E634,2)</f>
        <v>0</v>
      </c>
    </row>
    <row r="635" spans="1:6">
      <c r="A635" s="293"/>
      <c r="B635" s="337" t="s">
        <v>1839</v>
      </c>
      <c r="C635" s="291">
        <v>35</v>
      </c>
      <c r="D635" s="290" t="s">
        <v>171</v>
      </c>
      <c r="E635" s="289"/>
      <c r="F635" s="288">
        <f>ROUND(C635*E635,2)</f>
        <v>0</v>
      </c>
    </row>
    <row r="636" spans="1:6">
      <c r="A636" s="293"/>
      <c r="B636" s="337"/>
      <c r="C636" s="291"/>
      <c r="D636" s="290"/>
      <c r="E636" s="289"/>
      <c r="F636" s="288"/>
    </row>
    <row r="637" spans="1:6">
      <c r="A637" s="293"/>
      <c r="B637" s="337" t="s">
        <v>1838</v>
      </c>
      <c r="C637" s="291">
        <v>30</v>
      </c>
      <c r="D637" s="290" t="s">
        <v>250</v>
      </c>
      <c r="E637" s="289"/>
      <c r="F637" s="288">
        <f>ROUND(C637*E637,2)</f>
        <v>0</v>
      </c>
    </row>
    <row r="638" spans="1:6">
      <c r="A638" s="293"/>
      <c r="B638" s="337"/>
      <c r="C638" s="291"/>
      <c r="D638" s="290"/>
      <c r="E638" s="289"/>
      <c r="F638" s="288"/>
    </row>
    <row r="639" spans="1:6">
      <c r="A639" s="293"/>
      <c r="B639" s="337" t="s">
        <v>1837</v>
      </c>
      <c r="C639" s="291">
        <v>1</v>
      </c>
      <c r="D639" s="290" t="s">
        <v>171</v>
      </c>
      <c r="E639" s="289"/>
      <c r="F639" s="288">
        <f>ROUND(C639*E639,2)</f>
        <v>0</v>
      </c>
    </row>
    <row r="640" spans="1:6">
      <c r="A640" s="293"/>
      <c r="B640" s="337" t="s">
        <v>1836</v>
      </c>
      <c r="C640" s="291">
        <v>1</v>
      </c>
      <c r="D640" s="290" t="s">
        <v>171</v>
      </c>
      <c r="E640" s="289"/>
      <c r="F640" s="288">
        <f>ROUND(C640*E640,2)</f>
        <v>0</v>
      </c>
    </row>
    <row r="641" spans="1:6">
      <c r="A641" s="293"/>
      <c r="B641" s="337" t="s">
        <v>1835</v>
      </c>
      <c r="C641" s="291"/>
      <c r="D641" s="290"/>
      <c r="E641" s="289"/>
      <c r="F641" s="288"/>
    </row>
    <row r="642" spans="1:6">
      <c r="A642" s="293"/>
      <c r="B642" s="337" t="s">
        <v>1834</v>
      </c>
      <c r="C642" s="291">
        <v>2</v>
      </c>
      <c r="D642" s="290" t="s">
        <v>171</v>
      </c>
      <c r="E642" s="289"/>
      <c r="F642" s="288">
        <f t="shared" ref="F642:F649" si="7">ROUND(C642*E642,2)</f>
        <v>0</v>
      </c>
    </row>
    <row r="643" spans="1:6">
      <c r="A643" s="293"/>
      <c r="B643" s="337" t="s">
        <v>1833</v>
      </c>
      <c r="C643" s="291">
        <v>3</v>
      </c>
      <c r="D643" s="290" t="s">
        <v>171</v>
      </c>
      <c r="E643" s="289"/>
      <c r="F643" s="288">
        <f t="shared" si="7"/>
        <v>0</v>
      </c>
    </row>
    <row r="644" spans="1:6">
      <c r="A644" s="293"/>
      <c r="B644" s="337" t="s">
        <v>1832</v>
      </c>
      <c r="C644" s="291">
        <v>3</v>
      </c>
      <c r="D644" s="290" t="s">
        <v>171</v>
      </c>
      <c r="E644" s="289"/>
      <c r="F644" s="288">
        <f t="shared" si="7"/>
        <v>0</v>
      </c>
    </row>
    <row r="645" spans="1:6">
      <c r="A645" s="293"/>
      <c r="B645" s="337" t="s">
        <v>1831</v>
      </c>
      <c r="C645" s="291">
        <v>30</v>
      </c>
      <c r="D645" s="290" t="s">
        <v>171</v>
      </c>
      <c r="E645" s="289"/>
      <c r="F645" s="288">
        <f t="shared" si="7"/>
        <v>0</v>
      </c>
    </row>
    <row r="646" spans="1:6">
      <c r="A646" s="293"/>
      <c r="B646" s="337" t="s">
        <v>1830</v>
      </c>
      <c r="C646" s="291">
        <v>18</v>
      </c>
      <c r="D646" s="290" t="s">
        <v>171</v>
      </c>
      <c r="E646" s="289"/>
      <c r="F646" s="288">
        <f t="shared" si="7"/>
        <v>0</v>
      </c>
    </row>
    <row r="647" spans="1:6">
      <c r="A647" s="293"/>
      <c r="B647" s="337" t="s">
        <v>1829</v>
      </c>
      <c r="C647" s="291">
        <v>3</v>
      </c>
      <c r="D647" s="290" t="s">
        <v>171</v>
      </c>
      <c r="E647" s="289"/>
      <c r="F647" s="288">
        <f t="shared" si="7"/>
        <v>0</v>
      </c>
    </row>
    <row r="648" spans="1:6">
      <c r="A648" s="293"/>
      <c r="B648" s="337" t="s">
        <v>1828</v>
      </c>
      <c r="C648" s="291">
        <v>3</v>
      </c>
      <c r="D648" s="290" t="s">
        <v>171</v>
      </c>
      <c r="E648" s="289"/>
      <c r="F648" s="288">
        <f t="shared" si="7"/>
        <v>0</v>
      </c>
    </row>
    <row r="649" spans="1:6">
      <c r="A649" s="293"/>
      <c r="B649" s="337" t="s">
        <v>1827</v>
      </c>
      <c r="C649" s="291">
        <v>2</v>
      </c>
      <c r="D649" s="290" t="s">
        <v>171</v>
      </c>
      <c r="E649" s="289"/>
      <c r="F649" s="288">
        <f t="shared" si="7"/>
        <v>0</v>
      </c>
    </row>
    <row r="650" spans="1:6">
      <c r="A650" s="293"/>
      <c r="B650" s="337"/>
      <c r="C650" s="291"/>
      <c r="D650" s="290"/>
      <c r="E650" s="289"/>
      <c r="F650" s="288"/>
    </row>
    <row r="651" spans="1:6">
      <c r="A651" s="293"/>
      <c r="B651" s="337" t="s">
        <v>1826</v>
      </c>
      <c r="C651" s="291">
        <v>30</v>
      </c>
      <c r="D651" s="290" t="s">
        <v>161</v>
      </c>
      <c r="E651" s="289"/>
      <c r="F651" s="288">
        <f>ROUND(C651*E651,2)</f>
        <v>0</v>
      </c>
    </row>
    <row r="652" spans="1:6">
      <c r="A652" s="293"/>
      <c r="B652" s="337" t="s">
        <v>1825</v>
      </c>
      <c r="C652" s="291">
        <v>30</v>
      </c>
      <c r="D652" s="290" t="s">
        <v>161</v>
      </c>
      <c r="E652" s="289"/>
      <c r="F652" s="288">
        <f>ROUND(C652*E652,2)</f>
        <v>0</v>
      </c>
    </row>
    <row r="653" spans="1:6">
      <c r="A653" s="293"/>
      <c r="B653" s="337"/>
      <c r="C653" s="291"/>
      <c r="D653" s="290"/>
      <c r="E653" s="289"/>
      <c r="F653" s="288"/>
    </row>
    <row r="654" spans="1:6">
      <c r="A654" s="293"/>
      <c r="B654" s="337" t="s">
        <v>1824</v>
      </c>
      <c r="C654" s="291"/>
      <c r="D654" s="290"/>
      <c r="E654" s="289"/>
      <c r="F654" s="288"/>
    </row>
    <row r="655" spans="1:6">
      <c r="A655" s="293"/>
      <c r="B655" s="337" t="s">
        <v>1823</v>
      </c>
      <c r="C655" s="290">
        <v>25</v>
      </c>
      <c r="D655" s="290" t="s">
        <v>939</v>
      </c>
      <c r="E655" s="289"/>
      <c r="F655" s="288">
        <f>ROUND(C655*E655,2)</f>
        <v>0</v>
      </c>
    </row>
    <row r="656" spans="1:6">
      <c r="A656" s="293"/>
      <c r="B656" s="337" t="s">
        <v>1822</v>
      </c>
      <c r="C656" s="290">
        <v>7</v>
      </c>
      <c r="D656" s="290" t="s">
        <v>939</v>
      </c>
      <c r="E656" s="289"/>
      <c r="F656" s="288">
        <f>ROUND(C656*E656,2)</f>
        <v>0</v>
      </c>
    </row>
    <row r="657" spans="1:7">
      <c r="A657" s="293"/>
      <c r="B657" s="337" t="s">
        <v>1821</v>
      </c>
      <c r="C657" s="291">
        <v>220</v>
      </c>
      <c r="D657" s="290" t="s">
        <v>161</v>
      </c>
      <c r="E657" s="289"/>
      <c r="F657" s="288">
        <f>ROUND(C657*E657,2)</f>
        <v>0</v>
      </c>
    </row>
    <row r="658" spans="1:7">
      <c r="A658" s="293"/>
      <c r="B658" s="337"/>
      <c r="C658" s="291"/>
      <c r="D658" s="290"/>
      <c r="E658" s="289"/>
      <c r="F658" s="288"/>
    </row>
    <row r="659" spans="1:7">
      <c r="A659" s="293"/>
      <c r="B659" s="337" t="s">
        <v>1329</v>
      </c>
      <c r="C659" s="291">
        <v>4</v>
      </c>
      <c r="D659" s="290" t="s">
        <v>147</v>
      </c>
      <c r="E659" s="289"/>
      <c r="F659" s="288">
        <f>ROUND(C659*E659,2)</f>
        <v>0</v>
      </c>
    </row>
    <row r="660" spans="1:7">
      <c r="A660" s="293"/>
      <c r="B660" s="337" t="s">
        <v>1328</v>
      </c>
      <c r="C660" s="291">
        <v>6</v>
      </c>
      <c r="D660" s="290" t="s">
        <v>147</v>
      </c>
      <c r="E660" s="289"/>
      <c r="F660" s="288">
        <f>ROUND(C660*E660,2)</f>
        <v>0</v>
      </c>
    </row>
    <row r="661" spans="1:7">
      <c r="A661" s="293" t="s">
        <v>6</v>
      </c>
      <c r="B661" s="338"/>
      <c r="C661" s="291"/>
      <c r="D661" s="290"/>
      <c r="E661" s="289"/>
      <c r="F661" s="288"/>
    </row>
    <row r="662" spans="1:7">
      <c r="A662" s="293"/>
      <c r="B662" s="337" t="s">
        <v>1820</v>
      </c>
      <c r="C662" s="290">
        <v>1</v>
      </c>
      <c r="D662" s="290" t="s">
        <v>171</v>
      </c>
      <c r="E662" s="289"/>
      <c r="F662" s="288">
        <f>ROUND(C662*E662,2)</f>
        <v>0</v>
      </c>
    </row>
    <row r="663" spans="1:7">
      <c r="A663" s="293"/>
      <c r="B663" s="337" t="s">
        <v>1819</v>
      </c>
      <c r="C663" s="291">
        <v>1</v>
      </c>
      <c r="D663" s="290" t="s">
        <v>171</v>
      </c>
      <c r="E663" s="289"/>
      <c r="F663" s="288">
        <f>ROUND(C663*E663,2)</f>
        <v>0</v>
      </c>
    </row>
    <row r="664" spans="1:7">
      <c r="A664" s="293"/>
      <c r="B664" s="337"/>
      <c r="C664" s="291"/>
      <c r="D664" s="290"/>
      <c r="E664" s="289"/>
      <c r="F664" s="288"/>
    </row>
    <row r="665" spans="1:7">
      <c r="A665" s="293"/>
      <c r="B665" s="337"/>
      <c r="C665" s="291"/>
      <c r="D665" s="290"/>
      <c r="E665" s="289"/>
      <c r="F665" s="288"/>
    </row>
    <row r="666" spans="1:7">
      <c r="A666" s="350"/>
      <c r="B666" s="351" t="s">
        <v>1818</v>
      </c>
      <c r="C666" s="352"/>
      <c r="D666" s="352"/>
      <c r="E666" s="353"/>
      <c r="F666" s="324"/>
    </row>
    <row r="667" spans="1:7">
      <c r="A667" s="293"/>
      <c r="B667" s="337"/>
      <c r="C667" s="291"/>
      <c r="D667" s="290"/>
      <c r="E667" s="289"/>
      <c r="F667" s="288"/>
    </row>
    <row r="668" spans="1:7">
      <c r="A668" s="293"/>
      <c r="B668" s="337" t="s">
        <v>1817</v>
      </c>
      <c r="C668" s="291">
        <v>160</v>
      </c>
      <c r="D668" s="290" t="s">
        <v>161</v>
      </c>
      <c r="E668" s="289"/>
      <c r="F668" s="288">
        <f>ROUND(C668*E668,2)</f>
        <v>0</v>
      </c>
    </row>
    <row r="669" spans="1:7">
      <c r="A669" s="293"/>
      <c r="B669" s="337" t="s">
        <v>1816</v>
      </c>
      <c r="C669" s="290">
        <v>25</v>
      </c>
      <c r="D669" s="290" t="s">
        <v>939</v>
      </c>
      <c r="E669" s="289"/>
      <c r="F669" s="288">
        <f>ROUND(C669*E669,2)</f>
        <v>0</v>
      </c>
    </row>
    <row r="670" spans="1:7">
      <c r="A670" s="293"/>
      <c r="B670" s="337" t="s">
        <v>1329</v>
      </c>
      <c r="C670" s="291">
        <v>2</v>
      </c>
      <c r="D670" s="290" t="s">
        <v>147</v>
      </c>
      <c r="E670" s="289"/>
      <c r="F670" s="288">
        <f>ROUND(C670*E670,2)</f>
        <v>0</v>
      </c>
    </row>
    <row r="671" spans="1:7" ht="13.5" thickBot="1">
      <c r="A671" s="287"/>
      <c r="B671" s="336"/>
      <c r="C671" s="285"/>
      <c r="D671" s="284"/>
      <c r="E671" s="283"/>
      <c r="F671" s="282"/>
    </row>
    <row r="672" spans="1:7">
      <c r="A672" s="281"/>
      <c r="B672" s="280"/>
      <c r="C672" s="279"/>
      <c r="D672" s="278"/>
      <c r="E672" s="277"/>
      <c r="F672" s="276"/>
      <c r="G672" s="335"/>
    </row>
    <row r="673" spans="1:6" ht="13.5" thickBot="1">
      <c r="A673" s="275"/>
      <c r="B673" s="334"/>
      <c r="C673" s="273"/>
      <c r="D673" s="272"/>
      <c r="E673" s="271"/>
      <c r="F673" s="698"/>
    </row>
    <row r="674" spans="1:6" ht="13.5" thickBot="1">
      <c r="A674" s="269"/>
      <c r="B674" s="268" t="s">
        <v>1323</v>
      </c>
      <c r="C674" s="267"/>
      <c r="D674" s="266"/>
      <c r="E674" s="265"/>
      <c r="F674" s="333">
        <f>SUM(F10:F670)</f>
        <v>0</v>
      </c>
    </row>
  </sheetData>
  <pageMargins left="0.39" right="0.25" top="0.42" bottom="0.32" header="0.32" footer="0.16"/>
  <pageSetup paperSize="9" scale="74" orientation="portrait" r:id="rId1"/>
  <headerFooter alignWithMargins="0">
    <oddFooter>&amp;Cstrana &amp;P</oddFooter>
  </headerFooter>
  <rowBreaks count="6" manualBreakCount="6">
    <brk id="163" max="16383" man="1"/>
    <brk id="244" max="16383" man="1"/>
    <brk id="325" max="16383" man="1"/>
    <brk id="409" max="16383" man="1"/>
    <brk id="484" max="16383" man="1"/>
    <brk id="563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786"/>
  <sheetViews>
    <sheetView topLeftCell="C1" zoomScaleNormal="100" zoomScaleSheetLayoutView="100" workbookViewId="0">
      <selection activeCell="G798" sqref="G798"/>
    </sheetView>
  </sheetViews>
  <sheetFormatPr defaultColWidth="9.140625" defaultRowHeight="14.25"/>
  <cols>
    <col min="1" max="1" width="5" style="362" customWidth="1"/>
    <col min="2" max="2" width="16" style="362" customWidth="1"/>
    <col min="3" max="3" width="100.28515625" style="362" customWidth="1"/>
    <col min="4" max="4" width="4.42578125" style="362" bestFit="1" customWidth="1"/>
    <col min="5" max="5" width="11.28515625" style="364" bestFit="1" customWidth="1"/>
    <col min="6" max="6" width="15.140625" style="364" customWidth="1"/>
    <col min="7" max="7" width="14.28515625" style="364" customWidth="1"/>
    <col min="8" max="8" width="16.85546875" style="365" customWidth="1"/>
    <col min="9" max="9" width="11.5703125" style="362" bestFit="1" customWidth="1"/>
    <col min="10" max="16384" width="9.140625" style="362"/>
  </cols>
  <sheetData>
    <row r="2" spans="1:8" ht="15">
      <c r="C2" s="363" t="s">
        <v>2022</v>
      </c>
    </row>
    <row r="3" spans="1:8" ht="15">
      <c r="B3" s="366"/>
      <c r="C3" s="363" t="s">
        <v>2023</v>
      </c>
      <c r="D3" s="366"/>
      <c r="E3" s="367"/>
      <c r="F3" s="367"/>
      <c r="G3" s="367"/>
    </row>
    <row r="4" spans="1:8" ht="15">
      <c r="B4" s="366"/>
      <c r="C4" s="363" t="s">
        <v>2024</v>
      </c>
      <c r="D4" s="366"/>
      <c r="E4" s="367"/>
      <c r="F4" s="367"/>
      <c r="G4" s="367"/>
    </row>
    <row r="5" spans="1:8" ht="15">
      <c r="B5" s="366"/>
      <c r="C5" s="363"/>
      <c r="D5" s="366"/>
      <c r="E5" s="367"/>
      <c r="F5" s="367"/>
      <c r="G5" s="367"/>
    </row>
    <row r="7" spans="1:8">
      <c r="A7" s="362" t="s">
        <v>2025</v>
      </c>
      <c r="B7" s="362" t="s">
        <v>2026</v>
      </c>
      <c r="C7" s="362" t="s">
        <v>2027</v>
      </c>
      <c r="D7" s="362" t="s">
        <v>2028</v>
      </c>
      <c r="E7" s="368" t="s">
        <v>1699</v>
      </c>
      <c r="F7" s="369" t="s">
        <v>2029</v>
      </c>
      <c r="G7" s="368" t="s">
        <v>2030</v>
      </c>
      <c r="H7" s="369" t="s">
        <v>42</v>
      </c>
    </row>
    <row r="8" spans="1:8">
      <c r="E8" s="368"/>
      <c r="F8" s="369" t="s">
        <v>2031</v>
      </c>
      <c r="G8" s="368"/>
      <c r="H8" s="370"/>
    </row>
    <row r="9" spans="1:8">
      <c r="E9" s="368"/>
      <c r="F9" s="371" t="s">
        <v>2032</v>
      </c>
      <c r="G9" s="371" t="s">
        <v>2032</v>
      </c>
      <c r="H9" s="371" t="s">
        <v>2032</v>
      </c>
    </row>
    <row r="10" spans="1:8" ht="15">
      <c r="C10" s="363" t="s">
        <v>2033</v>
      </c>
      <c r="F10" s="372"/>
    </row>
    <row r="11" spans="1:8">
      <c r="C11" s="362" t="s">
        <v>2034</v>
      </c>
      <c r="F11" s="372"/>
    </row>
    <row r="12" spans="1:8">
      <c r="C12" s="362" t="s">
        <v>2035</v>
      </c>
      <c r="F12" s="373"/>
      <c r="H12" s="374"/>
    </row>
    <row r="13" spans="1:8">
      <c r="A13" s="362">
        <v>1</v>
      </c>
      <c r="B13" s="362" t="s">
        <v>2036</v>
      </c>
      <c r="C13" s="362" t="s">
        <v>2037</v>
      </c>
      <c r="D13" s="362" t="s">
        <v>161</v>
      </c>
      <c r="E13" s="364">
        <v>350</v>
      </c>
      <c r="F13" s="373"/>
      <c r="H13" s="374">
        <f>ROUND(E13*F13,2)</f>
        <v>0</v>
      </c>
    </row>
    <row r="14" spans="1:8">
      <c r="C14" s="362" t="s">
        <v>2038</v>
      </c>
      <c r="F14" s="373"/>
      <c r="H14" s="374"/>
    </row>
    <row r="15" spans="1:8">
      <c r="A15" s="362">
        <v>2</v>
      </c>
      <c r="B15" s="362" t="s">
        <v>2039</v>
      </c>
      <c r="C15" s="362" t="s">
        <v>2040</v>
      </c>
      <c r="D15" s="362" t="s">
        <v>171</v>
      </c>
      <c r="E15" s="364">
        <v>1678</v>
      </c>
      <c r="F15" s="373"/>
      <c r="H15" s="374">
        <f t="shared" ref="H15:H77" si="0">ROUND(E15*F15,2)</f>
        <v>0</v>
      </c>
    </row>
    <row r="16" spans="1:8">
      <c r="C16" s="362" t="s">
        <v>2041</v>
      </c>
      <c r="F16" s="373"/>
      <c r="H16" s="374"/>
    </row>
    <row r="17" spans="1:8">
      <c r="A17" s="362">
        <v>3</v>
      </c>
      <c r="B17" s="362" t="s">
        <v>2042</v>
      </c>
      <c r="C17" s="362" t="s">
        <v>2043</v>
      </c>
      <c r="D17" s="362" t="s">
        <v>171</v>
      </c>
      <c r="E17" s="364">
        <v>678</v>
      </c>
      <c r="F17" s="373"/>
      <c r="H17" s="374">
        <f t="shared" si="0"/>
        <v>0</v>
      </c>
    </row>
    <row r="18" spans="1:8">
      <c r="A18" s="362">
        <v>4</v>
      </c>
      <c r="B18" s="362" t="s">
        <v>2044</v>
      </c>
      <c r="C18" s="362" t="s">
        <v>2045</v>
      </c>
      <c r="D18" s="362" t="s">
        <v>171</v>
      </c>
      <c r="E18" s="364">
        <v>45</v>
      </c>
      <c r="F18" s="373"/>
      <c r="H18" s="374">
        <f t="shared" si="0"/>
        <v>0</v>
      </c>
    </row>
    <row r="19" spans="1:8">
      <c r="A19" s="362">
        <v>5</v>
      </c>
      <c r="B19" s="362" t="s">
        <v>2046</v>
      </c>
      <c r="C19" s="362" t="s">
        <v>2047</v>
      </c>
      <c r="D19" s="362" t="s">
        <v>171</v>
      </c>
      <c r="E19" s="364">
        <v>3</v>
      </c>
      <c r="F19" s="373"/>
      <c r="H19" s="374">
        <f t="shared" si="0"/>
        <v>0</v>
      </c>
    </row>
    <row r="20" spans="1:8">
      <c r="A20" s="362">
        <v>6</v>
      </c>
      <c r="B20" s="362" t="s">
        <v>2048</v>
      </c>
      <c r="C20" s="362" t="s">
        <v>2049</v>
      </c>
      <c r="D20" s="362" t="s">
        <v>171</v>
      </c>
      <c r="E20" s="364">
        <v>155</v>
      </c>
      <c r="F20" s="373"/>
      <c r="H20" s="374">
        <f t="shared" si="0"/>
        <v>0</v>
      </c>
    </row>
    <row r="21" spans="1:8">
      <c r="C21" s="362" t="s">
        <v>2050</v>
      </c>
      <c r="F21" s="373"/>
      <c r="H21" s="374"/>
    </row>
    <row r="22" spans="1:8">
      <c r="A22" s="362">
        <v>7</v>
      </c>
      <c r="B22" s="362" t="s">
        <v>2051</v>
      </c>
      <c r="C22" s="362" t="s">
        <v>2052</v>
      </c>
      <c r="D22" s="362" t="s">
        <v>171</v>
      </c>
      <c r="E22" s="372">
        <v>3300</v>
      </c>
      <c r="F22" s="373"/>
      <c r="H22" s="374">
        <f t="shared" si="0"/>
        <v>0</v>
      </c>
    </row>
    <row r="23" spans="1:8">
      <c r="C23" s="362" t="s">
        <v>2053</v>
      </c>
      <c r="F23" s="373"/>
      <c r="H23" s="374"/>
    </row>
    <row r="24" spans="1:8">
      <c r="A24" s="362">
        <v>8</v>
      </c>
      <c r="B24" s="362" t="s">
        <v>2054</v>
      </c>
      <c r="C24" s="362" t="s">
        <v>2055</v>
      </c>
      <c r="D24" s="362" t="s">
        <v>161</v>
      </c>
      <c r="E24" s="364">
        <v>590</v>
      </c>
      <c r="F24" s="373"/>
      <c r="H24" s="374">
        <f t="shared" si="0"/>
        <v>0</v>
      </c>
    </row>
    <row r="25" spans="1:8">
      <c r="A25" s="362">
        <v>9</v>
      </c>
      <c r="B25" s="362" t="s">
        <v>2056</v>
      </c>
      <c r="C25" s="362" t="s">
        <v>2057</v>
      </c>
      <c r="D25" s="362" t="s">
        <v>161</v>
      </c>
      <c r="E25" s="364">
        <v>136</v>
      </c>
      <c r="F25" s="373"/>
      <c r="H25" s="374">
        <f t="shared" si="0"/>
        <v>0</v>
      </c>
    </row>
    <row r="26" spans="1:8">
      <c r="A26" s="362">
        <v>10</v>
      </c>
      <c r="B26" s="362" t="s">
        <v>2058</v>
      </c>
      <c r="C26" s="362" t="s">
        <v>2059</v>
      </c>
      <c r="D26" s="362" t="s">
        <v>161</v>
      </c>
      <c r="E26" s="364">
        <v>95</v>
      </c>
      <c r="F26" s="373"/>
      <c r="H26" s="374">
        <f t="shared" si="0"/>
        <v>0</v>
      </c>
    </row>
    <row r="27" spans="1:8">
      <c r="A27" s="362">
        <v>11</v>
      </c>
      <c r="B27" s="362" t="s">
        <v>2060</v>
      </c>
      <c r="C27" s="362" t="s">
        <v>2061</v>
      </c>
      <c r="D27" s="362" t="s">
        <v>171</v>
      </c>
      <c r="E27" s="364">
        <v>9650</v>
      </c>
      <c r="F27" s="373"/>
      <c r="H27" s="374">
        <f t="shared" si="0"/>
        <v>0</v>
      </c>
    </row>
    <row r="28" spans="1:8">
      <c r="C28" s="362" t="s">
        <v>2062</v>
      </c>
      <c r="F28" s="373"/>
      <c r="H28" s="374"/>
    </row>
    <row r="29" spans="1:8">
      <c r="A29" s="362">
        <v>12</v>
      </c>
      <c r="B29" s="362" t="s">
        <v>2063</v>
      </c>
      <c r="C29" s="362" t="s">
        <v>2064</v>
      </c>
      <c r="D29" s="362" t="s">
        <v>161</v>
      </c>
      <c r="E29" s="364">
        <v>2720</v>
      </c>
      <c r="F29" s="373"/>
      <c r="H29" s="374">
        <f t="shared" si="0"/>
        <v>0</v>
      </c>
    </row>
    <row r="30" spans="1:8">
      <c r="A30" s="362">
        <v>13</v>
      </c>
      <c r="B30" s="362" t="s">
        <v>2063</v>
      </c>
      <c r="C30" s="362" t="s">
        <v>2065</v>
      </c>
      <c r="D30" s="362" t="s">
        <v>161</v>
      </c>
      <c r="E30" s="364">
        <v>14520</v>
      </c>
      <c r="F30" s="373"/>
      <c r="H30" s="374">
        <f t="shared" si="0"/>
        <v>0</v>
      </c>
    </row>
    <row r="31" spans="1:8">
      <c r="A31" s="362">
        <v>14</v>
      </c>
      <c r="B31" s="362" t="s">
        <v>2066</v>
      </c>
      <c r="C31" s="362" t="s">
        <v>2067</v>
      </c>
      <c r="D31" s="362" t="s">
        <v>161</v>
      </c>
      <c r="E31" s="364">
        <v>9490</v>
      </c>
      <c r="F31" s="373"/>
      <c r="H31" s="374">
        <f t="shared" si="0"/>
        <v>0</v>
      </c>
    </row>
    <row r="32" spans="1:8">
      <c r="A32" s="362">
        <v>15</v>
      </c>
      <c r="B32" s="362" t="s">
        <v>2068</v>
      </c>
      <c r="C32" s="362" t="s">
        <v>2069</v>
      </c>
      <c r="D32" s="362" t="s">
        <v>161</v>
      </c>
      <c r="E32" s="364">
        <v>1029</v>
      </c>
      <c r="F32" s="373"/>
      <c r="H32" s="374">
        <f t="shared" si="0"/>
        <v>0</v>
      </c>
    </row>
    <row r="33" spans="1:8">
      <c r="A33" s="362">
        <v>16</v>
      </c>
      <c r="B33" s="362" t="s">
        <v>2068</v>
      </c>
      <c r="C33" s="362" t="s">
        <v>2070</v>
      </c>
      <c r="D33" s="362" t="s">
        <v>161</v>
      </c>
      <c r="E33" s="364">
        <v>362</v>
      </c>
      <c r="F33" s="373"/>
      <c r="H33" s="374">
        <f t="shared" si="0"/>
        <v>0</v>
      </c>
    </row>
    <row r="34" spans="1:8">
      <c r="A34" s="362">
        <v>17</v>
      </c>
      <c r="B34" s="362" t="s">
        <v>2071</v>
      </c>
      <c r="C34" s="362" t="s">
        <v>2072</v>
      </c>
      <c r="D34" s="362" t="s">
        <v>161</v>
      </c>
      <c r="E34" s="364">
        <v>3990</v>
      </c>
      <c r="F34" s="373"/>
      <c r="H34" s="374">
        <f t="shared" si="0"/>
        <v>0</v>
      </c>
    </row>
    <row r="35" spans="1:8">
      <c r="A35" s="362">
        <v>18</v>
      </c>
      <c r="B35" s="362" t="s">
        <v>2073</v>
      </c>
      <c r="C35" s="362" t="s">
        <v>2074</v>
      </c>
      <c r="D35" s="362" t="s">
        <v>161</v>
      </c>
      <c r="E35" s="364">
        <v>378</v>
      </c>
      <c r="F35" s="373"/>
      <c r="H35" s="374">
        <f t="shared" si="0"/>
        <v>0</v>
      </c>
    </row>
    <row r="36" spans="1:8">
      <c r="A36" s="362">
        <v>19</v>
      </c>
      <c r="B36" s="362" t="s">
        <v>2075</v>
      </c>
      <c r="C36" s="362" t="s">
        <v>2076</v>
      </c>
      <c r="D36" s="362" t="s">
        <v>161</v>
      </c>
      <c r="E36" s="364">
        <v>385</v>
      </c>
      <c r="F36" s="373"/>
      <c r="H36" s="374">
        <f t="shared" si="0"/>
        <v>0</v>
      </c>
    </row>
    <row r="37" spans="1:8">
      <c r="A37" s="362">
        <v>20</v>
      </c>
      <c r="B37" s="362" t="s">
        <v>2077</v>
      </c>
      <c r="C37" s="362" t="s">
        <v>2078</v>
      </c>
      <c r="D37" s="362" t="s">
        <v>161</v>
      </c>
      <c r="E37" s="364">
        <v>395</v>
      </c>
      <c r="F37" s="373"/>
      <c r="H37" s="374">
        <f t="shared" si="0"/>
        <v>0</v>
      </c>
    </row>
    <row r="38" spans="1:8">
      <c r="A38" s="362">
        <v>21</v>
      </c>
      <c r="B38" s="362" t="s">
        <v>2079</v>
      </c>
      <c r="C38" s="362" t="s">
        <v>2080</v>
      </c>
      <c r="D38" s="362" t="s">
        <v>161</v>
      </c>
      <c r="E38" s="364">
        <v>130</v>
      </c>
      <c r="F38" s="373"/>
      <c r="H38" s="374">
        <f t="shared" si="0"/>
        <v>0</v>
      </c>
    </row>
    <row r="39" spans="1:8">
      <c r="A39" s="362">
        <v>22</v>
      </c>
      <c r="B39" s="362" t="s">
        <v>2081</v>
      </c>
      <c r="C39" s="362" t="s">
        <v>2082</v>
      </c>
      <c r="D39" s="362" t="s">
        <v>161</v>
      </c>
      <c r="E39" s="364">
        <v>60</v>
      </c>
      <c r="F39" s="373"/>
      <c r="H39" s="374">
        <f t="shared" si="0"/>
        <v>0</v>
      </c>
    </row>
    <row r="40" spans="1:8">
      <c r="A40" s="362">
        <v>23</v>
      </c>
      <c r="B40" s="362" t="s">
        <v>2083</v>
      </c>
      <c r="C40" s="362" t="s">
        <v>2084</v>
      </c>
      <c r="D40" s="362" t="s">
        <v>161</v>
      </c>
      <c r="E40" s="364">
        <v>240</v>
      </c>
      <c r="F40" s="373"/>
      <c r="H40" s="374">
        <f t="shared" si="0"/>
        <v>0</v>
      </c>
    </row>
    <row r="41" spans="1:8">
      <c r="A41" s="362">
        <v>24</v>
      </c>
      <c r="B41" s="362" t="s">
        <v>2085</v>
      </c>
      <c r="C41" s="362" t="s">
        <v>2086</v>
      </c>
      <c r="D41" s="362" t="s">
        <v>161</v>
      </c>
      <c r="E41" s="364">
        <v>270</v>
      </c>
      <c r="F41" s="373"/>
      <c r="H41" s="374">
        <f t="shared" si="0"/>
        <v>0</v>
      </c>
    </row>
    <row r="42" spans="1:8">
      <c r="A42" s="362">
        <v>25</v>
      </c>
      <c r="B42" s="362" t="s">
        <v>2087</v>
      </c>
      <c r="C42" s="362" t="s">
        <v>2088</v>
      </c>
      <c r="D42" s="362" t="s">
        <v>161</v>
      </c>
      <c r="E42" s="364">
        <v>240</v>
      </c>
      <c r="F42" s="373"/>
      <c r="H42" s="374">
        <f t="shared" si="0"/>
        <v>0</v>
      </c>
    </row>
    <row r="43" spans="1:8">
      <c r="A43" s="362">
        <v>25</v>
      </c>
      <c r="B43" s="362" t="s">
        <v>2089</v>
      </c>
      <c r="C43" s="362" t="s">
        <v>2090</v>
      </c>
      <c r="D43" s="362" t="s">
        <v>161</v>
      </c>
      <c r="E43" s="364">
        <v>50</v>
      </c>
      <c r="F43" s="373"/>
      <c r="H43" s="374">
        <f t="shared" si="0"/>
        <v>0</v>
      </c>
    </row>
    <row r="44" spans="1:8">
      <c r="A44" s="362">
        <v>26</v>
      </c>
      <c r="B44" s="362" t="s">
        <v>2091</v>
      </c>
      <c r="C44" s="362" t="s">
        <v>2092</v>
      </c>
      <c r="D44" s="362" t="s">
        <v>161</v>
      </c>
      <c r="E44" s="364">
        <v>947</v>
      </c>
      <c r="F44" s="373"/>
      <c r="H44" s="374">
        <f t="shared" si="0"/>
        <v>0</v>
      </c>
    </row>
    <row r="45" spans="1:8">
      <c r="A45" s="362">
        <v>27</v>
      </c>
      <c r="B45" s="362" t="s">
        <v>2093</v>
      </c>
      <c r="C45" s="362" t="s">
        <v>2094</v>
      </c>
      <c r="D45" s="362" t="s">
        <v>161</v>
      </c>
      <c r="E45" s="364">
        <v>450</v>
      </c>
      <c r="F45" s="373"/>
      <c r="H45" s="374">
        <f t="shared" si="0"/>
        <v>0</v>
      </c>
    </row>
    <row r="46" spans="1:8">
      <c r="C46" s="362" t="s">
        <v>2095</v>
      </c>
      <c r="F46" s="373"/>
      <c r="H46" s="374"/>
    </row>
    <row r="47" spans="1:8">
      <c r="A47" s="362">
        <v>28</v>
      </c>
      <c r="B47" s="362" t="s">
        <v>2096</v>
      </c>
      <c r="C47" s="362" t="s">
        <v>2097</v>
      </c>
      <c r="D47" s="362" t="s">
        <v>161</v>
      </c>
      <c r="E47" s="364">
        <v>1820</v>
      </c>
      <c r="F47" s="373"/>
      <c r="H47" s="374">
        <f t="shared" si="0"/>
        <v>0</v>
      </c>
    </row>
    <row r="48" spans="1:8">
      <c r="A48" s="362">
        <v>29</v>
      </c>
      <c r="B48" s="362" t="s">
        <v>2098</v>
      </c>
      <c r="C48" s="362" t="s">
        <v>2099</v>
      </c>
      <c r="D48" s="362" t="s">
        <v>161</v>
      </c>
      <c r="E48" s="364">
        <v>7150</v>
      </c>
      <c r="F48" s="373"/>
      <c r="H48" s="374">
        <f t="shared" si="0"/>
        <v>0</v>
      </c>
    </row>
    <row r="49" spans="1:8">
      <c r="A49" s="362">
        <v>30</v>
      </c>
      <c r="B49" s="362" t="s">
        <v>2100</v>
      </c>
      <c r="C49" s="362" t="s">
        <v>2101</v>
      </c>
      <c r="D49" s="362" t="s">
        <v>161</v>
      </c>
      <c r="E49" s="364">
        <v>50</v>
      </c>
      <c r="F49" s="373"/>
      <c r="H49" s="374">
        <f t="shared" si="0"/>
        <v>0</v>
      </c>
    </row>
    <row r="50" spans="1:8">
      <c r="A50" s="362">
        <v>31</v>
      </c>
      <c r="B50" s="362" t="s">
        <v>2102</v>
      </c>
      <c r="C50" s="362" t="s">
        <v>2103</v>
      </c>
      <c r="D50" s="362" t="s">
        <v>161</v>
      </c>
      <c r="E50" s="364">
        <v>10</v>
      </c>
      <c r="F50" s="373"/>
      <c r="H50" s="374">
        <f t="shared" si="0"/>
        <v>0</v>
      </c>
    </row>
    <row r="51" spans="1:8">
      <c r="A51" s="362">
        <v>32</v>
      </c>
      <c r="B51" s="362" t="s">
        <v>2102</v>
      </c>
      <c r="C51" s="362" t="s">
        <v>2104</v>
      </c>
      <c r="D51" s="362" t="s">
        <v>161</v>
      </c>
      <c r="E51" s="364">
        <v>70</v>
      </c>
      <c r="F51" s="373"/>
      <c r="H51" s="374">
        <f t="shared" si="0"/>
        <v>0</v>
      </c>
    </row>
    <row r="52" spans="1:8">
      <c r="C52" s="362" t="s">
        <v>2105</v>
      </c>
      <c r="F52" s="373"/>
      <c r="H52" s="374"/>
    </row>
    <row r="53" spans="1:8">
      <c r="A53" s="362">
        <v>33</v>
      </c>
      <c r="B53" s="362" t="s">
        <v>2106</v>
      </c>
      <c r="C53" s="362" t="s">
        <v>2107</v>
      </c>
      <c r="D53" s="362" t="s">
        <v>161</v>
      </c>
      <c r="E53" s="364">
        <v>460</v>
      </c>
      <c r="F53" s="373"/>
      <c r="H53" s="374">
        <f t="shared" si="0"/>
        <v>0</v>
      </c>
    </row>
    <row r="54" spans="1:8">
      <c r="C54" s="362" t="s">
        <v>2108</v>
      </c>
      <c r="F54" s="373"/>
      <c r="H54" s="374"/>
    </row>
    <row r="55" spans="1:8">
      <c r="A55" s="362">
        <v>34</v>
      </c>
      <c r="B55" s="362" t="s">
        <v>2109</v>
      </c>
      <c r="C55" s="362" t="s">
        <v>2110</v>
      </c>
      <c r="D55" s="362" t="s">
        <v>171</v>
      </c>
      <c r="E55" s="372">
        <v>76</v>
      </c>
      <c r="F55" s="373"/>
      <c r="H55" s="374">
        <f t="shared" si="0"/>
        <v>0</v>
      </c>
    </row>
    <row r="56" spans="1:8">
      <c r="C56" s="362" t="s">
        <v>2111</v>
      </c>
      <c r="F56" s="373"/>
      <c r="H56" s="374"/>
    </row>
    <row r="57" spans="1:8">
      <c r="A57" s="362">
        <v>35</v>
      </c>
      <c r="B57" s="362" t="s">
        <v>2112</v>
      </c>
      <c r="C57" s="362" t="s">
        <v>2113</v>
      </c>
      <c r="D57" s="362" t="s">
        <v>171</v>
      </c>
      <c r="E57" s="364">
        <v>3</v>
      </c>
      <c r="F57" s="373"/>
      <c r="H57" s="374">
        <f t="shared" si="0"/>
        <v>0</v>
      </c>
    </row>
    <row r="58" spans="1:8">
      <c r="A58" s="362">
        <v>36</v>
      </c>
      <c r="B58" s="362" t="s">
        <v>2114</v>
      </c>
      <c r="C58" s="362" t="s">
        <v>2115</v>
      </c>
      <c r="D58" s="362" t="s">
        <v>171</v>
      </c>
      <c r="E58" s="364">
        <v>71</v>
      </c>
      <c r="F58" s="373"/>
      <c r="H58" s="374">
        <f t="shared" si="0"/>
        <v>0</v>
      </c>
    </row>
    <row r="59" spans="1:8">
      <c r="A59" s="362">
        <v>37</v>
      </c>
      <c r="B59" s="362" t="s">
        <v>2116</v>
      </c>
      <c r="C59" s="362" t="s">
        <v>2117</v>
      </c>
      <c r="D59" s="362" t="s">
        <v>171</v>
      </c>
      <c r="E59" s="364">
        <v>20</v>
      </c>
      <c r="F59" s="373"/>
      <c r="H59" s="374">
        <f t="shared" si="0"/>
        <v>0</v>
      </c>
    </row>
    <row r="60" spans="1:8">
      <c r="A60" s="362">
        <v>38</v>
      </c>
      <c r="B60" s="362" t="s">
        <v>2118</v>
      </c>
      <c r="C60" s="362" t="s">
        <v>2119</v>
      </c>
      <c r="D60" s="362" t="s">
        <v>171</v>
      </c>
      <c r="E60" s="364">
        <v>2</v>
      </c>
      <c r="F60" s="373"/>
      <c r="H60" s="374">
        <f t="shared" si="0"/>
        <v>0</v>
      </c>
    </row>
    <row r="61" spans="1:8">
      <c r="C61" s="362" t="s">
        <v>2120</v>
      </c>
      <c r="F61" s="373"/>
      <c r="H61" s="374"/>
    </row>
    <row r="62" spans="1:8">
      <c r="A62" s="362">
        <v>39</v>
      </c>
      <c r="B62" s="362" t="s">
        <v>2121</v>
      </c>
      <c r="C62" s="362" t="s">
        <v>2122</v>
      </c>
      <c r="D62" s="362" t="s">
        <v>171</v>
      </c>
      <c r="E62" s="364">
        <v>496</v>
      </c>
      <c r="F62" s="373"/>
      <c r="H62" s="374">
        <f t="shared" si="0"/>
        <v>0</v>
      </c>
    </row>
    <row r="63" spans="1:8">
      <c r="A63" s="362">
        <v>40</v>
      </c>
      <c r="B63" s="362" t="s">
        <v>2123</v>
      </c>
      <c r="C63" s="362" t="s">
        <v>2124</v>
      </c>
      <c r="D63" s="362" t="s">
        <v>171</v>
      </c>
      <c r="E63" s="364">
        <v>27</v>
      </c>
      <c r="F63" s="373"/>
      <c r="H63" s="374">
        <f t="shared" si="0"/>
        <v>0</v>
      </c>
    </row>
    <row r="64" spans="1:8">
      <c r="A64" s="362">
        <v>41</v>
      </c>
      <c r="B64" s="362" t="s">
        <v>2125</v>
      </c>
      <c r="C64" s="362" t="s">
        <v>2126</v>
      </c>
      <c r="D64" s="362" t="s">
        <v>171</v>
      </c>
      <c r="E64" s="364">
        <v>59</v>
      </c>
      <c r="F64" s="373"/>
      <c r="H64" s="374">
        <f t="shared" si="0"/>
        <v>0</v>
      </c>
    </row>
    <row r="65" spans="1:8">
      <c r="A65" s="362">
        <v>42</v>
      </c>
      <c r="B65" s="362" t="s">
        <v>2127</v>
      </c>
      <c r="C65" s="362" t="s">
        <v>2128</v>
      </c>
      <c r="D65" s="362" t="s">
        <v>171</v>
      </c>
      <c r="E65" s="364">
        <v>26</v>
      </c>
      <c r="F65" s="373"/>
      <c r="H65" s="374">
        <f t="shared" si="0"/>
        <v>0</v>
      </c>
    </row>
    <row r="66" spans="1:8">
      <c r="A66" s="362">
        <v>43</v>
      </c>
      <c r="B66" s="362" t="s">
        <v>2129</v>
      </c>
      <c r="C66" s="362" t="s">
        <v>2130</v>
      </c>
      <c r="D66" s="362" t="s">
        <v>171</v>
      </c>
      <c r="E66" s="364">
        <v>24</v>
      </c>
      <c r="F66" s="373"/>
      <c r="H66" s="374">
        <f t="shared" si="0"/>
        <v>0</v>
      </c>
    </row>
    <row r="67" spans="1:8">
      <c r="C67" s="362" t="s">
        <v>2131</v>
      </c>
      <c r="F67" s="373"/>
      <c r="H67" s="374"/>
    </row>
    <row r="68" spans="1:8">
      <c r="A68" s="362">
        <v>44</v>
      </c>
      <c r="B68" s="362" t="s">
        <v>2132</v>
      </c>
      <c r="C68" s="362" t="s">
        <v>2133</v>
      </c>
      <c r="D68" s="362" t="s">
        <v>171</v>
      </c>
      <c r="E68" s="364">
        <v>22</v>
      </c>
      <c r="F68" s="373"/>
      <c r="H68" s="374">
        <f t="shared" si="0"/>
        <v>0</v>
      </c>
    </row>
    <row r="69" spans="1:8">
      <c r="C69" s="362" t="s">
        <v>2134</v>
      </c>
      <c r="F69" s="373"/>
      <c r="H69" s="374"/>
    </row>
    <row r="70" spans="1:8">
      <c r="A70" s="362">
        <v>45</v>
      </c>
      <c r="B70" s="362" t="s">
        <v>2135</v>
      </c>
      <c r="C70" s="362" t="s">
        <v>2136</v>
      </c>
      <c r="D70" s="362" t="s">
        <v>161</v>
      </c>
      <c r="E70" s="364">
        <v>235</v>
      </c>
      <c r="F70" s="373"/>
      <c r="H70" s="374">
        <f t="shared" si="0"/>
        <v>0</v>
      </c>
    </row>
    <row r="71" spans="1:8">
      <c r="A71" s="362">
        <v>46</v>
      </c>
      <c r="B71" s="362" t="s">
        <v>2137</v>
      </c>
      <c r="C71" s="362" t="s">
        <v>2138</v>
      </c>
      <c r="D71" s="362" t="s">
        <v>171</v>
      </c>
      <c r="E71" s="364">
        <v>8</v>
      </c>
      <c r="F71" s="373"/>
      <c r="H71" s="374">
        <f t="shared" si="0"/>
        <v>0</v>
      </c>
    </row>
    <row r="72" spans="1:8">
      <c r="A72" s="362">
        <v>47</v>
      </c>
      <c r="B72" s="362" t="s">
        <v>2139</v>
      </c>
      <c r="C72" s="362" t="s">
        <v>2140</v>
      </c>
      <c r="D72" s="362" t="s">
        <v>171</v>
      </c>
      <c r="E72" s="364">
        <v>13</v>
      </c>
      <c r="F72" s="373"/>
      <c r="H72" s="374">
        <f t="shared" si="0"/>
        <v>0</v>
      </c>
    </row>
    <row r="73" spans="1:8">
      <c r="A73" s="362">
        <v>48</v>
      </c>
      <c r="B73" s="362" t="s">
        <v>2141</v>
      </c>
      <c r="C73" s="362" t="s">
        <v>2142</v>
      </c>
      <c r="D73" s="362" t="s">
        <v>171</v>
      </c>
      <c r="E73" s="364">
        <v>352</v>
      </c>
      <c r="F73" s="373"/>
      <c r="H73" s="374">
        <f t="shared" si="0"/>
        <v>0</v>
      </c>
    </row>
    <row r="74" spans="1:8">
      <c r="A74" s="362">
        <v>49</v>
      </c>
      <c r="B74" s="362" t="s">
        <v>2143</v>
      </c>
      <c r="C74" s="362" t="s">
        <v>2144</v>
      </c>
      <c r="D74" s="362" t="s">
        <v>171</v>
      </c>
      <c r="E74" s="364">
        <v>280</v>
      </c>
      <c r="F74" s="373"/>
      <c r="H74" s="374">
        <f t="shared" si="0"/>
        <v>0</v>
      </c>
    </row>
    <row r="75" spans="1:8">
      <c r="A75" s="362">
        <v>50</v>
      </c>
      <c r="B75" s="362" t="s">
        <v>2145</v>
      </c>
      <c r="C75" s="362" t="s">
        <v>2146</v>
      </c>
      <c r="D75" s="362" t="s">
        <v>171</v>
      </c>
      <c r="E75" s="364">
        <v>12</v>
      </c>
      <c r="F75" s="373"/>
      <c r="H75" s="374">
        <f t="shared" si="0"/>
        <v>0</v>
      </c>
    </row>
    <row r="76" spans="1:8">
      <c r="A76" s="362">
        <v>51</v>
      </c>
      <c r="B76" s="362" t="s">
        <v>2147</v>
      </c>
      <c r="C76" s="362" t="s">
        <v>2148</v>
      </c>
      <c r="D76" s="362" t="s">
        <v>171</v>
      </c>
      <c r="E76" s="364">
        <v>6</v>
      </c>
      <c r="F76" s="373"/>
      <c r="H76" s="374">
        <f t="shared" si="0"/>
        <v>0</v>
      </c>
    </row>
    <row r="77" spans="1:8">
      <c r="A77" s="362">
        <v>52</v>
      </c>
      <c r="B77" s="362" t="s">
        <v>2149</v>
      </c>
      <c r="C77" s="362" t="s">
        <v>2150</v>
      </c>
      <c r="D77" s="362" t="s">
        <v>171</v>
      </c>
      <c r="E77" s="364">
        <v>12</v>
      </c>
      <c r="F77" s="373"/>
      <c r="H77" s="374">
        <f t="shared" si="0"/>
        <v>0</v>
      </c>
    </row>
    <row r="78" spans="1:8">
      <c r="C78" s="375" t="s">
        <v>2151</v>
      </c>
      <c r="D78" s="362" t="s">
        <v>2152</v>
      </c>
      <c r="E78" s="364" t="s">
        <v>2153</v>
      </c>
      <c r="G78" s="376" t="s">
        <v>2155</v>
      </c>
      <c r="H78" s="364" t="s">
        <v>2154</v>
      </c>
    </row>
    <row r="79" spans="1:8">
      <c r="C79" s="362" t="s">
        <v>2033</v>
      </c>
      <c r="F79" s="742"/>
      <c r="H79" s="740">
        <f>F79</f>
        <v>0</v>
      </c>
    </row>
    <row r="80" spans="1:8">
      <c r="C80" s="377" t="s">
        <v>2156</v>
      </c>
      <c r="F80" s="742"/>
      <c r="H80" s="740">
        <f>F80</f>
        <v>0</v>
      </c>
    </row>
    <row r="81" spans="1:8">
      <c r="C81" s="375" t="s">
        <v>2151</v>
      </c>
      <c r="D81" s="362" t="s">
        <v>2152</v>
      </c>
      <c r="E81" s="364" t="s">
        <v>2153</v>
      </c>
      <c r="G81" s="376" t="s">
        <v>2155</v>
      </c>
      <c r="H81" s="364" t="s">
        <v>2154</v>
      </c>
    </row>
    <row r="82" spans="1:8">
      <c r="C82" s="362" t="s">
        <v>2157</v>
      </c>
      <c r="F82" s="378"/>
      <c r="H82" s="374">
        <f>SUM(H13:H80)</f>
        <v>0</v>
      </c>
    </row>
    <row r="83" spans="1:8">
      <c r="F83" s="378"/>
    </row>
    <row r="84" spans="1:8" ht="12" customHeight="1">
      <c r="F84" s="378"/>
    </row>
    <row r="85" spans="1:8" ht="15">
      <c r="C85" s="363" t="s">
        <v>2158</v>
      </c>
      <c r="F85" s="378"/>
    </row>
    <row r="86" spans="1:8">
      <c r="C86" s="362" t="s">
        <v>2159</v>
      </c>
      <c r="F86" s="378"/>
    </row>
    <row r="87" spans="1:8">
      <c r="C87" s="362" t="s">
        <v>2035</v>
      </c>
      <c r="F87" s="373"/>
      <c r="H87" s="374"/>
    </row>
    <row r="88" spans="1:8">
      <c r="A88" s="362">
        <v>1</v>
      </c>
      <c r="B88" s="362" t="s">
        <v>2160</v>
      </c>
      <c r="C88" s="362" t="s">
        <v>2161</v>
      </c>
      <c r="D88" s="362" t="s">
        <v>161</v>
      </c>
      <c r="E88" s="364">
        <v>350</v>
      </c>
      <c r="F88" s="373"/>
      <c r="G88" s="364">
        <f>ROUND(E88*F88,2)</f>
        <v>0</v>
      </c>
      <c r="H88" s="374"/>
    </row>
    <row r="89" spans="1:8">
      <c r="C89" s="362" t="s">
        <v>2038</v>
      </c>
      <c r="F89" s="373"/>
    </row>
    <row r="90" spans="1:8">
      <c r="A90" s="362">
        <v>2</v>
      </c>
      <c r="B90" s="362" t="s">
        <v>2160</v>
      </c>
      <c r="C90" s="362" t="s">
        <v>2040</v>
      </c>
      <c r="D90" s="362" t="s">
        <v>171</v>
      </c>
      <c r="E90" s="364">
        <v>1678</v>
      </c>
      <c r="F90" s="373"/>
      <c r="G90" s="364">
        <f t="shared" ref="G90:G149" si="1">ROUND(E90*F90,2)</f>
        <v>0</v>
      </c>
    </row>
    <row r="91" spans="1:8">
      <c r="C91" s="362" t="s">
        <v>2162</v>
      </c>
      <c r="F91" s="373"/>
    </row>
    <row r="92" spans="1:8">
      <c r="A92" s="362">
        <v>3</v>
      </c>
      <c r="B92" s="362" t="s">
        <v>2160</v>
      </c>
      <c r="C92" s="362" t="s">
        <v>2043</v>
      </c>
      <c r="D92" s="362" t="s">
        <v>171</v>
      </c>
      <c r="E92" s="364">
        <v>678</v>
      </c>
      <c r="F92" s="373"/>
      <c r="G92" s="364">
        <f t="shared" si="1"/>
        <v>0</v>
      </c>
    </row>
    <row r="93" spans="1:8">
      <c r="C93" s="362" t="s">
        <v>2163</v>
      </c>
      <c r="F93" s="373"/>
    </row>
    <row r="94" spans="1:8">
      <c r="A94" s="362">
        <v>4</v>
      </c>
      <c r="B94" s="362" t="s">
        <v>2160</v>
      </c>
      <c r="C94" s="362" t="s">
        <v>2164</v>
      </c>
      <c r="D94" s="362" t="s">
        <v>171</v>
      </c>
      <c r="E94" s="364">
        <v>415</v>
      </c>
      <c r="F94" s="373"/>
      <c r="G94" s="364">
        <f t="shared" si="1"/>
        <v>0</v>
      </c>
    </row>
    <row r="95" spans="1:8">
      <c r="A95" s="362">
        <v>5</v>
      </c>
      <c r="B95" s="362" t="s">
        <v>2160</v>
      </c>
      <c r="C95" s="362" t="s">
        <v>2165</v>
      </c>
      <c r="D95" s="362" t="s">
        <v>171</v>
      </c>
      <c r="E95" s="364">
        <v>3300</v>
      </c>
      <c r="F95" s="373"/>
      <c r="G95" s="364">
        <f t="shared" si="1"/>
        <v>0</v>
      </c>
    </row>
    <row r="96" spans="1:8">
      <c r="C96" s="362" t="s">
        <v>2166</v>
      </c>
      <c r="F96" s="373"/>
    </row>
    <row r="97" spans="1:7">
      <c r="A97" s="362">
        <v>6</v>
      </c>
      <c r="B97" s="362" t="s">
        <v>2160</v>
      </c>
      <c r="C97" s="362" t="s">
        <v>2167</v>
      </c>
      <c r="D97" s="362" t="s">
        <v>171</v>
      </c>
      <c r="E97" s="364">
        <v>197</v>
      </c>
      <c r="F97" s="373"/>
      <c r="G97" s="364">
        <f t="shared" si="1"/>
        <v>0</v>
      </c>
    </row>
    <row r="98" spans="1:7">
      <c r="A98" s="362">
        <v>7</v>
      </c>
      <c r="B98" s="362" t="s">
        <v>2160</v>
      </c>
      <c r="C98" s="362" t="s">
        <v>2168</v>
      </c>
      <c r="D98" s="362" t="s">
        <v>171</v>
      </c>
      <c r="E98" s="364">
        <v>197</v>
      </c>
      <c r="F98" s="373"/>
      <c r="G98" s="364">
        <f t="shared" si="1"/>
        <v>0</v>
      </c>
    </row>
    <row r="99" spans="1:7">
      <c r="A99" s="362">
        <v>8</v>
      </c>
      <c r="B99" s="362" t="s">
        <v>2160</v>
      </c>
      <c r="C99" s="362" t="s">
        <v>2169</v>
      </c>
      <c r="D99" s="362" t="s">
        <v>171</v>
      </c>
      <c r="E99" s="364">
        <v>197</v>
      </c>
      <c r="F99" s="373"/>
      <c r="G99" s="364">
        <f t="shared" si="1"/>
        <v>0</v>
      </c>
    </row>
    <row r="100" spans="1:7">
      <c r="A100" s="362">
        <v>9</v>
      </c>
      <c r="B100" s="362" t="s">
        <v>2160</v>
      </c>
      <c r="C100" s="362" t="s">
        <v>2061</v>
      </c>
      <c r="D100" s="362" t="s">
        <v>171</v>
      </c>
      <c r="E100" s="364">
        <v>2600</v>
      </c>
      <c r="F100" s="373"/>
      <c r="G100" s="364">
        <f t="shared" si="1"/>
        <v>0</v>
      </c>
    </row>
    <row r="101" spans="1:7">
      <c r="A101" s="362">
        <v>10</v>
      </c>
      <c r="B101" s="362" t="s">
        <v>2160</v>
      </c>
      <c r="C101" s="362" t="s">
        <v>2170</v>
      </c>
      <c r="D101" s="362" t="s">
        <v>171</v>
      </c>
      <c r="E101" s="364">
        <v>45</v>
      </c>
      <c r="F101" s="373"/>
      <c r="G101" s="364">
        <f t="shared" si="1"/>
        <v>0</v>
      </c>
    </row>
    <row r="102" spans="1:7">
      <c r="A102" s="362">
        <v>11</v>
      </c>
      <c r="B102" s="362" t="s">
        <v>2160</v>
      </c>
      <c r="C102" s="362" t="s">
        <v>2171</v>
      </c>
      <c r="D102" s="362" t="s">
        <v>171</v>
      </c>
      <c r="E102" s="364">
        <v>32</v>
      </c>
      <c r="F102" s="373"/>
      <c r="G102" s="364">
        <f t="shared" si="1"/>
        <v>0</v>
      </c>
    </row>
    <row r="103" spans="1:7">
      <c r="A103" s="362">
        <v>12</v>
      </c>
      <c r="B103" s="362" t="s">
        <v>2160</v>
      </c>
      <c r="C103" s="362" t="s">
        <v>2172</v>
      </c>
      <c r="D103" s="362" t="s">
        <v>171</v>
      </c>
      <c r="E103" s="364">
        <v>5400</v>
      </c>
      <c r="F103" s="373"/>
      <c r="G103" s="364">
        <f t="shared" si="1"/>
        <v>0</v>
      </c>
    </row>
    <row r="104" spans="1:7">
      <c r="C104" s="362" t="s">
        <v>2173</v>
      </c>
      <c r="F104" s="373"/>
    </row>
    <row r="105" spans="1:7">
      <c r="A105" s="362">
        <v>13</v>
      </c>
      <c r="B105" s="362" t="s">
        <v>2160</v>
      </c>
      <c r="C105" s="362" t="s">
        <v>2110</v>
      </c>
      <c r="D105" s="362" t="s">
        <v>171</v>
      </c>
      <c r="E105" s="364">
        <v>72</v>
      </c>
      <c r="F105" s="373"/>
      <c r="G105" s="364">
        <f t="shared" si="1"/>
        <v>0</v>
      </c>
    </row>
    <row r="106" spans="1:7" ht="15" customHeight="1">
      <c r="C106" s="362" t="s">
        <v>2174</v>
      </c>
      <c r="F106" s="373"/>
    </row>
    <row r="107" spans="1:7">
      <c r="A107" s="362">
        <v>15</v>
      </c>
      <c r="B107" s="362" t="s">
        <v>2160</v>
      </c>
      <c r="C107" s="362" t="s">
        <v>2064</v>
      </c>
      <c r="D107" s="362" t="s">
        <v>161</v>
      </c>
      <c r="E107" s="364">
        <v>2720</v>
      </c>
      <c r="F107" s="373"/>
      <c r="G107" s="364">
        <f t="shared" si="1"/>
        <v>0</v>
      </c>
    </row>
    <row r="108" spans="1:7">
      <c r="A108" s="362">
        <v>16</v>
      </c>
      <c r="B108" s="362" t="s">
        <v>2160</v>
      </c>
      <c r="C108" s="362" t="s">
        <v>2069</v>
      </c>
      <c r="D108" s="362" t="s">
        <v>161</v>
      </c>
      <c r="E108" s="364">
        <v>1029</v>
      </c>
      <c r="F108" s="373"/>
      <c r="G108" s="364">
        <f t="shared" si="1"/>
        <v>0</v>
      </c>
    </row>
    <row r="109" spans="1:7">
      <c r="A109" s="362">
        <v>17</v>
      </c>
      <c r="B109" s="362" t="s">
        <v>2160</v>
      </c>
      <c r="C109" s="362" t="s">
        <v>2094</v>
      </c>
      <c r="D109" s="362" t="s">
        <v>161</v>
      </c>
      <c r="E109" s="364">
        <v>450</v>
      </c>
      <c r="F109" s="373"/>
      <c r="G109" s="364">
        <f t="shared" si="1"/>
        <v>0</v>
      </c>
    </row>
    <row r="110" spans="1:7">
      <c r="A110" s="362">
        <v>18</v>
      </c>
      <c r="B110" s="362" t="s">
        <v>2160</v>
      </c>
      <c r="C110" s="362" t="s">
        <v>2065</v>
      </c>
      <c r="D110" s="362" t="s">
        <v>161</v>
      </c>
      <c r="E110" s="364">
        <v>14520</v>
      </c>
      <c r="F110" s="373"/>
      <c r="G110" s="364">
        <f t="shared" si="1"/>
        <v>0</v>
      </c>
    </row>
    <row r="111" spans="1:7">
      <c r="A111" s="362">
        <v>19</v>
      </c>
      <c r="B111" s="362" t="s">
        <v>2160</v>
      </c>
      <c r="C111" s="362" t="s">
        <v>2067</v>
      </c>
      <c r="D111" s="362" t="s">
        <v>161</v>
      </c>
      <c r="E111" s="364">
        <v>9490</v>
      </c>
      <c r="F111" s="373"/>
      <c r="G111" s="364">
        <f t="shared" si="1"/>
        <v>0</v>
      </c>
    </row>
    <row r="112" spans="1:7">
      <c r="A112" s="362">
        <v>20</v>
      </c>
      <c r="B112" s="362" t="s">
        <v>2160</v>
      </c>
      <c r="C112" s="362" t="s">
        <v>2070</v>
      </c>
      <c r="D112" s="362" t="s">
        <v>161</v>
      </c>
      <c r="E112" s="364">
        <v>362</v>
      </c>
      <c r="F112" s="373"/>
      <c r="G112" s="364">
        <f t="shared" si="1"/>
        <v>0</v>
      </c>
    </row>
    <row r="113" spans="1:7">
      <c r="A113" s="362">
        <v>21</v>
      </c>
      <c r="B113" s="362" t="s">
        <v>2160</v>
      </c>
      <c r="C113" s="362" t="s">
        <v>2072</v>
      </c>
      <c r="D113" s="362" t="s">
        <v>161</v>
      </c>
      <c r="E113" s="364">
        <v>3990</v>
      </c>
      <c r="F113" s="373"/>
      <c r="G113" s="364">
        <f t="shared" si="1"/>
        <v>0</v>
      </c>
    </row>
    <row r="114" spans="1:7">
      <c r="A114" s="362">
        <v>22</v>
      </c>
      <c r="B114" s="362" t="s">
        <v>2160</v>
      </c>
      <c r="C114" s="362" t="s">
        <v>2074</v>
      </c>
      <c r="D114" s="362" t="s">
        <v>161</v>
      </c>
      <c r="E114" s="364">
        <v>378</v>
      </c>
      <c r="F114" s="373"/>
      <c r="G114" s="364">
        <f t="shared" si="1"/>
        <v>0</v>
      </c>
    </row>
    <row r="115" spans="1:7">
      <c r="A115" s="362">
        <v>23</v>
      </c>
      <c r="B115" s="362" t="s">
        <v>2160</v>
      </c>
      <c r="C115" s="362" t="s">
        <v>2076</v>
      </c>
      <c r="D115" s="362" t="s">
        <v>161</v>
      </c>
      <c r="E115" s="364">
        <v>385</v>
      </c>
      <c r="F115" s="373"/>
      <c r="G115" s="364">
        <f t="shared" si="1"/>
        <v>0</v>
      </c>
    </row>
    <row r="116" spans="1:7">
      <c r="A116" s="362">
        <v>24</v>
      </c>
      <c r="B116" s="362" t="s">
        <v>2160</v>
      </c>
      <c r="C116" s="362" t="s">
        <v>2078</v>
      </c>
      <c r="D116" s="362" t="s">
        <v>161</v>
      </c>
      <c r="E116" s="364">
        <v>395</v>
      </c>
      <c r="F116" s="373"/>
      <c r="G116" s="364">
        <f t="shared" si="1"/>
        <v>0</v>
      </c>
    </row>
    <row r="117" spans="1:7">
      <c r="A117" s="362">
        <v>25</v>
      </c>
      <c r="B117" s="362" t="s">
        <v>2160</v>
      </c>
      <c r="C117" s="362" t="s">
        <v>2080</v>
      </c>
      <c r="D117" s="362" t="s">
        <v>161</v>
      </c>
      <c r="E117" s="364">
        <v>130</v>
      </c>
      <c r="F117" s="373"/>
      <c r="G117" s="364">
        <f t="shared" si="1"/>
        <v>0</v>
      </c>
    </row>
    <row r="118" spans="1:7">
      <c r="A118" s="362">
        <v>26</v>
      </c>
      <c r="B118" s="362" t="s">
        <v>2160</v>
      </c>
      <c r="C118" s="362" t="s">
        <v>2082</v>
      </c>
      <c r="D118" s="362" t="s">
        <v>161</v>
      </c>
      <c r="E118" s="364">
        <v>210</v>
      </c>
      <c r="F118" s="373"/>
      <c r="G118" s="364">
        <f t="shared" si="1"/>
        <v>0</v>
      </c>
    </row>
    <row r="119" spans="1:7">
      <c r="A119" s="362">
        <v>27</v>
      </c>
      <c r="B119" s="362" t="s">
        <v>2160</v>
      </c>
      <c r="C119" s="362" t="s">
        <v>2084</v>
      </c>
      <c r="D119" s="362" t="s">
        <v>161</v>
      </c>
      <c r="E119" s="364">
        <v>240</v>
      </c>
      <c r="F119" s="373"/>
      <c r="G119" s="364">
        <f t="shared" si="1"/>
        <v>0</v>
      </c>
    </row>
    <row r="120" spans="1:7">
      <c r="A120" s="362">
        <v>28</v>
      </c>
      <c r="B120" s="362" t="s">
        <v>2160</v>
      </c>
      <c r="C120" s="362" t="s">
        <v>2086</v>
      </c>
      <c r="D120" s="362" t="s">
        <v>161</v>
      </c>
      <c r="E120" s="364">
        <v>270</v>
      </c>
      <c r="F120" s="373"/>
      <c r="G120" s="364">
        <f t="shared" si="1"/>
        <v>0</v>
      </c>
    </row>
    <row r="121" spans="1:7">
      <c r="A121" s="362">
        <v>29</v>
      </c>
      <c r="B121" s="362" t="s">
        <v>2160</v>
      </c>
      <c r="C121" s="362" t="s">
        <v>2088</v>
      </c>
      <c r="D121" s="362" t="s">
        <v>161</v>
      </c>
      <c r="E121" s="364">
        <v>240</v>
      </c>
      <c r="F121" s="373"/>
      <c r="G121" s="364">
        <f t="shared" si="1"/>
        <v>0</v>
      </c>
    </row>
    <row r="122" spans="1:7">
      <c r="A122" s="362">
        <v>30</v>
      </c>
      <c r="B122" s="362" t="s">
        <v>2160</v>
      </c>
      <c r="C122" s="362" t="s">
        <v>2090</v>
      </c>
      <c r="D122" s="362" t="s">
        <v>161</v>
      </c>
      <c r="E122" s="364">
        <v>50</v>
      </c>
      <c r="F122" s="373"/>
      <c r="G122" s="364">
        <f t="shared" si="1"/>
        <v>0</v>
      </c>
    </row>
    <row r="123" spans="1:7">
      <c r="A123" s="362">
        <v>31</v>
      </c>
      <c r="B123" s="362" t="s">
        <v>2160</v>
      </c>
      <c r="C123" s="362" t="s">
        <v>2092</v>
      </c>
      <c r="D123" s="362" t="s">
        <v>161</v>
      </c>
      <c r="E123" s="364">
        <v>947</v>
      </c>
      <c r="F123" s="373"/>
      <c r="G123" s="364">
        <f t="shared" si="1"/>
        <v>0</v>
      </c>
    </row>
    <row r="124" spans="1:7">
      <c r="C124" s="362" t="s">
        <v>2175</v>
      </c>
      <c r="F124" s="373"/>
    </row>
    <row r="125" spans="1:7">
      <c r="A125" s="362">
        <v>32</v>
      </c>
      <c r="B125" s="362" t="s">
        <v>2160</v>
      </c>
      <c r="C125" s="362" t="s">
        <v>2107</v>
      </c>
      <c r="D125" s="362" t="s">
        <v>161</v>
      </c>
      <c r="E125" s="364">
        <v>483</v>
      </c>
      <c r="F125" s="373"/>
      <c r="G125" s="364">
        <f t="shared" si="1"/>
        <v>0</v>
      </c>
    </row>
    <row r="126" spans="1:7">
      <c r="C126" s="362" t="s">
        <v>2176</v>
      </c>
      <c r="F126" s="373"/>
    </row>
    <row r="127" spans="1:7">
      <c r="A127" s="362">
        <v>33</v>
      </c>
      <c r="B127" s="362" t="s">
        <v>2160</v>
      </c>
      <c r="C127" s="362" t="s">
        <v>2097</v>
      </c>
      <c r="D127" s="362" t="s">
        <v>161</v>
      </c>
      <c r="E127" s="364">
        <v>2200</v>
      </c>
      <c r="F127" s="373"/>
      <c r="G127" s="364">
        <f t="shared" si="1"/>
        <v>0</v>
      </c>
    </row>
    <row r="128" spans="1:7">
      <c r="A128" s="362">
        <v>34</v>
      </c>
      <c r="B128" s="362" t="s">
        <v>2160</v>
      </c>
      <c r="C128" s="362" t="s">
        <v>2099</v>
      </c>
      <c r="D128" s="362" t="s">
        <v>161</v>
      </c>
      <c r="E128" s="364">
        <v>3175</v>
      </c>
      <c r="F128" s="373"/>
      <c r="G128" s="364">
        <f t="shared" si="1"/>
        <v>0</v>
      </c>
    </row>
    <row r="129" spans="1:7">
      <c r="A129" s="362">
        <v>35</v>
      </c>
      <c r="B129" s="362" t="s">
        <v>2160</v>
      </c>
      <c r="C129" s="362" t="s">
        <v>2101</v>
      </c>
      <c r="D129" s="362" t="s">
        <v>161</v>
      </c>
      <c r="E129" s="364">
        <v>514</v>
      </c>
      <c r="F129" s="373"/>
      <c r="G129" s="364">
        <f t="shared" si="1"/>
        <v>0</v>
      </c>
    </row>
    <row r="130" spans="1:7">
      <c r="A130" s="362">
        <v>36</v>
      </c>
      <c r="B130" s="362" t="s">
        <v>2160</v>
      </c>
      <c r="C130" s="362" t="s">
        <v>2103</v>
      </c>
      <c r="D130" s="362" t="s">
        <v>161</v>
      </c>
      <c r="E130" s="364">
        <v>5</v>
      </c>
      <c r="F130" s="373"/>
      <c r="G130" s="364">
        <f t="shared" si="1"/>
        <v>0</v>
      </c>
    </row>
    <row r="131" spans="1:7">
      <c r="A131" s="362">
        <v>37</v>
      </c>
      <c r="B131" s="362" t="s">
        <v>2160</v>
      </c>
      <c r="C131" s="362" t="s">
        <v>2103</v>
      </c>
      <c r="D131" s="362" t="s">
        <v>161</v>
      </c>
      <c r="E131" s="364">
        <v>70</v>
      </c>
      <c r="F131" s="373"/>
      <c r="G131" s="364">
        <f t="shared" si="1"/>
        <v>0</v>
      </c>
    </row>
    <row r="132" spans="1:7">
      <c r="C132" s="362" t="s">
        <v>2177</v>
      </c>
      <c r="F132" s="373"/>
    </row>
    <row r="133" spans="1:7">
      <c r="A133" s="362">
        <v>38</v>
      </c>
      <c r="B133" s="362" t="s">
        <v>2160</v>
      </c>
      <c r="C133" s="362" t="s">
        <v>2178</v>
      </c>
      <c r="D133" s="362" t="s">
        <v>171</v>
      </c>
      <c r="E133" s="364">
        <v>3</v>
      </c>
      <c r="F133" s="373"/>
      <c r="G133" s="364">
        <f t="shared" si="1"/>
        <v>0</v>
      </c>
    </row>
    <row r="134" spans="1:7">
      <c r="A134" s="362">
        <v>39</v>
      </c>
      <c r="B134" s="362" t="s">
        <v>2160</v>
      </c>
      <c r="C134" s="362" t="s">
        <v>2179</v>
      </c>
      <c r="D134" s="362" t="s">
        <v>171</v>
      </c>
      <c r="E134" s="364">
        <v>71</v>
      </c>
      <c r="F134" s="373"/>
      <c r="G134" s="364">
        <f t="shared" si="1"/>
        <v>0</v>
      </c>
    </row>
    <row r="135" spans="1:7">
      <c r="A135" s="362">
        <v>40</v>
      </c>
      <c r="B135" s="362" t="s">
        <v>2160</v>
      </c>
      <c r="C135" s="362" t="s">
        <v>2180</v>
      </c>
      <c r="D135" s="362" t="s">
        <v>171</v>
      </c>
      <c r="E135" s="364">
        <v>20</v>
      </c>
      <c r="F135" s="373"/>
      <c r="G135" s="364">
        <f t="shared" si="1"/>
        <v>0</v>
      </c>
    </row>
    <row r="136" spans="1:7">
      <c r="A136" s="362">
        <v>41</v>
      </c>
      <c r="B136" s="362" t="s">
        <v>2160</v>
      </c>
      <c r="C136" s="362" t="s">
        <v>2181</v>
      </c>
      <c r="D136" s="362" t="s">
        <v>171</v>
      </c>
      <c r="E136" s="364">
        <v>2</v>
      </c>
      <c r="F136" s="373"/>
      <c r="G136" s="364">
        <f t="shared" si="1"/>
        <v>0</v>
      </c>
    </row>
    <row r="137" spans="1:7">
      <c r="A137" s="362">
        <v>42</v>
      </c>
      <c r="B137" s="362" t="s">
        <v>2160</v>
      </c>
      <c r="C137" s="362" t="s">
        <v>2182</v>
      </c>
      <c r="D137" s="362" t="s">
        <v>171</v>
      </c>
      <c r="E137" s="364">
        <v>40</v>
      </c>
      <c r="F137" s="373"/>
      <c r="G137" s="364">
        <f t="shared" si="1"/>
        <v>0</v>
      </c>
    </row>
    <row r="138" spans="1:7">
      <c r="A138" s="362">
        <v>43</v>
      </c>
      <c r="B138" s="362" t="s">
        <v>2160</v>
      </c>
      <c r="C138" s="362" t="s">
        <v>2183</v>
      </c>
      <c r="D138" s="362" t="s">
        <v>171</v>
      </c>
      <c r="E138" s="364">
        <v>88</v>
      </c>
      <c r="F138" s="373"/>
      <c r="G138" s="364">
        <f t="shared" si="1"/>
        <v>0</v>
      </c>
    </row>
    <row r="139" spans="1:7">
      <c r="C139" s="362" t="s">
        <v>2184</v>
      </c>
      <c r="F139" s="373"/>
    </row>
    <row r="140" spans="1:7">
      <c r="A140" s="362">
        <v>44</v>
      </c>
      <c r="B140" s="362" t="s">
        <v>2160</v>
      </c>
      <c r="C140" s="362" t="s">
        <v>2185</v>
      </c>
      <c r="D140" s="362" t="s">
        <v>171</v>
      </c>
      <c r="E140" s="364">
        <v>22</v>
      </c>
      <c r="F140" s="373"/>
      <c r="G140" s="364">
        <f t="shared" si="1"/>
        <v>0</v>
      </c>
    </row>
    <row r="141" spans="1:7">
      <c r="C141" s="362" t="s">
        <v>2134</v>
      </c>
      <c r="F141" s="373"/>
    </row>
    <row r="142" spans="1:7">
      <c r="A142" s="362">
        <v>45</v>
      </c>
      <c r="B142" s="362" t="s">
        <v>2160</v>
      </c>
      <c r="C142" s="362" t="s">
        <v>2186</v>
      </c>
      <c r="D142" s="362" t="s">
        <v>161</v>
      </c>
      <c r="E142" s="364">
        <v>235</v>
      </c>
      <c r="F142" s="373"/>
      <c r="G142" s="364">
        <f t="shared" si="1"/>
        <v>0</v>
      </c>
    </row>
    <row r="143" spans="1:7">
      <c r="A143" s="362">
        <v>46</v>
      </c>
      <c r="B143" s="362" t="s">
        <v>2160</v>
      </c>
      <c r="C143" s="362" t="s">
        <v>2138</v>
      </c>
      <c r="D143" s="362" t="s">
        <v>171</v>
      </c>
      <c r="E143" s="364">
        <v>8</v>
      </c>
      <c r="F143" s="373"/>
      <c r="G143" s="364">
        <f t="shared" si="1"/>
        <v>0</v>
      </c>
    </row>
    <row r="144" spans="1:7">
      <c r="A144" s="362">
        <v>47</v>
      </c>
      <c r="B144" s="362" t="s">
        <v>2160</v>
      </c>
      <c r="C144" s="362" t="s">
        <v>2140</v>
      </c>
      <c r="D144" s="362" t="s">
        <v>171</v>
      </c>
      <c r="E144" s="364">
        <v>13</v>
      </c>
      <c r="F144" s="373"/>
      <c r="G144" s="364">
        <f t="shared" si="1"/>
        <v>0</v>
      </c>
    </row>
    <row r="145" spans="1:8">
      <c r="A145" s="362">
        <v>48</v>
      </c>
      <c r="B145" s="362" t="s">
        <v>2160</v>
      </c>
      <c r="C145" s="362" t="s">
        <v>2142</v>
      </c>
      <c r="D145" s="362" t="s">
        <v>171</v>
      </c>
      <c r="E145" s="364">
        <v>352</v>
      </c>
      <c r="F145" s="373"/>
      <c r="G145" s="364">
        <f t="shared" si="1"/>
        <v>0</v>
      </c>
    </row>
    <row r="146" spans="1:8">
      <c r="A146" s="362">
        <v>49</v>
      </c>
      <c r="B146" s="362" t="s">
        <v>2160</v>
      </c>
      <c r="C146" s="362" t="s">
        <v>2187</v>
      </c>
      <c r="D146" s="362" t="s">
        <v>171</v>
      </c>
      <c r="E146" s="364">
        <v>280</v>
      </c>
      <c r="F146" s="373"/>
      <c r="G146" s="364">
        <f t="shared" si="1"/>
        <v>0</v>
      </c>
    </row>
    <row r="147" spans="1:8">
      <c r="A147" s="362">
        <v>50</v>
      </c>
      <c r="B147" s="362" t="s">
        <v>2160</v>
      </c>
      <c r="C147" s="362" t="s">
        <v>2148</v>
      </c>
      <c r="D147" s="362" t="s">
        <v>171</v>
      </c>
      <c r="E147" s="364">
        <v>6</v>
      </c>
      <c r="F147" s="373"/>
      <c r="G147" s="364">
        <f t="shared" si="1"/>
        <v>0</v>
      </c>
    </row>
    <row r="148" spans="1:8">
      <c r="A148" s="362">
        <v>51</v>
      </c>
      <c r="B148" s="362" t="s">
        <v>2160</v>
      </c>
      <c r="C148" s="362" t="s">
        <v>2150</v>
      </c>
      <c r="D148" s="362" t="s">
        <v>171</v>
      </c>
      <c r="E148" s="364">
        <v>12</v>
      </c>
      <c r="F148" s="373"/>
      <c r="G148" s="364">
        <f t="shared" si="1"/>
        <v>0</v>
      </c>
    </row>
    <row r="149" spans="1:8">
      <c r="A149" s="362">
        <v>52</v>
      </c>
      <c r="B149" s="362" t="s">
        <v>2160</v>
      </c>
      <c r="C149" s="362" t="s">
        <v>2188</v>
      </c>
      <c r="D149" s="362" t="s">
        <v>939</v>
      </c>
      <c r="E149" s="364">
        <v>1</v>
      </c>
      <c r="F149" s="373"/>
      <c r="G149" s="364">
        <f t="shared" si="1"/>
        <v>0</v>
      </c>
    </row>
    <row r="150" spans="1:8">
      <c r="C150" s="375" t="s">
        <v>2151</v>
      </c>
      <c r="D150" s="362" t="s">
        <v>2152</v>
      </c>
      <c r="E150" s="364" t="s">
        <v>2153</v>
      </c>
      <c r="G150" s="376" t="s">
        <v>2155</v>
      </c>
      <c r="H150" s="364" t="s">
        <v>2154</v>
      </c>
    </row>
    <row r="151" spans="1:8">
      <c r="C151" s="362" t="s">
        <v>2189</v>
      </c>
      <c r="F151" s="373"/>
      <c r="G151" s="743"/>
      <c r="H151" s="364"/>
    </row>
    <row r="152" spans="1:8">
      <c r="C152" s="377" t="s">
        <v>2190</v>
      </c>
      <c r="F152" s="373"/>
      <c r="G152" s="743">
        <f>F152</f>
        <v>0</v>
      </c>
      <c r="H152" s="368"/>
    </row>
    <row r="153" spans="1:8">
      <c r="C153" s="375" t="s">
        <v>2151</v>
      </c>
      <c r="D153" s="362" t="s">
        <v>2152</v>
      </c>
      <c r="E153" s="364" t="s">
        <v>2153</v>
      </c>
      <c r="G153" s="376" t="s">
        <v>2155</v>
      </c>
      <c r="H153" s="364" t="s">
        <v>2154</v>
      </c>
    </row>
    <row r="154" spans="1:8">
      <c r="C154" s="362" t="s">
        <v>2191</v>
      </c>
      <c r="F154" s="373"/>
      <c r="G154" s="364">
        <f>SUM(G88:G152)</f>
        <v>0</v>
      </c>
      <c r="H154" s="368"/>
    </row>
    <row r="155" spans="1:8">
      <c r="F155" s="373"/>
    </row>
    <row r="156" spans="1:8">
      <c r="F156" s="373"/>
    </row>
    <row r="157" spans="1:8" ht="15">
      <c r="C157" s="363" t="s">
        <v>2192</v>
      </c>
      <c r="F157" s="373"/>
    </row>
    <row r="158" spans="1:8">
      <c r="C158" s="362" t="s">
        <v>2034</v>
      </c>
      <c r="F158" s="373"/>
    </row>
    <row r="159" spans="1:8">
      <c r="C159" s="362" t="s">
        <v>2193</v>
      </c>
      <c r="F159" s="373"/>
    </row>
    <row r="160" spans="1:8">
      <c r="A160" s="362">
        <v>1</v>
      </c>
      <c r="B160" s="362" t="s">
        <v>2160</v>
      </c>
      <c r="C160" s="362" t="s">
        <v>2194</v>
      </c>
      <c r="D160" s="362" t="s">
        <v>171</v>
      </c>
      <c r="E160" s="364">
        <v>118</v>
      </c>
      <c r="F160" s="373"/>
      <c r="G160" s="364">
        <f t="shared" ref="G160:G208" si="2">ROUND(E160*F160,2)</f>
        <v>0</v>
      </c>
      <c r="H160" s="374"/>
    </row>
    <row r="161" spans="1:8">
      <c r="A161" s="362">
        <v>2</v>
      </c>
      <c r="B161" s="362" t="s">
        <v>2160</v>
      </c>
      <c r="C161" s="362" t="s">
        <v>2195</v>
      </c>
      <c r="D161" s="362" t="s">
        <v>171</v>
      </c>
      <c r="E161" s="364">
        <v>79</v>
      </c>
      <c r="F161" s="373"/>
      <c r="G161" s="364">
        <f t="shared" si="2"/>
        <v>0</v>
      </c>
      <c r="H161" s="374"/>
    </row>
    <row r="162" spans="1:8">
      <c r="A162" s="362">
        <v>3</v>
      </c>
      <c r="B162" s="362" t="s">
        <v>2160</v>
      </c>
      <c r="C162" s="362" t="s">
        <v>2196</v>
      </c>
      <c r="D162" s="362" t="s">
        <v>171</v>
      </c>
      <c r="E162" s="364">
        <v>150</v>
      </c>
      <c r="F162" s="373"/>
      <c r="G162" s="364">
        <f t="shared" si="2"/>
        <v>0</v>
      </c>
      <c r="H162" s="374"/>
    </row>
    <row r="163" spans="1:8">
      <c r="A163" s="362">
        <v>4</v>
      </c>
      <c r="B163" s="362" t="s">
        <v>2160</v>
      </c>
      <c r="C163" s="362" t="s">
        <v>2197</v>
      </c>
      <c r="D163" s="362" t="s">
        <v>171</v>
      </c>
      <c r="E163" s="364">
        <v>20</v>
      </c>
      <c r="F163" s="373"/>
      <c r="G163" s="364">
        <f t="shared" si="2"/>
        <v>0</v>
      </c>
      <c r="H163" s="374"/>
    </row>
    <row r="164" spans="1:8">
      <c r="A164" s="362">
        <v>5</v>
      </c>
      <c r="B164" s="362" t="s">
        <v>2160</v>
      </c>
      <c r="C164" s="362" t="s">
        <v>2198</v>
      </c>
      <c r="D164" s="362" t="s">
        <v>171</v>
      </c>
      <c r="E164" s="364">
        <v>16</v>
      </c>
      <c r="F164" s="373"/>
      <c r="G164" s="364">
        <f t="shared" si="2"/>
        <v>0</v>
      </c>
      <c r="H164" s="374"/>
    </row>
    <row r="165" spans="1:8">
      <c r="A165" s="362">
        <v>6</v>
      </c>
      <c r="B165" s="362" t="s">
        <v>2160</v>
      </c>
      <c r="C165" s="362" t="s">
        <v>2199</v>
      </c>
      <c r="D165" s="362" t="s">
        <v>171</v>
      </c>
      <c r="E165" s="364">
        <v>62</v>
      </c>
      <c r="F165" s="373"/>
      <c r="G165" s="364">
        <f t="shared" si="2"/>
        <v>0</v>
      </c>
      <c r="H165" s="374"/>
    </row>
    <row r="166" spans="1:8">
      <c r="A166" s="362">
        <v>7</v>
      </c>
      <c r="B166" s="362" t="s">
        <v>2160</v>
      </c>
      <c r="C166" s="362" t="s">
        <v>2200</v>
      </c>
      <c r="D166" s="362" t="s">
        <v>171</v>
      </c>
      <c r="E166" s="364">
        <v>20</v>
      </c>
      <c r="F166" s="373"/>
      <c r="G166" s="364">
        <f t="shared" si="2"/>
        <v>0</v>
      </c>
      <c r="H166" s="374"/>
    </row>
    <row r="167" spans="1:8">
      <c r="A167" s="362">
        <v>8</v>
      </c>
      <c r="B167" s="362" t="s">
        <v>2160</v>
      </c>
      <c r="C167" s="362" t="s">
        <v>2201</v>
      </c>
      <c r="D167" s="362" t="s">
        <v>171</v>
      </c>
      <c r="E167" s="364">
        <v>4</v>
      </c>
      <c r="F167" s="373"/>
      <c r="G167" s="364">
        <f t="shared" si="2"/>
        <v>0</v>
      </c>
      <c r="H167" s="374"/>
    </row>
    <row r="168" spans="1:8">
      <c r="A168" s="362">
        <v>9</v>
      </c>
      <c r="B168" s="362" t="s">
        <v>2160</v>
      </c>
      <c r="C168" s="362" t="s">
        <v>2202</v>
      </c>
      <c r="D168" s="362" t="s">
        <v>171</v>
      </c>
      <c r="E168" s="372">
        <v>471</v>
      </c>
      <c r="F168" s="373"/>
      <c r="G168" s="364">
        <f t="shared" si="2"/>
        <v>0</v>
      </c>
      <c r="H168" s="374"/>
    </row>
    <row r="169" spans="1:8">
      <c r="A169" s="362">
        <v>10</v>
      </c>
      <c r="B169" s="362" t="s">
        <v>2160</v>
      </c>
      <c r="C169" s="362" t="s">
        <v>2203</v>
      </c>
      <c r="D169" s="362" t="s">
        <v>171</v>
      </c>
      <c r="E169" s="372">
        <v>232</v>
      </c>
      <c r="F169" s="373"/>
      <c r="G169" s="364">
        <f t="shared" si="2"/>
        <v>0</v>
      </c>
      <c r="H169" s="374"/>
    </row>
    <row r="170" spans="1:8">
      <c r="A170" s="362">
        <v>11</v>
      </c>
      <c r="B170" s="362" t="s">
        <v>2160</v>
      </c>
      <c r="C170" s="362" t="s">
        <v>2204</v>
      </c>
      <c r="D170" s="362" t="s">
        <v>171</v>
      </c>
      <c r="E170" s="372">
        <v>106</v>
      </c>
      <c r="F170" s="373"/>
      <c r="G170" s="364">
        <f t="shared" si="2"/>
        <v>0</v>
      </c>
      <c r="H170" s="374"/>
    </row>
    <row r="171" spans="1:8">
      <c r="A171" s="362">
        <v>12</v>
      </c>
      <c r="B171" s="362" t="s">
        <v>2160</v>
      </c>
      <c r="C171" s="362" t="s">
        <v>2205</v>
      </c>
      <c r="D171" s="362" t="s">
        <v>171</v>
      </c>
      <c r="E171" s="372">
        <v>45</v>
      </c>
      <c r="F171" s="373"/>
      <c r="G171" s="364">
        <f t="shared" si="2"/>
        <v>0</v>
      </c>
      <c r="H171" s="374"/>
    </row>
    <row r="172" spans="1:8">
      <c r="A172" s="362">
        <v>13</v>
      </c>
      <c r="B172" s="362" t="s">
        <v>2160</v>
      </c>
      <c r="C172" s="362" t="s">
        <v>2206</v>
      </c>
      <c r="D172" s="362" t="s">
        <v>171</v>
      </c>
      <c r="E172" s="372">
        <v>22</v>
      </c>
      <c r="F172" s="373"/>
      <c r="G172" s="364">
        <f t="shared" si="2"/>
        <v>0</v>
      </c>
      <c r="H172" s="374"/>
    </row>
    <row r="173" spans="1:8">
      <c r="A173" s="362">
        <v>14</v>
      </c>
      <c r="B173" s="362" t="s">
        <v>2160</v>
      </c>
      <c r="C173" s="362" t="s">
        <v>2207</v>
      </c>
      <c r="D173" s="362" t="s">
        <v>171</v>
      </c>
      <c r="E173" s="364">
        <v>12</v>
      </c>
      <c r="F173" s="373"/>
      <c r="G173" s="364">
        <f t="shared" si="2"/>
        <v>0</v>
      </c>
      <c r="H173" s="374"/>
    </row>
    <row r="174" spans="1:8">
      <c r="A174" s="362">
        <v>15</v>
      </c>
      <c r="B174" s="362" t="s">
        <v>2160</v>
      </c>
      <c r="C174" s="362" t="s">
        <v>2208</v>
      </c>
      <c r="D174" s="362" t="s">
        <v>171</v>
      </c>
      <c r="E174" s="364">
        <v>18</v>
      </c>
      <c r="F174" s="373"/>
      <c r="G174" s="364">
        <f t="shared" si="2"/>
        <v>0</v>
      </c>
      <c r="H174" s="374"/>
    </row>
    <row r="175" spans="1:8">
      <c r="A175" s="362">
        <v>16</v>
      </c>
      <c r="B175" s="362" t="s">
        <v>2160</v>
      </c>
      <c r="C175" s="362" t="s">
        <v>2209</v>
      </c>
      <c r="D175" s="362" t="s">
        <v>171</v>
      </c>
      <c r="E175" s="364">
        <v>12</v>
      </c>
      <c r="F175" s="373"/>
      <c r="G175" s="364">
        <f t="shared" si="2"/>
        <v>0</v>
      </c>
      <c r="H175" s="374"/>
    </row>
    <row r="176" spans="1:8">
      <c r="A176" s="362">
        <v>17</v>
      </c>
      <c r="B176" s="362" t="s">
        <v>2160</v>
      </c>
      <c r="C176" s="362" t="s">
        <v>2210</v>
      </c>
      <c r="D176" s="362" t="s">
        <v>171</v>
      </c>
      <c r="E176" s="364">
        <v>14</v>
      </c>
      <c r="F176" s="373"/>
      <c r="G176" s="364">
        <f t="shared" si="2"/>
        <v>0</v>
      </c>
      <c r="H176" s="374"/>
    </row>
    <row r="177" spans="1:8">
      <c r="A177" s="362">
        <v>18</v>
      </c>
      <c r="B177" s="362" t="s">
        <v>2160</v>
      </c>
      <c r="C177" s="362" t="s">
        <v>2211</v>
      </c>
      <c r="D177" s="362" t="s">
        <v>171</v>
      </c>
      <c r="E177" s="372">
        <v>1</v>
      </c>
      <c r="F177" s="373"/>
      <c r="G177" s="364">
        <f t="shared" si="2"/>
        <v>0</v>
      </c>
      <c r="H177" s="374"/>
    </row>
    <row r="178" spans="1:8">
      <c r="A178" s="362">
        <v>19</v>
      </c>
      <c r="B178" s="362" t="s">
        <v>2160</v>
      </c>
      <c r="C178" s="362" t="s">
        <v>2212</v>
      </c>
      <c r="D178" s="362" t="s">
        <v>171</v>
      </c>
      <c r="E178" s="372">
        <v>12</v>
      </c>
      <c r="F178" s="373"/>
      <c r="G178" s="364">
        <f t="shared" si="2"/>
        <v>0</v>
      </c>
      <c r="H178" s="374"/>
    </row>
    <row r="179" spans="1:8">
      <c r="A179" s="362">
        <v>20</v>
      </c>
      <c r="B179" s="362" t="s">
        <v>2160</v>
      </c>
      <c r="C179" s="362" t="s">
        <v>2213</v>
      </c>
      <c r="D179" s="362" t="s">
        <v>171</v>
      </c>
      <c r="E179" s="372">
        <v>1</v>
      </c>
      <c r="F179" s="373"/>
      <c r="G179" s="364">
        <f t="shared" si="2"/>
        <v>0</v>
      </c>
      <c r="H179" s="374"/>
    </row>
    <row r="180" spans="1:8">
      <c r="A180" s="362">
        <v>21</v>
      </c>
      <c r="B180" s="362" t="s">
        <v>2160</v>
      </c>
      <c r="C180" s="362" t="s">
        <v>2214</v>
      </c>
      <c r="D180" s="362" t="s">
        <v>171</v>
      </c>
      <c r="E180" s="372">
        <v>3</v>
      </c>
      <c r="F180" s="373"/>
      <c r="G180" s="364">
        <f t="shared" si="2"/>
        <v>0</v>
      </c>
      <c r="H180" s="374"/>
    </row>
    <row r="181" spans="1:8">
      <c r="A181" s="362">
        <v>22</v>
      </c>
      <c r="B181" s="362" t="s">
        <v>2160</v>
      </c>
      <c r="C181" s="362" t="s">
        <v>2215</v>
      </c>
      <c r="D181" s="362" t="s">
        <v>171</v>
      </c>
      <c r="E181" s="364">
        <v>594</v>
      </c>
      <c r="F181" s="373"/>
      <c r="G181" s="364">
        <f t="shared" si="2"/>
        <v>0</v>
      </c>
      <c r="H181" s="374"/>
    </row>
    <row r="182" spans="1:8">
      <c r="A182" s="362">
        <v>23</v>
      </c>
      <c r="B182" s="362" t="s">
        <v>2160</v>
      </c>
      <c r="C182" s="362" t="s">
        <v>2216</v>
      </c>
      <c r="D182" s="362" t="s">
        <v>171</v>
      </c>
      <c r="E182" s="364">
        <v>182</v>
      </c>
      <c r="F182" s="373"/>
      <c r="G182" s="364">
        <f t="shared" si="2"/>
        <v>0</v>
      </c>
      <c r="H182" s="374"/>
    </row>
    <row r="183" spans="1:8">
      <c r="A183" s="362">
        <v>24</v>
      </c>
      <c r="B183" s="362" t="s">
        <v>2160</v>
      </c>
      <c r="C183" s="362" t="s">
        <v>2217</v>
      </c>
      <c r="D183" s="362" t="s">
        <v>171</v>
      </c>
      <c r="E183" s="364">
        <v>96</v>
      </c>
      <c r="F183" s="373"/>
      <c r="G183" s="364">
        <f t="shared" si="2"/>
        <v>0</v>
      </c>
      <c r="H183" s="374"/>
    </row>
    <row r="184" spans="1:8">
      <c r="A184" s="362">
        <v>25</v>
      </c>
      <c r="B184" s="362" t="s">
        <v>2160</v>
      </c>
      <c r="C184" s="362" t="s">
        <v>2218</v>
      </c>
      <c r="D184" s="362" t="s">
        <v>171</v>
      </c>
      <c r="E184" s="364">
        <v>4</v>
      </c>
      <c r="F184" s="373"/>
      <c r="G184" s="364">
        <f t="shared" si="2"/>
        <v>0</v>
      </c>
      <c r="H184" s="374"/>
    </row>
    <row r="185" spans="1:8">
      <c r="A185" s="362">
        <v>26</v>
      </c>
      <c r="B185" s="362" t="s">
        <v>2160</v>
      </c>
      <c r="C185" s="362" t="s">
        <v>2219</v>
      </c>
      <c r="D185" s="362" t="s">
        <v>171</v>
      </c>
      <c r="E185" s="364">
        <v>123</v>
      </c>
      <c r="F185" s="373"/>
      <c r="G185" s="364">
        <f t="shared" si="2"/>
        <v>0</v>
      </c>
      <c r="H185" s="374"/>
    </row>
    <row r="186" spans="1:8">
      <c r="A186" s="362">
        <v>27</v>
      </c>
      <c r="B186" s="362" t="s">
        <v>2160</v>
      </c>
      <c r="C186" s="362" t="s">
        <v>2220</v>
      </c>
      <c r="D186" s="362" t="s">
        <v>171</v>
      </c>
      <c r="E186" s="364">
        <v>105</v>
      </c>
      <c r="F186" s="373"/>
      <c r="G186" s="364">
        <f t="shared" si="2"/>
        <v>0</v>
      </c>
      <c r="H186" s="374"/>
    </row>
    <row r="187" spans="1:8">
      <c r="A187" s="362">
        <v>28</v>
      </c>
      <c r="B187" s="362" t="s">
        <v>2160</v>
      </c>
      <c r="C187" s="362" t="s">
        <v>2221</v>
      </c>
      <c r="D187" s="362" t="s">
        <v>171</v>
      </c>
      <c r="E187" s="364">
        <v>6</v>
      </c>
      <c r="F187" s="373"/>
      <c r="G187" s="364">
        <f t="shared" si="2"/>
        <v>0</v>
      </c>
      <c r="H187" s="374"/>
    </row>
    <row r="188" spans="1:8">
      <c r="A188" s="362">
        <v>29</v>
      </c>
      <c r="B188" s="362" t="s">
        <v>2160</v>
      </c>
      <c r="C188" s="362" t="s">
        <v>2222</v>
      </c>
      <c r="D188" s="362" t="s">
        <v>171</v>
      </c>
      <c r="E188" s="364">
        <v>7</v>
      </c>
      <c r="F188" s="373"/>
      <c r="G188" s="364">
        <f t="shared" si="2"/>
        <v>0</v>
      </c>
      <c r="H188" s="374"/>
    </row>
    <row r="189" spans="1:8">
      <c r="C189" s="362" t="s">
        <v>2223</v>
      </c>
      <c r="F189" s="373"/>
      <c r="H189" s="374"/>
    </row>
    <row r="190" spans="1:8">
      <c r="A190" s="362">
        <v>30</v>
      </c>
      <c r="B190" s="362" t="s">
        <v>2160</v>
      </c>
      <c r="C190" s="362" t="s">
        <v>2224</v>
      </c>
      <c r="D190" s="362" t="s">
        <v>171</v>
      </c>
      <c r="E190" s="364">
        <v>30</v>
      </c>
      <c r="F190" s="373"/>
      <c r="G190" s="364">
        <f t="shared" si="2"/>
        <v>0</v>
      </c>
      <c r="H190" s="374"/>
    </row>
    <row r="191" spans="1:8">
      <c r="A191" s="362">
        <v>31</v>
      </c>
      <c r="B191" s="362" t="s">
        <v>2160</v>
      </c>
      <c r="C191" s="362" t="s">
        <v>2225</v>
      </c>
      <c r="D191" s="362" t="s">
        <v>171</v>
      </c>
      <c r="E191" s="364">
        <v>10</v>
      </c>
      <c r="F191" s="373"/>
      <c r="G191" s="364">
        <f t="shared" si="2"/>
        <v>0</v>
      </c>
      <c r="H191" s="374"/>
    </row>
    <row r="192" spans="1:8">
      <c r="C192" s="362" t="s">
        <v>2226</v>
      </c>
      <c r="F192" s="373"/>
      <c r="H192" s="374"/>
    </row>
    <row r="193" spans="1:8">
      <c r="A193" s="362">
        <v>32</v>
      </c>
      <c r="B193" s="362" t="s">
        <v>2160</v>
      </c>
      <c r="C193" s="362" t="s">
        <v>2227</v>
      </c>
      <c r="D193" s="362" t="s">
        <v>171</v>
      </c>
      <c r="E193" s="364">
        <v>88</v>
      </c>
      <c r="F193" s="373"/>
      <c r="G193" s="364">
        <f t="shared" si="2"/>
        <v>0</v>
      </c>
      <c r="H193" s="374"/>
    </row>
    <row r="194" spans="1:8">
      <c r="A194" s="362">
        <v>33</v>
      </c>
      <c r="B194" s="362" t="s">
        <v>2160</v>
      </c>
      <c r="C194" s="362" t="s">
        <v>2228</v>
      </c>
      <c r="D194" s="362" t="s">
        <v>171</v>
      </c>
      <c r="E194" s="364">
        <v>59</v>
      </c>
      <c r="F194" s="373"/>
      <c r="G194" s="364">
        <f t="shared" si="2"/>
        <v>0</v>
      </c>
      <c r="H194" s="374"/>
    </row>
    <row r="195" spans="1:8">
      <c r="A195" s="362">
        <v>34</v>
      </c>
      <c r="B195" s="362" t="s">
        <v>2160</v>
      </c>
      <c r="C195" s="362" t="s">
        <v>2229</v>
      </c>
      <c r="D195" s="362" t="s">
        <v>171</v>
      </c>
      <c r="E195" s="364">
        <v>19</v>
      </c>
      <c r="F195" s="373"/>
      <c r="G195" s="364">
        <f t="shared" si="2"/>
        <v>0</v>
      </c>
      <c r="H195" s="374"/>
    </row>
    <row r="196" spans="1:8" ht="13.5" customHeight="1">
      <c r="A196" s="362">
        <v>35</v>
      </c>
      <c r="B196" s="362" t="s">
        <v>2160</v>
      </c>
      <c r="C196" s="362" t="s">
        <v>2230</v>
      </c>
      <c r="D196" s="362" t="s">
        <v>171</v>
      </c>
      <c r="E196" s="364">
        <v>4</v>
      </c>
      <c r="F196" s="373"/>
      <c r="G196" s="364">
        <f t="shared" si="2"/>
        <v>0</v>
      </c>
      <c r="H196" s="374"/>
    </row>
    <row r="197" spans="1:8" ht="13.5" customHeight="1">
      <c r="A197" s="362">
        <v>36</v>
      </c>
      <c r="B197" s="362" t="s">
        <v>2160</v>
      </c>
      <c r="C197" s="362" t="s">
        <v>2231</v>
      </c>
      <c r="D197" s="362" t="s">
        <v>171</v>
      </c>
      <c r="E197" s="364">
        <v>14</v>
      </c>
      <c r="F197" s="373"/>
      <c r="G197" s="364">
        <f t="shared" si="2"/>
        <v>0</v>
      </c>
      <c r="H197" s="374"/>
    </row>
    <row r="198" spans="1:8" ht="13.5" customHeight="1">
      <c r="A198" s="362">
        <v>37</v>
      </c>
      <c r="B198" s="362" t="s">
        <v>2160</v>
      </c>
      <c r="C198" s="362" t="s">
        <v>2232</v>
      </c>
      <c r="D198" s="362" t="s">
        <v>171</v>
      </c>
      <c r="E198" s="364">
        <v>192</v>
      </c>
      <c r="F198" s="373"/>
      <c r="G198" s="364">
        <f t="shared" si="2"/>
        <v>0</v>
      </c>
      <c r="H198" s="374"/>
    </row>
    <row r="199" spans="1:8" ht="13.5" customHeight="1">
      <c r="A199" s="362">
        <v>38</v>
      </c>
      <c r="B199" s="362" t="s">
        <v>2160</v>
      </c>
      <c r="C199" s="362" t="s">
        <v>2233</v>
      </c>
      <c r="D199" s="362" t="s">
        <v>171</v>
      </c>
      <c r="E199" s="364">
        <v>382</v>
      </c>
      <c r="F199" s="373"/>
      <c r="G199" s="364">
        <f t="shared" si="2"/>
        <v>0</v>
      </c>
      <c r="H199" s="374"/>
    </row>
    <row r="200" spans="1:8" ht="13.5" customHeight="1">
      <c r="A200" s="362">
        <v>39</v>
      </c>
      <c r="B200" s="362" t="s">
        <v>2160</v>
      </c>
      <c r="C200" s="362" t="s">
        <v>2234</v>
      </c>
      <c r="D200" s="362" t="s">
        <v>171</v>
      </c>
      <c r="E200" s="364">
        <v>30</v>
      </c>
      <c r="F200" s="373"/>
      <c r="G200" s="364">
        <f t="shared" si="2"/>
        <v>0</v>
      </c>
      <c r="H200" s="374"/>
    </row>
    <row r="201" spans="1:8" ht="13.5" customHeight="1">
      <c r="A201" s="362">
        <v>40</v>
      </c>
      <c r="B201" s="362" t="s">
        <v>2160</v>
      </c>
      <c r="C201" s="362" t="s">
        <v>2235</v>
      </c>
      <c r="D201" s="362" t="s">
        <v>171</v>
      </c>
      <c r="E201" s="364">
        <v>588</v>
      </c>
      <c r="F201" s="373"/>
      <c r="G201" s="364">
        <f t="shared" si="2"/>
        <v>0</v>
      </c>
      <c r="H201" s="374"/>
    </row>
    <row r="202" spans="1:8" ht="13.5" customHeight="1">
      <c r="A202" s="362">
        <v>41</v>
      </c>
      <c r="B202" s="362" t="s">
        <v>2160</v>
      </c>
      <c r="C202" s="362" t="s">
        <v>2236</v>
      </c>
      <c r="D202" s="362" t="s">
        <v>171</v>
      </c>
      <c r="E202" s="364">
        <v>28</v>
      </c>
      <c r="F202" s="373"/>
      <c r="G202" s="364">
        <f t="shared" si="2"/>
        <v>0</v>
      </c>
      <c r="H202" s="374"/>
    </row>
    <row r="203" spans="1:8" ht="13.5" customHeight="1">
      <c r="A203" s="362">
        <v>42</v>
      </c>
      <c r="B203" s="362" t="s">
        <v>2160</v>
      </c>
      <c r="C203" s="362" t="s">
        <v>2237</v>
      </c>
      <c r="D203" s="362" t="s">
        <v>171</v>
      </c>
      <c r="E203" s="364">
        <v>2</v>
      </c>
      <c r="F203" s="373"/>
      <c r="G203" s="364">
        <f t="shared" si="2"/>
        <v>0</v>
      </c>
      <c r="H203" s="374"/>
    </row>
    <row r="204" spans="1:8" ht="13.5" customHeight="1">
      <c r="A204" s="362">
        <v>43</v>
      </c>
      <c r="B204" s="362" t="s">
        <v>2160</v>
      </c>
      <c r="C204" s="362" t="s">
        <v>2238</v>
      </c>
      <c r="D204" s="362" t="s">
        <v>171</v>
      </c>
      <c r="E204" s="364">
        <v>4</v>
      </c>
      <c r="F204" s="373"/>
      <c r="G204" s="364">
        <f t="shared" si="2"/>
        <v>0</v>
      </c>
      <c r="H204" s="374"/>
    </row>
    <row r="205" spans="1:8" ht="13.5" customHeight="1">
      <c r="A205" s="362">
        <v>44</v>
      </c>
      <c r="B205" s="362" t="s">
        <v>2160</v>
      </c>
      <c r="C205" s="362" t="s">
        <v>2239</v>
      </c>
      <c r="D205" s="362" t="s">
        <v>171</v>
      </c>
      <c r="E205" s="364">
        <v>15</v>
      </c>
      <c r="F205" s="373"/>
      <c r="G205" s="364">
        <f t="shared" si="2"/>
        <v>0</v>
      </c>
      <c r="H205" s="374"/>
    </row>
    <row r="206" spans="1:8" ht="13.5" customHeight="1">
      <c r="A206" s="362">
        <v>45</v>
      </c>
      <c r="B206" s="362" t="s">
        <v>2160</v>
      </c>
      <c r="C206" s="362" t="s">
        <v>2240</v>
      </c>
      <c r="D206" s="362" t="s">
        <v>171</v>
      </c>
      <c r="E206" s="364">
        <v>3</v>
      </c>
      <c r="F206" s="373"/>
      <c r="G206" s="364">
        <f t="shared" si="2"/>
        <v>0</v>
      </c>
      <c r="H206" s="374"/>
    </row>
    <row r="207" spans="1:8" ht="13.5" customHeight="1">
      <c r="A207" s="362">
        <v>46</v>
      </c>
      <c r="B207" s="362" t="s">
        <v>2160</v>
      </c>
      <c r="C207" s="362" t="s">
        <v>2241</v>
      </c>
      <c r="D207" s="362" t="s">
        <v>171</v>
      </c>
      <c r="E207" s="364">
        <v>3</v>
      </c>
      <c r="F207" s="373"/>
      <c r="G207" s="364">
        <f t="shared" si="2"/>
        <v>0</v>
      </c>
      <c r="H207" s="374"/>
    </row>
    <row r="208" spans="1:8" ht="13.5" customHeight="1">
      <c r="A208" s="362">
        <v>47</v>
      </c>
      <c r="B208" s="362" t="s">
        <v>2160</v>
      </c>
      <c r="C208" s="362" t="s">
        <v>2242</v>
      </c>
      <c r="D208" s="362" t="s">
        <v>171</v>
      </c>
      <c r="E208" s="364">
        <v>80</v>
      </c>
      <c r="F208" s="373"/>
      <c r="G208" s="364">
        <f t="shared" si="2"/>
        <v>0</v>
      </c>
      <c r="H208" s="374"/>
    </row>
    <row r="209" spans="1:8">
      <c r="C209" s="375" t="s">
        <v>2151</v>
      </c>
      <c r="D209" s="362" t="s">
        <v>2152</v>
      </c>
      <c r="E209" s="364" t="s">
        <v>2153</v>
      </c>
      <c r="G209" s="376" t="s">
        <v>2155</v>
      </c>
      <c r="H209" s="368" t="s">
        <v>2154</v>
      </c>
    </row>
    <row r="210" spans="1:8">
      <c r="C210" s="362" t="s">
        <v>2192</v>
      </c>
      <c r="F210" s="373"/>
      <c r="G210" s="743"/>
      <c r="H210" s="364"/>
    </row>
    <row r="211" spans="1:8">
      <c r="C211" s="377" t="s">
        <v>2243</v>
      </c>
      <c r="F211" s="373"/>
      <c r="G211" s="743">
        <f>F211</f>
        <v>0</v>
      </c>
      <c r="H211" s="368"/>
    </row>
    <row r="212" spans="1:8">
      <c r="C212" s="375" t="s">
        <v>2151</v>
      </c>
      <c r="D212" s="362" t="s">
        <v>2152</v>
      </c>
      <c r="E212" s="364" t="s">
        <v>2153</v>
      </c>
      <c r="G212" s="376" t="s">
        <v>2155</v>
      </c>
      <c r="H212" s="364" t="s">
        <v>2154</v>
      </c>
    </row>
    <row r="213" spans="1:8">
      <c r="C213" s="362" t="s">
        <v>2244</v>
      </c>
      <c r="F213" s="373"/>
      <c r="G213" s="364">
        <f>SUM(G160:G211)</f>
        <v>0</v>
      </c>
      <c r="H213" s="368"/>
    </row>
    <row r="214" spans="1:8">
      <c r="F214" s="373"/>
    </row>
    <row r="215" spans="1:8" ht="15">
      <c r="B215" s="363" t="s">
        <v>2245</v>
      </c>
      <c r="C215" s="362" t="s">
        <v>2246</v>
      </c>
      <c r="G215" s="362"/>
      <c r="H215" s="362"/>
    </row>
    <row r="216" spans="1:8">
      <c r="F216" s="373"/>
    </row>
    <row r="217" spans="1:8" ht="15">
      <c r="C217" s="363" t="s">
        <v>2247</v>
      </c>
      <c r="F217" s="373"/>
    </row>
    <row r="218" spans="1:8">
      <c r="C218" s="362" t="s">
        <v>2248</v>
      </c>
      <c r="F218" s="373"/>
    </row>
    <row r="219" spans="1:8">
      <c r="C219" s="362" t="s">
        <v>2249</v>
      </c>
      <c r="F219" s="373"/>
    </row>
    <row r="220" spans="1:8">
      <c r="A220" s="362">
        <v>1</v>
      </c>
      <c r="B220" s="362" t="s">
        <v>2250</v>
      </c>
      <c r="C220" s="362" t="s">
        <v>2251</v>
      </c>
      <c r="D220" s="362" t="s">
        <v>171</v>
      </c>
      <c r="E220" s="364">
        <v>12</v>
      </c>
      <c r="F220" s="373"/>
      <c r="H220" s="374">
        <f t="shared" ref="H220:H260" si="3">ROUND(E220*F220,2)</f>
        <v>0</v>
      </c>
    </row>
    <row r="221" spans="1:8">
      <c r="A221" s="362">
        <v>2</v>
      </c>
      <c r="B221" s="362" t="s">
        <v>2252</v>
      </c>
      <c r="C221" s="362" t="s">
        <v>2253</v>
      </c>
      <c r="D221" s="362" t="s">
        <v>171</v>
      </c>
      <c r="E221" s="364">
        <v>3</v>
      </c>
      <c r="F221" s="373"/>
      <c r="H221" s="374">
        <f t="shared" si="3"/>
        <v>0</v>
      </c>
    </row>
    <row r="222" spans="1:8">
      <c r="A222" s="362">
        <v>3</v>
      </c>
      <c r="B222" s="362" t="s">
        <v>2254</v>
      </c>
      <c r="C222" s="362" t="s">
        <v>2255</v>
      </c>
      <c r="D222" s="362" t="s">
        <v>171</v>
      </c>
      <c r="E222" s="364">
        <v>16</v>
      </c>
      <c r="F222" s="373"/>
      <c r="H222" s="374">
        <f t="shared" si="3"/>
        <v>0</v>
      </c>
    </row>
    <row r="223" spans="1:8">
      <c r="A223" s="362">
        <v>4</v>
      </c>
      <c r="B223" s="362" t="s">
        <v>2256</v>
      </c>
      <c r="C223" s="362" t="s">
        <v>2257</v>
      </c>
      <c r="D223" s="362" t="s">
        <v>171</v>
      </c>
      <c r="E223" s="364">
        <v>6</v>
      </c>
      <c r="F223" s="373"/>
      <c r="H223" s="374">
        <f t="shared" si="3"/>
        <v>0</v>
      </c>
    </row>
    <row r="224" spans="1:8">
      <c r="C224" s="362" t="s">
        <v>2258</v>
      </c>
      <c r="F224" s="373"/>
      <c r="H224" s="374"/>
    </row>
    <row r="225" spans="1:8">
      <c r="A225" s="362">
        <v>5</v>
      </c>
      <c r="B225" s="362" t="s">
        <v>2259</v>
      </c>
      <c r="C225" s="362" t="s">
        <v>2251</v>
      </c>
      <c r="D225" s="362" t="s">
        <v>171</v>
      </c>
      <c r="E225" s="364">
        <v>118</v>
      </c>
      <c r="F225" s="373"/>
      <c r="H225" s="374">
        <f t="shared" si="3"/>
        <v>0</v>
      </c>
    </row>
    <row r="226" spans="1:8">
      <c r="A226" s="362">
        <v>6</v>
      </c>
      <c r="B226" s="362" t="s">
        <v>2260</v>
      </c>
      <c r="C226" s="362" t="s">
        <v>2253</v>
      </c>
      <c r="D226" s="362" t="s">
        <v>171</v>
      </c>
      <c r="E226" s="364">
        <v>79</v>
      </c>
      <c r="F226" s="373"/>
      <c r="H226" s="374">
        <f t="shared" si="3"/>
        <v>0</v>
      </c>
    </row>
    <row r="227" spans="1:8">
      <c r="A227" s="362">
        <v>7</v>
      </c>
      <c r="B227" s="362" t="s">
        <v>2261</v>
      </c>
      <c r="C227" s="362" t="s">
        <v>2255</v>
      </c>
      <c r="D227" s="362" t="s">
        <v>171</v>
      </c>
      <c r="E227" s="364">
        <v>150</v>
      </c>
      <c r="F227" s="373"/>
      <c r="H227" s="374">
        <f t="shared" si="3"/>
        <v>0</v>
      </c>
    </row>
    <row r="228" spans="1:8">
      <c r="A228" s="362">
        <v>8</v>
      </c>
      <c r="B228" s="362" t="s">
        <v>2262</v>
      </c>
      <c r="C228" s="362" t="s">
        <v>2263</v>
      </c>
      <c r="D228" s="362" t="s">
        <v>171</v>
      </c>
      <c r="E228" s="364">
        <v>20</v>
      </c>
      <c r="F228" s="373"/>
      <c r="H228" s="374">
        <f t="shared" si="3"/>
        <v>0</v>
      </c>
    </row>
    <row r="229" spans="1:8">
      <c r="A229" s="362">
        <v>9</v>
      </c>
      <c r="B229" s="362" t="s">
        <v>2264</v>
      </c>
      <c r="C229" s="362" t="s">
        <v>2265</v>
      </c>
      <c r="D229" s="362" t="s">
        <v>171</v>
      </c>
      <c r="E229" s="364">
        <v>16</v>
      </c>
      <c r="F229" s="373"/>
      <c r="H229" s="374">
        <f t="shared" si="3"/>
        <v>0</v>
      </c>
    </row>
    <row r="230" spans="1:8">
      <c r="A230" s="362">
        <v>10</v>
      </c>
      <c r="B230" s="362" t="s">
        <v>2266</v>
      </c>
      <c r="C230" s="362" t="s">
        <v>2267</v>
      </c>
      <c r="D230" s="362" t="s">
        <v>171</v>
      </c>
      <c r="E230" s="364">
        <v>62</v>
      </c>
      <c r="F230" s="373"/>
      <c r="H230" s="374">
        <f t="shared" si="3"/>
        <v>0</v>
      </c>
    </row>
    <row r="231" spans="1:8">
      <c r="A231" s="362">
        <v>11</v>
      </c>
      <c r="B231" s="362" t="s">
        <v>2266</v>
      </c>
      <c r="C231" s="362" t="s">
        <v>2200</v>
      </c>
      <c r="D231" s="362" t="s">
        <v>171</v>
      </c>
      <c r="E231" s="364">
        <v>20</v>
      </c>
      <c r="F231" s="373"/>
      <c r="H231" s="374">
        <f t="shared" si="3"/>
        <v>0</v>
      </c>
    </row>
    <row r="232" spans="1:8">
      <c r="C232" s="362" t="s">
        <v>2268</v>
      </c>
      <c r="F232" s="373"/>
      <c r="H232" s="374"/>
    </row>
    <row r="233" spans="1:8">
      <c r="A233" s="362">
        <v>12</v>
      </c>
      <c r="B233" s="362" t="s">
        <v>2269</v>
      </c>
      <c r="C233" s="362" t="s">
        <v>2211</v>
      </c>
      <c r="D233" s="362" t="s">
        <v>171</v>
      </c>
      <c r="E233" s="372">
        <v>1</v>
      </c>
      <c r="F233" s="373"/>
      <c r="H233" s="374">
        <f t="shared" si="3"/>
        <v>0</v>
      </c>
    </row>
    <row r="234" spans="1:8">
      <c r="A234" s="362">
        <v>13</v>
      </c>
      <c r="B234" s="362" t="s">
        <v>2269</v>
      </c>
      <c r="C234" s="362" t="s">
        <v>2212</v>
      </c>
      <c r="D234" s="362" t="s">
        <v>171</v>
      </c>
      <c r="E234" s="372">
        <v>12</v>
      </c>
      <c r="F234" s="373"/>
      <c r="H234" s="374">
        <f t="shared" si="3"/>
        <v>0</v>
      </c>
    </row>
    <row r="235" spans="1:8">
      <c r="A235" s="362">
        <v>14</v>
      </c>
      <c r="B235" s="362" t="s">
        <v>2269</v>
      </c>
      <c r="C235" s="362" t="s">
        <v>2213</v>
      </c>
      <c r="D235" s="362" t="s">
        <v>171</v>
      </c>
      <c r="E235" s="372">
        <v>12</v>
      </c>
      <c r="F235" s="373"/>
      <c r="H235" s="374">
        <f t="shared" si="3"/>
        <v>0</v>
      </c>
    </row>
    <row r="236" spans="1:8">
      <c r="A236" s="362">
        <v>15</v>
      </c>
      <c r="B236" s="362" t="s">
        <v>2270</v>
      </c>
      <c r="C236" s="362" t="s">
        <v>2271</v>
      </c>
      <c r="D236" s="362" t="s">
        <v>171</v>
      </c>
      <c r="E236" s="372">
        <v>3</v>
      </c>
      <c r="F236" s="373"/>
      <c r="H236" s="374">
        <f t="shared" si="3"/>
        <v>0</v>
      </c>
    </row>
    <row r="237" spans="1:8">
      <c r="C237" s="362" t="s">
        <v>2223</v>
      </c>
      <c r="F237" s="373"/>
      <c r="H237" s="374"/>
    </row>
    <row r="238" spans="1:8">
      <c r="A238" s="362">
        <v>16</v>
      </c>
      <c r="B238" s="362" t="s">
        <v>2272</v>
      </c>
      <c r="C238" s="362" t="s">
        <v>2273</v>
      </c>
      <c r="D238" s="362" t="s">
        <v>171</v>
      </c>
      <c r="E238" s="364">
        <v>56</v>
      </c>
      <c r="F238" s="373"/>
      <c r="H238" s="374">
        <f t="shared" si="3"/>
        <v>0</v>
      </c>
    </row>
    <row r="239" spans="1:8">
      <c r="A239" s="362">
        <v>17</v>
      </c>
      <c r="B239" s="362" t="s">
        <v>2274</v>
      </c>
      <c r="C239" s="362" t="s">
        <v>2224</v>
      </c>
      <c r="D239" s="362" t="s">
        <v>171</v>
      </c>
      <c r="E239" s="364">
        <v>30</v>
      </c>
      <c r="F239" s="373"/>
      <c r="H239" s="374">
        <f t="shared" si="3"/>
        <v>0</v>
      </c>
    </row>
    <row r="240" spans="1:8">
      <c r="A240" s="362">
        <v>18</v>
      </c>
      <c r="B240" s="362" t="s">
        <v>2274</v>
      </c>
      <c r="C240" s="362" t="s">
        <v>2225</v>
      </c>
      <c r="D240" s="362" t="s">
        <v>171</v>
      </c>
      <c r="E240" s="364">
        <v>7</v>
      </c>
      <c r="F240" s="373"/>
      <c r="H240" s="374">
        <f t="shared" si="3"/>
        <v>0</v>
      </c>
    </row>
    <row r="241" spans="1:8">
      <c r="A241" s="362">
        <v>19</v>
      </c>
      <c r="B241" s="362" t="s">
        <v>2262</v>
      </c>
      <c r="C241" s="362" t="s">
        <v>2201</v>
      </c>
      <c r="D241" s="362" t="s">
        <v>171</v>
      </c>
      <c r="E241" s="364">
        <v>4</v>
      </c>
      <c r="F241" s="373"/>
      <c r="H241" s="374">
        <f t="shared" si="3"/>
        <v>0</v>
      </c>
    </row>
    <row r="242" spans="1:8" ht="12.75" customHeight="1">
      <c r="C242" s="362" t="s">
        <v>2275</v>
      </c>
      <c r="F242" s="373"/>
      <c r="H242" s="374"/>
    </row>
    <row r="243" spans="1:8">
      <c r="A243" s="362">
        <v>20</v>
      </c>
      <c r="B243" s="362" t="s">
        <v>2276</v>
      </c>
      <c r="C243" s="362" t="s">
        <v>2277</v>
      </c>
      <c r="D243" s="362" t="s">
        <v>171</v>
      </c>
      <c r="E243" s="364">
        <v>1005</v>
      </c>
      <c r="F243" s="373"/>
      <c r="H243" s="374">
        <f t="shared" si="3"/>
        <v>0</v>
      </c>
    </row>
    <row r="244" spans="1:8">
      <c r="A244" s="362">
        <v>21</v>
      </c>
      <c r="B244" s="362" t="s">
        <v>2278</v>
      </c>
      <c r="C244" s="362" t="s">
        <v>2279</v>
      </c>
      <c r="D244" s="362" t="s">
        <v>171</v>
      </c>
      <c r="E244" s="364">
        <v>105</v>
      </c>
      <c r="F244" s="373"/>
      <c r="H244" s="374">
        <f t="shared" si="3"/>
        <v>0</v>
      </c>
    </row>
    <row r="245" spans="1:8">
      <c r="A245" s="362">
        <v>22</v>
      </c>
      <c r="B245" s="362" t="s">
        <v>2280</v>
      </c>
      <c r="C245" s="362" t="s">
        <v>2222</v>
      </c>
      <c r="D245" s="362" t="s">
        <v>171</v>
      </c>
      <c r="E245" s="364">
        <v>7</v>
      </c>
      <c r="F245" s="373"/>
      <c r="H245" s="374">
        <f t="shared" si="3"/>
        <v>0</v>
      </c>
    </row>
    <row r="246" spans="1:8">
      <c r="C246" s="362" t="s">
        <v>2281</v>
      </c>
      <c r="F246" s="373"/>
      <c r="H246" s="374"/>
    </row>
    <row r="247" spans="1:8">
      <c r="A247" s="362">
        <v>23</v>
      </c>
      <c r="B247" s="362" t="s">
        <v>2282</v>
      </c>
      <c r="C247" s="362" t="s">
        <v>2283</v>
      </c>
      <c r="D247" s="362" t="s">
        <v>171</v>
      </c>
      <c r="E247" s="364">
        <v>5</v>
      </c>
      <c r="F247" s="373"/>
      <c r="H247" s="374">
        <f t="shared" si="3"/>
        <v>0</v>
      </c>
    </row>
    <row r="248" spans="1:8">
      <c r="A248" s="362">
        <v>24</v>
      </c>
      <c r="B248" s="362" t="s">
        <v>2284</v>
      </c>
      <c r="C248" s="362" t="s">
        <v>2285</v>
      </c>
      <c r="D248" s="362" t="s">
        <v>171</v>
      </c>
      <c r="E248" s="364">
        <v>4</v>
      </c>
      <c r="F248" s="373"/>
      <c r="H248" s="374">
        <f t="shared" si="3"/>
        <v>0</v>
      </c>
    </row>
    <row r="249" spans="1:8">
      <c r="A249" s="362">
        <v>25</v>
      </c>
      <c r="B249" s="362" t="s">
        <v>2286</v>
      </c>
      <c r="C249" s="362" t="s">
        <v>2287</v>
      </c>
      <c r="D249" s="362" t="s">
        <v>171</v>
      </c>
      <c r="E249" s="364">
        <v>22</v>
      </c>
      <c r="F249" s="373"/>
      <c r="H249" s="374">
        <f t="shared" si="3"/>
        <v>0</v>
      </c>
    </row>
    <row r="250" spans="1:8">
      <c r="A250" s="362">
        <v>26</v>
      </c>
      <c r="B250" s="362" t="s">
        <v>2288</v>
      </c>
      <c r="C250" s="362" t="s">
        <v>2289</v>
      </c>
      <c r="D250" s="362" t="s">
        <v>171</v>
      </c>
      <c r="E250" s="364">
        <v>1</v>
      </c>
      <c r="F250" s="373"/>
      <c r="H250" s="374">
        <f t="shared" si="3"/>
        <v>0</v>
      </c>
    </row>
    <row r="251" spans="1:8">
      <c r="A251" s="362">
        <v>27</v>
      </c>
      <c r="B251" s="362" t="s">
        <v>2160</v>
      </c>
      <c r="C251" s="362" t="s">
        <v>2290</v>
      </c>
      <c r="D251" s="362" t="s">
        <v>171</v>
      </c>
      <c r="E251" s="364">
        <v>2</v>
      </c>
      <c r="F251" s="373"/>
      <c r="H251" s="374">
        <f t="shared" si="3"/>
        <v>0</v>
      </c>
    </row>
    <row r="252" spans="1:8">
      <c r="A252" s="362">
        <v>28</v>
      </c>
      <c r="B252" s="362" t="s">
        <v>2160</v>
      </c>
      <c r="C252" s="362" t="s">
        <v>2291</v>
      </c>
      <c r="D252" s="362" t="s">
        <v>171</v>
      </c>
      <c r="E252" s="364">
        <v>5</v>
      </c>
      <c r="F252" s="373"/>
      <c r="H252" s="374">
        <f t="shared" si="3"/>
        <v>0</v>
      </c>
    </row>
    <row r="253" spans="1:8">
      <c r="C253" s="362" t="s">
        <v>2292</v>
      </c>
      <c r="F253" s="373"/>
      <c r="H253" s="374"/>
    </row>
    <row r="254" spans="1:8">
      <c r="A254" s="362">
        <v>29</v>
      </c>
      <c r="B254" s="362" t="s">
        <v>2293</v>
      </c>
      <c r="C254" s="362" t="s">
        <v>2294</v>
      </c>
      <c r="D254" s="362" t="s">
        <v>171</v>
      </c>
      <c r="E254" s="364">
        <v>80</v>
      </c>
      <c r="F254" s="373"/>
      <c r="H254" s="374">
        <f t="shared" si="3"/>
        <v>0</v>
      </c>
    </row>
    <row r="255" spans="1:8">
      <c r="A255" s="362">
        <v>30</v>
      </c>
      <c r="B255" s="362" t="s">
        <v>2293</v>
      </c>
      <c r="C255" s="362" t="s">
        <v>2295</v>
      </c>
      <c r="D255" s="362" t="s">
        <v>171</v>
      </c>
      <c r="E255" s="364">
        <v>28</v>
      </c>
      <c r="F255" s="373"/>
      <c r="H255" s="374">
        <f t="shared" si="3"/>
        <v>0</v>
      </c>
    </row>
    <row r="256" spans="1:8">
      <c r="A256" s="362">
        <v>31</v>
      </c>
      <c r="B256" s="362" t="s">
        <v>2296</v>
      </c>
      <c r="C256" s="362" t="s">
        <v>2297</v>
      </c>
      <c r="D256" s="362" t="s">
        <v>171</v>
      </c>
      <c r="E256" s="364">
        <v>774</v>
      </c>
      <c r="F256" s="373"/>
      <c r="H256" s="374">
        <f t="shared" si="3"/>
        <v>0</v>
      </c>
    </row>
    <row r="257" spans="1:8">
      <c r="A257" s="362">
        <v>32</v>
      </c>
      <c r="B257" s="362" t="s">
        <v>2298</v>
      </c>
      <c r="C257" s="362" t="s">
        <v>2299</v>
      </c>
      <c r="D257" s="362" t="s">
        <v>171</v>
      </c>
      <c r="E257" s="364">
        <v>604</v>
      </c>
      <c r="F257" s="373"/>
      <c r="H257" s="374">
        <f t="shared" si="3"/>
        <v>0</v>
      </c>
    </row>
    <row r="258" spans="1:8">
      <c r="A258" s="362">
        <v>33</v>
      </c>
      <c r="B258" s="362" t="s">
        <v>2300</v>
      </c>
      <c r="C258" s="362" t="s">
        <v>2301</v>
      </c>
      <c r="D258" s="362" t="s">
        <v>171</v>
      </c>
      <c r="E258" s="364">
        <v>10</v>
      </c>
      <c r="F258" s="373"/>
      <c r="H258" s="374">
        <f t="shared" si="3"/>
        <v>0</v>
      </c>
    </row>
    <row r="259" spans="1:8">
      <c r="A259" s="362">
        <v>34</v>
      </c>
      <c r="B259" s="362" t="s">
        <v>2302</v>
      </c>
      <c r="C259" s="362" t="s">
        <v>2303</v>
      </c>
      <c r="D259" s="362" t="s">
        <v>171</v>
      </c>
      <c r="E259" s="364">
        <v>15</v>
      </c>
      <c r="F259" s="373"/>
      <c r="H259" s="374">
        <f t="shared" si="3"/>
        <v>0</v>
      </c>
    </row>
    <row r="260" spans="1:8">
      <c r="A260" s="362">
        <v>35</v>
      </c>
      <c r="B260" s="362" t="s">
        <v>2300</v>
      </c>
      <c r="C260" s="362" t="s">
        <v>2304</v>
      </c>
      <c r="D260" s="362" t="s">
        <v>171</v>
      </c>
      <c r="E260" s="364">
        <v>127</v>
      </c>
      <c r="F260" s="373"/>
      <c r="H260" s="374">
        <f t="shared" si="3"/>
        <v>0</v>
      </c>
    </row>
    <row r="261" spans="1:8" ht="12.75" customHeight="1">
      <c r="C261" s="375" t="s">
        <v>2151</v>
      </c>
      <c r="D261" s="362" t="s">
        <v>2152</v>
      </c>
      <c r="E261" s="364" t="s">
        <v>2153</v>
      </c>
      <c r="G261" s="376" t="s">
        <v>2155</v>
      </c>
      <c r="H261" s="364" t="s">
        <v>2154</v>
      </c>
    </row>
    <row r="262" spans="1:8">
      <c r="C262" s="362" t="s">
        <v>2305</v>
      </c>
      <c r="F262" s="741"/>
      <c r="G262" s="743"/>
      <c r="H262" s="743"/>
    </row>
    <row r="263" spans="1:8">
      <c r="C263" s="377" t="s">
        <v>2306</v>
      </c>
      <c r="F263" s="373"/>
      <c r="H263" s="743">
        <f>F263</f>
        <v>0</v>
      </c>
    </row>
    <row r="264" spans="1:8">
      <c r="C264" s="375" t="s">
        <v>2151</v>
      </c>
      <c r="D264" s="362" t="s">
        <v>2152</v>
      </c>
      <c r="E264" s="364" t="s">
        <v>2153</v>
      </c>
      <c r="G264" s="376" t="s">
        <v>2155</v>
      </c>
      <c r="H264" s="364" t="s">
        <v>2154</v>
      </c>
    </row>
    <row r="265" spans="1:8">
      <c r="C265" s="362" t="s">
        <v>2307</v>
      </c>
      <c r="F265" s="373"/>
      <c r="H265" s="364">
        <f>SUM(H220:H263)</f>
        <v>0</v>
      </c>
    </row>
    <row r="266" spans="1:8">
      <c r="F266" s="373"/>
      <c r="H266" s="364"/>
    </row>
    <row r="267" spans="1:8">
      <c r="F267" s="373"/>
    </row>
    <row r="268" spans="1:8" ht="15">
      <c r="C268" s="363" t="s">
        <v>2308</v>
      </c>
      <c r="F268" s="373"/>
    </row>
    <row r="269" spans="1:8">
      <c r="C269" s="362" t="s">
        <v>2248</v>
      </c>
      <c r="F269" s="373"/>
    </row>
    <row r="270" spans="1:8">
      <c r="F270" s="373"/>
    </row>
    <row r="271" spans="1:8" ht="15">
      <c r="C271" s="363" t="s">
        <v>2309</v>
      </c>
      <c r="F271" s="373"/>
    </row>
    <row r="272" spans="1:8">
      <c r="C272" s="362" t="s">
        <v>2310</v>
      </c>
      <c r="F272" s="373"/>
    </row>
    <row r="273" spans="1:7">
      <c r="A273" s="362">
        <v>1</v>
      </c>
      <c r="B273" s="362" t="s">
        <v>2160</v>
      </c>
      <c r="C273" s="362" t="s">
        <v>2311</v>
      </c>
      <c r="D273" s="362" t="s">
        <v>171</v>
      </c>
      <c r="E273" s="364">
        <v>4</v>
      </c>
      <c r="F273" s="741"/>
      <c r="G273" s="364">
        <f>ROUND(E273*F273,2)</f>
        <v>0</v>
      </c>
    </row>
    <row r="274" spans="1:7">
      <c r="A274" s="362">
        <v>2</v>
      </c>
      <c r="B274" s="362" t="s">
        <v>2160</v>
      </c>
      <c r="C274" s="362" t="s">
        <v>2312</v>
      </c>
      <c r="D274" s="362" t="s">
        <v>171</v>
      </c>
      <c r="E274" s="364">
        <v>1</v>
      </c>
      <c r="F274" s="741"/>
      <c r="G274" s="364">
        <f t="shared" ref="G274:G320" si="4">ROUND(E274*F274,2)</f>
        <v>0</v>
      </c>
    </row>
    <row r="275" spans="1:7">
      <c r="A275" s="362">
        <v>3</v>
      </c>
      <c r="B275" s="362" t="s">
        <v>2160</v>
      </c>
      <c r="C275" s="362" t="s">
        <v>2313</v>
      </c>
      <c r="D275" s="362" t="s">
        <v>171</v>
      </c>
      <c r="E275" s="364">
        <v>1</v>
      </c>
      <c r="F275" s="741"/>
      <c r="G275" s="364">
        <f t="shared" si="4"/>
        <v>0</v>
      </c>
    </row>
    <row r="276" spans="1:7">
      <c r="A276" s="362">
        <v>4</v>
      </c>
      <c r="B276" s="362" t="s">
        <v>2160</v>
      </c>
      <c r="C276" s="362" t="s">
        <v>2314</v>
      </c>
      <c r="D276" s="362" t="s">
        <v>171</v>
      </c>
      <c r="E276" s="364">
        <v>1</v>
      </c>
      <c r="F276" s="741"/>
      <c r="G276" s="364">
        <f t="shared" si="4"/>
        <v>0</v>
      </c>
    </row>
    <row r="277" spans="1:7">
      <c r="A277" s="362">
        <v>5</v>
      </c>
      <c r="B277" s="362" t="s">
        <v>2160</v>
      </c>
      <c r="C277" s="362" t="s">
        <v>2315</v>
      </c>
      <c r="D277" s="362" t="s">
        <v>171</v>
      </c>
      <c r="E277" s="364">
        <v>2</v>
      </c>
      <c r="F277" s="741"/>
      <c r="G277" s="364">
        <f t="shared" si="4"/>
        <v>0</v>
      </c>
    </row>
    <row r="278" spans="1:7">
      <c r="A278" s="362">
        <v>6</v>
      </c>
      <c r="B278" s="362" t="s">
        <v>2160</v>
      </c>
      <c r="C278" s="362" t="s">
        <v>2316</v>
      </c>
      <c r="D278" s="362" t="s">
        <v>171</v>
      </c>
      <c r="E278" s="364">
        <v>2</v>
      </c>
      <c r="F278" s="741"/>
      <c r="G278" s="364">
        <f t="shared" si="4"/>
        <v>0</v>
      </c>
    </row>
    <row r="279" spans="1:7">
      <c r="A279" s="362">
        <v>7</v>
      </c>
      <c r="B279" s="362" t="s">
        <v>2160</v>
      </c>
      <c r="C279" s="362" t="s">
        <v>2317</v>
      </c>
      <c r="D279" s="362" t="s">
        <v>171</v>
      </c>
      <c r="E279" s="364">
        <v>4</v>
      </c>
      <c r="F279" s="741"/>
      <c r="G279" s="364">
        <f t="shared" si="4"/>
        <v>0</v>
      </c>
    </row>
    <row r="280" spans="1:7">
      <c r="A280" s="362">
        <v>8</v>
      </c>
      <c r="B280" s="362" t="s">
        <v>2160</v>
      </c>
      <c r="C280" s="362" t="s">
        <v>2318</v>
      </c>
      <c r="D280" s="362" t="s">
        <v>171</v>
      </c>
      <c r="E280" s="364">
        <v>1</v>
      </c>
      <c r="F280" s="741"/>
      <c r="G280" s="364">
        <f t="shared" si="4"/>
        <v>0</v>
      </c>
    </row>
    <row r="281" spans="1:7">
      <c r="A281" s="362">
        <v>9</v>
      </c>
      <c r="B281" s="362" t="s">
        <v>2160</v>
      </c>
      <c r="C281" s="362" t="s">
        <v>2319</v>
      </c>
      <c r="D281" s="362" t="s">
        <v>171</v>
      </c>
      <c r="E281" s="364">
        <v>1</v>
      </c>
      <c r="F281" s="741"/>
      <c r="G281" s="364">
        <f t="shared" si="4"/>
        <v>0</v>
      </c>
    </row>
    <row r="282" spans="1:7">
      <c r="A282" s="362">
        <v>10</v>
      </c>
      <c r="B282" s="362" t="s">
        <v>2160</v>
      </c>
      <c r="C282" s="362" t="s">
        <v>2320</v>
      </c>
      <c r="D282" s="362" t="s">
        <v>171</v>
      </c>
      <c r="E282" s="364">
        <v>1</v>
      </c>
      <c r="F282" s="741"/>
      <c r="G282" s="364">
        <f t="shared" si="4"/>
        <v>0</v>
      </c>
    </row>
    <row r="283" spans="1:7">
      <c r="A283" s="362">
        <v>11</v>
      </c>
      <c r="B283" s="362" t="s">
        <v>2160</v>
      </c>
      <c r="C283" s="362" t="s">
        <v>2321</v>
      </c>
      <c r="D283" s="362" t="s">
        <v>171</v>
      </c>
      <c r="E283" s="364">
        <v>1</v>
      </c>
      <c r="F283" s="741"/>
      <c r="G283" s="364">
        <f t="shared" si="4"/>
        <v>0</v>
      </c>
    </row>
    <row r="284" spans="1:7">
      <c r="A284" s="362">
        <v>12</v>
      </c>
      <c r="B284" s="362" t="s">
        <v>2160</v>
      </c>
      <c r="C284" s="362" t="s">
        <v>2322</v>
      </c>
      <c r="D284" s="362" t="s">
        <v>171</v>
      </c>
      <c r="E284" s="364">
        <v>1</v>
      </c>
      <c r="F284" s="741"/>
      <c r="G284" s="364">
        <f t="shared" si="4"/>
        <v>0</v>
      </c>
    </row>
    <row r="285" spans="1:7">
      <c r="A285" s="362">
        <v>13</v>
      </c>
      <c r="B285" s="362" t="s">
        <v>2160</v>
      </c>
      <c r="C285" s="362" t="s">
        <v>2323</v>
      </c>
      <c r="D285" s="362" t="s">
        <v>171</v>
      </c>
      <c r="E285" s="364">
        <v>1</v>
      </c>
      <c r="F285" s="741"/>
      <c r="G285" s="364">
        <f t="shared" si="4"/>
        <v>0</v>
      </c>
    </row>
    <row r="286" spans="1:7">
      <c r="A286" s="362">
        <v>14</v>
      </c>
      <c r="B286" s="362" t="s">
        <v>2160</v>
      </c>
      <c r="C286" s="362" t="s">
        <v>2324</v>
      </c>
      <c r="D286" s="362" t="s">
        <v>171</v>
      </c>
      <c r="E286" s="364">
        <v>4</v>
      </c>
      <c r="F286" s="741"/>
      <c r="G286" s="364">
        <f t="shared" si="4"/>
        <v>0</v>
      </c>
    </row>
    <row r="287" spans="1:7">
      <c r="A287" s="362">
        <v>15</v>
      </c>
      <c r="B287" s="362" t="s">
        <v>2160</v>
      </c>
      <c r="C287" s="362" t="s">
        <v>2325</v>
      </c>
      <c r="D287" s="362" t="s">
        <v>171</v>
      </c>
      <c r="E287" s="364">
        <v>1</v>
      </c>
      <c r="F287" s="741"/>
      <c r="G287" s="364">
        <f t="shared" si="4"/>
        <v>0</v>
      </c>
    </row>
    <row r="288" spans="1:7">
      <c r="A288" s="362">
        <v>16</v>
      </c>
      <c r="B288" s="362" t="s">
        <v>2160</v>
      </c>
      <c r="C288" s="362" t="s">
        <v>2326</v>
      </c>
      <c r="D288" s="362" t="s">
        <v>171</v>
      </c>
      <c r="E288" s="364">
        <v>1</v>
      </c>
      <c r="F288" s="741"/>
      <c r="G288" s="364">
        <f t="shared" si="4"/>
        <v>0</v>
      </c>
    </row>
    <row r="289" spans="1:7">
      <c r="A289" s="362">
        <v>17</v>
      </c>
      <c r="B289" s="362" t="s">
        <v>2160</v>
      </c>
      <c r="C289" s="362" t="s">
        <v>2327</v>
      </c>
      <c r="D289" s="362" t="s">
        <v>171</v>
      </c>
      <c r="E289" s="364">
        <v>2</v>
      </c>
      <c r="F289" s="741"/>
      <c r="G289" s="364">
        <f t="shared" si="4"/>
        <v>0</v>
      </c>
    </row>
    <row r="290" spans="1:7">
      <c r="A290" s="362">
        <v>18</v>
      </c>
      <c r="B290" s="362" t="s">
        <v>2160</v>
      </c>
      <c r="C290" s="362" t="s">
        <v>2328</v>
      </c>
      <c r="D290" s="362" t="s">
        <v>171</v>
      </c>
      <c r="E290" s="364">
        <v>2</v>
      </c>
      <c r="F290" s="741"/>
      <c r="G290" s="364">
        <f t="shared" si="4"/>
        <v>0</v>
      </c>
    </row>
    <row r="291" spans="1:7">
      <c r="A291" s="362">
        <v>19</v>
      </c>
      <c r="B291" s="362" t="s">
        <v>2160</v>
      </c>
      <c r="C291" s="362" t="s">
        <v>2329</v>
      </c>
      <c r="D291" s="362" t="s">
        <v>171</v>
      </c>
      <c r="E291" s="364">
        <v>1</v>
      </c>
      <c r="F291" s="741"/>
      <c r="G291" s="364">
        <f t="shared" si="4"/>
        <v>0</v>
      </c>
    </row>
    <row r="292" spans="1:7">
      <c r="A292" s="362">
        <v>20</v>
      </c>
      <c r="B292" s="362" t="s">
        <v>2160</v>
      </c>
      <c r="C292" s="362" t="s">
        <v>2330</v>
      </c>
      <c r="D292" s="362" t="s">
        <v>171</v>
      </c>
      <c r="E292" s="364">
        <v>1</v>
      </c>
      <c r="F292" s="741"/>
      <c r="G292" s="364">
        <f t="shared" si="4"/>
        <v>0</v>
      </c>
    </row>
    <row r="293" spans="1:7">
      <c r="A293" s="362">
        <v>21</v>
      </c>
      <c r="B293" s="362" t="s">
        <v>2160</v>
      </c>
      <c r="C293" s="362" t="s">
        <v>2331</v>
      </c>
      <c r="D293" s="362" t="s">
        <v>171</v>
      </c>
      <c r="E293" s="364">
        <v>1</v>
      </c>
      <c r="F293" s="741"/>
      <c r="G293" s="364">
        <f t="shared" si="4"/>
        <v>0</v>
      </c>
    </row>
    <row r="294" spans="1:7">
      <c r="A294" s="362">
        <v>22</v>
      </c>
      <c r="B294" s="362" t="s">
        <v>2160</v>
      </c>
      <c r="C294" s="362" t="s">
        <v>2332</v>
      </c>
      <c r="D294" s="362" t="s">
        <v>171</v>
      </c>
      <c r="E294" s="364">
        <v>3</v>
      </c>
      <c r="F294" s="741"/>
      <c r="G294" s="364">
        <f t="shared" si="4"/>
        <v>0</v>
      </c>
    </row>
    <row r="295" spans="1:7">
      <c r="A295" s="362">
        <v>23</v>
      </c>
      <c r="B295" s="362" t="s">
        <v>2160</v>
      </c>
      <c r="C295" s="362" t="s">
        <v>2333</v>
      </c>
      <c r="D295" s="362" t="s">
        <v>171</v>
      </c>
      <c r="E295" s="364">
        <v>3</v>
      </c>
      <c r="F295" s="741"/>
      <c r="G295" s="364">
        <f t="shared" si="4"/>
        <v>0</v>
      </c>
    </row>
    <row r="296" spans="1:7">
      <c r="A296" s="362">
        <v>24</v>
      </c>
      <c r="B296" s="362" t="s">
        <v>2160</v>
      </c>
      <c r="C296" s="362" t="s">
        <v>2334</v>
      </c>
      <c r="D296" s="362" t="s">
        <v>171</v>
      </c>
      <c r="E296" s="364">
        <v>1</v>
      </c>
      <c r="F296" s="741"/>
      <c r="G296" s="364">
        <f t="shared" si="4"/>
        <v>0</v>
      </c>
    </row>
    <row r="297" spans="1:7">
      <c r="A297" s="362">
        <v>25</v>
      </c>
      <c r="B297" s="362" t="s">
        <v>2160</v>
      </c>
      <c r="C297" s="362" t="s">
        <v>2335</v>
      </c>
      <c r="D297" s="362" t="s">
        <v>171</v>
      </c>
      <c r="E297" s="364">
        <v>3</v>
      </c>
      <c r="F297" s="741"/>
      <c r="G297" s="364">
        <f t="shared" si="4"/>
        <v>0</v>
      </c>
    </row>
    <row r="298" spans="1:7">
      <c r="A298" s="362">
        <v>26</v>
      </c>
      <c r="B298" s="362" t="s">
        <v>2160</v>
      </c>
      <c r="C298" s="362" t="s">
        <v>2336</v>
      </c>
      <c r="D298" s="362" t="s">
        <v>171</v>
      </c>
      <c r="E298" s="364">
        <v>3</v>
      </c>
      <c r="F298" s="741"/>
      <c r="G298" s="364">
        <f t="shared" si="4"/>
        <v>0</v>
      </c>
    </row>
    <row r="299" spans="1:7">
      <c r="A299" s="362">
        <v>27</v>
      </c>
      <c r="B299" s="362" t="s">
        <v>2160</v>
      </c>
      <c r="C299" s="362" t="s">
        <v>2337</v>
      </c>
      <c r="D299" s="362" t="s">
        <v>171</v>
      </c>
      <c r="E299" s="364">
        <v>3</v>
      </c>
      <c r="F299" s="741"/>
      <c r="G299" s="364">
        <f t="shared" si="4"/>
        <v>0</v>
      </c>
    </row>
    <row r="300" spans="1:7">
      <c r="A300" s="362">
        <v>28</v>
      </c>
      <c r="B300" s="362" t="s">
        <v>2160</v>
      </c>
      <c r="C300" s="362" t="s">
        <v>2338</v>
      </c>
      <c r="D300" s="362" t="s">
        <v>171</v>
      </c>
      <c r="E300" s="364">
        <v>15</v>
      </c>
      <c r="F300" s="744"/>
      <c r="G300" s="364">
        <f t="shared" si="4"/>
        <v>0</v>
      </c>
    </row>
    <row r="301" spans="1:7">
      <c r="A301" s="362">
        <v>29</v>
      </c>
      <c r="B301" s="362" t="s">
        <v>2160</v>
      </c>
      <c r="C301" s="362" t="s">
        <v>2339</v>
      </c>
      <c r="D301" s="362" t="s">
        <v>171</v>
      </c>
      <c r="E301" s="364">
        <v>8</v>
      </c>
      <c r="F301" s="744"/>
      <c r="G301" s="364">
        <f t="shared" si="4"/>
        <v>0</v>
      </c>
    </row>
    <row r="302" spans="1:7">
      <c r="A302" s="362">
        <v>30</v>
      </c>
      <c r="B302" s="362" t="s">
        <v>2160</v>
      </c>
      <c r="C302" s="362" t="s">
        <v>2340</v>
      </c>
      <c r="D302" s="362" t="s">
        <v>171</v>
      </c>
      <c r="E302" s="364">
        <v>2</v>
      </c>
      <c r="F302" s="744"/>
      <c r="G302" s="364">
        <f t="shared" si="4"/>
        <v>0</v>
      </c>
    </row>
    <row r="303" spans="1:7">
      <c r="A303" s="362">
        <v>31</v>
      </c>
      <c r="B303" s="362" t="s">
        <v>2160</v>
      </c>
      <c r="C303" s="362" t="s">
        <v>2341</v>
      </c>
      <c r="D303" s="362" t="s">
        <v>171</v>
      </c>
      <c r="E303" s="364">
        <v>5</v>
      </c>
      <c r="F303" s="744"/>
      <c r="G303" s="364">
        <f t="shared" si="4"/>
        <v>0</v>
      </c>
    </row>
    <row r="304" spans="1:7">
      <c r="A304" s="362">
        <v>32</v>
      </c>
      <c r="B304" s="362" t="s">
        <v>2160</v>
      </c>
      <c r="C304" s="362" t="s">
        <v>2342</v>
      </c>
      <c r="D304" s="362" t="s">
        <v>171</v>
      </c>
      <c r="E304" s="364">
        <v>15</v>
      </c>
      <c r="F304" s="741"/>
      <c r="G304" s="364">
        <f t="shared" si="4"/>
        <v>0</v>
      </c>
    </row>
    <row r="305" spans="1:7">
      <c r="A305" s="362">
        <v>33</v>
      </c>
      <c r="B305" s="362" t="s">
        <v>2160</v>
      </c>
      <c r="C305" s="362" t="s">
        <v>2343</v>
      </c>
      <c r="D305" s="362" t="s">
        <v>171</v>
      </c>
      <c r="E305" s="364">
        <v>2</v>
      </c>
      <c r="F305" s="741"/>
      <c r="G305" s="364">
        <f t="shared" si="4"/>
        <v>0</v>
      </c>
    </row>
    <row r="306" spans="1:7">
      <c r="A306" s="362">
        <v>34</v>
      </c>
      <c r="B306" s="362" t="s">
        <v>2160</v>
      </c>
      <c r="C306" s="362" t="s">
        <v>2344</v>
      </c>
      <c r="D306" s="362" t="s">
        <v>171</v>
      </c>
      <c r="E306" s="364">
        <v>37</v>
      </c>
      <c r="F306" s="741"/>
      <c r="G306" s="364">
        <f t="shared" si="4"/>
        <v>0</v>
      </c>
    </row>
    <row r="307" spans="1:7">
      <c r="A307" s="362">
        <v>35</v>
      </c>
      <c r="B307" s="362" t="s">
        <v>2160</v>
      </c>
      <c r="C307" s="362" t="s">
        <v>2345</v>
      </c>
      <c r="D307" s="362" t="s">
        <v>171</v>
      </c>
      <c r="E307" s="364">
        <v>4</v>
      </c>
      <c r="F307" s="741"/>
      <c r="G307" s="364">
        <f t="shared" si="4"/>
        <v>0</v>
      </c>
    </row>
    <row r="308" spans="1:7">
      <c r="A308" s="362">
        <v>36</v>
      </c>
      <c r="B308" s="362" t="s">
        <v>2160</v>
      </c>
      <c r="C308" s="362" t="s">
        <v>2346</v>
      </c>
      <c r="D308" s="362" t="s">
        <v>171</v>
      </c>
      <c r="E308" s="364">
        <v>15</v>
      </c>
      <c r="F308" s="741"/>
      <c r="G308" s="364">
        <f t="shared" si="4"/>
        <v>0</v>
      </c>
    </row>
    <row r="309" spans="1:7">
      <c r="A309" s="362">
        <v>37</v>
      </c>
      <c r="B309" s="362" t="s">
        <v>2160</v>
      </c>
      <c r="C309" s="362" t="s">
        <v>2347</v>
      </c>
      <c r="D309" s="362" t="s">
        <v>171</v>
      </c>
      <c r="E309" s="364">
        <v>30</v>
      </c>
      <c r="F309" s="741"/>
      <c r="G309" s="364">
        <f t="shared" si="4"/>
        <v>0</v>
      </c>
    </row>
    <row r="310" spans="1:7">
      <c r="A310" s="362">
        <v>38</v>
      </c>
      <c r="B310" s="362" t="s">
        <v>2160</v>
      </c>
      <c r="C310" s="362" t="s">
        <v>2348</v>
      </c>
      <c r="D310" s="362" t="s">
        <v>171</v>
      </c>
      <c r="E310" s="364">
        <v>20</v>
      </c>
      <c r="F310" s="741"/>
      <c r="G310" s="364">
        <f t="shared" si="4"/>
        <v>0</v>
      </c>
    </row>
    <row r="311" spans="1:7">
      <c r="A311" s="362">
        <v>39</v>
      </c>
      <c r="B311" s="362" t="s">
        <v>2160</v>
      </c>
      <c r="C311" s="362" t="s">
        <v>2349</v>
      </c>
      <c r="D311" s="362" t="s">
        <v>171</v>
      </c>
      <c r="E311" s="364">
        <v>50</v>
      </c>
      <c r="F311" s="741"/>
      <c r="G311" s="364">
        <f t="shared" si="4"/>
        <v>0</v>
      </c>
    </row>
    <row r="312" spans="1:7">
      <c r="A312" s="362">
        <v>40</v>
      </c>
      <c r="B312" s="362" t="s">
        <v>2160</v>
      </c>
      <c r="C312" s="362" t="s">
        <v>2350</v>
      </c>
      <c r="D312" s="362" t="s">
        <v>171</v>
      </c>
      <c r="E312" s="364">
        <v>25</v>
      </c>
      <c r="F312" s="741"/>
      <c r="G312" s="364">
        <f t="shared" si="4"/>
        <v>0</v>
      </c>
    </row>
    <row r="313" spans="1:7">
      <c r="A313" s="362">
        <v>41</v>
      </c>
      <c r="B313" s="362" t="s">
        <v>2160</v>
      </c>
      <c r="C313" s="362" t="s">
        <v>2351</v>
      </c>
      <c r="D313" s="362" t="s">
        <v>171</v>
      </c>
      <c r="E313" s="364">
        <v>4</v>
      </c>
      <c r="F313" s="741"/>
      <c r="G313" s="364">
        <f t="shared" si="4"/>
        <v>0</v>
      </c>
    </row>
    <row r="314" spans="1:7">
      <c r="A314" s="362">
        <v>42</v>
      </c>
      <c r="B314" s="362" t="s">
        <v>2160</v>
      </c>
      <c r="C314" s="362" t="s">
        <v>2352</v>
      </c>
      <c r="D314" s="362" t="s">
        <v>171</v>
      </c>
      <c r="E314" s="379">
        <v>12</v>
      </c>
      <c r="F314" s="741"/>
      <c r="G314" s="364">
        <f t="shared" si="4"/>
        <v>0</v>
      </c>
    </row>
    <row r="315" spans="1:7">
      <c r="A315" s="362">
        <v>43</v>
      </c>
      <c r="B315" s="362" t="s">
        <v>2160</v>
      </c>
      <c r="C315" s="362" t="s">
        <v>2353</v>
      </c>
      <c r="D315" s="362" t="s">
        <v>171</v>
      </c>
      <c r="E315" s="364">
        <v>10</v>
      </c>
      <c r="F315" s="741"/>
      <c r="G315" s="364">
        <f t="shared" si="4"/>
        <v>0</v>
      </c>
    </row>
    <row r="316" spans="1:7">
      <c r="A316" s="362">
        <v>44</v>
      </c>
      <c r="B316" s="362" t="s">
        <v>2160</v>
      </c>
      <c r="C316" s="362" t="s">
        <v>2354</v>
      </c>
      <c r="D316" s="362" t="s">
        <v>171</v>
      </c>
      <c r="E316" s="364">
        <v>1</v>
      </c>
      <c r="F316" s="741"/>
      <c r="G316" s="364">
        <f t="shared" si="4"/>
        <v>0</v>
      </c>
    </row>
    <row r="317" spans="1:7">
      <c r="A317" s="362">
        <v>45</v>
      </c>
      <c r="B317" s="362" t="s">
        <v>2160</v>
      </c>
      <c r="C317" s="362" t="s">
        <v>2355</v>
      </c>
      <c r="D317" s="362" t="s">
        <v>171</v>
      </c>
      <c r="E317" s="364">
        <v>3</v>
      </c>
      <c r="F317" s="741"/>
      <c r="G317" s="364">
        <f t="shared" si="4"/>
        <v>0</v>
      </c>
    </row>
    <row r="318" spans="1:7">
      <c r="A318" s="362">
        <v>46</v>
      </c>
      <c r="B318" s="362" t="s">
        <v>2160</v>
      </c>
      <c r="C318" s="362" t="s">
        <v>2356</v>
      </c>
      <c r="D318" s="362" t="s">
        <v>171</v>
      </c>
      <c r="E318" s="364">
        <v>1</v>
      </c>
      <c r="F318" s="741"/>
      <c r="G318" s="364">
        <f t="shared" si="4"/>
        <v>0</v>
      </c>
    </row>
    <row r="319" spans="1:7">
      <c r="A319" s="362">
        <v>47</v>
      </c>
      <c r="B319" s="362" t="s">
        <v>2160</v>
      </c>
      <c r="C319" s="362" t="s">
        <v>2357</v>
      </c>
      <c r="D319" s="362" t="s">
        <v>171</v>
      </c>
      <c r="E319" s="364">
        <v>6</v>
      </c>
      <c r="F319" s="741"/>
      <c r="G319" s="364">
        <f t="shared" si="4"/>
        <v>0</v>
      </c>
    </row>
    <row r="320" spans="1:7">
      <c r="A320" s="362">
        <v>48</v>
      </c>
      <c r="B320" s="362" t="s">
        <v>2160</v>
      </c>
      <c r="C320" s="362" t="s">
        <v>2358</v>
      </c>
      <c r="D320" s="362" t="s">
        <v>171</v>
      </c>
      <c r="E320" s="364">
        <v>17</v>
      </c>
      <c r="F320" s="741"/>
      <c r="G320" s="364">
        <f t="shared" si="4"/>
        <v>0</v>
      </c>
    </row>
    <row r="321" spans="1:8">
      <c r="C321" s="375" t="s">
        <v>2151</v>
      </c>
      <c r="D321" s="362" t="s">
        <v>2152</v>
      </c>
      <c r="E321" s="364" t="s">
        <v>2153</v>
      </c>
      <c r="F321" s="743"/>
      <c r="G321" s="376" t="s">
        <v>2155</v>
      </c>
      <c r="H321" s="364" t="s">
        <v>2154</v>
      </c>
    </row>
    <row r="322" spans="1:8">
      <c r="C322" s="362" t="s">
        <v>2359</v>
      </c>
      <c r="F322" s="741"/>
      <c r="G322" s="368">
        <f>SUM(G273:G320)</f>
        <v>0</v>
      </c>
      <c r="H322" s="745"/>
    </row>
    <row r="323" spans="1:8">
      <c r="F323" s="741"/>
      <c r="G323" s="368"/>
    </row>
    <row r="324" spans="1:8">
      <c r="F324" s="741"/>
      <c r="G324" s="368"/>
    </row>
    <row r="325" spans="1:8" ht="15">
      <c r="C325" s="363" t="s">
        <v>2360</v>
      </c>
      <c r="F325" s="741"/>
    </row>
    <row r="326" spans="1:8">
      <c r="C326" s="362" t="s">
        <v>2310</v>
      </c>
      <c r="F326" s="741"/>
    </row>
    <row r="327" spans="1:8">
      <c r="A327" s="362">
        <v>1</v>
      </c>
      <c r="B327" s="362" t="s">
        <v>2160</v>
      </c>
      <c r="C327" s="362" t="s">
        <v>2361</v>
      </c>
      <c r="D327" s="362" t="s">
        <v>171</v>
      </c>
      <c r="E327" s="364">
        <v>1</v>
      </c>
      <c r="F327" s="741"/>
      <c r="G327" s="364">
        <f t="shared" ref="G327:G363" si="5">ROUND(E327*F327,2)</f>
        <v>0</v>
      </c>
    </row>
    <row r="328" spans="1:8">
      <c r="A328" s="362">
        <v>2</v>
      </c>
      <c r="B328" s="362" t="s">
        <v>2160</v>
      </c>
      <c r="C328" s="362" t="s">
        <v>2362</v>
      </c>
      <c r="D328" s="362" t="s">
        <v>171</v>
      </c>
      <c r="E328" s="364">
        <v>1</v>
      </c>
      <c r="F328" s="741"/>
      <c r="G328" s="364">
        <f t="shared" si="5"/>
        <v>0</v>
      </c>
    </row>
    <row r="329" spans="1:8">
      <c r="A329" s="362">
        <v>3</v>
      </c>
      <c r="B329" s="362" t="s">
        <v>2160</v>
      </c>
      <c r="C329" s="362" t="s">
        <v>2335</v>
      </c>
      <c r="D329" s="362" t="s">
        <v>171</v>
      </c>
      <c r="E329" s="364">
        <v>1</v>
      </c>
      <c r="F329" s="741"/>
      <c r="G329" s="364">
        <f t="shared" si="5"/>
        <v>0</v>
      </c>
    </row>
    <row r="330" spans="1:8">
      <c r="A330" s="362">
        <v>4</v>
      </c>
      <c r="B330" s="362" t="s">
        <v>2160</v>
      </c>
      <c r="C330" s="362" t="s">
        <v>2336</v>
      </c>
      <c r="D330" s="362" t="s">
        <v>171</v>
      </c>
      <c r="E330" s="364">
        <v>1</v>
      </c>
      <c r="F330" s="741"/>
      <c r="G330" s="364">
        <f t="shared" si="5"/>
        <v>0</v>
      </c>
    </row>
    <row r="331" spans="1:8">
      <c r="A331" s="362">
        <v>5</v>
      </c>
      <c r="B331" s="362" t="s">
        <v>2160</v>
      </c>
      <c r="C331" s="362" t="s">
        <v>2337</v>
      </c>
      <c r="D331" s="362" t="s">
        <v>171</v>
      </c>
      <c r="E331" s="364">
        <v>1</v>
      </c>
      <c r="F331" s="741"/>
      <c r="G331" s="364">
        <f t="shared" si="5"/>
        <v>0</v>
      </c>
    </row>
    <row r="332" spans="1:8">
      <c r="A332" s="362">
        <v>6</v>
      </c>
      <c r="B332" s="362" t="s">
        <v>2160</v>
      </c>
      <c r="C332" s="362" t="s">
        <v>2363</v>
      </c>
      <c r="D332" s="362" t="s">
        <v>171</v>
      </c>
      <c r="E332" s="364">
        <v>2</v>
      </c>
      <c r="F332" s="741"/>
      <c r="G332" s="364">
        <f t="shared" si="5"/>
        <v>0</v>
      </c>
    </row>
    <row r="333" spans="1:8">
      <c r="A333" s="362">
        <v>7</v>
      </c>
      <c r="B333" s="362" t="s">
        <v>2160</v>
      </c>
      <c r="C333" s="362" t="s">
        <v>2364</v>
      </c>
      <c r="D333" s="362" t="s">
        <v>171</v>
      </c>
      <c r="E333" s="364">
        <v>4</v>
      </c>
      <c r="F333" s="741"/>
      <c r="G333" s="364">
        <f t="shared" si="5"/>
        <v>0</v>
      </c>
    </row>
    <row r="334" spans="1:8">
      <c r="A334" s="362">
        <v>8</v>
      </c>
      <c r="B334" s="362" t="s">
        <v>2160</v>
      </c>
      <c r="C334" s="362" t="s">
        <v>2318</v>
      </c>
      <c r="D334" s="362" t="s">
        <v>171</v>
      </c>
      <c r="E334" s="364">
        <v>1</v>
      </c>
      <c r="F334" s="741"/>
      <c r="G334" s="364">
        <f t="shared" si="5"/>
        <v>0</v>
      </c>
    </row>
    <row r="335" spans="1:8">
      <c r="A335" s="362">
        <v>9</v>
      </c>
      <c r="B335" s="362" t="s">
        <v>2160</v>
      </c>
      <c r="C335" s="362" t="s">
        <v>2319</v>
      </c>
      <c r="D335" s="362" t="s">
        <v>171</v>
      </c>
      <c r="E335" s="364">
        <v>1</v>
      </c>
      <c r="F335" s="741"/>
      <c r="G335" s="364">
        <f t="shared" si="5"/>
        <v>0</v>
      </c>
    </row>
    <row r="336" spans="1:8">
      <c r="A336" s="362">
        <v>10</v>
      </c>
      <c r="B336" s="362" t="s">
        <v>2160</v>
      </c>
      <c r="C336" s="362" t="s">
        <v>2320</v>
      </c>
      <c r="D336" s="362" t="s">
        <v>171</v>
      </c>
      <c r="E336" s="364">
        <v>1</v>
      </c>
      <c r="F336" s="741"/>
      <c r="G336" s="364">
        <f t="shared" si="5"/>
        <v>0</v>
      </c>
    </row>
    <row r="337" spans="1:7">
      <c r="A337" s="362">
        <v>11</v>
      </c>
      <c r="B337" s="362" t="s">
        <v>2160</v>
      </c>
      <c r="C337" s="362" t="s">
        <v>2321</v>
      </c>
      <c r="D337" s="362" t="s">
        <v>171</v>
      </c>
      <c r="E337" s="364">
        <v>1</v>
      </c>
      <c r="F337" s="741"/>
      <c r="G337" s="364">
        <f t="shared" si="5"/>
        <v>0</v>
      </c>
    </row>
    <row r="338" spans="1:7">
      <c r="A338" s="362">
        <v>12</v>
      </c>
      <c r="B338" s="362" t="s">
        <v>2160</v>
      </c>
      <c r="C338" s="362" t="s">
        <v>2322</v>
      </c>
      <c r="D338" s="362" t="s">
        <v>171</v>
      </c>
      <c r="E338" s="364">
        <v>1</v>
      </c>
      <c r="F338" s="741"/>
      <c r="G338" s="364">
        <f t="shared" si="5"/>
        <v>0</v>
      </c>
    </row>
    <row r="339" spans="1:7">
      <c r="A339" s="362">
        <v>13</v>
      </c>
      <c r="B339" s="362" t="s">
        <v>2160</v>
      </c>
      <c r="C339" s="362" t="s">
        <v>2323</v>
      </c>
      <c r="D339" s="362" t="s">
        <v>171</v>
      </c>
      <c r="E339" s="364">
        <v>1</v>
      </c>
      <c r="F339" s="741"/>
      <c r="G339" s="364">
        <f t="shared" si="5"/>
        <v>0</v>
      </c>
    </row>
    <row r="340" spans="1:7">
      <c r="A340" s="362">
        <v>14</v>
      </c>
      <c r="B340" s="362" t="s">
        <v>2160</v>
      </c>
      <c r="C340" s="362" t="s">
        <v>2324</v>
      </c>
      <c r="D340" s="362" t="s">
        <v>171</v>
      </c>
      <c r="E340" s="364">
        <v>4</v>
      </c>
      <c r="F340" s="741"/>
      <c r="G340" s="364">
        <f t="shared" si="5"/>
        <v>0</v>
      </c>
    </row>
    <row r="341" spans="1:7">
      <c r="A341" s="362">
        <v>15</v>
      </c>
      <c r="B341" s="362" t="s">
        <v>2160</v>
      </c>
      <c r="C341" s="362" t="s">
        <v>2325</v>
      </c>
      <c r="D341" s="362" t="s">
        <v>171</v>
      </c>
      <c r="E341" s="364">
        <v>1</v>
      </c>
      <c r="F341" s="741"/>
      <c r="G341" s="364">
        <f t="shared" si="5"/>
        <v>0</v>
      </c>
    </row>
    <row r="342" spans="1:7">
      <c r="A342" s="362">
        <v>16</v>
      </c>
      <c r="B342" s="362" t="s">
        <v>2160</v>
      </c>
      <c r="C342" s="362" t="s">
        <v>2326</v>
      </c>
      <c r="D342" s="362" t="s">
        <v>171</v>
      </c>
      <c r="E342" s="364">
        <v>1</v>
      </c>
      <c r="F342" s="741"/>
      <c r="G342" s="364">
        <f t="shared" si="5"/>
        <v>0</v>
      </c>
    </row>
    <row r="343" spans="1:7">
      <c r="A343" s="362">
        <v>17</v>
      </c>
      <c r="B343" s="362" t="s">
        <v>2160</v>
      </c>
      <c r="C343" s="362" t="s">
        <v>2327</v>
      </c>
      <c r="D343" s="362" t="s">
        <v>171</v>
      </c>
      <c r="E343" s="364">
        <v>2</v>
      </c>
      <c r="F343" s="741"/>
      <c r="G343" s="364">
        <f t="shared" si="5"/>
        <v>0</v>
      </c>
    </row>
    <row r="344" spans="1:7">
      <c r="A344" s="362">
        <v>18</v>
      </c>
      <c r="B344" s="362" t="s">
        <v>2160</v>
      </c>
      <c r="C344" s="362" t="s">
        <v>2328</v>
      </c>
      <c r="D344" s="362" t="s">
        <v>171</v>
      </c>
      <c r="E344" s="364">
        <v>2</v>
      </c>
      <c r="F344" s="741"/>
      <c r="G344" s="364">
        <f t="shared" si="5"/>
        <v>0</v>
      </c>
    </row>
    <row r="345" spans="1:7">
      <c r="A345" s="362">
        <v>19</v>
      </c>
      <c r="B345" s="362" t="s">
        <v>2160</v>
      </c>
      <c r="C345" s="362" t="s">
        <v>2329</v>
      </c>
      <c r="D345" s="362" t="s">
        <v>171</v>
      </c>
      <c r="E345" s="364">
        <v>1</v>
      </c>
      <c r="F345" s="741"/>
      <c r="G345" s="364">
        <f t="shared" si="5"/>
        <v>0</v>
      </c>
    </row>
    <row r="346" spans="1:7">
      <c r="A346" s="362">
        <v>20</v>
      </c>
      <c r="B346" s="362" t="s">
        <v>2160</v>
      </c>
      <c r="C346" s="362" t="s">
        <v>2330</v>
      </c>
      <c r="D346" s="362" t="s">
        <v>171</v>
      </c>
      <c r="E346" s="364">
        <v>1</v>
      </c>
      <c r="F346" s="741"/>
      <c r="G346" s="364">
        <f t="shared" si="5"/>
        <v>0</v>
      </c>
    </row>
    <row r="347" spans="1:7">
      <c r="A347" s="362">
        <v>21</v>
      </c>
      <c r="B347" s="362" t="s">
        <v>2160</v>
      </c>
      <c r="C347" s="362" t="s">
        <v>2332</v>
      </c>
      <c r="D347" s="362" t="s">
        <v>171</v>
      </c>
      <c r="E347" s="364">
        <v>3</v>
      </c>
      <c r="F347" s="741"/>
      <c r="G347" s="364">
        <f t="shared" si="5"/>
        <v>0</v>
      </c>
    </row>
    <row r="348" spans="1:7">
      <c r="A348" s="362">
        <v>22</v>
      </c>
      <c r="B348" s="362" t="s">
        <v>2160</v>
      </c>
      <c r="C348" s="362" t="s">
        <v>2365</v>
      </c>
      <c r="D348" s="362" t="s">
        <v>171</v>
      </c>
      <c r="E348" s="364">
        <v>1</v>
      </c>
      <c r="F348" s="741"/>
      <c r="G348" s="364">
        <f t="shared" si="5"/>
        <v>0</v>
      </c>
    </row>
    <row r="349" spans="1:7">
      <c r="A349" s="362">
        <v>23</v>
      </c>
      <c r="B349" s="362" t="s">
        <v>2160</v>
      </c>
      <c r="C349" s="362" t="s">
        <v>2343</v>
      </c>
      <c r="D349" s="362" t="s">
        <v>171</v>
      </c>
      <c r="E349" s="364">
        <v>2</v>
      </c>
      <c r="F349" s="741"/>
      <c r="G349" s="364">
        <f t="shared" si="5"/>
        <v>0</v>
      </c>
    </row>
    <row r="350" spans="1:7">
      <c r="A350" s="362">
        <v>24</v>
      </c>
      <c r="B350" s="362" t="s">
        <v>2160</v>
      </c>
      <c r="C350" s="362" t="s">
        <v>2366</v>
      </c>
      <c r="D350" s="362" t="s">
        <v>171</v>
      </c>
      <c r="E350" s="364">
        <v>7</v>
      </c>
      <c r="F350" s="741"/>
      <c r="G350" s="364">
        <f t="shared" si="5"/>
        <v>0</v>
      </c>
    </row>
    <row r="351" spans="1:7">
      <c r="A351" s="362">
        <v>25</v>
      </c>
      <c r="B351" s="362" t="s">
        <v>2160</v>
      </c>
      <c r="C351" s="362" t="s">
        <v>2367</v>
      </c>
      <c r="D351" s="362" t="s">
        <v>171</v>
      </c>
      <c r="E351" s="364">
        <v>1</v>
      </c>
      <c r="F351" s="741"/>
      <c r="G351" s="364">
        <f t="shared" si="5"/>
        <v>0</v>
      </c>
    </row>
    <row r="352" spans="1:7">
      <c r="A352" s="362">
        <v>26</v>
      </c>
      <c r="B352" s="362" t="s">
        <v>2160</v>
      </c>
      <c r="C352" s="362" t="s">
        <v>2368</v>
      </c>
      <c r="D352" s="362" t="s">
        <v>171</v>
      </c>
      <c r="E352" s="364">
        <v>4</v>
      </c>
      <c r="F352" s="741"/>
      <c r="G352" s="364">
        <f t="shared" si="5"/>
        <v>0</v>
      </c>
    </row>
    <row r="353" spans="1:8">
      <c r="A353" s="362">
        <v>27</v>
      </c>
      <c r="B353" s="362" t="s">
        <v>2160</v>
      </c>
      <c r="C353" s="362" t="s">
        <v>2369</v>
      </c>
      <c r="D353" s="362" t="s">
        <v>171</v>
      </c>
      <c r="E353" s="364">
        <v>2</v>
      </c>
      <c r="F353" s="741"/>
      <c r="G353" s="364">
        <f t="shared" si="5"/>
        <v>0</v>
      </c>
    </row>
    <row r="354" spans="1:8">
      <c r="A354" s="362">
        <v>28</v>
      </c>
      <c r="B354" s="362" t="s">
        <v>2160</v>
      </c>
      <c r="C354" s="362" t="s">
        <v>2344</v>
      </c>
      <c r="D354" s="362" t="s">
        <v>171</v>
      </c>
      <c r="E354" s="364">
        <v>32</v>
      </c>
      <c r="F354" s="741"/>
      <c r="G354" s="364">
        <f t="shared" si="5"/>
        <v>0</v>
      </c>
    </row>
    <row r="355" spans="1:8">
      <c r="A355" s="362">
        <v>29</v>
      </c>
      <c r="B355" s="362" t="s">
        <v>2160</v>
      </c>
      <c r="C355" s="362" t="s">
        <v>2346</v>
      </c>
      <c r="D355" s="362" t="s">
        <v>171</v>
      </c>
      <c r="E355" s="364">
        <v>20</v>
      </c>
      <c r="F355" s="741"/>
      <c r="G355" s="364">
        <f t="shared" si="5"/>
        <v>0</v>
      </c>
    </row>
    <row r="356" spans="1:8">
      <c r="A356" s="362">
        <v>30</v>
      </c>
      <c r="B356" s="362" t="s">
        <v>2160</v>
      </c>
      <c r="C356" s="362" t="s">
        <v>2347</v>
      </c>
      <c r="D356" s="362" t="s">
        <v>171</v>
      </c>
      <c r="E356" s="364">
        <v>45</v>
      </c>
      <c r="F356" s="741"/>
      <c r="G356" s="364">
        <f t="shared" si="5"/>
        <v>0</v>
      </c>
    </row>
    <row r="357" spans="1:8">
      <c r="A357" s="362">
        <v>31</v>
      </c>
      <c r="B357" s="362" t="s">
        <v>2160</v>
      </c>
      <c r="C357" s="362" t="s">
        <v>2348</v>
      </c>
      <c r="D357" s="362" t="s">
        <v>171</v>
      </c>
      <c r="E357" s="364">
        <v>15</v>
      </c>
      <c r="F357" s="741"/>
      <c r="G357" s="364">
        <f t="shared" si="5"/>
        <v>0</v>
      </c>
    </row>
    <row r="358" spans="1:8">
      <c r="A358" s="362">
        <v>32</v>
      </c>
      <c r="B358" s="362" t="s">
        <v>2160</v>
      </c>
      <c r="C358" s="362" t="s">
        <v>2352</v>
      </c>
      <c r="D358" s="362" t="s">
        <v>171</v>
      </c>
      <c r="E358" s="379">
        <v>6</v>
      </c>
      <c r="F358" s="741"/>
      <c r="G358" s="364">
        <f t="shared" si="5"/>
        <v>0</v>
      </c>
    </row>
    <row r="359" spans="1:8">
      <c r="A359" s="362">
        <v>33</v>
      </c>
      <c r="B359" s="362" t="s">
        <v>2160</v>
      </c>
      <c r="C359" s="362" t="s">
        <v>2353</v>
      </c>
      <c r="D359" s="362" t="s">
        <v>171</v>
      </c>
      <c r="E359" s="364">
        <v>4</v>
      </c>
      <c r="F359" s="741"/>
      <c r="G359" s="364">
        <f t="shared" si="5"/>
        <v>0</v>
      </c>
    </row>
    <row r="360" spans="1:8">
      <c r="A360" s="362">
        <v>34</v>
      </c>
      <c r="B360" s="362" t="s">
        <v>2160</v>
      </c>
      <c r="C360" s="362" t="s">
        <v>2354</v>
      </c>
      <c r="D360" s="362" t="s">
        <v>171</v>
      </c>
      <c r="E360" s="364">
        <v>1</v>
      </c>
      <c r="F360" s="741"/>
      <c r="G360" s="364">
        <f t="shared" si="5"/>
        <v>0</v>
      </c>
    </row>
    <row r="361" spans="1:8">
      <c r="A361" s="362">
        <v>35</v>
      </c>
      <c r="B361" s="362" t="s">
        <v>2160</v>
      </c>
      <c r="C361" s="362" t="s">
        <v>2356</v>
      </c>
      <c r="D361" s="362" t="s">
        <v>171</v>
      </c>
      <c r="E361" s="364">
        <v>4</v>
      </c>
      <c r="F361" s="741"/>
      <c r="G361" s="364">
        <f t="shared" si="5"/>
        <v>0</v>
      </c>
    </row>
    <row r="362" spans="1:8">
      <c r="A362" s="362">
        <v>36</v>
      </c>
      <c r="B362" s="362" t="s">
        <v>2160</v>
      </c>
      <c r="C362" s="362" t="s">
        <v>2357</v>
      </c>
      <c r="D362" s="362" t="s">
        <v>171</v>
      </c>
      <c r="E362" s="364">
        <v>9</v>
      </c>
      <c r="F362" s="741"/>
      <c r="G362" s="364">
        <f t="shared" si="5"/>
        <v>0</v>
      </c>
    </row>
    <row r="363" spans="1:8">
      <c r="A363" s="362">
        <v>37</v>
      </c>
      <c r="B363" s="362" t="s">
        <v>2160</v>
      </c>
      <c r="C363" s="362" t="s">
        <v>2358</v>
      </c>
      <c r="D363" s="362" t="s">
        <v>171</v>
      </c>
      <c r="E363" s="364">
        <v>3</v>
      </c>
      <c r="F363" s="741"/>
      <c r="G363" s="364">
        <f t="shared" si="5"/>
        <v>0</v>
      </c>
    </row>
    <row r="364" spans="1:8">
      <c r="C364" s="375" t="s">
        <v>2151</v>
      </c>
      <c r="D364" s="362" t="s">
        <v>2152</v>
      </c>
      <c r="E364" s="364" t="s">
        <v>2153</v>
      </c>
      <c r="F364" s="743"/>
      <c r="G364" s="376" t="s">
        <v>2155</v>
      </c>
      <c r="H364" s="364" t="s">
        <v>2154</v>
      </c>
    </row>
    <row r="365" spans="1:8">
      <c r="C365" s="362" t="s">
        <v>2370</v>
      </c>
      <c r="F365" s="741"/>
      <c r="G365" s="368">
        <f>SUM(G327:G363)</f>
        <v>0</v>
      </c>
      <c r="H365" s="745"/>
    </row>
    <row r="366" spans="1:8">
      <c r="F366" s="741"/>
      <c r="G366" s="368"/>
    </row>
    <row r="367" spans="1:8">
      <c r="F367" s="741"/>
      <c r="G367" s="368"/>
    </row>
    <row r="368" spans="1:8" ht="15">
      <c r="C368" s="363" t="s">
        <v>2371</v>
      </c>
      <c r="F368" s="741"/>
    </row>
    <row r="369" spans="1:7">
      <c r="C369" s="375" t="s">
        <v>2372</v>
      </c>
      <c r="F369" s="741"/>
    </row>
    <row r="370" spans="1:7" ht="13.5" customHeight="1">
      <c r="A370" s="362">
        <v>1</v>
      </c>
      <c r="B370" s="362" t="s">
        <v>2160</v>
      </c>
      <c r="C370" s="362" t="s">
        <v>2373</v>
      </c>
      <c r="D370" s="362" t="s">
        <v>171</v>
      </c>
      <c r="E370" s="364">
        <v>1</v>
      </c>
      <c r="F370" s="741"/>
      <c r="G370" s="364">
        <f t="shared" ref="G370:G402" si="6">ROUND(E370*F370,2)</f>
        <v>0</v>
      </c>
    </row>
    <row r="371" spans="1:7">
      <c r="A371" s="362">
        <v>2</v>
      </c>
      <c r="B371" s="362" t="s">
        <v>2160</v>
      </c>
      <c r="C371" s="362" t="s">
        <v>2374</v>
      </c>
      <c r="D371" s="362" t="s">
        <v>171</v>
      </c>
      <c r="E371" s="364">
        <v>1</v>
      </c>
      <c r="F371" s="741"/>
      <c r="G371" s="364">
        <f t="shared" si="6"/>
        <v>0</v>
      </c>
    </row>
    <row r="372" spans="1:7">
      <c r="A372" s="362">
        <v>3</v>
      </c>
      <c r="B372" s="362" t="s">
        <v>2160</v>
      </c>
      <c r="C372" s="362" t="s">
        <v>2375</v>
      </c>
      <c r="D372" s="362" t="s">
        <v>171</v>
      </c>
      <c r="E372" s="364">
        <v>1</v>
      </c>
      <c r="F372" s="741"/>
      <c r="G372" s="364">
        <f t="shared" si="6"/>
        <v>0</v>
      </c>
    </row>
    <row r="373" spans="1:7">
      <c r="A373" s="362">
        <v>4</v>
      </c>
      <c r="B373" s="362" t="s">
        <v>2160</v>
      </c>
      <c r="C373" s="362" t="s">
        <v>2376</v>
      </c>
      <c r="D373" s="362" t="s">
        <v>171</v>
      </c>
      <c r="E373" s="364">
        <v>1</v>
      </c>
      <c r="F373" s="741"/>
      <c r="G373" s="364">
        <f t="shared" si="6"/>
        <v>0</v>
      </c>
    </row>
    <row r="374" spans="1:7">
      <c r="A374" s="362">
        <v>5</v>
      </c>
      <c r="B374" s="362" t="s">
        <v>2160</v>
      </c>
      <c r="C374" s="362" t="s">
        <v>2365</v>
      </c>
      <c r="D374" s="362" t="s">
        <v>171</v>
      </c>
      <c r="E374" s="364">
        <v>1</v>
      </c>
      <c r="F374" s="741"/>
      <c r="G374" s="364">
        <f t="shared" si="6"/>
        <v>0</v>
      </c>
    </row>
    <row r="375" spans="1:7">
      <c r="A375" s="362">
        <v>6</v>
      </c>
      <c r="B375" s="362" t="s">
        <v>2160</v>
      </c>
      <c r="C375" s="362" t="s">
        <v>2377</v>
      </c>
      <c r="D375" s="362" t="s">
        <v>171</v>
      </c>
      <c r="E375" s="364">
        <v>19</v>
      </c>
      <c r="F375" s="741"/>
      <c r="G375" s="364">
        <f t="shared" si="6"/>
        <v>0</v>
      </c>
    </row>
    <row r="376" spans="1:7">
      <c r="A376" s="362">
        <v>7</v>
      </c>
      <c r="B376" s="362" t="s">
        <v>2160</v>
      </c>
      <c r="C376" s="362" t="s">
        <v>2378</v>
      </c>
      <c r="D376" s="362" t="s">
        <v>171</v>
      </c>
      <c r="E376" s="364">
        <v>1</v>
      </c>
      <c r="F376" s="741"/>
      <c r="G376" s="364">
        <f t="shared" si="6"/>
        <v>0</v>
      </c>
    </row>
    <row r="377" spans="1:7">
      <c r="A377" s="362">
        <v>8</v>
      </c>
      <c r="B377" s="362" t="s">
        <v>2160</v>
      </c>
      <c r="C377" s="362" t="s">
        <v>2379</v>
      </c>
      <c r="D377" s="362" t="s">
        <v>171</v>
      </c>
      <c r="E377" s="364">
        <v>1</v>
      </c>
      <c r="F377" s="741"/>
      <c r="G377" s="364">
        <f t="shared" si="6"/>
        <v>0</v>
      </c>
    </row>
    <row r="378" spans="1:7">
      <c r="A378" s="362">
        <v>9</v>
      </c>
      <c r="B378" s="362" t="s">
        <v>2160</v>
      </c>
      <c r="C378" s="362" t="s">
        <v>2380</v>
      </c>
      <c r="D378" s="362" t="s">
        <v>171</v>
      </c>
      <c r="E378" s="364">
        <v>3</v>
      </c>
      <c r="F378" s="741"/>
      <c r="G378" s="364">
        <f t="shared" si="6"/>
        <v>0</v>
      </c>
    </row>
    <row r="379" spans="1:7">
      <c r="A379" s="362">
        <v>10</v>
      </c>
      <c r="B379" s="362" t="s">
        <v>2160</v>
      </c>
      <c r="C379" s="362" t="s">
        <v>2381</v>
      </c>
      <c r="D379" s="362" t="s">
        <v>171</v>
      </c>
      <c r="E379" s="364">
        <v>3</v>
      </c>
      <c r="F379" s="741"/>
      <c r="G379" s="364">
        <f t="shared" si="6"/>
        <v>0</v>
      </c>
    </row>
    <row r="380" spans="1:7">
      <c r="A380" s="362">
        <v>11</v>
      </c>
      <c r="B380" s="362" t="s">
        <v>2160</v>
      </c>
      <c r="C380" s="362" t="s">
        <v>2382</v>
      </c>
      <c r="D380" s="362" t="s">
        <v>171</v>
      </c>
      <c r="E380" s="364">
        <v>1</v>
      </c>
      <c r="F380" s="741"/>
      <c r="G380" s="364">
        <f t="shared" si="6"/>
        <v>0</v>
      </c>
    </row>
    <row r="381" spans="1:7">
      <c r="A381" s="362">
        <v>12</v>
      </c>
      <c r="B381" s="362" t="s">
        <v>2160</v>
      </c>
      <c r="C381" s="362" t="s">
        <v>2383</v>
      </c>
      <c r="D381" s="362" t="s">
        <v>171</v>
      </c>
      <c r="E381" s="364">
        <v>21</v>
      </c>
      <c r="F381" s="741"/>
      <c r="G381" s="364">
        <f t="shared" si="6"/>
        <v>0</v>
      </c>
    </row>
    <row r="382" spans="1:7">
      <c r="A382" s="362">
        <v>13</v>
      </c>
      <c r="B382" s="362" t="s">
        <v>2160</v>
      </c>
      <c r="C382" s="362" t="s">
        <v>2384</v>
      </c>
      <c r="D382" s="362" t="s">
        <v>171</v>
      </c>
      <c r="E382" s="364">
        <v>4</v>
      </c>
      <c r="F382" s="741"/>
      <c r="G382" s="364">
        <f t="shared" si="6"/>
        <v>0</v>
      </c>
    </row>
    <row r="383" spans="1:7">
      <c r="A383" s="362">
        <v>14</v>
      </c>
      <c r="B383" s="362" t="s">
        <v>2160</v>
      </c>
      <c r="C383" s="362" t="s">
        <v>2385</v>
      </c>
      <c r="D383" s="362" t="s">
        <v>171</v>
      </c>
      <c r="E383" s="364">
        <v>3</v>
      </c>
      <c r="F383" s="741"/>
      <c r="G383" s="364">
        <f t="shared" si="6"/>
        <v>0</v>
      </c>
    </row>
    <row r="384" spans="1:7" ht="12.75" customHeight="1">
      <c r="A384" s="362">
        <v>15</v>
      </c>
      <c r="B384" s="362" t="s">
        <v>2160</v>
      </c>
      <c r="C384" s="362" t="s">
        <v>2386</v>
      </c>
      <c r="D384" s="362" t="s">
        <v>171</v>
      </c>
      <c r="E384" s="364">
        <v>2</v>
      </c>
      <c r="F384" s="741"/>
      <c r="G384" s="364">
        <f t="shared" si="6"/>
        <v>0</v>
      </c>
    </row>
    <row r="385" spans="1:7" ht="12.75" customHeight="1">
      <c r="A385" s="362">
        <v>16</v>
      </c>
      <c r="B385" s="362" t="s">
        <v>2160</v>
      </c>
      <c r="C385" s="362" t="s">
        <v>2387</v>
      </c>
      <c r="D385" s="362" t="s">
        <v>171</v>
      </c>
      <c r="E385" s="364">
        <v>4</v>
      </c>
      <c r="F385" s="741"/>
      <c r="G385" s="364">
        <f t="shared" si="6"/>
        <v>0</v>
      </c>
    </row>
    <row r="386" spans="1:7" ht="12.75" customHeight="1">
      <c r="A386" s="362">
        <v>17</v>
      </c>
      <c r="B386" s="362" t="s">
        <v>2160</v>
      </c>
      <c r="C386" s="362" t="s">
        <v>2388</v>
      </c>
      <c r="D386" s="362" t="s">
        <v>171</v>
      </c>
      <c r="E386" s="364">
        <v>1</v>
      </c>
      <c r="F386" s="741"/>
      <c r="G386" s="364">
        <f t="shared" si="6"/>
        <v>0</v>
      </c>
    </row>
    <row r="387" spans="1:7">
      <c r="A387" s="362">
        <v>18</v>
      </c>
      <c r="B387" s="362" t="s">
        <v>2160</v>
      </c>
      <c r="C387" s="362" t="s">
        <v>2389</v>
      </c>
      <c r="D387" s="362" t="s">
        <v>171</v>
      </c>
      <c r="E387" s="364">
        <v>1</v>
      </c>
      <c r="F387" s="741"/>
      <c r="G387" s="364">
        <f t="shared" si="6"/>
        <v>0</v>
      </c>
    </row>
    <row r="388" spans="1:7">
      <c r="A388" s="362">
        <v>19</v>
      </c>
      <c r="B388" s="362" t="s">
        <v>2160</v>
      </c>
      <c r="C388" s="362" t="s">
        <v>2344</v>
      </c>
      <c r="D388" s="362" t="s">
        <v>171</v>
      </c>
      <c r="E388" s="364">
        <v>61</v>
      </c>
      <c r="F388" s="741"/>
      <c r="G388" s="364">
        <f t="shared" si="6"/>
        <v>0</v>
      </c>
    </row>
    <row r="389" spans="1:7">
      <c r="A389" s="362">
        <v>20</v>
      </c>
      <c r="B389" s="362" t="s">
        <v>2160</v>
      </c>
      <c r="C389" s="362" t="s">
        <v>2345</v>
      </c>
      <c r="D389" s="362" t="s">
        <v>171</v>
      </c>
      <c r="E389" s="364">
        <v>130</v>
      </c>
      <c r="F389" s="741"/>
      <c r="G389" s="364">
        <f t="shared" si="6"/>
        <v>0</v>
      </c>
    </row>
    <row r="390" spans="1:7">
      <c r="A390" s="362">
        <v>21</v>
      </c>
      <c r="B390" s="362" t="s">
        <v>2160</v>
      </c>
      <c r="C390" s="362" t="s">
        <v>2390</v>
      </c>
      <c r="D390" s="362" t="s">
        <v>171</v>
      </c>
      <c r="E390" s="364">
        <v>15</v>
      </c>
      <c r="F390" s="741"/>
      <c r="G390" s="364">
        <f t="shared" si="6"/>
        <v>0</v>
      </c>
    </row>
    <row r="391" spans="1:7">
      <c r="A391" s="362">
        <v>22</v>
      </c>
      <c r="B391" s="362" t="s">
        <v>2160</v>
      </c>
      <c r="C391" s="362" t="s">
        <v>2348</v>
      </c>
      <c r="D391" s="362" t="s">
        <v>171</v>
      </c>
      <c r="E391" s="364">
        <v>15</v>
      </c>
      <c r="F391" s="741"/>
      <c r="G391" s="364">
        <f t="shared" si="6"/>
        <v>0</v>
      </c>
    </row>
    <row r="392" spans="1:7">
      <c r="A392" s="362">
        <v>23</v>
      </c>
      <c r="B392" s="362" t="s">
        <v>2160</v>
      </c>
      <c r="C392" s="362" t="s">
        <v>2350</v>
      </c>
      <c r="D392" s="362" t="s">
        <v>171</v>
      </c>
      <c r="E392" s="364">
        <v>5</v>
      </c>
      <c r="F392" s="741"/>
      <c r="G392" s="364">
        <f t="shared" si="6"/>
        <v>0</v>
      </c>
    </row>
    <row r="393" spans="1:7">
      <c r="A393" s="362">
        <v>24</v>
      </c>
      <c r="B393" s="362" t="s">
        <v>2160</v>
      </c>
      <c r="C393" s="362" t="s">
        <v>2347</v>
      </c>
      <c r="D393" s="362" t="s">
        <v>171</v>
      </c>
      <c r="E393" s="364">
        <v>5</v>
      </c>
      <c r="F393" s="741"/>
      <c r="G393" s="364">
        <f t="shared" si="6"/>
        <v>0</v>
      </c>
    </row>
    <row r="394" spans="1:7">
      <c r="A394" s="362">
        <v>25</v>
      </c>
      <c r="B394" s="362" t="s">
        <v>2160</v>
      </c>
      <c r="C394" s="362" t="s">
        <v>2352</v>
      </c>
      <c r="D394" s="362" t="s">
        <v>171</v>
      </c>
      <c r="E394" s="379">
        <v>3</v>
      </c>
      <c r="F394" s="741"/>
      <c r="G394" s="364">
        <f t="shared" si="6"/>
        <v>0</v>
      </c>
    </row>
    <row r="395" spans="1:7">
      <c r="A395" s="362">
        <v>26</v>
      </c>
      <c r="B395" s="362" t="s">
        <v>2160</v>
      </c>
      <c r="C395" s="362" t="s">
        <v>2353</v>
      </c>
      <c r="D395" s="362" t="s">
        <v>171</v>
      </c>
      <c r="E395" s="364">
        <v>2</v>
      </c>
      <c r="F395" s="741"/>
      <c r="G395" s="364">
        <f t="shared" si="6"/>
        <v>0</v>
      </c>
    </row>
    <row r="396" spans="1:7">
      <c r="A396" s="362">
        <v>27</v>
      </c>
      <c r="B396" s="362" t="s">
        <v>2160</v>
      </c>
      <c r="C396" s="362" t="s">
        <v>2354</v>
      </c>
      <c r="D396" s="362" t="s">
        <v>171</v>
      </c>
      <c r="E396" s="364">
        <v>1</v>
      </c>
      <c r="F396" s="741"/>
      <c r="G396" s="364">
        <f t="shared" si="6"/>
        <v>0</v>
      </c>
    </row>
    <row r="397" spans="1:7">
      <c r="A397" s="362">
        <v>28</v>
      </c>
      <c r="B397" s="362" t="s">
        <v>2160</v>
      </c>
      <c r="C397" s="362" t="s">
        <v>2391</v>
      </c>
      <c r="D397" s="362" t="s">
        <v>171</v>
      </c>
      <c r="E397" s="364">
        <v>15</v>
      </c>
      <c r="F397" s="741"/>
      <c r="G397" s="364">
        <f t="shared" si="6"/>
        <v>0</v>
      </c>
    </row>
    <row r="398" spans="1:7">
      <c r="A398" s="362">
        <v>29</v>
      </c>
      <c r="B398" s="362" t="s">
        <v>2160</v>
      </c>
      <c r="C398" s="362" t="s">
        <v>2392</v>
      </c>
      <c r="D398" s="362" t="s">
        <v>171</v>
      </c>
      <c r="E398" s="364">
        <v>21</v>
      </c>
      <c r="F398" s="741"/>
      <c r="G398" s="364">
        <f t="shared" si="6"/>
        <v>0</v>
      </c>
    </row>
    <row r="399" spans="1:7">
      <c r="A399" s="362">
        <v>30</v>
      </c>
      <c r="B399" s="362" t="s">
        <v>2160</v>
      </c>
      <c r="C399" s="362" t="s">
        <v>2355</v>
      </c>
      <c r="D399" s="362" t="s">
        <v>171</v>
      </c>
      <c r="E399" s="364">
        <v>4</v>
      </c>
      <c r="F399" s="741"/>
      <c r="G399" s="364">
        <f t="shared" si="6"/>
        <v>0</v>
      </c>
    </row>
    <row r="400" spans="1:7">
      <c r="A400" s="362">
        <v>31</v>
      </c>
      <c r="B400" s="362" t="s">
        <v>2160</v>
      </c>
      <c r="C400" s="362" t="s">
        <v>2356</v>
      </c>
      <c r="D400" s="362" t="s">
        <v>171</v>
      </c>
      <c r="E400" s="364">
        <v>1</v>
      </c>
      <c r="F400" s="741"/>
      <c r="G400" s="364">
        <f t="shared" si="6"/>
        <v>0</v>
      </c>
    </row>
    <row r="401" spans="1:8">
      <c r="A401" s="362">
        <v>32</v>
      </c>
      <c r="B401" s="362" t="s">
        <v>2160</v>
      </c>
      <c r="C401" s="362" t="s">
        <v>2358</v>
      </c>
      <c r="D401" s="362" t="s">
        <v>171</v>
      </c>
      <c r="E401" s="364">
        <v>1</v>
      </c>
      <c r="F401" s="741"/>
      <c r="G401" s="364">
        <f t="shared" si="6"/>
        <v>0</v>
      </c>
    </row>
    <row r="402" spans="1:8">
      <c r="A402" s="362">
        <v>33</v>
      </c>
      <c r="B402" s="362" t="s">
        <v>2160</v>
      </c>
      <c r="C402" s="362" t="s">
        <v>2393</v>
      </c>
      <c r="D402" s="362" t="s">
        <v>171</v>
      </c>
      <c r="E402" s="364">
        <v>1</v>
      </c>
      <c r="F402" s="741"/>
      <c r="G402" s="364">
        <f t="shared" si="6"/>
        <v>0</v>
      </c>
    </row>
    <row r="403" spans="1:8">
      <c r="C403" s="375" t="s">
        <v>2151</v>
      </c>
      <c r="D403" s="362" t="s">
        <v>2152</v>
      </c>
      <c r="E403" s="364" t="s">
        <v>2153</v>
      </c>
      <c r="F403" s="743"/>
      <c r="G403" s="376" t="s">
        <v>2155</v>
      </c>
      <c r="H403" s="364" t="s">
        <v>2154</v>
      </c>
    </row>
    <row r="404" spans="1:8">
      <c r="C404" s="362" t="s">
        <v>2394</v>
      </c>
      <c r="F404" s="741"/>
      <c r="G404" s="368">
        <f>SUM(G370:G402)</f>
        <v>0</v>
      </c>
      <c r="H404" s="745"/>
    </row>
    <row r="405" spans="1:8">
      <c r="F405" s="741"/>
      <c r="G405" s="368"/>
    </row>
    <row r="406" spans="1:8">
      <c r="F406" s="741"/>
      <c r="G406" s="368"/>
    </row>
    <row r="407" spans="1:8" ht="15">
      <c r="C407" s="363" t="s">
        <v>2395</v>
      </c>
      <c r="F407" s="741"/>
    </row>
    <row r="408" spans="1:8">
      <c r="C408" s="375" t="s">
        <v>2396</v>
      </c>
      <c r="F408" s="741"/>
    </row>
    <row r="409" spans="1:8">
      <c r="A409" s="362">
        <v>1</v>
      </c>
      <c r="B409" s="362" t="s">
        <v>2160</v>
      </c>
      <c r="C409" s="362" t="s">
        <v>2311</v>
      </c>
      <c r="D409" s="362" t="s">
        <v>171</v>
      </c>
      <c r="E409" s="364">
        <v>5</v>
      </c>
      <c r="F409" s="741"/>
      <c r="G409" s="364">
        <f t="shared" ref="G409:G456" si="7">ROUND(E409*F409,2)</f>
        <v>0</v>
      </c>
    </row>
    <row r="410" spans="1:8">
      <c r="A410" s="362">
        <v>2</v>
      </c>
      <c r="B410" s="362" t="s">
        <v>2160</v>
      </c>
      <c r="C410" s="362" t="s">
        <v>2397</v>
      </c>
      <c r="D410" s="362" t="s">
        <v>171</v>
      </c>
      <c r="E410" s="364">
        <v>1</v>
      </c>
      <c r="F410" s="741"/>
      <c r="G410" s="364">
        <f t="shared" si="7"/>
        <v>0</v>
      </c>
    </row>
    <row r="411" spans="1:8">
      <c r="A411" s="362">
        <v>3</v>
      </c>
      <c r="B411" s="362" t="s">
        <v>2160</v>
      </c>
      <c r="C411" s="362" t="s">
        <v>2398</v>
      </c>
      <c r="D411" s="362" t="s">
        <v>171</v>
      </c>
      <c r="E411" s="364">
        <v>2</v>
      </c>
      <c r="F411" s="741"/>
      <c r="G411" s="364">
        <f t="shared" si="7"/>
        <v>0</v>
      </c>
    </row>
    <row r="412" spans="1:8">
      <c r="A412" s="362">
        <v>4</v>
      </c>
      <c r="B412" s="362" t="s">
        <v>2160</v>
      </c>
      <c r="C412" s="362" t="s">
        <v>2399</v>
      </c>
      <c r="D412" s="362" t="s">
        <v>171</v>
      </c>
      <c r="E412" s="364">
        <v>1</v>
      </c>
      <c r="F412" s="741"/>
      <c r="G412" s="364">
        <f t="shared" si="7"/>
        <v>0</v>
      </c>
    </row>
    <row r="413" spans="1:8">
      <c r="A413" s="362">
        <v>5</v>
      </c>
      <c r="B413" s="362" t="s">
        <v>2160</v>
      </c>
      <c r="C413" s="362" t="s">
        <v>2400</v>
      </c>
      <c r="D413" s="362" t="s">
        <v>171</v>
      </c>
      <c r="E413" s="364">
        <v>10</v>
      </c>
      <c r="F413" s="741"/>
      <c r="G413" s="364">
        <f t="shared" si="7"/>
        <v>0</v>
      </c>
    </row>
    <row r="414" spans="1:8">
      <c r="A414" s="362">
        <v>6</v>
      </c>
      <c r="B414" s="362" t="s">
        <v>2160</v>
      </c>
      <c r="C414" s="362" t="s">
        <v>2365</v>
      </c>
      <c r="D414" s="362" t="s">
        <v>171</v>
      </c>
      <c r="E414" s="364">
        <v>2</v>
      </c>
      <c r="F414" s="741"/>
      <c r="G414" s="364">
        <f t="shared" si="7"/>
        <v>0</v>
      </c>
    </row>
    <row r="415" spans="1:8">
      <c r="A415" s="362">
        <v>7</v>
      </c>
      <c r="B415" s="362" t="s">
        <v>2160</v>
      </c>
      <c r="C415" s="362" t="s">
        <v>2401</v>
      </c>
      <c r="D415" s="362" t="s">
        <v>171</v>
      </c>
      <c r="E415" s="364">
        <v>8</v>
      </c>
      <c r="F415" s="741"/>
      <c r="G415" s="364">
        <f t="shared" si="7"/>
        <v>0</v>
      </c>
    </row>
    <row r="416" spans="1:8">
      <c r="A416" s="362">
        <v>8</v>
      </c>
      <c r="B416" s="362" t="s">
        <v>2160</v>
      </c>
      <c r="C416" s="362" t="s">
        <v>2402</v>
      </c>
      <c r="D416" s="362" t="s">
        <v>171</v>
      </c>
      <c r="E416" s="364">
        <v>1</v>
      </c>
      <c r="F416" s="741"/>
      <c r="G416" s="364">
        <f t="shared" si="7"/>
        <v>0</v>
      </c>
    </row>
    <row r="417" spans="1:7">
      <c r="A417" s="362">
        <v>9</v>
      </c>
      <c r="B417" s="362" t="s">
        <v>2160</v>
      </c>
      <c r="C417" s="362" t="s">
        <v>2403</v>
      </c>
      <c r="D417" s="362" t="s">
        <v>171</v>
      </c>
      <c r="E417" s="364">
        <v>10</v>
      </c>
      <c r="F417" s="741"/>
      <c r="G417" s="364">
        <f t="shared" si="7"/>
        <v>0</v>
      </c>
    </row>
    <row r="418" spans="1:7">
      <c r="A418" s="362">
        <v>10</v>
      </c>
      <c r="B418" s="362" t="s">
        <v>2160</v>
      </c>
      <c r="C418" s="362" t="s">
        <v>2377</v>
      </c>
      <c r="D418" s="362" t="s">
        <v>171</v>
      </c>
      <c r="E418" s="364">
        <v>22</v>
      </c>
      <c r="F418" s="741"/>
      <c r="G418" s="364">
        <f t="shared" si="7"/>
        <v>0</v>
      </c>
    </row>
    <row r="419" spans="1:7">
      <c r="A419" s="362">
        <v>11</v>
      </c>
      <c r="B419" s="362" t="s">
        <v>2160</v>
      </c>
      <c r="C419" s="362" t="s">
        <v>2404</v>
      </c>
      <c r="D419" s="362" t="s">
        <v>171</v>
      </c>
      <c r="E419" s="364">
        <v>41</v>
      </c>
      <c r="F419" s="741"/>
      <c r="G419" s="364">
        <f t="shared" si="7"/>
        <v>0</v>
      </c>
    </row>
    <row r="420" spans="1:7">
      <c r="A420" s="362">
        <v>12</v>
      </c>
      <c r="B420" s="362" t="s">
        <v>2160</v>
      </c>
      <c r="C420" s="362" t="s">
        <v>2378</v>
      </c>
      <c r="D420" s="362" t="s">
        <v>171</v>
      </c>
      <c r="E420" s="364">
        <v>7</v>
      </c>
      <c r="F420" s="741"/>
      <c r="G420" s="364">
        <f t="shared" si="7"/>
        <v>0</v>
      </c>
    </row>
    <row r="421" spans="1:7">
      <c r="A421" s="362">
        <v>13</v>
      </c>
      <c r="B421" s="362" t="s">
        <v>2160</v>
      </c>
      <c r="C421" s="362" t="s">
        <v>2380</v>
      </c>
      <c r="D421" s="362" t="s">
        <v>171</v>
      </c>
      <c r="E421" s="364">
        <v>1</v>
      </c>
      <c r="F421" s="741"/>
      <c r="G421" s="364">
        <f t="shared" si="7"/>
        <v>0</v>
      </c>
    </row>
    <row r="422" spans="1:7">
      <c r="A422" s="362">
        <v>14</v>
      </c>
      <c r="B422" s="362" t="s">
        <v>2160</v>
      </c>
      <c r="C422" s="362" t="s">
        <v>2405</v>
      </c>
      <c r="D422" s="362" t="s">
        <v>171</v>
      </c>
      <c r="E422" s="364">
        <v>10</v>
      </c>
      <c r="F422" s="741"/>
      <c r="G422" s="364">
        <f t="shared" si="7"/>
        <v>0</v>
      </c>
    </row>
    <row r="423" spans="1:7">
      <c r="A423" s="362">
        <v>15</v>
      </c>
      <c r="B423" s="362" t="s">
        <v>2160</v>
      </c>
      <c r="C423" s="362" t="s">
        <v>2406</v>
      </c>
      <c r="D423" s="362" t="s">
        <v>171</v>
      </c>
      <c r="E423" s="364">
        <v>1</v>
      </c>
      <c r="F423" s="741"/>
      <c r="G423" s="364">
        <f t="shared" si="7"/>
        <v>0</v>
      </c>
    </row>
    <row r="424" spans="1:7">
      <c r="A424" s="362">
        <v>16</v>
      </c>
      <c r="B424" s="362" t="s">
        <v>2160</v>
      </c>
      <c r="C424" s="362" t="s">
        <v>2407</v>
      </c>
      <c r="D424" s="362" t="s">
        <v>171</v>
      </c>
      <c r="E424" s="364">
        <v>1</v>
      </c>
      <c r="F424" s="741"/>
      <c r="G424" s="364">
        <f t="shared" si="7"/>
        <v>0</v>
      </c>
    </row>
    <row r="425" spans="1:7">
      <c r="A425" s="362">
        <v>17</v>
      </c>
      <c r="B425" s="362" t="s">
        <v>2160</v>
      </c>
      <c r="C425" s="362" t="s">
        <v>2408</v>
      </c>
      <c r="D425" s="362" t="s">
        <v>171</v>
      </c>
      <c r="E425" s="364">
        <v>10</v>
      </c>
      <c r="F425" s="741"/>
      <c r="G425" s="364">
        <f t="shared" si="7"/>
        <v>0</v>
      </c>
    </row>
    <row r="426" spans="1:7">
      <c r="A426" s="362">
        <v>18</v>
      </c>
      <c r="B426" s="362" t="s">
        <v>2160</v>
      </c>
      <c r="C426" s="362" t="s">
        <v>2409</v>
      </c>
      <c r="D426" s="362" t="s">
        <v>171</v>
      </c>
      <c r="E426" s="364">
        <v>20</v>
      </c>
      <c r="F426" s="741"/>
      <c r="G426" s="364">
        <f t="shared" si="7"/>
        <v>0</v>
      </c>
    </row>
    <row r="427" spans="1:7">
      <c r="A427" s="362">
        <v>19</v>
      </c>
      <c r="B427" s="362" t="s">
        <v>2160</v>
      </c>
      <c r="C427" s="362" t="s">
        <v>2410</v>
      </c>
      <c r="D427" s="362" t="s">
        <v>171</v>
      </c>
      <c r="E427" s="364">
        <v>1</v>
      </c>
      <c r="F427" s="741"/>
      <c r="G427" s="364">
        <f t="shared" si="7"/>
        <v>0</v>
      </c>
    </row>
    <row r="428" spans="1:7">
      <c r="A428" s="362">
        <v>20</v>
      </c>
      <c r="B428" s="362" t="s">
        <v>2160</v>
      </c>
      <c r="C428" s="362" t="s">
        <v>2411</v>
      </c>
      <c r="D428" s="362" t="s">
        <v>171</v>
      </c>
      <c r="E428" s="364">
        <v>25</v>
      </c>
      <c r="F428" s="741"/>
      <c r="G428" s="364">
        <f t="shared" si="7"/>
        <v>0</v>
      </c>
    </row>
    <row r="429" spans="1:7">
      <c r="A429" s="362">
        <v>21</v>
      </c>
      <c r="B429" s="362" t="s">
        <v>2160</v>
      </c>
      <c r="C429" s="362" t="s">
        <v>2412</v>
      </c>
      <c r="D429" s="362" t="s">
        <v>171</v>
      </c>
      <c r="E429" s="364">
        <v>1</v>
      </c>
      <c r="F429" s="741"/>
      <c r="G429" s="364">
        <f t="shared" si="7"/>
        <v>0</v>
      </c>
    </row>
    <row r="430" spans="1:7">
      <c r="A430" s="362">
        <v>22</v>
      </c>
      <c r="B430" s="362" t="s">
        <v>2160</v>
      </c>
      <c r="C430" s="362" t="s">
        <v>2413</v>
      </c>
      <c r="D430" s="362" t="s">
        <v>171</v>
      </c>
      <c r="E430" s="364">
        <v>10</v>
      </c>
      <c r="F430" s="741"/>
      <c r="G430" s="364">
        <f t="shared" si="7"/>
        <v>0</v>
      </c>
    </row>
    <row r="431" spans="1:7">
      <c r="A431" s="362">
        <v>23</v>
      </c>
      <c r="B431" s="362" t="s">
        <v>2160</v>
      </c>
      <c r="C431" s="362" t="s">
        <v>2414</v>
      </c>
      <c r="D431" s="362" t="s">
        <v>171</v>
      </c>
      <c r="E431" s="364">
        <v>1</v>
      </c>
      <c r="F431" s="741"/>
      <c r="G431" s="364">
        <f t="shared" si="7"/>
        <v>0</v>
      </c>
    </row>
    <row r="432" spans="1:7">
      <c r="A432" s="362">
        <v>24</v>
      </c>
      <c r="B432" s="362" t="s">
        <v>2160</v>
      </c>
      <c r="C432" s="362" t="s">
        <v>2415</v>
      </c>
      <c r="D432" s="362" t="s">
        <v>171</v>
      </c>
      <c r="E432" s="364">
        <v>1</v>
      </c>
      <c r="F432" s="741"/>
      <c r="G432" s="364">
        <f t="shared" si="7"/>
        <v>0</v>
      </c>
    </row>
    <row r="433" spans="1:7">
      <c r="A433" s="362">
        <v>25</v>
      </c>
      <c r="B433" s="362" t="s">
        <v>2160</v>
      </c>
      <c r="C433" s="362" t="s">
        <v>2416</v>
      </c>
      <c r="D433" s="362" t="s">
        <v>171</v>
      </c>
      <c r="E433" s="364">
        <v>1</v>
      </c>
      <c r="F433" s="741"/>
      <c r="G433" s="364">
        <f t="shared" si="7"/>
        <v>0</v>
      </c>
    </row>
    <row r="434" spans="1:7" ht="12.75" customHeight="1">
      <c r="A434" s="362">
        <v>26</v>
      </c>
      <c r="B434" s="362" t="s">
        <v>2160</v>
      </c>
      <c r="C434" s="362" t="s">
        <v>2386</v>
      </c>
      <c r="D434" s="362" t="s">
        <v>171</v>
      </c>
      <c r="E434" s="364">
        <v>1</v>
      </c>
      <c r="F434" s="741"/>
      <c r="G434" s="364">
        <f t="shared" si="7"/>
        <v>0</v>
      </c>
    </row>
    <row r="435" spans="1:7" ht="12.75" customHeight="1">
      <c r="A435" s="362">
        <v>27</v>
      </c>
      <c r="B435" s="362" t="s">
        <v>2160</v>
      </c>
      <c r="C435" s="362" t="s">
        <v>2387</v>
      </c>
      <c r="D435" s="362" t="s">
        <v>171</v>
      </c>
      <c r="E435" s="364">
        <v>2</v>
      </c>
      <c r="F435" s="741"/>
      <c r="G435" s="364">
        <f t="shared" si="7"/>
        <v>0</v>
      </c>
    </row>
    <row r="436" spans="1:7" ht="12.75" customHeight="1">
      <c r="A436" s="362">
        <v>28</v>
      </c>
      <c r="B436" s="362" t="s">
        <v>2160</v>
      </c>
      <c r="C436" s="362" t="s">
        <v>2417</v>
      </c>
      <c r="D436" s="362" t="s">
        <v>171</v>
      </c>
      <c r="E436" s="364">
        <v>1</v>
      </c>
      <c r="F436" s="741"/>
      <c r="G436" s="364">
        <f t="shared" si="7"/>
        <v>0</v>
      </c>
    </row>
    <row r="437" spans="1:7" ht="12.75" customHeight="1">
      <c r="A437" s="362">
        <v>29</v>
      </c>
      <c r="B437" s="362" t="s">
        <v>2160</v>
      </c>
      <c r="C437" s="362" t="s">
        <v>2418</v>
      </c>
      <c r="D437" s="362" t="s">
        <v>171</v>
      </c>
      <c r="E437" s="364">
        <v>1</v>
      </c>
      <c r="F437" s="741"/>
      <c r="G437" s="364">
        <f t="shared" si="7"/>
        <v>0</v>
      </c>
    </row>
    <row r="438" spans="1:7" ht="12.75" customHeight="1">
      <c r="A438" s="362">
        <v>30</v>
      </c>
      <c r="B438" s="362" t="s">
        <v>2160</v>
      </c>
      <c r="C438" s="362" t="s">
        <v>2419</v>
      </c>
      <c r="D438" s="362" t="s">
        <v>171</v>
      </c>
      <c r="E438" s="364">
        <v>1</v>
      </c>
      <c r="F438" s="741"/>
      <c r="G438" s="364">
        <f t="shared" si="7"/>
        <v>0</v>
      </c>
    </row>
    <row r="439" spans="1:7" ht="12.75" customHeight="1">
      <c r="A439" s="362">
        <v>31</v>
      </c>
      <c r="B439" s="362" t="s">
        <v>2160</v>
      </c>
      <c r="C439" s="362" t="s">
        <v>2420</v>
      </c>
      <c r="D439" s="362" t="s">
        <v>171</v>
      </c>
      <c r="E439" s="364">
        <v>2</v>
      </c>
      <c r="F439" s="741"/>
      <c r="G439" s="364">
        <f t="shared" si="7"/>
        <v>0</v>
      </c>
    </row>
    <row r="440" spans="1:7">
      <c r="A440" s="362">
        <v>32</v>
      </c>
      <c r="B440" s="362" t="s">
        <v>2160</v>
      </c>
      <c r="C440" s="362" t="s">
        <v>2421</v>
      </c>
      <c r="D440" s="362" t="s">
        <v>171</v>
      </c>
      <c r="E440" s="364">
        <v>10</v>
      </c>
      <c r="F440" s="741"/>
      <c r="G440" s="364">
        <f>ROUND(E440*F440,2)</f>
        <v>0</v>
      </c>
    </row>
    <row r="441" spans="1:7">
      <c r="A441" s="362">
        <v>33</v>
      </c>
      <c r="B441" s="362" t="s">
        <v>2160</v>
      </c>
      <c r="C441" s="362" t="s">
        <v>2389</v>
      </c>
      <c r="D441" s="362" t="s">
        <v>171</v>
      </c>
      <c r="E441" s="364">
        <v>1</v>
      </c>
      <c r="F441" s="741"/>
      <c r="G441" s="364">
        <f t="shared" si="7"/>
        <v>0</v>
      </c>
    </row>
    <row r="442" spans="1:7">
      <c r="A442" s="362">
        <v>34</v>
      </c>
      <c r="B442" s="362" t="s">
        <v>2160</v>
      </c>
      <c r="C442" s="362" t="s">
        <v>2344</v>
      </c>
      <c r="D442" s="362" t="s">
        <v>171</v>
      </c>
      <c r="E442" s="364">
        <v>182</v>
      </c>
      <c r="F442" s="741"/>
      <c r="G442" s="364">
        <f t="shared" si="7"/>
        <v>0</v>
      </c>
    </row>
    <row r="443" spans="1:7">
      <c r="A443" s="362">
        <v>35</v>
      </c>
      <c r="B443" s="362" t="s">
        <v>2160</v>
      </c>
      <c r="C443" s="362" t="s">
        <v>2345</v>
      </c>
      <c r="D443" s="362" t="s">
        <v>171</v>
      </c>
      <c r="E443" s="364">
        <v>341</v>
      </c>
      <c r="F443" s="741"/>
      <c r="G443" s="364">
        <f t="shared" si="7"/>
        <v>0</v>
      </c>
    </row>
    <row r="444" spans="1:7">
      <c r="A444" s="362">
        <v>36</v>
      </c>
      <c r="B444" s="362" t="s">
        <v>2160</v>
      </c>
      <c r="C444" s="362" t="s">
        <v>2390</v>
      </c>
      <c r="D444" s="362" t="s">
        <v>171</v>
      </c>
      <c r="E444" s="364">
        <v>3</v>
      </c>
      <c r="F444" s="741"/>
      <c r="G444" s="364">
        <f t="shared" si="7"/>
        <v>0</v>
      </c>
    </row>
    <row r="445" spans="1:7">
      <c r="A445" s="362">
        <v>37</v>
      </c>
      <c r="B445" s="362" t="s">
        <v>2160</v>
      </c>
      <c r="C445" s="362" t="s">
        <v>2346</v>
      </c>
      <c r="D445" s="362" t="s">
        <v>171</v>
      </c>
      <c r="E445" s="364">
        <v>10</v>
      </c>
      <c r="F445" s="741"/>
      <c r="G445" s="364">
        <f t="shared" si="7"/>
        <v>0</v>
      </c>
    </row>
    <row r="446" spans="1:7">
      <c r="A446" s="362">
        <v>38</v>
      </c>
      <c r="B446" s="362" t="s">
        <v>2160</v>
      </c>
      <c r="C446" s="362" t="s">
        <v>2348</v>
      </c>
      <c r="D446" s="362" t="s">
        <v>171</v>
      </c>
      <c r="E446" s="364">
        <v>15</v>
      </c>
      <c r="F446" s="741"/>
      <c r="G446" s="364">
        <f t="shared" si="7"/>
        <v>0</v>
      </c>
    </row>
    <row r="447" spans="1:7">
      <c r="A447" s="362">
        <v>39</v>
      </c>
      <c r="B447" s="362" t="s">
        <v>2160</v>
      </c>
      <c r="C447" s="362" t="s">
        <v>2349</v>
      </c>
      <c r="D447" s="362" t="s">
        <v>171</v>
      </c>
      <c r="E447" s="364">
        <v>5</v>
      </c>
      <c r="F447" s="741"/>
      <c r="G447" s="364">
        <f t="shared" si="7"/>
        <v>0</v>
      </c>
    </row>
    <row r="448" spans="1:7">
      <c r="A448" s="362">
        <v>40</v>
      </c>
      <c r="B448" s="362" t="s">
        <v>2160</v>
      </c>
      <c r="C448" s="362" t="s">
        <v>2352</v>
      </c>
      <c r="D448" s="362" t="s">
        <v>171</v>
      </c>
      <c r="E448" s="379">
        <v>15</v>
      </c>
      <c r="F448" s="741"/>
      <c r="G448" s="364">
        <f t="shared" si="7"/>
        <v>0</v>
      </c>
    </row>
    <row r="449" spans="1:8">
      <c r="A449" s="362">
        <v>41</v>
      </c>
      <c r="B449" s="362" t="s">
        <v>2160</v>
      </c>
      <c r="C449" s="362" t="s">
        <v>2353</v>
      </c>
      <c r="D449" s="362" t="s">
        <v>171</v>
      </c>
      <c r="E449" s="364">
        <v>10</v>
      </c>
      <c r="F449" s="741"/>
      <c r="G449" s="364">
        <f t="shared" si="7"/>
        <v>0</v>
      </c>
    </row>
    <row r="450" spans="1:8">
      <c r="A450" s="362">
        <v>42</v>
      </c>
      <c r="B450" s="362" t="s">
        <v>2160</v>
      </c>
      <c r="C450" s="362" t="s">
        <v>2354</v>
      </c>
      <c r="D450" s="362" t="s">
        <v>171</v>
      </c>
      <c r="E450" s="364">
        <v>1</v>
      </c>
      <c r="F450" s="741"/>
      <c r="G450" s="364">
        <f t="shared" si="7"/>
        <v>0</v>
      </c>
    </row>
    <row r="451" spans="1:8">
      <c r="A451" s="362">
        <v>43</v>
      </c>
      <c r="B451" s="362" t="s">
        <v>2160</v>
      </c>
      <c r="C451" s="362" t="s">
        <v>2391</v>
      </c>
      <c r="D451" s="362" t="s">
        <v>171</v>
      </c>
      <c r="E451" s="364">
        <v>32</v>
      </c>
      <c r="F451" s="741"/>
      <c r="G451" s="364">
        <f t="shared" si="7"/>
        <v>0</v>
      </c>
    </row>
    <row r="452" spans="1:8">
      <c r="A452" s="362">
        <v>44</v>
      </c>
      <c r="B452" s="362" t="s">
        <v>2160</v>
      </c>
      <c r="C452" s="362" t="s">
        <v>2392</v>
      </c>
      <c r="D452" s="362" t="s">
        <v>171</v>
      </c>
      <c r="E452" s="364">
        <v>43</v>
      </c>
      <c r="F452" s="741"/>
      <c r="G452" s="364">
        <f t="shared" si="7"/>
        <v>0</v>
      </c>
    </row>
    <row r="453" spans="1:8">
      <c r="A453" s="362">
        <v>45</v>
      </c>
      <c r="B453" s="362" t="s">
        <v>2160</v>
      </c>
      <c r="C453" s="362" t="s">
        <v>2355</v>
      </c>
      <c r="D453" s="362" t="s">
        <v>171</v>
      </c>
      <c r="E453" s="364">
        <v>32</v>
      </c>
      <c r="F453" s="741"/>
      <c r="G453" s="364">
        <f t="shared" si="7"/>
        <v>0</v>
      </c>
    </row>
    <row r="454" spans="1:8">
      <c r="A454" s="362">
        <v>46</v>
      </c>
      <c r="B454" s="362" t="s">
        <v>2160</v>
      </c>
      <c r="C454" s="362" t="s">
        <v>2356</v>
      </c>
      <c r="D454" s="362" t="s">
        <v>171</v>
      </c>
      <c r="E454" s="364">
        <v>2</v>
      </c>
      <c r="F454" s="741"/>
      <c r="G454" s="364">
        <f t="shared" si="7"/>
        <v>0</v>
      </c>
    </row>
    <row r="455" spans="1:8">
      <c r="A455" s="362">
        <v>47</v>
      </c>
      <c r="B455" s="362" t="s">
        <v>2160</v>
      </c>
      <c r="C455" s="362" t="s">
        <v>2358</v>
      </c>
      <c r="D455" s="362" t="s">
        <v>171</v>
      </c>
      <c r="E455" s="364">
        <v>4</v>
      </c>
      <c r="F455" s="741"/>
      <c r="G455" s="364">
        <f t="shared" si="7"/>
        <v>0</v>
      </c>
    </row>
    <row r="456" spans="1:8">
      <c r="A456" s="362">
        <v>48</v>
      </c>
      <c r="B456" s="362" t="s">
        <v>2160</v>
      </c>
      <c r="C456" s="362" t="s">
        <v>2393</v>
      </c>
      <c r="D456" s="362" t="s">
        <v>171</v>
      </c>
      <c r="E456" s="364">
        <v>1</v>
      </c>
      <c r="F456" s="741"/>
      <c r="G456" s="364">
        <f t="shared" si="7"/>
        <v>0</v>
      </c>
    </row>
    <row r="457" spans="1:8">
      <c r="C457" s="375" t="s">
        <v>2151</v>
      </c>
      <c r="D457" s="362" t="s">
        <v>2152</v>
      </c>
      <c r="E457" s="364" t="s">
        <v>2153</v>
      </c>
      <c r="F457" s="743"/>
      <c r="G457" s="376" t="s">
        <v>2155</v>
      </c>
      <c r="H457" s="364" t="s">
        <v>2154</v>
      </c>
    </row>
    <row r="458" spans="1:8">
      <c r="C458" s="362" t="s">
        <v>2422</v>
      </c>
      <c r="F458" s="741"/>
      <c r="G458" s="368">
        <f>SUM(G409:G456)</f>
        <v>0</v>
      </c>
      <c r="H458" s="745"/>
    </row>
    <row r="459" spans="1:8">
      <c r="F459" s="741"/>
      <c r="G459" s="368"/>
    </row>
    <row r="460" spans="1:8">
      <c r="F460" s="741"/>
      <c r="G460" s="368"/>
    </row>
    <row r="461" spans="1:8" ht="15">
      <c r="C461" s="363" t="s">
        <v>2423</v>
      </c>
      <c r="F461" s="741"/>
    </row>
    <row r="462" spans="1:8">
      <c r="C462" s="375" t="s">
        <v>2372</v>
      </c>
      <c r="F462" s="741"/>
    </row>
    <row r="463" spans="1:8">
      <c r="A463" s="362">
        <v>1</v>
      </c>
      <c r="B463" s="362" t="s">
        <v>2160</v>
      </c>
      <c r="C463" s="362" t="s">
        <v>2311</v>
      </c>
      <c r="D463" s="362" t="s">
        <v>171</v>
      </c>
      <c r="E463" s="364">
        <v>4</v>
      </c>
      <c r="F463" s="741"/>
      <c r="G463" s="364">
        <f t="shared" ref="G463:G510" si="8">ROUND(E463*F463,2)</f>
        <v>0</v>
      </c>
    </row>
    <row r="464" spans="1:8">
      <c r="A464" s="362">
        <v>2</v>
      </c>
      <c r="B464" s="362" t="s">
        <v>2160</v>
      </c>
      <c r="C464" s="362" t="s">
        <v>2397</v>
      </c>
      <c r="D464" s="362" t="s">
        <v>171</v>
      </c>
      <c r="E464" s="364">
        <v>1</v>
      </c>
      <c r="F464" s="741"/>
      <c r="G464" s="364">
        <f t="shared" si="8"/>
        <v>0</v>
      </c>
    </row>
    <row r="465" spans="1:7">
      <c r="A465" s="362">
        <v>3</v>
      </c>
      <c r="B465" s="362" t="s">
        <v>2160</v>
      </c>
      <c r="C465" s="362" t="s">
        <v>2398</v>
      </c>
      <c r="D465" s="362" t="s">
        <v>171</v>
      </c>
      <c r="E465" s="364">
        <v>2</v>
      </c>
      <c r="F465" s="741"/>
      <c r="G465" s="364">
        <f t="shared" si="8"/>
        <v>0</v>
      </c>
    </row>
    <row r="466" spans="1:7">
      <c r="A466" s="362">
        <v>4</v>
      </c>
      <c r="B466" s="362" t="s">
        <v>2160</v>
      </c>
      <c r="C466" s="362" t="s">
        <v>2399</v>
      </c>
      <c r="D466" s="362" t="s">
        <v>171</v>
      </c>
      <c r="E466" s="364">
        <v>1</v>
      </c>
      <c r="F466" s="741"/>
      <c r="G466" s="364">
        <f t="shared" si="8"/>
        <v>0</v>
      </c>
    </row>
    <row r="467" spans="1:7">
      <c r="A467" s="362">
        <v>5</v>
      </c>
      <c r="B467" s="362" t="s">
        <v>2160</v>
      </c>
      <c r="C467" s="362" t="s">
        <v>2400</v>
      </c>
      <c r="D467" s="362" t="s">
        <v>171</v>
      </c>
      <c r="E467" s="364">
        <v>6</v>
      </c>
      <c r="F467" s="741"/>
      <c r="G467" s="364">
        <f t="shared" si="8"/>
        <v>0</v>
      </c>
    </row>
    <row r="468" spans="1:7">
      <c r="A468" s="362">
        <v>6</v>
      </c>
      <c r="B468" s="362" t="s">
        <v>2160</v>
      </c>
      <c r="C468" s="362" t="s">
        <v>2424</v>
      </c>
      <c r="D468" s="362" t="s">
        <v>171</v>
      </c>
      <c r="E468" s="364">
        <v>1</v>
      </c>
      <c r="F468" s="741"/>
      <c r="G468" s="364">
        <f t="shared" si="8"/>
        <v>0</v>
      </c>
    </row>
    <row r="469" spans="1:7">
      <c r="A469" s="362">
        <v>7</v>
      </c>
      <c r="B469" s="362" t="s">
        <v>2160</v>
      </c>
      <c r="C469" s="362" t="s">
        <v>2365</v>
      </c>
      <c r="D469" s="362" t="s">
        <v>171</v>
      </c>
      <c r="E469" s="364">
        <v>2</v>
      </c>
      <c r="F469" s="741"/>
      <c r="G469" s="364">
        <f t="shared" si="8"/>
        <v>0</v>
      </c>
    </row>
    <row r="470" spans="1:7">
      <c r="A470" s="362">
        <v>8</v>
      </c>
      <c r="B470" s="362" t="s">
        <v>2160</v>
      </c>
      <c r="C470" s="362" t="s">
        <v>2401</v>
      </c>
      <c r="D470" s="362" t="s">
        <v>171</v>
      </c>
      <c r="E470" s="364">
        <v>5</v>
      </c>
      <c r="F470" s="741"/>
      <c r="G470" s="364">
        <f t="shared" si="8"/>
        <v>0</v>
      </c>
    </row>
    <row r="471" spans="1:7">
      <c r="A471" s="362">
        <v>9</v>
      </c>
      <c r="B471" s="362" t="s">
        <v>2160</v>
      </c>
      <c r="C471" s="362" t="s">
        <v>2402</v>
      </c>
      <c r="D471" s="362" t="s">
        <v>171</v>
      </c>
      <c r="E471" s="364">
        <v>1</v>
      </c>
      <c r="F471" s="741"/>
      <c r="G471" s="364">
        <f t="shared" si="8"/>
        <v>0</v>
      </c>
    </row>
    <row r="472" spans="1:7">
      <c r="A472" s="362">
        <v>10</v>
      </c>
      <c r="B472" s="362" t="s">
        <v>2160</v>
      </c>
      <c r="C472" s="362" t="s">
        <v>2403</v>
      </c>
      <c r="D472" s="362" t="s">
        <v>171</v>
      </c>
      <c r="E472" s="364">
        <v>6</v>
      </c>
      <c r="F472" s="741"/>
      <c r="G472" s="364">
        <f t="shared" si="8"/>
        <v>0</v>
      </c>
    </row>
    <row r="473" spans="1:7">
      <c r="A473" s="362">
        <v>11</v>
      </c>
      <c r="B473" s="362" t="s">
        <v>2160</v>
      </c>
      <c r="C473" s="362" t="s">
        <v>2377</v>
      </c>
      <c r="D473" s="362" t="s">
        <v>171</v>
      </c>
      <c r="E473" s="364">
        <v>32</v>
      </c>
      <c r="F473" s="741"/>
      <c r="G473" s="364">
        <f t="shared" si="8"/>
        <v>0</v>
      </c>
    </row>
    <row r="474" spans="1:7">
      <c r="A474" s="362">
        <v>12</v>
      </c>
      <c r="B474" s="362" t="s">
        <v>2160</v>
      </c>
      <c r="C474" s="362" t="s">
        <v>2404</v>
      </c>
      <c r="D474" s="362" t="s">
        <v>171</v>
      </c>
      <c r="E474" s="364">
        <v>27</v>
      </c>
      <c r="F474" s="741"/>
      <c r="G474" s="364">
        <f t="shared" si="8"/>
        <v>0</v>
      </c>
    </row>
    <row r="475" spans="1:7">
      <c r="A475" s="362">
        <v>14</v>
      </c>
      <c r="B475" s="362" t="s">
        <v>2160</v>
      </c>
      <c r="C475" s="362" t="s">
        <v>2378</v>
      </c>
      <c r="D475" s="362" t="s">
        <v>171</v>
      </c>
      <c r="E475" s="364">
        <v>5</v>
      </c>
      <c r="F475" s="741"/>
      <c r="G475" s="364">
        <f t="shared" si="8"/>
        <v>0</v>
      </c>
    </row>
    <row r="476" spans="1:7">
      <c r="A476" s="362">
        <v>15</v>
      </c>
      <c r="B476" s="362" t="s">
        <v>2160</v>
      </c>
      <c r="C476" s="362" t="s">
        <v>2405</v>
      </c>
      <c r="D476" s="362" t="s">
        <v>171</v>
      </c>
      <c r="E476" s="364">
        <v>6</v>
      </c>
      <c r="F476" s="741"/>
      <c r="G476" s="364">
        <f t="shared" si="8"/>
        <v>0</v>
      </c>
    </row>
    <row r="477" spans="1:7">
      <c r="A477" s="362">
        <v>16</v>
      </c>
      <c r="B477" s="362" t="s">
        <v>2160</v>
      </c>
      <c r="C477" s="362" t="s">
        <v>2406</v>
      </c>
      <c r="D477" s="362" t="s">
        <v>171</v>
      </c>
      <c r="E477" s="364">
        <v>1</v>
      </c>
      <c r="F477" s="741"/>
      <c r="G477" s="364">
        <f t="shared" si="8"/>
        <v>0</v>
      </c>
    </row>
    <row r="478" spans="1:7">
      <c r="A478" s="362">
        <v>17</v>
      </c>
      <c r="B478" s="362" t="s">
        <v>2160</v>
      </c>
      <c r="C478" s="362" t="s">
        <v>2407</v>
      </c>
      <c r="D478" s="362" t="s">
        <v>171</v>
      </c>
      <c r="E478" s="364">
        <v>1</v>
      </c>
      <c r="F478" s="741"/>
      <c r="G478" s="364">
        <f t="shared" si="8"/>
        <v>0</v>
      </c>
    </row>
    <row r="479" spans="1:7">
      <c r="A479" s="362">
        <v>18</v>
      </c>
      <c r="B479" s="362" t="s">
        <v>2160</v>
      </c>
      <c r="C479" s="362" t="s">
        <v>2408</v>
      </c>
      <c r="D479" s="362" t="s">
        <v>171</v>
      </c>
      <c r="E479" s="364">
        <v>6</v>
      </c>
      <c r="F479" s="741"/>
      <c r="G479" s="364">
        <f t="shared" si="8"/>
        <v>0</v>
      </c>
    </row>
    <row r="480" spans="1:7">
      <c r="A480" s="362">
        <v>19</v>
      </c>
      <c r="B480" s="362" t="s">
        <v>2160</v>
      </c>
      <c r="C480" s="362" t="s">
        <v>2409</v>
      </c>
      <c r="D480" s="362" t="s">
        <v>171</v>
      </c>
      <c r="E480" s="364">
        <v>12</v>
      </c>
      <c r="F480" s="741"/>
      <c r="G480" s="364">
        <f t="shared" si="8"/>
        <v>0</v>
      </c>
    </row>
    <row r="481" spans="1:7">
      <c r="A481" s="362">
        <v>20</v>
      </c>
      <c r="B481" s="362" t="s">
        <v>2160</v>
      </c>
      <c r="C481" s="362" t="s">
        <v>2410</v>
      </c>
      <c r="D481" s="362" t="s">
        <v>171</v>
      </c>
      <c r="E481" s="364">
        <v>1</v>
      </c>
      <c r="F481" s="741"/>
      <c r="G481" s="364">
        <f t="shared" si="8"/>
        <v>0</v>
      </c>
    </row>
    <row r="482" spans="1:7">
      <c r="A482" s="362">
        <v>21</v>
      </c>
      <c r="B482" s="362" t="s">
        <v>2160</v>
      </c>
      <c r="C482" s="362" t="s">
        <v>2411</v>
      </c>
      <c r="D482" s="362" t="s">
        <v>171</v>
      </c>
      <c r="E482" s="364">
        <v>45</v>
      </c>
      <c r="F482" s="741"/>
      <c r="G482" s="364">
        <f t="shared" si="8"/>
        <v>0</v>
      </c>
    </row>
    <row r="483" spans="1:7">
      <c r="A483" s="362">
        <v>22</v>
      </c>
      <c r="B483" s="362" t="s">
        <v>2160</v>
      </c>
      <c r="C483" s="362" t="s">
        <v>2412</v>
      </c>
      <c r="D483" s="362" t="s">
        <v>171</v>
      </c>
      <c r="E483" s="364">
        <v>3</v>
      </c>
      <c r="F483" s="741"/>
      <c r="G483" s="364">
        <f t="shared" si="8"/>
        <v>0</v>
      </c>
    </row>
    <row r="484" spans="1:7">
      <c r="A484" s="362">
        <v>23</v>
      </c>
      <c r="B484" s="362" t="s">
        <v>2160</v>
      </c>
      <c r="C484" s="362" t="s">
        <v>2413</v>
      </c>
      <c r="D484" s="362" t="s">
        <v>171</v>
      </c>
      <c r="E484" s="364">
        <v>6</v>
      </c>
      <c r="F484" s="741"/>
      <c r="G484" s="364">
        <f t="shared" si="8"/>
        <v>0</v>
      </c>
    </row>
    <row r="485" spans="1:7">
      <c r="A485" s="362">
        <v>24</v>
      </c>
      <c r="B485" s="362" t="s">
        <v>2160</v>
      </c>
      <c r="C485" s="362" t="s">
        <v>2414</v>
      </c>
      <c r="D485" s="362" t="s">
        <v>171</v>
      </c>
      <c r="E485" s="364">
        <v>1</v>
      </c>
      <c r="F485" s="741"/>
      <c r="G485" s="364">
        <f t="shared" si="8"/>
        <v>0</v>
      </c>
    </row>
    <row r="486" spans="1:7">
      <c r="A486" s="362">
        <v>25</v>
      </c>
      <c r="B486" s="362" t="s">
        <v>2160</v>
      </c>
      <c r="C486" s="362" t="s">
        <v>2415</v>
      </c>
      <c r="D486" s="362" t="s">
        <v>171</v>
      </c>
      <c r="E486" s="364">
        <v>1</v>
      </c>
      <c r="F486" s="741"/>
      <c r="G486" s="364">
        <f t="shared" si="8"/>
        <v>0</v>
      </c>
    </row>
    <row r="487" spans="1:7">
      <c r="A487" s="362">
        <v>26</v>
      </c>
      <c r="B487" s="362" t="s">
        <v>2160</v>
      </c>
      <c r="C487" s="362" t="s">
        <v>2416</v>
      </c>
      <c r="D487" s="362" t="s">
        <v>171</v>
      </c>
      <c r="E487" s="364">
        <v>1</v>
      </c>
      <c r="F487" s="741"/>
      <c r="G487" s="364">
        <f t="shared" si="8"/>
        <v>0</v>
      </c>
    </row>
    <row r="488" spans="1:7" ht="12.75" customHeight="1">
      <c r="A488" s="362">
        <v>27</v>
      </c>
      <c r="B488" s="362" t="s">
        <v>2160</v>
      </c>
      <c r="C488" s="362" t="s">
        <v>2386</v>
      </c>
      <c r="D488" s="362" t="s">
        <v>171</v>
      </c>
      <c r="E488" s="364">
        <v>2</v>
      </c>
      <c r="F488" s="741"/>
      <c r="G488" s="364">
        <f t="shared" si="8"/>
        <v>0</v>
      </c>
    </row>
    <row r="489" spans="1:7" ht="12.75" customHeight="1">
      <c r="A489" s="362">
        <v>28</v>
      </c>
      <c r="B489" s="362" t="s">
        <v>2160</v>
      </c>
      <c r="C489" s="362" t="s">
        <v>2387</v>
      </c>
      <c r="D489" s="362" t="s">
        <v>171</v>
      </c>
      <c r="E489" s="364">
        <v>4</v>
      </c>
      <c r="F489" s="741"/>
      <c r="G489" s="364">
        <f t="shared" si="8"/>
        <v>0</v>
      </c>
    </row>
    <row r="490" spans="1:7" ht="12.75" customHeight="1">
      <c r="A490" s="362">
        <v>29</v>
      </c>
      <c r="B490" s="362" t="s">
        <v>2160</v>
      </c>
      <c r="C490" s="362" t="s">
        <v>2388</v>
      </c>
      <c r="D490" s="362" t="s">
        <v>171</v>
      </c>
      <c r="E490" s="364">
        <v>1</v>
      </c>
      <c r="F490" s="741"/>
      <c r="G490" s="364">
        <f t="shared" si="8"/>
        <v>0</v>
      </c>
    </row>
    <row r="491" spans="1:7" ht="12.75" customHeight="1">
      <c r="A491" s="362">
        <v>30</v>
      </c>
      <c r="B491" s="362" t="s">
        <v>2160</v>
      </c>
      <c r="C491" s="362" t="s">
        <v>2417</v>
      </c>
      <c r="D491" s="362" t="s">
        <v>171</v>
      </c>
      <c r="E491" s="364">
        <v>1</v>
      </c>
      <c r="F491" s="741"/>
      <c r="G491" s="364">
        <f t="shared" si="8"/>
        <v>0</v>
      </c>
    </row>
    <row r="492" spans="1:7" ht="12.75" customHeight="1">
      <c r="A492" s="362">
        <v>31</v>
      </c>
      <c r="B492" s="362" t="s">
        <v>2160</v>
      </c>
      <c r="C492" s="362" t="s">
        <v>2418</v>
      </c>
      <c r="D492" s="362" t="s">
        <v>171</v>
      </c>
      <c r="E492" s="364">
        <v>1</v>
      </c>
      <c r="F492" s="741"/>
      <c r="G492" s="364">
        <f t="shared" si="8"/>
        <v>0</v>
      </c>
    </row>
    <row r="493" spans="1:7" ht="12.75" customHeight="1">
      <c r="A493" s="362">
        <v>32</v>
      </c>
      <c r="B493" s="362" t="s">
        <v>2160</v>
      </c>
      <c r="C493" s="362" t="s">
        <v>2419</v>
      </c>
      <c r="D493" s="362" t="s">
        <v>171</v>
      </c>
      <c r="E493" s="364">
        <v>1</v>
      </c>
      <c r="F493" s="741"/>
      <c r="G493" s="364">
        <f t="shared" si="8"/>
        <v>0</v>
      </c>
    </row>
    <row r="494" spans="1:7" ht="12.75" customHeight="1">
      <c r="A494" s="362">
        <v>33</v>
      </c>
      <c r="B494" s="362" t="s">
        <v>2160</v>
      </c>
      <c r="C494" s="362" t="s">
        <v>2420</v>
      </c>
      <c r="D494" s="362" t="s">
        <v>171</v>
      </c>
      <c r="E494" s="364">
        <v>2</v>
      </c>
      <c r="F494" s="741"/>
      <c r="G494" s="364">
        <f t="shared" si="8"/>
        <v>0</v>
      </c>
    </row>
    <row r="495" spans="1:7">
      <c r="A495" s="362">
        <v>34</v>
      </c>
      <c r="B495" s="362" t="s">
        <v>2160</v>
      </c>
      <c r="C495" s="362" t="s">
        <v>2421</v>
      </c>
      <c r="D495" s="362" t="s">
        <v>171</v>
      </c>
      <c r="E495" s="364">
        <v>6</v>
      </c>
      <c r="F495" s="741"/>
      <c r="G495" s="364">
        <f t="shared" si="8"/>
        <v>0</v>
      </c>
    </row>
    <row r="496" spans="1:7">
      <c r="A496" s="362">
        <v>35</v>
      </c>
      <c r="B496" s="362" t="s">
        <v>2160</v>
      </c>
      <c r="C496" s="362" t="s">
        <v>2389</v>
      </c>
      <c r="D496" s="362" t="s">
        <v>171</v>
      </c>
      <c r="E496" s="364">
        <v>1</v>
      </c>
      <c r="F496" s="741"/>
      <c r="G496" s="364">
        <f t="shared" si="8"/>
        <v>0</v>
      </c>
    </row>
    <row r="497" spans="1:8">
      <c r="A497" s="362">
        <v>36</v>
      </c>
      <c r="B497" s="362" t="s">
        <v>2160</v>
      </c>
      <c r="C497" s="362" t="s">
        <v>2344</v>
      </c>
      <c r="D497" s="362" t="s">
        <v>171</v>
      </c>
      <c r="E497" s="364">
        <v>178</v>
      </c>
      <c r="F497" s="741"/>
      <c r="G497" s="364">
        <f t="shared" si="8"/>
        <v>0</v>
      </c>
    </row>
    <row r="498" spans="1:8">
      <c r="A498" s="362">
        <v>37</v>
      </c>
      <c r="B498" s="362" t="s">
        <v>2160</v>
      </c>
      <c r="C498" s="362" t="s">
        <v>2345</v>
      </c>
      <c r="D498" s="362" t="s">
        <v>171</v>
      </c>
      <c r="E498" s="364">
        <v>375</v>
      </c>
      <c r="F498" s="741"/>
      <c r="G498" s="364">
        <f t="shared" si="8"/>
        <v>0</v>
      </c>
    </row>
    <row r="499" spans="1:8">
      <c r="A499" s="362">
        <v>39</v>
      </c>
      <c r="B499" s="362" t="s">
        <v>2160</v>
      </c>
      <c r="C499" s="362" t="s">
        <v>2346</v>
      </c>
      <c r="D499" s="362" t="s">
        <v>171</v>
      </c>
      <c r="E499" s="364">
        <v>10</v>
      </c>
      <c r="F499" s="741"/>
      <c r="G499" s="364">
        <f t="shared" si="8"/>
        <v>0</v>
      </c>
    </row>
    <row r="500" spans="1:8">
      <c r="A500" s="362">
        <v>40</v>
      </c>
      <c r="B500" s="362" t="s">
        <v>2160</v>
      </c>
      <c r="C500" s="362" t="s">
        <v>2348</v>
      </c>
      <c r="D500" s="362" t="s">
        <v>171</v>
      </c>
      <c r="E500" s="364">
        <v>15</v>
      </c>
      <c r="F500" s="741"/>
      <c r="G500" s="364">
        <f t="shared" si="8"/>
        <v>0</v>
      </c>
    </row>
    <row r="501" spans="1:8">
      <c r="A501" s="362">
        <v>41</v>
      </c>
      <c r="B501" s="362" t="s">
        <v>2160</v>
      </c>
      <c r="C501" s="362" t="s">
        <v>2349</v>
      </c>
      <c r="D501" s="362" t="s">
        <v>171</v>
      </c>
      <c r="E501" s="364">
        <v>5</v>
      </c>
      <c r="F501" s="741"/>
      <c r="G501" s="364">
        <f t="shared" si="8"/>
        <v>0</v>
      </c>
    </row>
    <row r="502" spans="1:8">
      <c r="A502" s="362">
        <v>42</v>
      </c>
      <c r="B502" s="362" t="s">
        <v>2160</v>
      </c>
      <c r="C502" s="362" t="s">
        <v>2352</v>
      </c>
      <c r="D502" s="362" t="s">
        <v>171</v>
      </c>
      <c r="E502" s="379">
        <v>12</v>
      </c>
      <c r="F502" s="741"/>
      <c r="G502" s="364">
        <f t="shared" si="8"/>
        <v>0</v>
      </c>
    </row>
    <row r="503" spans="1:8">
      <c r="A503" s="362">
        <v>43</v>
      </c>
      <c r="B503" s="362" t="s">
        <v>2160</v>
      </c>
      <c r="C503" s="362" t="s">
        <v>2353</v>
      </c>
      <c r="D503" s="362" t="s">
        <v>171</v>
      </c>
      <c r="E503" s="364">
        <v>8</v>
      </c>
      <c r="F503" s="741"/>
      <c r="G503" s="364">
        <f t="shared" si="8"/>
        <v>0</v>
      </c>
    </row>
    <row r="504" spans="1:8">
      <c r="A504" s="362">
        <v>44</v>
      </c>
      <c r="B504" s="362" t="s">
        <v>2160</v>
      </c>
      <c r="C504" s="362" t="s">
        <v>2354</v>
      </c>
      <c r="D504" s="362" t="s">
        <v>171</v>
      </c>
      <c r="E504" s="364">
        <v>1</v>
      </c>
      <c r="F504" s="741"/>
      <c r="G504" s="364">
        <f t="shared" si="8"/>
        <v>0</v>
      </c>
    </row>
    <row r="505" spans="1:8">
      <c r="A505" s="362">
        <v>45</v>
      </c>
      <c r="B505" s="362" t="s">
        <v>2160</v>
      </c>
      <c r="C505" s="362" t="s">
        <v>2391</v>
      </c>
      <c r="D505" s="362" t="s">
        <v>171</v>
      </c>
      <c r="E505" s="364">
        <v>34</v>
      </c>
      <c r="F505" s="741"/>
      <c r="G505" s="364">
        <f t="shared" si="8"/>
        <v>0</v>
      </c>
    </row>
    <row r="506" spans="1:8">
      <c r="A506" s="362">
        <v>46</v>
      </c>
      <c r="B506" s="362" t="s">
        <v>2160</v>
      </c>
      <c r="C506" s="362" t="s">
        <v>2392</v>
      </c>
      <c r="D506" s="362" t="s">
        <v>171</v>
      </c>
      <c r="E506" s="364">
        <v>63</v>
      </c>
      <c r="F506" s="741"/>
      <c r="G506" s="364">
        <f t="shared" si="8"/>
        <v>0</v>
      </c>
    </row>
    <row r="507" spans="1:8">
      <c r="A507" s="362">
        <v>47</v>
      </c>
      <c r="B507" s="362" t="s">
        <v>2160</v>
      </c>
      <c r="C507" s="362" t="s">
        <v>2355</v>
      </c>
      <c r="D507" s="362" t="s">
        <v>171</v>
      </c>
      <c r="E507" s="364">
        <v>26</v>
      </c>
      <c r="F507" s="741"/>
      <c r="G507" s="364">
        <f t="shared" si="8"/>
        <v>0</v>
      </c>
    </row>
    <row r="508" spans="1:8">
      <c r="A508" s="362">
        <v>48</v>
      </c>
      <c r="B508" s="362" t="s">
        <v>2160</v>
      </c>
      <c r="C508" s="362" t="s">
        <v>2356</v>
      </c>
      <c r="D508" s="362" t="s">
        <v>171</v>
      </c>
      <c r="E508" s="364">
        <v>2</v>
      </c>
      <c r="F508" s="741"/>
      <c r="G508" s="364">
        <f t="shared" si="8"/>
        <v>0</v>
      </c>
    </row>
    <row r="509" spans="1:8">
      <c r="A509" s="362">
        <v>49</v>
      </c>
      <c r="B509" s="362" t="s">
        <v>2160</v>
      </c>
      <c r="C509" s="362" t="s">
        <v>2358</v>
      </c>
      <c r="D509" s="362" t="s">
        <v>171</v>
      </c>
      <c r="E509" s="364">
        <v>4</v>
      </c>
      <c r="F509" s="741"/>
      <c r="G509" s="364">
        <f t="shared" si="8"/>
        <v>0</v>
      </c>
    </row>
    <row r="510" spans="1:8">
      <c r="A510" s="362">
        <v>50</v>
      </c>
      <c r="B510" s="362" t="s">
        <v>2160</v>
      </c>
      <c r="C510" s="362" t="s">
        <v>2393</v>
      </c>
      <c r="D510" s="362" t="s">
        <v>171</v>
      </c>
      <c r="E510" s="364">
        <v>1</v>
      </c>
      <c r="F510" s="741"/>
      <c r="G510" s="364">
        <f t="shared" si="8"/>
        <v>0</v>
      </c>
    </row>
    <row r="511" spans="1:8">
      <c r="C511" s="375" t="s">
        <v>2151</v>
      </c>
      <c r="D511" s="362" t="s">
        <v>2152</v>
      </c>
      <c r="E511" s="364" t="s">
        <v>2153</v>
      </c>
      <c r="F511" s="743"/>
      <c r="G511" s="376" t="s">
        <v>2155</v>
      </c>
      <c r="H511" s="364" t="s">
        <v>2154</v>
      </c>
    </row>
    <row r="512" spans="1:8">
      <c r="C512" s="362" t="s">
        <v>2425</v>
      </c>
      <c r="F512" s="741"/>
      <c r="G512" s="368">
        <f>SUM(G463:G510)</f>
        <v>0</v>
      </c>
      <c r="H512" s="745"/>
    </row>
    <row r="513" spans="1:7">
      <c r="F513" s="741"/>
      <c r="G513" s="368"/>
    </row>
    <row r="514" spans="1:7">
      <c r="F514" s="741"/>
      <c r="G514" s="368"/>
    </row>
    <row r="515" spans="1:7" ht="15">
      <c r="C515" s="363" t="s">
        <v>2426</v>
      </c>
      <c r="F515" s="741"/>
    </row>
    <row r="516" spans="1:7">
      <c r="C516" s="375" t="s">
        <v>2372</v>
      </c>
      <c r="F516" s="741"/>
    </row>
    <row r="517" spans="1:7">
      <c r="A517" s="362">
        <v>1</v>
      </c>
      <c r="B517" s="362" t="s">
        <v>2160</v>
      </c>
      <c r="C517" s="362" t="s">
        <v>2361</v>
      </c>
      <c r="D517" s="362" t="s">
        <v>171</v>
      </c>
      <c r="E517" s="364">
        <v>1</v>
      </c>
      <c r="F517" s="741"/>
      <c r="G517" s="364">
        <f t="shared" ref="G517:G557" si="9">ROUND(E517*F517,2)</f>
        <v>0</v>
      </c>
    </row>
    <row r="518" spans="1:7">
      <c r="A518" s="362">
        <v>2</v>
      </c>
      <c r="B518" s="362" t="s">
        <v>2160</v>
      </c>
      <c r="C518" s="362" t="s">
        <v>2362</v>
      </c>
      <c r="D518" s="362" t="s">
        <v>171</v>
      </c>
      <c r="E518" s="364">
        <v>2</v>
      </c>
      <c r="F518" s="741"/>
      <c r="G518" s="364">
        <f t="shared" si="9"/>
        <v>0</v>
      </c>
    </row>
    <row r="519" spans="1:7">
      <c r="A519" s="362">
        <v>3</v>
      </c>
      <c r="B519" s="362" t="s">
        <v>2160</v>
      </c>
      <c r="C519" s="362" t="s">
        <v>2397</v>
      </c>
      <c r="D519" s="362" t="s">
        <v>171</v>
      </c>
      <c r="E519" s="364">
        <v>1</v>
      </c>
      <c r="F519" s="741"/>
      <c r="G519" s="364">
        <f t="shared" si="9"/>
        <v>0</v>
      </c>
    </row>
    <row r="520" spans="1:7">
      <c r="A520" s="362">
        <v>4</v>
      </c>
      <c r="B520" s="362" t="s">
        <v>2160</v>
      </c>
      <c r="C520" s="362" t="s">
        <v>2398</v>
      </c>
      <c r="D520" s="362" t="s">
        <v>171</v>
      </c>
      <c r="E520" s="364">
        <v>2</v>
      </c>
      <c r="F520" s="741"/>
      <c r="G520" s="364">
        <f t="shared" si="9"/>
        <v>0</v>
      </c>
    </row>
    <row r="521" spans="1:7">
      <c r="A521" s="362">
        <v>5</v>
      </c>
      <c r="B521" s="362" t="s">
        <v>2160</v>
      </c>
      <c r="C521" s="362" t="s">
        <v>2400</v>
      </c>
      <c r="D521" s="362" t="s">
        <v>171</v>
      </c>
      <c r="E521" s="364">
        <v>6</v>
      </c>
      <c r="F521" s="741"/>
      <c r="G521" s="364">
        <f t="shared" si="9"/>
        <v>0</v>
      </c>
    </row>
    <row r="522" spans="1:7">
      <c r="A522" s="362">
        <v>6</v>
      </c>
      <c r="B522" s="362" t="s">
        <v>2160</v>
      </c>
      <c r="C522" s="362" t="s">
        <v>2365</v>
      </c>
      <c r="D522" s="362" t="s">
        <v>171</v>
      </c>
      <c r="E522" s="364">
        <v>2</v>
      </c>
      <c r="F522" s="741"/>
      <c r="G522" s="364">
        <f t="shared" si="9"/>
        <v>0</v>
      </c>
    </row>
    <row r="523" spans="1:7">
      <c r="A523" s="362">
        <v>7</v>
      </c>
      <c r="B523" s="362" t="s">
        <v>2160</v>
      </c>
      <c r="C523" s="362" t="s">
        <v>2401</v>
      </c>
      <c r="D523" s="362" t="s">
        <v>171</v>
      </c>
      <c r="E523" s="364">
        <v>3</v>
      </c>
      <c r="F523" s="741"/>
      <c r="G523" s="364">
        <f t="shared" si="9"/>
        <v>0</v>
      </c>
    </row>
    <row r="524" spans="1:7">
      <c r="A524" s="362">
        <v>8</v>
      </c>
      <c r="B524" s="362" t="s">
        <v>2160</v>
      </c>
      <c r="C524" s="362" t="s">
        <v>2403</v>
      </c>
      <c r="D524" s="362" t="s">
        <v>171</v>
      </c>
      <c r="E524" s="364">
        <v>4</v>
      </c>
      <c r="F524" s="741"/>
      <c r="G524" s="364">
        <f t="shared" si="9"/>
        <v>0</v>
      </c>
    </row>
    <row r="525" spans="1:7">
      <c r="A525" s="362">
        <v>9</v>
      </c>
      <c r="B525" s="362" t="s">
        <v>2160</v>
      </c>
      <c r="C525" s="362" t="s">
        <v>2377</v>
      </c>
      <c r="D525" s="362" t="s">
        <v>171</v>
      </c>
      <c r="E525" s="364">
        <v>11</v>
      </c>
      <c r="F525" s="741"/>
      <c r="G525" s="364">
        <f t="shared" si="9"/>
        <v>0</v>
      </c>
    </row>
    <row r="526" spans="1:7">
      <c r="A526" s="362">
        <v>10</v>
      </c>
      <c r="B526" s="362" t="s">
        <v>2160</v>
      </c>
      <c r="C526" s="362" t="s">
        <v>2404</v>
      </c>
      <c r="D526" s="362" t="s">
        <v>171</v>
      </c>
      <c r="E526" s="364">
        <v>24</v>
      </c>
      <c r="F526" s="741"/>
      <c r="G526" s="364">
        <f t="shared" si="9"/>
        <v>0</v>
      </c>
    </row>
    <row r="527" spans="1:7">
      <c r="A527" s="362">
        <v>11</v>
      </c>
      <c r="B527" s="362" t="s">
        <v>2160</v>
      </c>
      <c r="C527" s="362" t="s">
        <v>2378</v>
      </c>
      <c r="D527" s="362" t="s">
        <v>171</v>
      </c>
      <c r="E527" s="364">
        <v>6</v>
      </c>
      <c r="F527" s="741"/>
      <c r="G527" s="364">
        <f t="shared" si="9"/>
        <v>0</v>
      </c>
    </row>
    <row r="528" spans="1:7">
      <c r="A528" s="362">
        <v>12</v>
      </c>
      <c r="B528" s="362" t="s">
        <v>2160</v>
      </c>
      <c r="C528" s="362" t="s">
        <v>2405</v>
      </c>
      <c r="D528" s="362" t="s">
        <v>171</v>
      </c>
      <c r="E528" s="364">
        <v>4</v>
      </c>
      <c r="F528" s="741"/>
      <c r="G528" s="364">
        <f t="shared" si="9"/>
        <v>0</v>
      </c>
    </row>
    <row r="529" spans="1:7">
      <c r="A529" s="362">
        <v>13</v>
      </c>
      <c r="B529" s="362" t="s">
        <v>2160</v>
      </c>
      <c r="C529" s="362" t="s">
        <v>2380</v>
      </c>
      <c r="D529" s="362" t="s">
        <v>171</v>
      </c>
      <c r="E529" s="364">
        <v>1</v>
      </c>
      <c r="F529" s="741"/>
      <c r="G529" s="364">
        <f t="shared" si="9"/>
        <v>0</v>
      </c>
    </row>
    <row r="530" spans="1:7">
      <c r="A530" s="362">
        <v>14</v>
      </c>
      <c r="B530" s="362" t="s">
        <v>2160</v>
      </c>
      <c r="C530" s="362" t="s">
        <v>2407</v>
      </c>
      <c r="D530" s="362" t="s">
        <v>171</v>
      </c>
      <c r="E530" s="364">
        <v>1</v>
      </c>
      <c r="F530" s="741"/>
      <c r="G530" s="364">
        <f t="shared" si="9"/>
        <v>0</v>
      </c>
    </row>
    <row r="531" spans="1:7">
      <c r="A531" s="362">
        <v>15</v>
      </c>
      <c r="B531" s="362" t="s">
        <v>2160</v>
      </c>
      <c r="C531" s="362" t="s">
        <v>2408</v>
      </c>
      <c r="D531" s="362" t="s">
        <v>171</v>
      </c>
      <c r="E531" s="364">
        <v>4</v>
      </c>
      <c r="F531" s="741"/>
      <c r="G531" s="364">
        <f t="shared" si="9"/>
        <v>0</v>
      </c>
    </row>
    <row r="532" spans="1:7">
      <c r="A532" s="362">
        <v>16</v>
      </c>
      <c r="B532" s="362" t="s">
        <v>2160</v>
      </c>
      <c r="C532" s="362" t="s">
        <v>2409</v>
      </c>
      <c r="D532" s="362" t="s">
        <v>171</v>
      </c>
      <c r="E532" s="364">
        <v>8</v>
      </c>
      <c r="F532" s="741"/>
      <c r="G532" s="364">
        <f t="shared" si="9"/>
        <v>0</v>
      </c>
    </row>
    <row r="533" spans="1:7">
      <c r="A533" s="362">
        <v>17</v>
      </c>
      <c r="B533" s="362" t="s">
        <v>2160</v>
      </c>
      <c r="C533" s="362" t="s">
        <v>2410</v>
      </c>
      <c r="D533" s="362" t="s">
        <v>171</v>
      </c>
      <c r="E533" s="364">
        <v>1</v>
      </c>
      <c r="F533" s="741"/>
      <c r="G533" s="364">
        <f t="shared" si="9"/>
        <v>0</v>
      </c>
    </row>
    <row r="534" spans="1:7">
      <c r="A534" s="362">
        <v>18</v>
      </c>
      <c r="B534" s="362" t="s">
        <v>2160</v>
      </c>
      <c r="C534" s="362" t="s">
        <v>2411</v>
      </c>
      <c r="D534" s="362" t="s">
        <v>171</v>
      </c>
      <c r="E534" s="364">
        <v>19</v>
      </c>
      <c r="F534" s="741"/>
      <c r="G534" s="364">
        <f t="shared" si="9"/>
        <v>0</v>
      </c>
    </row>
    <row r="535" spans="1:7">
      <c r="A535" s="362">
        <v>19</v>
      </c>
      <c r="B535" s="362" t="s">
        <v>2160</v>
      </c>
      <c r="C535" s="362" t="s">
        <v>2412</v>
      </c>
      <c r="D535" s="362" t="s">
        <v>171</v>
      </c>
      <c r="E535" s="364">
        <v>1</v>
      </c>
      <c r="F535" s="741"/>
      <c r="G535" s="364">
        <f t="shared" si="9"/>
        <v>0</v>
      </c>
    </row>
    <row r="536" spans="1:7">
      <c r="A536" s="362">
        <v>20</v>
      </c>
      <c r="B536" s="362" t="s">
        <v>2160</v>
      </c>
      <c r="C536" s="362" t="s">
        <v>2413</v>
      </c>
      <c r="D536" s="362" t="s">
        <v>171</v>
      </c>
      <c r="E536" s="364">
        <v>4</v>
      </c>
      <c r="F536" s="741"/>
      <c r="G536" s="364">
        <f t="shared" si="9"/>
        <v>0</v>
      </c>
    </row>
    <row r="537" spans="1:7" ht="12.75" customHeight="1">
      <c r="A537" s="362">
        <v>21</v>
      </c>
      <c r="B537" s="362" t="s">
        <v>2160</v>
      </c>
      <c r="C537" s="362" t="s">
        <v>2387</v>
      </c>
      <c r="D537" s="362" t="s">
        <v>171</v>
      </c>
      <c r="E537" s="364">
        <v>2</v>
      </c>
      <c r="F537" s="741"/>
      <c r="G537" s="364">
        <f t="shared" si="9"/>
        <v>0</v>
      </c>
    </row>
    <row r="538" spans="1:7" ht="12.75" customHeight="1">
      <c r="A538" s="362">
        <v>22</v>
      </c>
      <c r="B538" s="362" t="s">
        <v>2160</v>
      </c>
      <c r="C538" s="362" t="s">
        <v>2417</v>
      </c>
      <c r="D538" s="362" t="s">
        <v>171</v>
      </c>
      <c r="E538" s="364">
        <v>1</v>
      </c>
      <c r="F538" s="741"/>
      <c r="G538" s="364">
        <f t="shared" si="9"/>
        <v>0</v>
      </c>
    </row>
    <row r="539" spans="1:7" ht="12.75" customHeight="1">
      <c r="A539" s="362">
        <v>23</v>
      </c>
      <c r="B539" s="362" t="s">
        <v>2160</v>
      </c>
      <c r="C539" s="362" t="s">
        <v>2418</v>
      </c>
      <c r="D539" s="362" t="s">
        <v>171</v>
      </c>
      <c r="E539" s="364">
        <v>1</v>
      </c>
      <c r="F539" s="741"/>
      <c r="G539" s="364">
        <f t="shared" si="9"/>
        <v>0</v>
      </c>
    </row>
    <row r="540" spans="1:7" ht="12.75" customHeight="1">
      <c r="A540" s="362">
        <v>24</v>
      </c>
      <c r="B540" s="362" t="s">
        <v>2160</v>
      </c>
      <c r="C540" s="362" t="s">
        <v>2419</v>
      </c>
      <c r="D540" s="362" t="s">
        <v>171</v>
      </c>
      <c r="E540" s="364">
        <v>1</v>
      </c>
      <c r="F540" s="741"/>
      <c r="G540" s="364">
        <f t="shared" si="9"/>
        <v>0</v>
      </c>
    </row>
    <row r="541" spans="1:7" ht="12.75" customHeight="1">
      <c r="A541" s="362">
        <v>25</v>
      </c>
      <c r="B541" s="362" t="s">
        <v>2160</v>
      </c>
      <c r="C541" s="362" t="s">
        <v>2420</v>
      </c>
      <c r="D541" s="362" t="s">
        <v>171</v>
      </c>
      <c r="E541" s="364">
        <v>2</v>
      </c>
      <c r="F541" s="741"/>
      <c r="G541" s="364">
        <f t="shared" si="9"/>
        <v>0</v>
      </c>
    </row>
    <row r="542" spans="1:7">
      <c r="A542" s="362">
        <v>26</v>
      </c>
      <c r="B542" s="362" t="s">
        <v>2160</v>
      </c>
      <c r="C542" s="362" t="s">
        <v>2421</v>
      </c>
      <c r="D542" s="362" t="s">
        <v>171</v>
      </c>
      <c r="E542" s="364">
        <v>4</v>
      </c>
      <c r="F542" s="741"/>
      <c r="G542" s="364">
        <f t="shared" si="9"/>
        <v>0</v>
      </c>
    </row>
    <row r="543" spans="1:7">
      <c r="A543" s="362">
        <v>27</v>
      </c>
      <c r="B543" s="362" t="s">
        <v>2160</v>
      </c>
      <c r="C543" s="362" t="s">
        <v>2389</v>
      </c>
      <c r="D543" s="362" t="s">
        <v>171</v>
      </c>
      <c r="E543" s="364">
        <v>1</v>
      </c>
      <c r="F543" s="741"/>
      <c r="G543" s="364">
        <f t="shared" si="9"/>
        <v>0</v>
      </c>
    </row>
    <row r="544" spans="1:7">
      <c r="A544" s="362">
        <v>28</v>
      </c>
      <c r="B544" s="362" t="s">
        <v>2160</v>
      </c>
      <c r="C544" s="362" t="s">
        <v>2344</v>
      </c>
      <c r="D544" s="362" t="s">
        <v>171</v>
      </c>
      <c r="E544" s="364">
        <v>104</v>
      </c>
      <c r="F544" s="741"/>
      <c r="G544" s="364">
        <f t="shared" si="9"/>
        <v>0</v>
      </c>
    </row>
    <row r="545" spans="1:8">
      <c r="A545" s="362">
        <v>29</v>
      </c>
      <c r="B545" s="362" t="s">
        <v>2160</v>
      </c>
      <c r="C545" s="362" t="s">
        <v>2345</v>
      </c>
      <c r="D545" s="362" t="s">
        <v>171</v>
      </c>
      <c r="E545" s="364">
        <v>242</v>
      </c>
      <c r="F545" s="741"/>
      <c r="G545" s="364">
        <f t="shared" si="9"/>
        <v>0</v>
      </c>
    </row>
    <row r="546" spans="1:8">
      <c r="A546" s="362">
        <v>30</v>
      </c>
      <c r="B546" s="362" t="s">
        <v>2160</v>
      </c>
      <c r="C546" s="362" t="s">
        <v>2390</v>
      </c>
      <c r="D546" s="362" t="s">
        <v>171</v>
      </c>
      <c r="E546" s="364">
        <v>5</v>
      </c>
      <c r="F546" s="741"/>
      <c r="G546" s="364">
        <f t="shared" si="9"/>
        <v>0</v>
      </c>
    </row>
    <row r="547" spans="1:8">
      <c r="A547" s="362">
        <v>31</v>
      </c>
      <c r="B547" s="362" t="s">
        <v>2160</v>
      </c>
      <c r="C547" s="362" t="s">
        <v>2347</v>
      </c>
      <c r="D547" s="362" t="s">
        <v>171</v>
      </c>
      <c r="E547" s="364">
        <v>15</v>
      </c>
      <c r="F547" s="741"/>
      <c r="G547" s="364">
        <f t="shared" si="9"/>
        <v>0</v>
      </c>
    </row>
    <row r="548" spans="1:8">
      <c r="A548" s="362">
        <v>32</v>
      </c>
      <c r="B548" s="362" t="s">
        <v>2160</v>
      </c>
      <c r="C548" s="362" t="s">
        <v>2348</v>
      </c>
      <c r="D548" s="362" t="s">
        <v>171</v>
      </c>
      <c r="E548" s="364">
        <v>5</v>
      </c>
      <c r="F548" s="741"/>
      <c r="G548" s="364">
        <f t="shared" si="9"/>
        <v>0</v>
      </c>
    </row>
    <row r="549" spans="1:8">
      <c r="A549" s="362">
        <v>33</v>
      </c>
      <c r="B549" s="362" t="s">
        <v>2160</v>
      </c>
      <c r="C549" s="362" t="s">
        <v>2352</v>
      </c>
      <c r="D549" s="362" t="s">
        <v>171</v>
      </c>
      <c r="E549" s="379">
        <v>9</v>
      </c>
      <c r="F549" s="741"/>
      <c r="G549" s="364">
        <f t="shared" si="9"/>
        <v>0</v>
      </c>
    </row>
    <row r="550" spans="1:8">
      <c r="A550" s="362">
        <v>34</v>
      </c>
      <c r="B550" s="362" t="s">
        <v>2160</v>
      </c>
      <c r="C550" s="362" t="s">
        <v>2353</v>
      </c>
      <c r="D550" s="362" t="s">
        <v>171</v>
      </c>
      <c r="E550" s="364">
        <v>6</v>
      </c>
      <c r="F550" s="741"/>
      <c r="G550" s="364">
        <f t="shared" si="9"/>
        <v>0</v>
      </c>
    </row>
    <row r="551" spans="1:8">
      <c r="A551" s="362">
        <v>35</v>
      </c>
      <c r="B551" s="362" t="s">
        <v>2160</v>
      </c>
      <c r="C551" s="362" t="s">
        <v>2354</v>
      </c>
      <c r="D551" s="362" t="s">
        <v>171</v>
      </c>
      <c r="E551" s="364">
        <v>1</v>
      </c>
      <c r="F551" s="741"/>
      <c r="G551" s="364">
        <f t="shared" si="9"/>
        <v>0</v>
      </c>
    </row>
    <row r="552" spans="1:8">
      <c r="A552" s="362">
        <v>36</v>
      </c>
      <c r="B552" s="362" t="s">
        <v>2160</v>
      </c>
      <c r="C552" s="362" t="s">
        <v>2391</v>
      </c>
      <c r="D552" s="362" t="s">
        <v>171</v>
      </c>
      <c r="E552" s="364">
        <v>24</v>
      </c>
      <c r="F552" s="741"/>
      <c r="G552" s="364">
        <f t="shared" si="9"/>
        <v>0</v>
      </c>
    </row>
    <row r="553" spans="1:8">
      <c r="A553" s="362">
        <v>37</v>
      </c>
      <c r="B553" s="362" t="s">
        <v>2160</v>
      </c>
      <c r="C553" s="362" t="s">
        <v>2392</v>
      </c>
      <c r="D553" s="362" t="s">
        <v>171</v>
      </c>
      <c r="E553" s="364">
        <v>31</v>
      </c>
      <c r="F553" s="741"/>
      <c r="G553" s="364">
        <f t="shared" si="9"/>
        <v>0</v>
      </c>
    </row>
    <row r="554" spans="1:8">
      <c r="A554" s="362">
        <v>38</v>
      </c>
      <c r="B554" s="362" t="s">
        <v>2160</v>
      </c>
      <c r="C554" s="362" t="s">
        <v>2355</v>
      </c>
      <c r="D554" s="362" t="s">
        <v>171</v>
      </c>
      <c r="E554" s="364">
        <v>25</v>
      </c>
      <c r="F554" s="741"/>
      <c r="G554" s="364">
        <f t="shared" si="9"/>
        <v>0</v>
      </c>
    </row>
    <row r="555" spans="1:8">
      <c r="A555" s="362">
        <v>39</v>
      </c>
      <c r="B555" s="362" t="s">
        <v>2160</v>
      </c>
      <c r="C555" s="362" t="s">
        <v>2357</v>
      </c>
      <c r="D555" s="362" t="s">
        <v>171</v>
      </c>
      <c r="E555" s="364">
        <v>3</v>
      </c>
      <c r="F555" s="741"/>
      <c r="G555" s="364">
        <f t="shared" si="9"/>
        <v>0</v>
      </c>
    </row>
    <row r="556" spans="1:8">
      <c r="A556" s="362">
        <v>40</v>
      </c>
      <c r="B556" s="362" t="s">
        <v>2160</v>
      </c>
      <c r="C556" s="362" t="s">
        <v>2358</v>
      </c>
      <c r="D556" s="362" t="s">
        <v>171</v>
      </c>
      <c r="E556" s="364">
        <v>1</v>
      </c>
      <c r="F556" s="741"/>
      <c r="G556" s="364">
        <f t="shared" si="9"/>
        <v>0</v>
      </c>
    </row>
    <row r="557" spans="1:8">
      <c r="A557" s="362">
        <v>41</v>
      </c>
      <c r="B557" s="362" t="s">
        <v>2160</v>
      </c>
      <c r="C557" s="362" t="s">
        <v>2393</v>
      </c>
      <c r="D557" s="362" t="s">
        <v>171</v>
      </c>
      <c r="E557" s="364">
        <v>1</v>
      </c>
      <c r="F557" s="741"/>
      <c r="G557" s="364">
        <f t="shared" si="9"/>
        <v>0</v>
      </c>
    </row>
    <row r="558" spans="1:8">
      <c r="C558" s="375" t="s">
        <v>2151</v>
      </c>
      <c r="D558" s="362" t="s">
        <v>2152</v>
      </c>
      <c r="E558" s="364" t="s">
        <v>2153</v>
      </c>
      <c r="F558" s="743"/>
      <c r="G558" s="376" t="s">
        <v>2155</v>
      </c>
      <c r="H558" s="364" t="s">
        <v>2154</v>
      </c>
    </row>
    <row r="559" spans="1:8">
      <c r="C559" s="362" t="s">
        <v>2427</v>
      </c>
      <c r="F559" s="741"/>
      <c r="G559" s="368">
        <f>SUM(G517:G557)</f>
        <v>0</v>
      </c>
      <c r="H559" s="745"/>
    </row>
    <row r="560" spans="1:8">
      <c r="F560" s="741"/>
      <c r="G560" s="368"/>
    </row>
    <row r="561" spans="1:7">
      <c r="F561" s="741"/>
      <c r="G561" s="368"/>
    </row>
    <row r="562" spans="1:7" ht="15">
      <c r="C562" s="363" t="s">
        <v>2428</v>
      </c>
      <c r="F562" s="741"/>
    </row>
    <row r="563" spans="1:7">
      <c r="C563" s="375" t="s">
        <v>2372</v>
      </c>
      <c r="F563" s="741"/>
    </row>
    <row r="564" spans="1:7">
      <c r="A564" s="362">
        <v>1</v>
      </c>
      <c r="B564" s="362" t="s">
        <v>2160</v>
      </c>
      <c r="C564" s="362" t="s">
        <v>2311</v>
      </c>
      <c r="D564" s="362" t="s">
        <v>171</v>
      </c>
      <c r="E564" s="364">
        <v>5</v>
      </c>
      <c r="F564" s="741"/>
      <c r="G564" s="364">
        <f t="shared" ref="G564:G611" si="10">ROUND(E564*F564,2)</f>
        <v>0</v>
      </c>
    </row>
    <row r="565" spans="1:7">
      <c r="A565" s="362">
        <v>2</v>
      </c>
      <c r="B565" s="362" t="s">
        <v>2160</v>
      </c>
      <c r="C565" s="362" t="s">
        <v>2429</v>
      </c>
      <c r="D565" s="362" t="s">
        <v>171</v>
      </c>
      <c r="E565" s="364">
        <v>1</v>
      </c>
      <c r="F565" s="741"/>
      <c r="G565" s="364">
        <f t="shared" si="10"/>
        <v>0</v>
      </c>
    </row>
    <row r="566" spans="1:7">
      <c r="A566" s="362">
        <v>3</v>
      </c>
      <c r="B566" s="362" t="s">
        <v>2160</v>
      </c>
      <c r="C566" s="362" t="s">
        <v>2398</v>
      </c>
      <c r="D566" s="362" t="s">
        <v>171</v>
      </c>
      <c r="E566" s="364">
        <v>2</v>
      </c>
      <c r="F566" s="741"/>
      <c r="G566" s="364">
        <f t="shared" si="10"/>
        <v>0</v>
      </c>
    </row>
    <row r="567" spans="1:7">
      <c r="A567" s="362">
        <v>4</v>
      </c>
      <c r="B567" s="362" t="s">
        <v>2160</v>
      </c>
      <c r="C567" s="362" t="s">
        <v>2399</v>
      </c>
      <c r="D567" s="362" t="s">
        <v>171</v>
      </c>
      <c r="E567" s="364">
        <v>1</v>
      </c>
      <c r="F567" s="741"/>
      <c r="G567" s="364">
        <f t="shared" si="10"/>
        <v>0</v>
      </c>
    </row>
    <row r="568" spans="1:7">
      <c r="A568" s="362">
        <v>5</v>
      </c>
      <c r="B568" s="362" t="s">
        <v>2160</v>
      </c>
      <c r="C568" s="362" t="s">
        <v>2400</v>
      </c>
      <c r="D568" s="362" t="s">
        <v>171</v>
      </c>
      <c r="E568" s="364">
        <v>10</v>
      </c>
      <c r="F568" s="741"/>
      <c r="G568" s="364">
        <f t="shared" si="10"/>
        <v>0</v>
      </c>
    </row>
    <row r="569" spans="1:7">
      <c r="A569" s="362">
        <v>6</v>
      </c>
      <c r="B569" s="362" t="s">
        <v>2160</v>
      </c>
      <c r="C569" s="362" t="s">
        <v>2365</v>
      </c>
      <c r="D569" s="362" t="s">
        <v>171</v>
      </c>
      <c r="E569" s="364">
        <v>2</v>
      </c>
      <c r="F569" s="741"/>
      <c r="G569" s="364">
        <f t="shared" si="10"/>
        <v>0</v>
      </c>
    </row>
    <row r="570" spans="1:7">
      <c r="A570" s="362">
        <v>7</v>
      </c>
      <c r="B570" s="362" t="s">
        <v>2160</v>
      </c>
      <c r="C570" s="362" t="s">
        <v>2401</v>
      </c>
      <c r="D570" s="362" t="s">
        <v>171</v>
      </c>
      <c r="E570" s="364">
        <v>6</v>
      </c>
      <c r="F570" s="741"/>
      <c r="G570" s="364">
        <f t="shared" si="10"/>
        <v>0</v>
      </c>
    </row>
    <row r="571" spans="1:7">
      <c r="A571" s="362">
        <v>8</v>
      </c>
      <c r="B571" s="362" t="s">
        <v>2160</v>
      </c>
      <c r="C571" s="362" t="s">
        <v>2402</v>
      </c>
      <c r="D571" s="362" t="s">
        <v>171</v>
      </c>
      <c r="E571" s="364">
        <v>1</v>
      </c>
      <c r="F571" s="741"/>
      <c r="G571" s="364">
        <f t="shared" si="10"/>
        <v>0</v>
      </c>
    </row>
    <row r="572" spans="1:7">
      <c r="A572" s="362">
        <v>9</v>
      </c>
      <c r="B572" s="362" t="s">
        <v>2160</v>
      </c>
      <c r="C572" s="362" t="s">
        <v>2403</v>
      </c>
      <c r="D572" s="362" t="s">
        <v>171</v>
      </c>
      <c r="E572" s="364">
        <v>10</v>
      </c>
      <c r="F572" s="741"/>
      <c r="G572" s="364">
        <f t="shared" si="10"/>
        <v>0</v>
      </c>
    </row>
    <row r="573" spans="1:7">
      <c r="A573" s="362">
        <v>10</v>
      </c>
      <c r="B573" s="362" t="s">
        <v>2160</v>
      </c>
      <c r="C573" s="362" t="s">
        <v>2377</v>
      </c>
      <c r="D573" s="362" t="s">
        <v>171</v>
      </c>
      <c r="E573" s="364">
        <v>36</v>
      </c>
      <c r="F573" s="741"/>
      <c r="G573" s="364">
        <f t="shared" si="10"/>
        <v>0</v>
      </c>
    </row>
    <row r="574" spans="1:7">
      <c r="A574" s="362">
        <v>11</v>
      </c>
      <c r="B574" s="362" t="s">
        <v>2160</v>
      </c>
      <c r="C574" s="362" t="s">
        <v>2404</v>
      </c>
      <c r="D574" s="362" t="s">
        <v>171</v>
      </c>
      <c r="E574" s="364">
        <v>41</v>
      </c>
      <c r="F574" s="741"/>
      <c r="G574" s="364">
        <f t="shared" si="10"/>
        <v>0</v>
      </c>
    </row>
    <row r="575" spans="1:7">
      <c r="A575" s="362">
        <v>12</v>
      </c>
      <c r="B575" s="362" t="s">
        <v>2160</v>
      </c>
      <c r="C575" s="362" t="s">
        <v>2378</v>
      </c>
      <c r="D575" s="362" t="s">
        <v>171</v>
      </c>
      <c r="E575" s="364">
        <v>7</v>
      </c>
      <c r="F575" s="741"/>
      <c r="G575" s="364">
        <f t="shared" si="10"/>
        <v>0</v>
      </c>
    </row>
    <row r="576" spans="1:7">
      <c r="A576" s="362">
        <v>13</v>
      </c>
      <c r="B576" s="362" t="s">
        <v>2160</v>
      </c>
      <c r="C576" s="362" t="s">
        <v>2380</v>
      </c>
      <c r="D576" s="362" t="s">
        <v>171</v>
      </c>
      <c r="E576" s="364">
        <v>6</v>
      </c>
      <c r="F576" s="741"/>
      <c r="G576" s="364">
        <f t="shared" si="10"/>
        <v>0</v>
      </c>
    </row>
    <row r="577" spans="1:7">
      <c r="A577" s="362">
        <v>14</v>
      </c>
      <c r="B577" s="362" t="s">
        <v>2160</v>
      </c>
      <c r="C577" s="362" t="s">
        <v>2405</v>
      </c>
      <c r="D577" s="362" t="s">
        <v>171</v>
      </c>
      <c r="E577" s="364">
        <v>10</v>
      </c>
      <c r="F577" s="741"/>
      <c r="G577" s="364">
        <f t="shared" si="10"/>
        <v>0</v>
      </c>
    </row>
    <row r="578" spans="1:7">
      <c r="A578" s="362">
        <v>15</v>
      </c>
      <c r="B578" s="362" t="s">
        <v>2160</v>
      </c>
      <c r="C578" s="362" t="s">
        <v>2406</v>
      </c>
      <c r="D578" s="362" t="s">
        <v>171</v>
      </c>
      <c r="E578" s="364">
        <v>1</v>
      </c>
      <c r="F578" s="741"/>
      <c r="G578" s="364">
        <f t="shared" si="10"/>
        <v>0</v>
      </c>
    </row>
    <row r="579" spans="1:7">
      <c r="A579" s="362">
        <v>16</v>
      </c>
      <c r="B579" s="362" t="s">
        <v>2160</v>
      </c>
      <c r="C579" s="362" t="s">
        <v>2407</v>
      </c>
      <c r="D579" s="362" t="s">
        <v>171</v>
      </c>
      <c r="E579" s="364">
        <v>1</v>
      </c>
      <c r="F579" s="741"/>
      <c r="G579" s="364">
        <f t="shared" si="10"/>
        <v>0</v>
      </c>
    </row>
    <row r="580" spans="1:7">
      <c r="A580" s="362">
        <v>17</v>
      </c>
      <c r="B580" s="362" t="s">
        <v>2160</v>
      </c>
      <c r="C580" s="362" t="s">
        <v>2408</v>
      </c>
      <c r="D580" s="362" t="s">
        <v>171</v>
      </c>
      <c r="E580" s="364">
        <v>10</v>
      </c>
      <c r="F580" s="741"/>
      <c r="G580" s="364">
        <f t="shared" si="10"/>
        <v>0</v>
      </c>
    </row>
    <row r="581" spans="1:7">
      <c r="A581" s="362">
        <v>18</v>
      </c>
      <c r="B581" s="362" t="s">
        <v>2160</v>
      </c>
      <c r="C581" s="362" t="s">
        <v>2409</v>
      </c>
      <c r="D581" s="362" t="s">
        <v>171</v>
      </c>
      <c r="E581" s="364">
        <v>20</v>
      </c>
      <c r="F581" s="741"/>
      <c r="G581" s="364">
        <f t="shared" si="10"/>
        <v>0</v>
      </c>
    </row>
    <row r="582" spans="1:7">
      <c r="A582" s="362">
        <v>19</v>
      </c>
      <c r="B582" s="362" t="s">
        <v>2160</v>
      </c>
      <c r="C582" s="362" t="s">
        <v>2410</v>
      </c>
      <c r="D582" s="362" t="s">
        <v>171</v>
      </c>
      <c r="E582" s="364">
        <v>1</v>
      </c>
      <c r="F582" s="741"/>
      <c r="G582" s="364">
        <f t="shared" si="10"/>
        <v>0</v>
      </c>
    </row>
    <row r="583" spans="1:7">
      <c r="A583" s="362">
        <v>20</v>
      </c>
      <c r="B583" s="362" t="s">
        <v>2160</v>
      </c>
      <c r="C583" s="362" t="s">
        <v>2411</v>
      </c>
      <c r="D583" s="362" t="s">
        <v>171</v>
      </c>
      <c r="E583" s="364">
        <v>50</v>
      </c>
      <c r="F583" s="741"/>
      <c r="G583" s="364">
        <f t="shared" si="10"/>
        <v>0</v>
      </c>
    </row>
    <row r="584" spans="1:7">
      <c r="A584" s="362">
        <v>21</v>
      </c>
      <c r="B584" s="362" t="s">
        <v>2160</v>
      </c>
      <c r="C584" s="362" t="s">
        <v>2412</v>
      </c>
      <c r="D584" s="362" t="s">
        <v>171</v>
      </c>
      <c r="E584" s="364">
        <v>6</v>
      </c>
      <c r="F584" s="741"/>
      <c r="G584" s="364">
        <f t="shared" si="10"/>
        <v>0</v>
      </c>
    </row>
    <row r="585" spans="1:7">
      <c r="A585" s="362">
        <v>22</v>
      </c>
      <c r="B585" s="362" t="s">
        <v>2160</v>
      </c>
      <c r="C585" s="362" t="s">
        <v>2413</v>
      </c>
      <c r="D585" s="362" t="s">
        <v>171</v>
      </c>
      <c r="E585" s="364">
        <v>10</v>
      </c>
      <c r="F585" s="741"/>
      <c r="G585" s="364">
        <f t="shared" si="10"/>
        <v>0</v>
      </c>
    </row>
    <row r="586" spans="1:7">
      <c r="A586" s="362">
        <v>23</v>
      </c>
      <c r="B586" s="362" t="s">
        <v>2160</v>
      </c>
      <c r="C586" s="362" t="s">
        <v>2414</v>
      </c>
      <c r="D586" s="362" t="s">
        <v>171</v>
      </c>
      <c r="E586" s="364">
        <v>1</v>
      </c>
      <c r="F586" s="741"/>
      <c r="G586" s="364">
        <f t="shared" si="10"/>
        <v>0</v>
      </c>
    </row>
    <row r="587" spans="1:7">
      <c r="A587" s="362">
        <v>24</v>
      </c>
      <c r="B587" s="362" t="s">
        <v>2160</v>
      </c>
      <c r="C587" s="362" t="s">
        <v>2415</v>
      </c>
      <c r="D587" s="362" t="s">
        <v>171</v>
      </c>
      <c r="E587" s="364">
        <v>1</v>
      </c>
      <c r="F587" s="741"/>
      <c r="G587" s="364">
        <f t="shared" si="10"/>
        <v>0</v>
      </c>
    </row>
    <row r="588" spans="1:7">
      <c r="A588" s="362">
        <v>25</v>
      </c>
      <c r="B588" s="362" t="s">
        <v>2160</v>
      </c>
      <c r="C588" s="362" t="s">
        <v>2416</v>
      </c>
      <c r="D588" s="362" t="s">
        <v>171</v>
      </c>
      <c r="E588" s="364">
        <v>1</v>
      </c>
      <c r="F588" s="741"/>
      <c r="G588" s="364">
        <f t="shared" si="10"/>
        <v>0</v>
      </c>
    </row>
    <row r="589" spans="1:7" ht="12.75" customHeight="1">
      <c r="A589" s="362">
        <v>26</v>
      </c>
      <c r="B589" s="362" t="s">
        <v>2160</v>
      </c>
      <c r="C589" s="362" t="s">
        <v>2386</v>
      </c>
      <c r="D589" s="362" t="s">
        <v>171</v>
      </c>
      <c r="E589" s="364">
        <v>1</v>
      </c>
      <c r="F589" s="741"/>
      <c r="G589" s="364">
        <f t="shared" si="10"/>
        <v>0</v>
      </c>
    </row>
    <row r="590" spans="1:7" ht="12.75" customHeight="1">
      <c r="A590" s="362">
        <v>27</v>
      </c>
      <c r="B590" s="362" t="s">
        <v>2160</v>
      </c>
      <c r="C590" s="362" t="s">
        <v>2387</v>
      </c>
      <c r="D590" s="362" t="s">
        <v>171</v>
      </c>
      <c r="E590" s="364">
        <v>4</v>
      </c>
      <c r="F590" s="741"/>
      <c r="G590" s="364">
        <f t="shared" si="10"/>
        <v>0</v>
      </c>
    </row>
    <row r="591" spans="1:7" ht="12.75" customHeight="1">
      <c r="A591" s="362">
        <v>28</v>
      </c>
      <c r="B591" s="362" t="s">
        <v>2160</v>
      </c>
      <c r="C591" s="362" t="s">
        <v>2417</v>
      </c>
      <c r="D591" s="362" t="s">
        <v>171</v>
      </c>
      <c r="E591" s="364">
        <v>1</v>
      </c>
      <c r="F591" s="741"/>
      <c r="G591" s="364">
        <f t="shared" si="10"/>
        <v>0</v>
      </c>
    </row>
    <row r="592" spans="1:7" ht="12.75" customHeight="1">
      <c r="A592" s="362">
        <v>29</v>
      </c>
      <c r="B592" s="362" t="s">
        <v>2160</v>
      </c>
      <c r="C592" s="362" t="s">
        <v>2418</v>
      </c>
      <c r="D592" s="362" t="s">
        <v>171</v>
      </c>
      <c r="E592" s="364">
        <v>1</v>
      </c>
      <c r="F592" s="741"/>
      <c r="G592" s="364">
        <f t="shared" si="10"/>
        <v>0</v>
      </c>
    </row>
    <row r="593" spans="1:7" ht="12.75" customHeight="1">
      <c r="A593" s="362">
        <v>30</v>
      </c>
      <c r="B593" s="362" t="s">
        <v>2160</v>
      </c>
      <c r="C593" s="362" t="s">
        <v>2419</v>
      </c>
      <c r="D593" s="362" t="s">
        <v>171</v>
      </c>
      <c r="E593" s="364">
        <v>1</v>
      </c>
      <c r="F593" s="741"/>
      <c r="G593" s="364">
        <f t="shared" si="10"/>
        <v>0</v>
      </c>
    </row>
    <row r="594" spans="1:7" ht="12.75" customHeight="1">
      <c r="A594" s="362">
        <v>31</v>
      </c>
      <c r="B594" s="362" t="s">
        <v>2160</v>
      </c>
      <c r="C594" s="362" t="s">
        <v>2430</v>
      </c>
      <c r="D594" s="362" t="s">
        <v>171</v>
      </c>
      <c r="E594" s="364">
        <v>2</v>
      </c>
      <c r="F594" s="741"/>
      <c r="G594" s="364">
        <f t="shared" si="10"/>
        <v>0</v>
      </c>
    </row>
    <row r="595" spans="1:7">
      <c r="A595" s="362">
        <v>32</v>
      </c>
      <c r="B595" s="362" t="s">
        <v>2160</v>
      </c>
      <c r="C595" s="362" t="s">
        <v>2421</v>
      </c>
      <c r="D595" s="362" t="s">
        <v>171</v>
      </c>
      <c r="E595" s="364">
        <v>10</v>
      </c>
      <c r="F595" s="741"/>
      <c r="G595" s="364">
        <f t="shared" si="10"/>
        <v>0</v>
      </c>
    </row>
    <row r="596" spans="1:7">
      <c r="A596" s="362">
        <v>33</v>
      </c>
      <c r="B596" s="362" t="s">
        <v>2160</v>
      </c>
      <c r="C596" s="362" t="s">
        <v>2389</v>
      </c>
      <c r="D596" s="362" t="s">
        <v>171</v>
      </c>
      <c r="E596" s="364">
        <v>1</v>
      </c>
      <c r="F596" s="741"/>
      <c r="G596" s="364">
        <f t="shared" si="10"/>
        <v>0</v>
      </c>
    </row>
    <row r="597" spans="1:7">
      <c r="A597" s="362">
        <v>34</v>
      </c>
      <c r="B597" s="362" t="s">
        <v>2160</v>
      </c>
      <c r="C597" s="362" t="s">
        <v>2344</v>
      </c>
      <c r="D597" s="362" t="s">
        <v>171</v>
      </c>
      <c r="E597" s="364">
        <v>262</v>
      </c>
      <c r="F597" s="741"/>
      <c r="G597" s="364">
        <f t="shared" si="10"/>
        <v>0</v>
      </c>
    </row>
    <row r="598" spans="1:7">
      <c r="A598" s="362">
        <v>35</v>
      </c>
      <c r="B598" s="362" t="s">
        <v>2160</v>
      </c>
      <c r="C598" s="362" t="s">
        <v>2345</v>
      </c>
      <c r="D598" s="362" t="s">
        <v>171</v>
      </c>
      <c r="E598" s="364">
        <v>472</v>
      </c>
      <c r="F598" s="741"/>
      <c r="G598" s="364">
        <f t="shared" si="10"/>
        <v>0</v>
      </c>
    </row>
    <row r="599" spans="1:7">
      <c r="A599" s="362">
        <v>36</v>
      </c>
      <c r="B599" s="362" t="s">
        <v>2160</v>
      </c>
      <c r="C599" s="362" t="s">
        <v>2390</v>
      </c>
      <c r="D599" s="362" t="s">
        <v>171</v>
      </c>
      <c r="E599" s="364">
        <v>30</v>
      </c>
      <c r="F599" s="741"/>
      <c r="G599" s="364">
        <f t="shared" si="10"/>
        <v>0</v>
      </c>
    </row>
    <row r="600" spans="1:7">
      <c r="A600" s="362">
        <v>37</v>
      </c>
      <c r="B600" s="362" t="s">
        <v>2160</v>
      </c>
      <c r="C600" s="362" t="s">
        <v>2346</v>
      </c>
      <c r="D600" s="362" t="s">
        <v>171</v>
      </c>
      <c r="E600" s="364">
        <v>10</v>
      </c>
      <c r="F600" s="741"/>
      <c r="G600" s="364">
        <f t="shared" si="10"/>
        <v>0</v>
      </c>
    </row>
    <row r="601" spans="1:7">
      <c r="A601" s="362">
        <v>38</v>
      </c>
      <c r="B601" s="362" t="s">
        <v>2160</v>
      </c>
      <c r="C601" s="362" t="s">
        <v>2348</v>
      </c>
      <c r="D601" s="362" t="s">
        <v>171</v>
      </c>
      <c r="E601" s="364">
        <v>15</v>
      </c>
      <c r="F601" s="741"/>
      <c r="G601" s="364">
        <f t="shared" si="10"/>
        <v>0</v>
      </c>
    </row>
    <row r="602" spans="1:7">
      <c r="A602" s="362">
        <v>39</v>
      </c>
      <c r="B602" s="362" t="s">
        <v>2160</v>
      </c>
      <c r="C602" s="362" t="s">
        <v>2349</v>
      </c>
      <c r="D602" s="362" t="s">
        <v>171</v>
      </c>
      <c r="E602" s="364">
        <v>5</v>
      </c>
      <c r="F602" s="741"/>
      <c r="G602" s="364">
        <f t="shared" si="10"/>
        <v>0</v>
      </c>
    </row>
    <row r="603" spans="1:7">
      <c r="A603" s="362">
        <v>40</v>
      </c>
      <c r="B603" s="362" t="s">
        <v>2160</v>
      </c>
      <c r="C603" s="362" t="s">
        <v>2352</v>
      </c>
      <c r="D603" s="362" t="s">
        <v>171</v>
      </c>
      <c r="E603" s="379">
        <v>15</v>
      </c>
      <c r="F603" s="741"/>
      <c r="G603" s="364">
        <f t="shared" si="10"/>
        <v>0</v>
      </c>
    </row>
    <row r="604" spans="1:7">
      <c r="A604" s="362">
        <v>41</v>
      </c>
      <c r="B604" s="362" t="s">
        <v>2160</v>
      </c>
      <c r="C604" s="362" t="s">
        <v>2353</v>
      </c>
      <c r="D604" s="362" t="s">
        <v>171</v>
      </c>
      <c r="E604" s="364">
        <v>10</v>
      </c>
      <c r="F604" s="741"/>
      <c r="G604" s="364">
        <f t="shared" si="10"/>
        <v>0</v>
      </c>
    </row>
    <row r="605" spans="1:7">
      <c r="A605" s="362">
        <v>42</v>
      </c>
      <c r="B605" s="362" t="s">
        <v>2160</v>
      </c>
      <c r="C605" s="362" t="s">
        <v>2354</v>
      </c>
      <c r="D605" s="362" t="s">
        <v>171</v>
      </c>
      <c r="E605" s="364">
        <v>1</v>
      </c>
      <c r="F605" s="741"/>
      <c r="G605" s="364">
        <f t="shared" si="10"/>
        <v>0</v>
      </c>
    </row>
    <row r="606" spans="1:7">
      <c r="A606" s="362">
        <v>43</v>
      </c>
      <c r="B606" s="362" t="s">
        <v>2160</v>
      </c>
      <c r="C606" s="362" t="s">
        <v>2391</v>
      </c>
      <c r="D606" s="362" t="s">
        <v>171</v>
      </c>
      <c r="E606" s="364">
        <v>40</v>
      </c>
      <c r="F606" s="741"/>
      <c r="G606" s="364">
        <f t="shared" si="10"/>
        <v>0</v>
      </c>
    </row>
    <row r="607" spans="1:7">
      <c r="A607" s="362">
        <v>44</v>
      </c>
      <c r="B607" s="362" t="s">
        <v>2160</v>
      </c>
      <c r="C607" s="362" t="s">
        <v>2392</v>
      </c>
      <c r="D607" s="362" t="s">
        <v>171</v>
      </c>
      <c r="E607" s="364">
        <v>76</v>
      </c>
      <c r="F607" s="741"/>
      <c r="G607" s="364">
        <f t="shared" si="10"/>
        <v>0</v>
      </c>
    </row>
    <row r="608" spans="1:7">
      <c r="A608" s="362">
        <v>45</v>
      </c>
      <c r="B608" s="362" t="s">
        <v>2160</v>
      </c>
      <c r="C608" s="362" t="s">
        <v>2355</v>
      </c>
      <c r="D608" s="362" t="s">
        <v>171</v>
      </c>
      <c r="E608" s="364">
        <v>44</v>
      </c>
      <c r="F608" s="741"/>
      <c r="G608" s="364">
        <f t="shared" si="10"/>
        <v>0</v>
      </c>
    </row>
    <row r="609" spans="1:8">
      <c r="A609" s="362">
        <v>46</v>
      </c>
      <c r="B609" s="362" t="s">
        <v>2160</v>
      </c>
      <c r="C609" s="362" t="s">
        <v>2356</v>
      </c>
      <c r="D609" s="362" t="s">
        <v>171</v>
      </c>
      <c r="E609" s="364">
        <v>2</v>
      </c>
      <c r="F609" s="741"/>
      <c r="G609" s="364">
        <f t="shared" si="10"/>
        <v>0</v>
      </c>
    </row>
    <row r="610" spans="1:8">
      <c r="A610" s="362">
        <v>47</v>
      </c>
      <c r="B610" s="362" t="s">
        <v>2160</v>
      </c>
      <c r="C610" s="362" t="s">
        <v>2358</v>
      </c>
      <c r="D610" s="362" t="s">
        <v>171</v>
      </c>
      <c r="E610" s="364">
        <v>4</v>
      </c>
      <c r="F610" s="741"/>
      <c r="G610" s="364">
        <f t="shared" si="10"/>
        <v>0</v>
      </c>
    </row>
    <row r="611" spans="1:8">
      <c r="A611" s="362">
        <v>48</v>
      </c>
      <c r="B611" s="362" t="s">
        <v>2160</v>
      </c>
      <c r="C611" s="362" t="s">
        <v>2393</v>
      </c>
      <c r="D611" s="362" t="s">
        <v>171</v>
      </c>
      <c r="E611" s="364">
        <v>1</v>
      </c>
      <c r="F611" s="741"/>
      <c r="G611" s="364">
        <f t="shared" si="10"/>
        <v>0</v>
      </c>
    </row>
    <row r="612" spans="1:8">
      <c r="C612" s="375" t="s">
        <v>2151</v>
      </c>
      <c r="D612" s="362" t="s">
        <v>2152</v>
      </c>
      <c r="E612" s="364" t="s">
        <v>2153</v>
      </c>
      <c r="F612" s="743"/>
      <c r="G612" s="376" t="s">
        <v>2155</v>
      </c>
      <c r="H612" s="364" t="s">
        <v>2154</v>
      </c>
    </row>
    <row r="613" spans="1:8">
      <c r="C613" s="362" t="s">
        <v>2431</v>
      </c>
      <c r="F613" s="741"/>
      <c r="G613" s="368">
        <f>SUM(G564:G611)</f>
        <v>0</v>
      </c>
      <c r="H613" s="745"/>
    </row>
    <row r="614" spans="1:8">
      <c r="F614" s="741"/>
      <c r="G614" s="368"/>
    </row>
    <row r="615" spans="1:8">
      <c r="F615" s="741"/>
      <c r="G615" s="368"/>
    </row>
    <row r="616" spans="1:8" ht="15">
      <c r="C616" s="363" t="s">
        <v>2432</v>
      </c>
      <c r="F616" s="741"/>
    </row>
    <row r="617" spans="1:8">
      <c r="C617" s="375" t="s">
        <v>2372</v>
      </c>
      <c r="F617" s="741"/>
    </row>
    <row r="618" spans="1:8">
      <c r="A618" s="362">
        <v>1</v>
      </c>
      <c r="B618" s="362" t="s">
        <v>2160</v>
      </c>
      <c r="C618" s="362" t="s">
        <v>2433</v>
      </c>
      <c r="D618" s="362" t="s">
        <v>171</v>
      </c>
      <c r="E618" s="364">
        <v>1</v>
      </c>
      <c r="F618" s="741"/>
      <c r="G618" s="364">
        <f t="shared" ref="G618:G643" si="11">ROUND(E618*F618,2)</f>
        <v>0</v>
      </c>
    </row>
    <row r="619" spans="1:8">
      <c r="A619" s="362">
        <v>2</v>
      </c>
      <c r="B619" s="362" t="s">
        <v>2160</v>
      </c>
      <c r="C619" s="362" t="s">
        <v>2434</v>
      </c>
      <c r="D619" s="362" t="s">
        <v>171</v>
      </c>
      <c r="E619" s="364">
        <v>1</v>
      </c>
      <c r="F619" s="741"/>
      <c r="G619" s="364">
        <f t="shared" si="11"/>
        <v>0</v>
      </c>
    </row>
    <row r="620" spans="1:8">
      <c r="A620" s="362">
        <v>3</v>
      </c>
      <c r="B620" s="362" t="s">
        <v>2160</v>
      </c>
      <c r="C620" s="362" t="s">
        <v>2435</v>
      </c>
      <c r="D620" s="362" t="s">
        <v>171</v>
      </c>
      <c r="E620" s="364">
        <v>1</v>
      </c>
      <c r="F620" s="741"/>
      <c r="G620" s="364">
        <f t="shared" si="11"/>
        <v>0</v>
      </c>
    </row>
    <row r="621" spans="1:8">
      <c r="A621" s="362">
        <v>4</v>
      </c>
      <c r="B621" s="362" t="s">
        <v>2160</v>
      </c>
      <c r="C621" s="362" t="s">
        <v>2365</v>
      </c>
      <c r="D621" s="362" t="s">
        <v>171</v>
      </c>
      <c r="E621" s="364">
        <v>2</v>
      </c>
      <c r="F621" s="741"/>
      <c r="G621" s="364">
        <f t="shared" si="11"/>
        <v>0</v>
      </c>
    </row>
    <row r="622" spans="1:8">
      <c r="A622" s="362">
        <v>5</v>
      </c>
      <c r="B622" s="362" t="s">
        <v>2160</v>
      </c>
      <c r="C622" s="362" t="s">
        <v>2401</v>
      </c>
      <c r="D622" s="362" t="s">
        <v>171</v>
      </c>
      <c r="E622" s="364">
        <v>2</v>
      </c>
      <c r="F622" s="741"/>
      <c r="G622" s="364">
        <f t="shared" si="11"/>
        <v>0</v>
      </c>
    </row>
    <row r="623" spans="1:8">
      <c r="A623" s="362">
        <v>6</v>
      </c>
      <c r="B623" s="362" t="s">
        <v>2160</v>
      </c>
      <c r="C623" s="362" t="s">
        <v>2377</v>
      </c>
      <c r="D623" s="362" t="s">
        <v>171</v>
      </c>
      <c r="E623" s="364">
        <v>15</v>
      </c>
      <c r="F623" s="741"/>
      <c r="G623" s="364">
        <f t="shared" si="11"/>
        <v>0</v>
      </c>
    </row>
    <row r="624" spans="1:8">
      <c r="A624" s="362">
        <v>7</v>
      </c>
      <c r="B624" s="362" t="s">
        <v>2160</v>
      </c>
      <c r="C624" s="362" t="s">
        <v>2378</v>
      </c>
      <c r="D624" s="362" t="s">
        <v>171</v>
      </c>
      <c r="E624" s="364">
        <v>1</v>
      </c>
      <c r="F624" s="741"/>
      <c r="G624" s="364">
        <f t="shared" si="11"/>
        <v>0</v>
      </c>
    </row>
    <row r="625" spans="1:7">
      <c r="A625" s="362">
        <v>8</v>
      </c>
      <c r="B625" s="362" t="s">
        <v>2160</v>
      </c>
      <c r="C625" s="362" t="s">
        <v>2380</v>
      </c>
      <c r="D625" s="362" t="s">
        <v>171</v>
      </c>
      <c r="E625" s="364">
        <v>5</v>
      </c>
      <c r="F625" s="741"/>
      <c r="G625" s="364">
        <f t="shared" si="11"/>
        <v>0</v>
      </c>
    </row>
    <row r="626" spans="1:7">
      <c r="A626" s="362">
        <v>9</v>
      </c>
      <c r="B626" s="362" t="s">
        <v>2160</v>
      </c>
      <c r="C626" s="362" t="s">
        <v>2410</v>
      </c>
      <c r="D626" s="362" t="s">
        <v>171</v>
      </c>
      <c r="E626" s="364">
        <v>1</v>
      </c>
      <c r="F626" s="741"/>
      <c r="G626" s="364">
        <f t="shared" si="11"/>
        <v>0</v>
      </c>
    </row>
    <row r="627" spans="1:7">
      <c r="A627" s="362">
        <v>10</v>
      </c>
      <c r="B627" s="362" t="s">
        <v>2160</v>
      </c>
      <c r="C627" s="362" t="s">
        <v>2411</v>
      </c>
      <c r="D627" s="362" t="s">
        <v>171</v>
      </c>
      <c r="E627" s="364">
        <v>21</v>
      </c>
      <c r="F627" s="741"/>
      <c r="G627" s="364">
        <f t="shared" si="11"/>
        <v>0</v>
      </c>
    </row>
    <row r="628" spans="1:7">
      <c r="A628" s="362">
        <v>11</v>
      </c>
      <c r="B628" s="362" t="s">
        <v>2160</v>
      </c>
      <c r="C628" s="362" t="s">
        <v>2412</v>
      </c>
      <c r="D628" s="362" t="s">
        <v>171</v>
      </c>
      <c r="E628" s="364">
        <v>5</v>
      </c>
      <c r="F628" s="741"/>
      <c r="G628" s="364">
        <f t="shared" si="11"/>
        <v>0</v>
      </c>
    </row>
    <row r="629" spans="1:7" ht="12.75" customHeight="1">
      <c r="A629" s="362">
        <v>12</v>
      </c>
      <c r="B629" s="362" t="s">
        <v>2160</v>
      </c>
      <c r="C629" s="362" t="s">
        <v>2387</v>
      </c>
      <c r="D629" s="362" t="s">
        <v>171</v>
      </c>
      <c r="E629" s="364">
        <v>2</v>
      </c>
      <c r="F629" s="741"/>
      <c r="G629" s="364">
        <f t="shared" si="11"/>
        <v>0</v>
      </c>
    </row>
    <row r="630" spans="1:7">
      <c r="A630" s="362">
        <v>13</v>
      </c>
      <c r="B630" s="362" t="s">
        <v>2160</v>
      </c>
      <c r="C630" s="362" t="s">
        <v>2389</v>
      </c>
      <c r="D630" s="362" t="s">
        <v>171</v>
      </c>
      <c r="E630" s="364">
        <v>1</v>
      </c>
      <c r="F630" s="741"/>
      <c r="G630" s="364">
        <f t="shared" si="11"/>
        <v>0</v>
      </c>
    </row>
    <row r="631" spans="1:7">
      <c r="A631" s="362">
        <v>14</v>
      </c>
      <c r="B631" s="362" t="s">
        <v>2160</v>
      </c>
      <c r="C631" s="362" t="s">
        <v>2344</v>
      </c>
      <c r="D631" s="362" t="s">
        <v>171</v>
      </c>
      <c r="E631" s="364">
        <v>58</v>
      </c>
      <c r="F631" s="741"/>
      <c r="G631" s="364">
        <f t="shared" si="11"/>
        <v>0</v>
      </c>
    </row>
    <row r="632" spans="1:7">
      <c r="A632" s="362">
        <v>15</v>
      </c>
      <c r="B632" s="362" t="s">
        <v>2160</v>
      </c>
      <c r="C632" s="362" t="s">
        <v>2345</v>
      </c>
      <c r="D632" s="362" t="s">
        <v>171</v>
      </c>
      <c r="E632" s="364">
        <v>156</v>
      </c>
      <c r="F632" s="741"/>
      <c r="G632" s="364">
        <f t="shared" si="11"/>
        <v>0</v>
      </c>
    </row>
    <row r="633" spans="1:7">
      <c r="A633" s="362">
        <v>16</v>
      </c>
      <c r="B633" s="362" t="s">
        <v>2160</v>
      </c>
      <c r="C633" s="362" t="s">
        <v>2346</v>
      </c>
      <c r="D633" s="362" t="s">
        <v>171</v>
      </c>
      <c r="E633" s="364">
        <v>5</v>
      </c>
      <c r="F633" s="741"/>
      <c r="G633" s="364">
        <f t="shared" si="11"/>
        <v>0</v>
      </c>
    </row>
    <row r="634" spans="1:7">
      <c r="A634" s="362">
        <v>17</v>
      </c>
      <c r="B634" s="362" t="s">
        <v>2160</v>
      </c>
      <c r="C634" s="362" t="s">
        <v>2348</v>
      </c>
      <c r="D634" s="362" t="s">
        <v>171</v>
      </c>
      <c r="E634" s="364">
        <v>5</v>
      </c>
      <c r="F634" s="741"/>
      <c r="G634" s="364">
        <f t="shared" si="11"/>
        <v>0</v>
      </c>
    </row>
    <row r="635" spans="1:7">
      <c r="A635" s="362">
        <v>18</v>
      </c>
      <c r="B635" s="362" t="s">
        <v>2160</v>
      </c>
      <c r="C635" s="362" t="s">
        <v>2352</v>
      </c>
      <c r="D635" s="362" t="s">
        <v>171</v>
      </c>
      <c r="E635" s="379">
        <v>3</v>
      </c>
      <c r="F635" s="741"/>
      <c r="G635" s="364">
        <f t="shared" si="11"/>
        <v>0</v>
      </c>
    </row>
    <row r="636" spans="1:7">
      <c r="A636" s="362">
        <v>19</v>
      </c>
      <c r="B636" s="362" t="s">
        <v>2160</v>
      </c>
      <c r="C636" s="362" t="s">
        <v>2353</v>
      </c>
      <c r="D636" s="362" t="s">
        <v>171</v>
      </c>
      <c r="E636" s="364">
        <v>2</v>
      </c>
      <c r="F636" s="741"/>
      <c r="G636" s="364">
        <f t="shared" si="11"/>
        <v>0</v>
      </c>
    </row>
    <row r="637" spans="1:7">
      <c r="A637" s="362">
        <v>20</v>
      </c>
      <c r="B637" s="362" t="s">
        <v>2160</v>
      </c>
      <c r="C637" s="362" t="s">
        <v>2354</v>
      </c>
      <c r="D637" s="362" t="s">
        <v>171</v>
      </c>
      <c r="E637" s="364">
        <v>1</v>
      </c>
      <c r="F637" s="741"/>
      <c r="G637" s="364">
        <f t="shared" si="11"/>
        <v>0</v>
      </c>
    </row>
    <row r="638" spans="1:7">
      <c r="A638" s="362">
        <v>21</v>
      </c>
      <c r="B638" s="362" t="s">
        <v>2160</v>
      </c>
      <c r="C638" s="362" t="s">
        <v>2391</v>
      </c>
      <c r="D638" s="362" t="s">
        <v>171</v>
      </c>
      <c r="E638" s="364">
        <v>21</v>
      </c>
      <c r="F638" s="741"/>
      <c r="G638" s="364">
        <f t="shared" si="11"/>
        <v>0</v>
      </c>
    </row>
    <row r="639" spans="1:7">
      <c r="A639" s="362">
        <v>22</v>
      </c>
      <c r="B639" s="362" t="s">
        <v>2160</v>
      </c>
      <c r="C639" s="362" t="s">
        <v>2392</v>
      </c>
      <c r="D639" s="362" t="s">
        <v>171</v>
      </c>
      <c r="E639" s="364">
        <v>23</v>
      </c>
      <c r="F639" s="741"/>
      <c r="G639" s="364">
        <f t="shared" si="11"/>
        <v>0</v>
      </c>
    </row>
    <row r="640" spans="1:7">
      <c r="A640" s="362">
        <v>23</v>
      </c>
      <c r="B640" s="362" t="s">
        <v>2160</v>
      </c>
      <c r="C640" s="362" t="s">
        <v>2355</v>
      </c>
      <c r="D640" s="362" t="s">
        <v>171</v>
      </c>
      <c r="E640" s="364">
        <v>5</v>
      </c>
      <c r="F640" s="741"/>
      <c r="G640" s="364">
        <f t="shared" si="11"/>
        <v>0</v>
      </c>
    </row>
    <row r="641" spans="1:8">
      <c r="A641" s="362">
        <v>24</v>
      </c>
      <c r="B641" s="362" t="s">
        <v>2160</v>
      </c>
      <c r="C641" s="362" t="s">
        <v>2356</v>
      </c>
      <c r="D641" s="362" t="s">
        <v>171</v>
      </c>
      <c r="E641" s="364">
        <v>1</v>
      </c>
      <c r="F641" s="741"/>
      <c r="G641" s="364">
        <f t="shared" si="11"/>
        <v>0</v>
      </c>
    </row>
    <row r="642" spans="1:8">
      <c r="A642" s="362">
        <v>25</v>
      </c>
      <c r="B642" s="362" t="s">
        <v>2160</v>
      </c>
      <c r="C642" s="362" t="s">
        <v>2357</v>
      </c>
      <c r="D642" s="362" t="s">
        <v>171</v>
      </c>
      <c r="E642" s="364">
        <v>1</v>
      </c>
      <c r="F642" s="741"/>
      <c r="G642" s="364">
        <f t="shared" si="11"/>
        <v>0</v>
      </c>
    </row>
    <row r="643" spans="1:8">
      <c r="A643" s="362">
        <v>26</v>
      </c>
      <c r="B643" s="362" t="s">
        <v>2160</v>
      </c>
      <c r="C643" s="362" t="s">
        <v>2393</v>
      </c>
      <c r="D643" s="362" t="s">
        <v>171</v>
      </c>
      <c r="E643" s="364">
        <v>1</v>
      </c>
      <c r="F643" s="741"/>
      <c r="G643" s="364">
        <f t="shared" si="11"/>
        <v>0</v>
      </c>
    </row>
    <row r="644" spans="1:8">
      <c r="C644" s="375" t="s">
        <v>2151</v>
      </c>
      <c r="D644" s="362" t="s">
        <v>2152</v>
      </c>
      <c r="E644" s="364" t="s">
        <v>2153</v>
      </c>
      <c r="F644" s="743"/>
      <c r="G644" s="376" t="s">
        <v>2155</v>
      </c>
      <c r="H644" s="364" t="s">
        <v>2154</v>
      </c>
    </row>
    <row r="645" spans="1:8">
      <c r="C645" s="362" t="s">
        <v>2436</v>
      </c>
      <c r="F645" s="741"/>
      <c r="G645" s="368">
        <f>SUM(G618:G643)</f>
        <v>0</v>
      </c>
      <c r="H645" s="745"/>
    </row>
    <row r="646" spans="1:8">
      <c r="F646" s="741"/>
      <c r="G646" s="368"/>
    </row>
    <row r="647" spans="1:8">
      <c r="F647" s="741"/>
      <c r="G647" s="368"/>
    </row>
    <row r="648" spans="1:8" ht="15">
      <c r="C648" s="363" t="s">
        <v>2437</v>
      </c>
      <c r="F648" s="741"/>
    </row>
    <row r="649" spans="1:8">
      <c r="C649" s="375" t="s">
        <v>2438</v>
      </c>
      <c r="F649" s="741"/>
    </row>
    <row r="650" spans="1:8">
      <c r="A650" s="362">
        <v>1</v>
      </c>
      <c r="B650" s="362" t="s">
        <v>2160</v>
      </c>
      <c r="C650" s="362" t="s">
        <v>2439</v>
      </c>
      <c r="D650" s="362" t="s">
        <v>171</v>
      </c>
      <c r="E650" s="364">
        <v>1</v>
      </c>
      <c r="F650" s="741"/>
      <c r="G650" s="364">
        <f t="shared" ref="G650:G670" si="12">ROUND(E650*F650,2)</f>
        <v>0</v>
      </c>
    </row>
    <row r="651" spans="1:8">
      <c r="A651" s="362">
        <v>2</v>
      </c>
      <c r="B651" s="362" t="s">
        <v>2160</v>
      </c>
      <c r="C651" s="362" t="s">
        <v>2399</v>
      </c>
      <c r="D651" s="362" t="s">
        <v>171</v>
      </c>
      <c r="E651" s="364">
        <v>1</v>
      </c>
      <c r="F651" s="741"/>
      <c r="G651" s="364">
        <f t="shared" si="12"/>
        <v>0</v>
      </c>
    </row>
    <row r="652" spans="1:8">
      <c r="A652" s="362">
        <v>3</v>
      </c>
      <c r="B652" s="362" t="s">
        <v>2160</v>
      </c>
      <c r="C652" s="362" t="s">
        <v>2365</v>
      </c>
      <c r="D652" s="362" t="s">
        <v>171</v>
      </c>
      <c r="E652" s="364">
        <v>1</v>
      </c>
      <c r="F652" s="741"/>
      <c r="G652" s="364">
        <f t="shared" si="12"/>
        <v>0</v>
      </c>
    </row>
    <row r="653" spans="1:8">
      <c r="A653" s="362">
        <v>4</v>
      </c>
      <c r="B653" s="362" t="s">
        <v>2160</v>
      </c>
      <c r="C653" s="362" t="s">
        <v>2401</v>
      </c>
      <c r="D653" s="362" t="s">
        <v>171</v>
      </c>
      <c r="E653" s="364">
        <v>2</v>
      </c>
      <c r="F653" s="741"/>
      <c r="G653" s="364">
        <f t="shared" si="12"/>
        <v>0</v>
      </c>
    </row>
    <row r="654" spans="1:8">
      <c r="A654" s="362">
        <v>5</v>
      </c>
      <c r="B654" s="362" t="s">
        <v>2160</v>
      </c>
      <c r="C654" s="362" t="s">
        <v>2377</v>
      </c>
      <c r="D654" s="362" t="s">
        <v>171</v>
      </c>
      <c r="E654" s="364">
        <v>2</v>
      </c>
      <c r="F654" s="741"/>
      <c r="G654" s="364">
        <f t="shared" si="12"/>
        <v>0</v>
      </c>
    </row>
    <row r="655" spans="1:8">
      <c r="A655" s="362">
        <v>6</v>
      </c>
      <c r="B655" s="362" t="s">
        <v>2160</v>
      </c>
      <c r="C655" s="362" t="s">
        <v>2378</v>
      </c>
      <c r="D655" s="362" t="s">
        <v>171</v>
      </c>
      <c r="E655" s="364">
        <v>1</v>
      </c>
      <c r="F655" s="741"/>
      <c r="G655" s="364">
        <f t="shared" si="12"/>
        <v>0</v>
      </c>
    </row>
    <row r="656" spans="1:8">
      <c r="A656" s="362">
        <v>7</v>
      </c>
      <c r="B656" s="362" t="s">
        <v>2160</v>
      </c>
      <c r="C656" s="362" t="s">
        <v>2440</v>
      </c>
      <c r="D656" s="362" t="s">
        <v>171</v>
      </c>
      <c r="E656" s="364">
        <v>1</v>
      </c>
      <c r="F656" s="741"/>
      <c r="G656" s="364">
        <f t="shared" si="12"/>
        <v>0</v>
      </c>
    </row>
    <row r="657" spans="1:8">
      <c r="A657" s="362">
        <v>8</v>
      </c>
      <c r="B657" s="362" t="s">
        <v>2160</v>
      </c>
      <c r="C657" s="362" t="s">
        <v>2441</v>
      </c>
      <c r="D657" s="362" t="s">
        <v>171</v>
      </c>
      <c r="E657" s="364">
        <v>3</v>
      </c>
      <c r="F657" s="741"/>
      <c r="G657" s="364">
        <f t="shared" si="12"/>
        <v>0</v>
      </c>
    </row>
    <row r="658" spans="1:8">
      <c r="A658" s="362">
        <v>9</v>
      </c>
      <c r="B658" s="362" t="s">
        <v>2160</v>
      </c>
      <c r="C658" s="362" t="s">
        <v>2442</v>
      </c>
      <c r="D658" s="362" t="s">
        <v>171</v>
      </c>
      <c r="E658" s="364">
        <v>2</v>
      </c>
      <c r="F658" s="741"/>
      <c r="G658" s="364">
        <f t="shared" si="12"/>
        <v>0</v>
      </c>
    </row>
    <row r="659" spans="1:8">
      <c r="A659" s="362">
        <v>10</v>
      </c>
      <c r="B659" s="362" t="s">
        <v>2160</v>
      </c>
      <c r="C659" s="362" t="s">
        <v>2389</v>
      </c>
      <c r="D659" s="362" t="s">
        <v>171</v>
      </c>
      <c r="E659" s="364">
        <v>1</v>
      </c>
      <c r="F659" s="741"/>
      <c r="G659" s="364">
        <f t="shared" si="12"/>
        <v>0</v>
      </c>
    </row>
    <row r="660" spans="1:8">
      <c r="A660" s="362">
        <v>11</v>
      </c>
      <c r="B660" s="362" t="s">
        <v>2160</v>
      </c>
      <c r="C660" s="362" t="s">
        <v>2344</v>
      </c>
      <c r="D660" s="362" t="s">
        <v>171</v>
      </c>
      <c r="E660" s="364">
        <v>14</v>
      </c>
      <c r="F660" s="741"/>
      <c r="G660" s="364">
        <f t="shared" si="12"/>
        <v>0</v>
      </c>
    </row>
    <row r="661" spans="1:8">
      <c r="A661" s="362">
        <v>12</v>
      </c>
      <c r="B661" s="362" t="s">
        <v>2160</v>
      </c>
      <c r="C661" s="362" t="s">
        <v>2345</v>
      </c>
      <c r="D661" s="362" t="s">
        <v>171</v>
      </c>
      <c r="E661" s="364">
        <v>23</v>
      </c>
      <c r="F661" s="741"/>
      <c r="G661" s="364">
        <f t="shared" si="12"/>
        <v>0</v>
      </c>
    </row>
    <row r="662" spans="1:8">
      <c r="A662" s="362">
        <v>13</v>
      </c>
      <c r="B662" s="362" t="s">
        <v>2160</v>
      </c>
      <c r="C662" s="362" t="s">
        <v>2390</v>
      </c>
      <c r="D662" s="362" t="s">
        <v>171</v>
      </c>
      <c r="E662" s="364">
        <v>10</v>
      </c>
      <c r="F662" s="741"/>
      <c r="G662" s="364">
        <f t="shared" si="12"/>
        <v>0</v>
      </c>
    </row>
    <row r="663" spans="1:8">
      <c r="A663" s="362">
        <v>14</v>
      </c>
      <c r="B663" s="362" t="s">
        <v>2160</v>
      </c>
      <c r="C663" s="362" t="s">
        <v>2348</v>
      </c>
      <c r="D663" s="362" t="s">
        <v>171</v>
      </c>
      <c r="E663" s="364">
        <v>5</v>
      </c>
      <c r="F663" s="741"/>
      <c r="G663" s="364">
        <f t="shared" si="12"/>
        <v>0</v>
      </c>
    </row>
    <row r="664" spans="1:8">
      <c r="A664" s="362">
        <v>15</v>
      </c>
      <c r="B664" s="362" t="s">
        <v>2160</v>
      </c>
      <c r="C664" s="362" t="s">
        <v>2352</v>
      </c>
      <c r="D664" s="362" t="s">
        <v>171</v>
      </c>
      <c r="E664" s="379">
        <v>3</v>
      </c>
      <c r="F664" s="741"/>
      <c r="G664" s="364">
        <f t="shared" si="12"/>
        <v>0</v>
      </c>
    </row>
    <row r="665" spans="1:8">
      <c r="A665" s="362">
        <v>16</v>
      </c>
      <c r="B665" s="362" t="s">
        <v>2160</v>
      </c>
      <c r="C665" s="362" t="s">
        <v>2353</v>
      </c>
      <c r="D665" s="362" t="s">
        <v>171</v>
      </c>
      <c r="E665" s="364">
        <v>2</v>
      </c>
      <c r="F665" s="741"/>
      <c r="G665" s="364">
        <f t="shared" si="12"/>
        <v>0</v>
      </c>
    </row>
    <row r="666" spans="1:8">
      <c r="A666" s="362">
        <v>17</v>
      </c>
      <c r="B666" s="362" t="s">
        <v>2160</v>
      </c>
      <c r="C666" s="362" t="s">
        <v>2354</v>
      </c>
      <c r="D666" s="362" t="s">
        <v>171</v>
      </c>
      <c r="E666" s="364">
        <v>1</v>
      </c>
      <c r="F666" s="741"/>
      <c r="G666" s="364">
        <f t="shared" si="12"/>
        <v>0</v>
      </c>
    </row>
    <row r="667" spans="1:8">
      <c r="A667" s="362">
        <v>18</v>
      </c>
      <c r="B667" s="362" t="s">
        <v>2160</v>
      </c>
      <c r="C667" s="362" t="s">
        <v>2391</v>
      </c>
      <c r="D667" s="362" t="s">
        <v>171</v>
      </c>
      <c r="E667" s="364">
        <v>4</v>
      </c>
      <c r="F667" s="741"/>
      <c r="G667" s="364">
        <f t="shared" si="12"/>
        <v>0</v>
      </c>
    </row>
    <row r="668" spans="1:8">
      <c r="A668" s="362">
        <v>19</v>
      </c>
      <c r="B668" s="362" t="s">
        <v>2160</v>
      </c>
      <c r="C668" s="362" t="s">
        <v>2392</v>
      </c>
      <c r="D668" s="362" t="s">
        <v>171</v>
      </c>
      <c r="E668" s="364">
        <v>2</v>
      </c>
      <c r="F668" s="741"/>
      <c r="G668" s="364">
        <f t="shared" si="12"/>
        <v>0</v>
      </c>
    </row>
    <row r="669" spans="1:8">
      <c r="A669" s="362">
        <v>20</v>
      </c>
      <c r="B669" s="362" t="s">
        <v>2160</v>
      </c>
      <c r="C669" s="362" t="s">
        <v>2355</v>
      </c>
      <c r="D669" s="362" t="s">
        <v>171</v>
      </c>
      <c r="E669" s="364">
        <v>4</v>
      </c>
      <c r="F669" s="741"/>
      <c r="G669" s="364">
        <f t="shared" si="12"/>
        <v>0</v>
      </c>
    </row>
    <row r="670" spans="1:8">
      <c r="A670" s="362">
        <v>21</v>
      </c>
      <c r="B670" s="362" t="s">
        <v>2160</v>
      </c>
      <c r="C670" s="362" t="s">
        <v>2357</v>
      </c>
      <c r="D670" s="362" t="s">
        <v>171</v>
      </c>
      <c r="E670" s="364">
        <v>1</v>
      </c>
      <c r="F670" s="741"/>
      <c r="G670" s="364">
        <f t="shared" si="12"/>
        <v>0</v>
      </c>
    </row>
    <row r="671" spans="1:8">
      <c r="C671" s="375" t="s">
        <v>2151</v>
      </c>
      <c r="D671" s="362" t="s">
        <v>2152</v>
      </c>
      <c r="E671" s="364" t="s">
        <v>2153</v>
      </c>
      <c r="F671" s="743"/>
      <c r="G671" s="376" t="s">
        <v>2155</v>
      </c>
      <c r="H671" s="364" t="s">
        <v>2154</v>
      </c>
    </row>
    <row r="672" spans="1:8">
      <c r="C672" s="362" t="s">
        <v>2443</v>
      </c>
      <c r="F672" s="741"/>
      <c r="G672" s="368">
        <f>SUM(G650:G670)</f>
        <v>0</v>
      </c>
      <c r="H672" s="745"/>
    </row>
    <row r="673" spans="1:7">
      <c r="F673" s="741"/>
      <c r="G673" s="368"/>
    </row>
    <row r="674" spans="1:7">
      <c r="F674" s="741"/>
      <c r="G674" s="368"/>
    </row>
    <row r="675" spans="1:7" ht="15">
      <c r="C675" s="363" t="s">
        <v>2444</v>
      </c>
      <c r="F675" s="741"/>
    </row>
    <row r="676" spans="1:7">
      <c r="C676" s="375" t="s">
        <v>2445</v>
      </c>
      <c r="F676" s="741"/>
    </row>
    <row r="677" spans="1:7">
      <c r="A677" s="362">
        <v>1</v>
      </c>
      <c r="B677" s="362" t="s">
        <v>2160</v>
      </c>
      <c r="C677" s="362" t="s">
        <v>2439</v>
      </c>
      <c r="D677" s="362" t="s">
        <v>171</v>
      </c>
      <c r="E677" s="364">
        <v>1</v>
      </c>
      <c r="F677" s="741"/>
      <c r="G677" s="364">
        <f t="shared" ref="G677:G697" si="13">ROUND(E677*F677,2)</f>
        <v>0</v>
      </c>
    </row>
    <row r="678" spans="1:7">
      <c r="A678" s="362">
        <v>2</v>
      </c>
      <c r="B678" s="362" t="s">
        <v>2160</v>
      </c>
      <c r="C678" s="362" t="s">
        <v>2399</v>
      </c>
      <c r="D678" s="362" t="s">
        <v>171</v>
      </c>
      <c r="E678" s="364">
        <v>1</v>
      </c>
      <c r="F678" s="741"/>
      <c r="G678" s="364">
        <f t="shared" si="13"/>
        <v>0</v>
      </c>
    </row>
    <row r="679" spans="1:7">
      <c r="A679" s="362">
        <v>3</v>
      </c>
      <c r="B679" s="362" t="s">
        <v>2160</v>
      </c>
      <c r="C679" s="362" t="s">
        <v>2365</v>
      </c>
      <c r="D679" s="362" t="s">
        <v>171</v>
      </c>
      <c r="E679" s="364">
        <v>1</v>
      </c>
      <c r="F679" s="741"/>
      <c r="G679" s="364">
        <f t="shared" si="13"/>
        <v>0</v>
      </c>
    </row>
    <row r="680" spans="1:7">
      <c r="A680" s="362">
        <v>4</v>
      </c>
      <c r="B680" s="362" t="s">
        <v>2160</v>
      </c>
      <c r="C680" s="362" t="s">
        <v>2401</v>
      </c>
      <c r="D680" s="362" t="s">
        <v>171</v>
      </c>
      <c r="E680" s="364">
        <v>2</v>
      </c>
      <c r="F680" s="741"/>
      <c r="G680" s="364">
        <f t="shared" si="13"/>
        <v>0</v>
      </c>
    </row>
    <row r="681" spans="1:7">
      <c r="A681" s="362">
        <v>5</v>
      </c>
      <c r="B681" s="362" t="s">
        <v>2160</v>
      </c>
      <c r="C681" s="362" t="s">
        <v>2377</v>
      </c>
      <c r="D681" s="362" t="s">
        <v>171</v>
      </c>
      <c r="E681" s="364">
        <v>2</v>
      </c>
      <c r="F681" s="741"/>
      <c r="G681" s="364">
        <f t="shared" si="13"/>
        <v>0</v>
      </c>
    </row>
    <row r="682" spans="1:7">
      <c r="A682" s="362">
        <v>6</v>
      </c>
      <c r="B682" s="362" t="s">
        <v>2160</v>
      </c>
      <c r="C682" s="362" t="s">
        <v>2378</v>
      </c>
      <c r="D682" s="362" t="s">
        <v>171</v>
      </c>
      <c r="E682" s="364">
        <v>1</v>
      </c>
      <c r="F682" s="741"/>
      <c r="G682" s="364">
        <f t="shared" si="13"/>
        <v>0</v>
      </c>
    </row>
    <row r="683" spans="1:7">
      <c r="A683" s="362">
        <v>7</v>
      </c>
      <c r="B683" s="362" t="s">
        <v>2160</v>
      </c>
      <c r="C683" s="362" t="s">
        <v>2440</v>
      </c>
      <c r="D683" s="362" t="s">
        <v>171</v>
      </c>
      <c r="E683" s="364">
        <v>3</v>
      </c>
      <c r="F683" s="741"/>
      <c r="G683" s="364">
        <f t="shared" si="13"/>
        <v>0</v>
      </c>
    </row>
    <row r="684" spans="1:7">
      <c r="A684" s="362">
        <v>8</v>
      </c>
      <c r="B684" s="362" t="s">
        <v>2160</v>
      </c>
      <c r="C684" s="362" t="s">
        <v>2441</v>
      </c>
      <c r="D684" s="362" t="s">
        <v>171</v>
      </c>
      <c r="E684" s="364">
        <v>1</v>
      </c>
      <c r="F684" s="741"/>
      <c r="G684" s="364">
        <f t="shared" si="13"/>
        <v>0</v>
      </c>
    </row>
    <row r="685" spans="1:7">
      <c r="A685" s="362">
        <v>9</v>
      </c>
      <c r="B685" s="362" t="s">
        <v>2160</v>
      </c>
      <c r="C685" s="362" t="s">
        <v>2442</v>
      </c>
      <c r="D685" s="362" t="s">
        <v>171</v>
      </c>
      <c r="E685" s="364">
        <v>2</v>
      </c>
      <c r="F685" s="741"/>
      <c r="G685" s="364">
        <f t="shared" si="13"/>
        <v>0</v>
      </c>
    </row>
    <row r="686" spans="1:7">
      <c r="A686" s="362">
        <v>10</v>
      </c>
      <c r="B686" s="362" t="s">
        <v>2160</v>
      </c>
      <c r="C686" s="362" t="s">
        <v>2389</v>
      </c>
      <c r="D686" s="362" t="s">
        <v>171</v>
      </c>
      <c r="E686" s="364">
        <v>1</v>
      </c>
      <c r="F686" s="741"/>
      <c r="G686" s="364">
        <f t="shared" si="13"/>
        <v>0</v>
      </c>
    </row>
    <row r="687" spans="1:7">
      <c r="A687" s="362">
        <v>11</v>
      </c>
      <c r="B687" s="362" t="s">
        <v>2160</v>
      </c>
      <c r="C687" s="362" t="s">
        <v>2344</v>
      </c>
      <c r="D687" s="362" t="s">
        <v>171</v>
      </c>
      <c r="E687" s="364">
        <v>14</v>
      </c>
      <c r="F687" s="741"/>
      <c r="G687" s="364">
        <f t="shared" si="13"/>
        <v>0</v>
      </c>
    </row>
    <row r="688" spans="1:7">
      <c r="A688" s="362">
        <v>12</v>
      </c>
      <c r="B688" s="362" t="s">
        <v>2160</v>
      </c>
      <c r="C688" s="362" t="s">
        <v>2345</v>
      </c>
      <c r="D688" s="362" t="s">
        <v>171</v>
      </c>
      <c r="E688" s="364">
        <v>23</v>
      </c>
      <c r="F688" s="741"/>
      <c r="G688" s="364">
        <f t="shared" si="13"/>
        <v>0</v>
      </c>
    </row>
    <row r="689" spans="1:9">
      <c r="A689" s="362">
        <v>13</v>
      </c>
      <c r="B689" s="362" t="s">
        <v>2160</v>
      </c>
      <c r="C689" s="362" t="s">
        <v>2390</v>
      </c>
      <c r="D689" s="362" t="s">
        <v>171</v>
      </c>
      <c r="E689" s="364">
        <v>10</v>
      </c>
      <c r="F689" s="741"/>
      <c r="G689" s="364">
        <f t="shared" si="13"/>
        <v>0</v>
      </c>
    </row>
    <row r="690" spans="1:9">
      <c r="A690" s="362">
        <v>14</v>
      </c>
      <c r="B690" s="362" t="s">
        <v>2160</v>
      </c>
      <c r="C690" s="362" t="s">
        <v>2348</v>
      </c>
      <c r="D690" s="362" t="s">
        <v>171</v>
      </c>
      <c r="E690" s="364">
        <v>5</v>
      </c>
      <c r="F690" s="741"/>
      <c r="G690" s="364">
        <f t="shared" si="13"/>
        <v>0</v>
      </c>
    </row>
    <row r="691" spans="1:9">
      <c r="A691" s="362">
        <v>15</v>
      </c>
      <c r="B691" s="362" t="s">
        <v>2160</v>
      </c>
      <c r="C691" s="362" t="s">
        <v>2352</v>
      </c>
      <c r="D691" s="362" t="s">
        <v>171</v>
      </c>
      <c r="E691" s="379">
        <v>3</v>
      </c>
      <c r="F691" s="741"/>
      <c r="G691" s="364">
        <f t="shared" si="13"/>
        <v>0</v>
      </c>
    </row>
    <row r="692" spans="1:9">
      <c r="A692" s="362">
        <v>16</v>
      </c>
      <c r="B692" s="362" t="s">
        <v>2160</v>
      </c>
      <c r="C692" s="362" t="s">
        <v>2353</v>
      </c>
      <c r="D692" s="362" t="s">
        <v>171</v>
      </c>
      <c r="E692" s="364">
        <v>2</v>
      </c>
      <c r="F692" s="741"/>
      <c r="G692" s="364">
        <f t="shared" si="13"/>
        <v>0</v>
      </c>
    </row>
    <row r="693" spans="1:9">
      <c r="A693" s="362">
        <v>17</v>
      </c>
      <c r="B693" s="362" t="s">
        <v>2160</v>
      </c>
      <c r="C693" s="362" t="s">
        <v>2354</v>
      </c>
      <c r="D693" s="362" t="s">
        <v>171</v>
      </c>
      <c r="E693" s="364">
        <v>1</v>
      </c>
      <c r="F693" s="741"/>
      <c r="G693" s="364">
        <f t="shared" si="13"/>
        <v>0</v>
      </c>
    </row>
    <row r="694" spans="1:9">
      <c r="A694" s="362">
        <v>18</v>
      </c>
      <c r="B694" s="362" t="s">
        <v>2160</v>
      </c>
      <c r="C694" s="362" t="s">
        <v>2391</v>
      </c>
      <c r="D694" s="362" t="s">
        <v>171</v>
      </c>
      <c r="E694" s="364">
        <v>4</v>
      </c>
      <c r="F694" s="741"/>
      <c r="G694" s="364">
        <f t="shared" si="13"/>
        <v>0</v>
      </c>
    </row>
    <row r="695" spans="1:9">
      <c r="A695" s="362">
        <v>19</v>
      </c>
      <c r="B695" s="362" t="s">
        <v>2160</v>
      </c>
      <c r="C695" s="362" t="s">
        <v>2392</v>
      </c>
      <c r="D695" s="362" t="s">
        <v>171</v>
      </c>
      <c r="E695" s="364">
        <v>2</v>
      </c>
      <c r="F695" s="741"/>
      <c r="G695" s="364">
        <f t="shared" si="13"/>
        <v>0</v>
      </c>
    </row>
    <row r="696" spans="1:9">
      <c r="A696" s="362">
        <v>20</v>
      </c>
      <c r="B696" s="362" t="s">
        <v>2160</v>
      </c>
      <c r="C696" s="362" t="s">
        <v>2355</v>
      </c>
      <c r="D696" s="362" t="s">
        <v>171</v>
      </c>
      <c r="E696" s="364">
        <v>4</v>
      </c>
      <c r="F696" s="741"/>
      <c r="G696" s="364">
        <f t="shared" si="13"/>
        <v>0</v>
      </c>
    </row>
    <row r="697" spans="1:9">
      <c r="A697" s="362">
        <v>21</v>
      </c>
      <c r="B697" s="362" t="s">
        <v>2160</v>
      </c>
      <c r="C697" s="362" t="s">
        <v>2357</v>
      </c>
      <c r="D697" s="362" t="s">
        <v>171</v>
      </c>
      <c r="E697" s="364">
        <v>1</v>
      </c>
      <c r="F697" s="741"/>
      <c r="G697" s="364">
        <f t="shared" si="13"/>
        <v>0</v>
      </c>
    </row>
    <row r="698" spans="1:9">
      <c r="C698" s="375" t="s">
        <v>2151</v>
      </c>
      <c r="D698" s="362" t="s">
        <v>2152</v>
      </c>
      <c r="E698" s="364" t="s">
        <v>2153</v>
      </c>
      <c r="G698" s="376" t="s">
        <v>2155</v>
      </c>
      <c r="H698" s="364" t="s">
        <v>2154</v>
      </c>
    </row>
    <row r="699" spans="1:9">
      <c r="C699" s="362" t="s">
        <v>2446</v>
      </c>
      <c r="F699" s="373"/>
      <c r="G699" s="368">
        <f>SUM(G677:G697)</f>
        <v>0</v>
      </c>
      <c r="H699" s="745"/>
    </row>
    <row r="700" spans="1:9">
      <c r="F700" s="373"/>
      <c r="G700" s="368"/>
    </row>
    <row r="701" spans="1:9">
      <c r="F701" s="373"/>
      <c r="G701" s="368"/>
      <c r="H701" s="368"/>
      <c r="I701" s="364"/>
    </row>
    <row r="702" spans="1:9" ht="15">
      <c r="C702" s="363" t="s">
        <v>2447</v>
      </c>
      <c r="F702" s="373"/>
      <c r="I702" s="364"/>
    </row>
    <row r="703" spans="1:9">
      <c r="C703" s="362" t="s">
        <v>2310</v>
      </c>
      <c r="F703" s="373"/>
    </row>
    <row r="704" spans="1:9">
      <c r="A704" s="362">
        <v>1</v>
      </c>
      <c r="B704" s="362" t="s">
        <v>2160</v>
      </c>
      <c r="C704" s="362" t="s">
        <v>2448</v>
      </c>
      <c r="D704" s="362" t="s">
        <v>171</v>
      </c>
      <c r="E704" s="364">
        <v>1</v>
      </c>
      <c r="F704" s="373"/>
      <c r="G704" s="365"/>
      <c r="H704" s="365">
        <f>ROUND(E704*F704,2)</f>
        <v>0</v>
      </c>
    </row>
    <row r="705" spans="1:8">
      <c r="C705" s="375" t="s">
        <v>2151</v>
      </c>
      <c r="D705" s="362" t="s">
        <v>2152</v>
      </c>
      <c r="E705" s="364" t="s">
        <v>2153</v>
      </c>
      <c r="G705" s="376" t="s">
        <v>2155</v>
      </c>
      <c r="H705" s="364" t="s">
        <v>2154</v>
      </c>
    </row>
    <row r="706" spans="1:8">
      <c r="C706" s="362" t="s">
        <v>2449</v>
      </c>
      <c r="F706" s="373"/>
      <c r="G706" s="368"/>
      <c r="H706" s="365">
        <f>H704</f>
        <v>0</v>
      </c>
    </row>
    <row r="707" spans="1:8">
      <c r="F707" s="373"/>
      <c r="G707" s="368"/>
    </row>
    <row r="708" spans="1:8">
      <c r="F708" s="373"/>
      <c r="G708" s="368"/>
    </row>
    <row r="709" spans="1:8" ht="15">
      <c r="C709" s="363" t="s">
        <v>2450</v>
      </c>
      <c r="F709" s="373"/>
    </row>
    <row r="710" spans="1:8">
      <c r="C710" s="362" t="s">
        <v>2310</v>
      </c>
      <c r="F710" s="373"/>
    </row>
    <row r="711" spans="1:8">
      <c r="A711" s="362">
        <v>1</v>
      </c>
      <c r="B711" s="362" t="s">
        <v>2160</v>
      </c>
      <c r="C711" s="362" t="s">
        <v>2451</v>
      </c>
      <c r="D711" s="362" t="s">
        <v>171</v>
      </c>
      <c r="E711" s="364">
        <v>1</v>
      </c>
      <c r="F711" s="373"/>
      <c r="G711" s="365"/>
      <c r="H711" s="365">
        <f>ROUND(E711*F711,2)</f>
        <v>0</v>
      </c>
    </row>
    <row r="712" spans="1:8">
      <c r="C712" s="375" t="s">
        <v>2452</v>
      </c>
      <c r="D712" s="362" t="s">
        <v>2152</v>
      </c>
      <c r="E712" s="364" t="s">
        <v>2153</v>
      </c>
      <c r="G712" s="376" t="s">
        <v>2155</v>
      </c>
      <c r="H712" s="364" t="s">
        <v>2154</v>
      </c>
    </row>
    <row r="713" spans="1:8">
      <c r="C713" s="362" t="s">
        <v>2453</v>
      </c>
      <c r="F713" s="373"/>
      <c r="G713" s="368"/>
      <c r="H713" s="365">
        <f>H711</f>
        <v>0</v>
      </c>
    </row>
    <row r="714" spans="1:8">
      <c r="F714" s="373"/>
      <c r="G714" s="368"/>
    </row>
    <row r="715" spans="1:8">
      <c r="F715" s="373"/>
      <c r="G715" s="368"/>
    </row>
    <row r="716" spans="1:8" ht="15">
      <c r="C716" s="363" t="s">
        <v>2454</v>
      </c>
      <c r="F716" s="373"/>
    </row>
    <row r="717" spans="1:8">
      <c r="C717" s="362" t="s">
        <v>2310</v>
      </c>
      <c r="F717" s="373"/>
    </row>
    <row r="718" spans="1:8">
      <c r="A718" s="362">
        <v>1</v>
      </c>
      <c r="B718" s="362" t="s">
        <v>2160</v>
      </c>
      <c r="C718" s="362" t="s">
        <v>2455</v>
      </c>
      <c r="D718" s="362" t="s">
        <v>171</v>
      </c>
      <c r="E718" s="364">
        <v>1</v>
      </c>
      <c r="F718" s="373"/>
      <c r="G718" s="365"/>
      <c r="H718" s="365">
        <f>ROUND(E718*F718,2)</f>
        <v>0</v>
      </c>
    </row>
    <row r="719" spans="1:8">
      <c r="C719" s="375" t="s">
        <v>2452</v>
      </c>
      <c r="D719" s="362" t="s">
        <v>2152</v>
      </c>
      <c r="E719" s="364" t="s">
        <v>2153</v>
      </c>
      <c r="G719" s="376" t="s">
        <v>2155</v>
      </c>
      <c r="H719" s="364" t="s">
        <v>2154</v>
      </c>
    </row>
    <row r="720" spans="1:8">
      <c r="C720" s="362" t="s">
        <v>2456</v>
      </c>
      <c r="F720" s="373"/>
      <c r="G720" s="368"/>
      <c r="H720" s="365">
        <f>H718</f>
        <v>0</v>
      </c>
    </row>
    <row r="721" spans="1:8">
      <c r="F721" s="373"/>
      <c r="G721" s="368"/>
    </row>
    <row r="722" spans="1:8">
      <c r="F722" s="373"/>
      <c r="G722" s="368"/>
    </row>
    <row r="723" spans="1:8" ht="15">
      <c r="C723" s="363" t="s">
        <v>2457</v>
      </c>
      <c r="F723" s="373"/>
    </row>
    <row r="724" spans="1:8">
      <c r="C724" s="362" t="s">
        <v>2310</v>
      </c>
      <c r="F724" s="373"/>
    </row>
    <row r="725" spans="1:8">
      <c r="A725" s="362">
        <v>1</v>
      </c>
      <c r="B725" s="362" t="s">
        <v>2160</v>
      </c>
      <c r="C725" s="362" t="s">
        <v>2458</v>
      </c>
      <c r="D725" s="362" t="s">
        <v>171</v>
      </c>
      <c r="E725" s="364">
        <v>2</v>
      </c>
      <c r="F725" s="373"/>
      <c r="G725" s="364">
        <f>ROUND(E725*F725,2)</f>
        <v>0</v>
      </c>
    </row>
    <row r="726" spans="1:8">
      <c r="C726" s="375" t="s">
        <v>2151</v>
      </c>
      <c r="D726" s="362" t="s">
        <v>2152</v>
      </c>
      <c r="E726" s="364" t="s">
        <v>2153</v>
      </c>
      <c r="G726" s="376" t="s">
        <v>2155</v>
      </c>
      <c r="H726" s="364" t="s">
        <v>2154</v>
      </c>
    </row>
    <row r="727" spans="1:8">
      <c r="C727" s="362" t="s">
        <v>2459</v>
      </c>
      <c r="F727" s="373"/>
      <c r="G727" s="365">
        <f>G725</f>
        <v>0</v>
      </c>
    </row>
    <row r="728" spans="1:8">
      <c r="F728" s="373"/>
      <c r="G728" s="368"/>
    </row>
    <row r="729" spans="1:8">
      <c r="F729" s="373"/>
      <c r="G729" s="368"/>
    </row>
    <row r="730" spans="1:8" ht="15">
      <c r="C730" s="363" t="s">
        <v>2460</v>
      </c>
      <c r="F730" s="373"/>
    </row>
    <row r="731" spans="1:8">
      <c r="C731" s="375" t="s">
        <v>2461</v>
      </c>
      <c r="F731" s="373"/>
    </row>
    <row r="732" spans="1:8">
      <c r="A732" s="362">
        <v>1</v>
      </c>
      <c r="B732" s="362" t="s">
        <v>2160</v>
      </c>
      <c r="C732" s="362" t="s">
        <v>2462</v>
      </c>
      <c r="D732" s="362" t="s">
        <v>171</v>
      </c>
      <c r="E732" s="364">
        <v>5</v>
      </c>
      <c r="F732" s="373"/>
      <c r="G732" s="364">
        <f>ROUND(E732*F732,2)</f>
        <v>0</v>
      </c>
    </row>
    <row r="733" spans="1:8">
      <c r="C733" s="375" t="s">
        <v>2151</v>
      </c>
      <c r="D733" s="362" t="s">
        <v>2152</v>
      </c>
      <c r="E733" s="364" t="s">
        <v>2153</v>
      </c>
      <c r="G733" s="376" t="s">
        <v>2155</v>
      </c>
      <c r="H733" s="364" t="s">
        <v>2154</v>
      </c>
    </row>
    <row r="734" spans="1:8">
      <c r="C734" s="362" t="s">
        <v>2463</v>
      </c>
      <c r="F734" s="373"/>
      <c r="G734" s="365">
        <f>G732</f>
        <v>0</v>
      </c>
    </row>
    <row r="735" spans="1:8">
      <c r="C735" s="375" t="s">
        <v>2151</v>
      </c>
      <c r="D735" s="362" t="s">
        <v>2152</v>
      </c>
      <c r="E735" s="364" t="s">
        <v>2153</v>
      </c>
      <c r="G735" s="376" t="s">
        <v>2155</v>
      </c>
      <c r="H735" s="364" t="s">
        <v>2154</v>
      </c>
    </row>
    <row r="736" spans="1:8">
      <c r="C736" s="362" t="s">
        <v>2308</v>
      </c>
      <c r="F736" s="373"/>
      <c r="G736" s="368"/>
    </row>
    <row r="737" spans="1:8">
      <c r="C737" s="362" t="s">
        <v>2464</v>
      </c>
      <c r="F737" s="373"/>
      <c r="G737" s="368"/>
      <c r="H737" s="744">
        <f>0.036*G740</f>
        <v>0</v>
      </c>
    </row>
    <row r="738" spans="1:8">
      <c r="C738" s="362" t="s">
        <v>2465</v>
      </c>
      <c r="F738" s="373"/>
      <c r="H738" s="744">
        <f>0.01*G740</f>
        <v>0</v>
      </c>
    </row>
    <row r="739" spans="1:8">
      <c r="C739" s="375" t="s">
        <v>2151</v>
      </c>
      <c r="D739" s="362" t="s">
        <v>2152</v>
      </c>
      <c r="E739" s="364" t="s">
        <v>2153</v>
      </c>
      <c r="G739" s="376" t="s">
        <v>2155</v>
      </c>
      <c r="H739" s="364" t="s">
        <v>2154</v>
      </c>
    </row>
    <row r="740" spans="1:8">
      <c r="C740" s="362" t="s">
        <v>2308</v>
      </c>
      <c r="F740" s="373"/>
      <c r="G740" s="368">
        <f>G727+G734</f>
        <v>0</v>
      </c>
      <c r="H740" s="365">
        <f>SUM(H738+H737+H734+H727+H720+H713+H706)</f>
        <v>0</v>
      </c>
    </row>
    <row r="741" spans="1:8">
      <c r="F741" s="373"/>
      <c r="G741" s="368"/>
      <c r="H741" s="368"/>
    </row>
    <row r="742" spans="1:8">
      <c r="F742" s="373"/>
      <c r="G742" s="368"/>
      <c r="H742" s="368"/>
    </row>
    <row r="743" spans="1:8" ht="15">
      <c r="C743" s="363" t="s">
        <v>2466</v>
      </c>
      <c r="F743" s="373"/>
    </row>
    <row r="744" spans="1:8">
      <c r="C744" s="362" t="s">
        <v>2467</v>
      </c>
      <c r="F744" s="373"/>
    </row>
    <row r="745" spans="1:8">
      <c r="C745" s="362" t="s">
        <v>2468</v>
      </c>
      <c r="F745" s="373"/>
    </row>
    <row r="746" spans="1:8">
      <c r="A746" s="362">
        <v>1</v>
      </c>
      <c r="B746" s="380">
        <v>974082212</v>
      </c>
      <c r="C746" s="362" t="s">
        <v>2469</v>
      </c>
      <c r="D746" s="362" t="s">
        <v>161</v>
      </c>
      <c r="E746" s="364">
        <v>4500</v>
      </c>
      <c r="F746" s="373"/>
      <c r="H746" s="365">
        <f>ROUND(E746*F746,2)</f>
        <v>0</v>
      </c>
    </row>
    <row r="747" spans="1:8">
      <c r="B747" s="380"/>
      <c r="C747" s="362" t="s">
        <v>2470</v>
      </c>
      <c r="F747" s="373"/>
    </row>
    <row r="748" spans="1:8">
      <c r="A748" s="362">
        <v>2</v>
      </c>
      <c r="B748" s="380">
        <v>973031616</v>
      </c>
      <c r="C748" s="362" t="s">
        <v>2471</v>
      </c>
      <c r="D748" s="362" t="s">
        <v>171</v>
      </c>
      <c r="E748" s="364">
        <v>2356</v>
      </c>
      <c r="F748" s="373"/>
      <c r="H748" s="365">
        <f>ROUND(E748*F748,2)</f>
        <v>0</v>
      </c>
    </row>
    <row r="749" spans="1:8">
      <c r="C749" s="375" t="s">
        <v>2151</v>
      </c>
      <c r="D749" s="362" t="s">
        <v>2152</v>
      </c>
      <c r="E749" s="364" t="s">
        <v>2153</v>
      </c>
      <c r="G749" s="376" t="s">
        <v>2155</v>
      </c>
      <c r="H749" s="364" t="s">
        <v>2154</v>
      </c>
    </row>
    <row r="750" spans="1:8">
      <c r="C750" s="362" t="s">
        <v>2466</v>
      </c>
      <c r="F750" s="373"/>
      <c r="H750" s="364">
        <f>SUM(H746:H748)</f>
        <v>0</v>
      </c>
    </row>
    <row r="751" spans="1:8">
      <c r="F751" s="373"/>
      <c r="H751" s="374"/>
    </row>
    <row r="752" spans="1:8">
      <c r="F752" s="373"/>
      <c r="H752" s="374"/>
    </row>
    <row r="753" spans="1:8" ht="15">
      <c r="C753" s="363" t="s">
        <v>2472</v>
      </c>
      <c r="F753" s="373"/>
    </row>
    <row r="754" spans="1:8">
      <c r="C754" s="362" t="s">
        <v>2467</v>
      </c>
      <c r="F754" s="373"/>
    </row>
    <row r="755" spans="1:8">
      <c r="B755" s="380"/>
      <c r="C755" s="362" t="s">
        <v>2473</v>
      </c>
      <c r="F755" s="373"/>
    </row>
    <row r="756" spans="1:8">
      <c r="A756" s="362">
        <v>1</v>
      </c>
      <c r="B756" s="380" t="s">
        <v>2474</v>
      </c>
      <c r="C756" s="362" t="s">
        <v>2475</v>
      </c>
      <c r="D756" s="362" t="s">
        <v>161</v>
      </c>
      <c r="E756" s="364">
        <v>9</v>
      </c>
      <c r="F756" s="373"/>
      <c r="H756" s="365">
        <f>ROUND(E756*F756,2)</f>
        <v>0</v>
      </c>
    </row>
    <row r="757" spans="1:8">
      <c r="B757" s="380"/>
      <c r="C757" s="362" t="s">
        <v>2476</v>
      </c>
      <c r="F757" s="373"/>
    </row>
    <row r="758" spans="1:8">
      <c r="A758" s="362">
        <v>2</v>
      </c>
      <c r="B758" s="380" t="s">
        <v>2477</v>
      </c>
      <c r="C758" s="362" t="s">
        <v>2475</v>
      </c>
      <c r="D758" s="362" t="s">
        <v>161</v>
      </c>
      <c r="E758" s="364">
        <v>9</v>
      </c>
      <c r="F758" s="373"/>
      <c r="H758" s="365">
        <f>ROUND(E758*F758,2)</f>
        <v>0</v>
      </c>
    </row>
    <row r="759" spans="1:8">
      <c r="B759" s="380"/>
      <c r="C759" s="362" t="s">
        <v>2478</v>
      </c>
      <c r="F759" s="373"/>
    </row>
    <row r="760" spans="1:8">
      <c r="A760" s="362">
        <v>3</v>
      </c>
      <c r="B760" s="380" t="s">
        <v>2479</v>
      </c>
      <c r="C760" s="362" t="s">
        <v>2475</v>
      </c>
      <c r="D760" s="362" t="s">
        <v>250</v>
      </c>
      <c r="E760" s="364">
        <v>4</v>
      </c>
      <c r="F760" s="373"/>
      <c r="H760" s="365">
        <f>ROUND(E760*F760,2)</f>
        <v>0</v>
      </c>
    </row>
    <row r="761" spans="1:8">
      <c r="B761" s="380"/>
      <c r="C761" s="362" t="s">
        <v>2480</v>
      </c>
      <c r="F761" s="373"/>
    </row>
    <row r="762" spans="1:8">
      <c r="A762" s="362">
        <v>4</v>
      </c>
      <c r="B762" s="362" t="s">
        <v>2481</v>
      </c>
      <c r="C762" s="362" t="s">
        <v>2482</v>
      </c>
      <c r="D762" s="362" t="s">
        <v>171</v>
      </c>
      <c r="E762" s="364">
        <v>6</v>
      </c>
      <c r="F762" s="373"/>
      <c r="H762" s="365">
        <f>ROUND(E762*F762,2)</f>
        <v>0</v>
      </c>
    </row>
    <row r="763" spans="1:8">
      <c r="C763" s="375" t="s">
        <v>2483</v>
      </c>
      <c r="D763" s="362" t="s">
        <v>2152</v>
      </c>
      <c r="E763" s="364" t="s">
        <v>2153</v>
      </c>
      <c r="G763" s="376" t="s">
        <v>2155</v>
      </c>
      <c r="H763" s="364" t="s">
        <v>2154</v>
      </c>
    </row>
    <row r="764" spans="1:8">
      <c r="C764" s="362" t="s">
        <v>2484</v>
      </c>
      <c r="F764" s="373"/>
      <c r="H764" s="364">
        <f>SUM(H756:H762)</f>
        <v>0</v>
      </c>
    </row>
    <row r="765" spans="1:8">
      <c r="F765" s="373"/>
    </row>
    <row r="766" spans="1:8">
      <c r="F766" s="373"/>
    </row>
    <row r="767" spans="1:8" ht="15">
      <c r="C767" s="363" t="s">
        <v>2485</v>
      </c>
      <c r="F767" s="373"/>
    </row>
    <row r="768" spans="1:8">
      <c r="C768" s="362" t="s">
        <v>2486</v>
      </c>
      <c r="F768" s="373"/>
    </row>
    <row r="769" spans="2:8">
      <c r="C769" s="362" t="s">
        <v>2487</v>
      </c>
      <c r="F769" s="373"/>
    </row>
    <row r="770" spans="2:8">
      <c r="C770" s="362" t="s">
        <v>2488</v>
      </c>
      <c r="D770" s="362" t="s">
        <v>147</v>
      </c>
      <c r="E770" s="364">
        <v>336</v>
      </c>
      <c r="F770" s="373"/>
      <c r="H770" s="365">
        <f>ROUND(E770*F770,2)</f>
        <v>0</v>
      </c>
    </row>
    <row r="771" spans="2:8">
      <c r="C771" s="375" t="s">
        <v>2151</v>
      </c>
      <c r="D771" s="362" t="s">
        <v>2152</v>
      </c>
      <c r="E771" s="364" t="s">
        <v>2153</v>
      </c>
      <c r="G771" s="376" t="s">
        <v>2155</v>
      </c>
      <c r="H771" s="364" t="s">
        <v>2154</v>
      </c>
    </row>
    <row r="772" spans="2:8">
      <c r="C772" s="362" t="s">
        <v>2485</v>
      </c>
      <c r="F772" s="373"/>
      <c r="H772" s="364">
        <f>SUM(H770)</f>
        <v>0</v>
      </c>
    </row>
    <row r="773" spans="2:8">
      <c r="F773" s="373"/>
    </row>
    <row r="774" spans="2:8" ht="15">
      <c r="C774" s="363" t="s">
        <v>55</v>
      </c>
      <c r="F774" s="373"/>
    </row>
    <row r="775" spans="2:8">
      <c r="C775" s="362" t="s">
        <v>2486</v>
      </c>
      <c r="F775" s="373"/>
    </row>
    <row r="776" spans="2:8">
      <c r="C776" s="362" t="s">
        <v>2489</v>
      </c>
      <c r="D776" s="362" t="s">
        <v>147</v>
      </c>
      <c r="E776" s="364">
        <v>100</v>
      </c>
      <c r="F776" s="373"/>
      <c r="H776" s="365">
        <f>ROUND(E776*F776,2)</f>
        <v>0</v>
      </c>
    </row>
    <row r="777" spans="2:8">
      <c r="C777" s="362" t="s">
        <v>2490</v>
      </c>
      <c r="D777" s="362" t="s">
        <v>147</v>
      </c>
      <c r="E777" s="364">
        <v>220</v>
      </c>
      <c r="F777" s="373"/>
      <c r="H777" s="365">
        <f>ROUND(E777*F777,2)</f>
        <v>0</v>
      </c>
    </row>
    <row r="778" spans="2:8">
      <c r="C778" s="362" t="s">
        <v>2491</v>
      </c>
      <c r="D778" s="362" t="s">
        <v>147</v>
      </c>
      <c r="E778" s="364">
        <v>10</v>
      </c>
      <c r="F778" s="373"/>
      <c r="H778" s="365">
        <f>ROUND(E778*F778,2)</f>
        <v>0</v>
      </c>
    </row>
    <row r="779" spans="2:8">
      <c r="C779" s="375" t="s">
        <v>2151</v>
      </c>
      <c r="D779" s="362" t="s">
        <v>2152</v>
      </c>
      <c r="E779" s="364" t="s">
        <v>2153</v>
      </c>
      <c r="G779" s="376" t="s">
        <v>2155</v>
      </c>
      <c r="H779" s="368" t="s">
        <v>2154</v>
      </c>
    </row>
    <row r="780" spans="2:8">
      <c r="C780" s="362" t="s">
        <v>55</v>
      </c>
      <c r="F780" s="372"/>
      <c r="H780" s="364">
        <f>SUM(H776:H778)</f>
        <v>0</v>
      </c>
    </row>
    <row r="781" spans="2:8">
      <c r="F781" s="372"/>
    </row>
    <row r="782" spans="2:8" ht="15" thickBot="1">
      <c r="C782" s="362" t="s">
        <v>2492</v>
      </c>
    </row>
    <row r="783" spans="2:8">
      <c r="B783" s="281"/>
      <c r="C783" s="280" t="s">
        <v>2493</v>
      </c>
      <c r="D783" s="279"/>
      <c r="E783" s="278"/>
      <c r="F783" s="382"/>
      <c r="G783" s="384">
        <f>SUM(G780+G772+G764+G750+G699+G672+G645+G613+G559+G512+G458+G404+G365+G322+G213+G154+G740)</f>
        <v>0</v>
      </c>
      <c r="H783" s="276"/>
    </row>
    <row r="784" spans="2:8" s="255" customFormat="1" ht="13.5" thickBot="1">
      <c r="B784" s="275"/>
      <c r="C784" s="334" t="s">
        <v>2494</v>
      </c>
      <c r="D784" s="273"/>
      <c r="E784" s="272"/>
      <c r="F784" s="383"/>
      <c r="G784" s="385"/>
      <c r="H784" s="386">
        <f>SUM(H740+H265+H82)+H750+H764+H772+H780</f>
        <v>0</v>
      </c>
    </row>
    <row r="785" spans="2:8" s="255" customFormat="1" ht="13.5" thickBot="1">
      <c r="B785" s="269"/>
      <c r="C785" s="268" t="s">
        <v>1323</v>
      </c>
      <c r="D785" s="267"/>
      <c r="E785" s="266"/>
      <c r="F785" s="265"/>
      <c r="G785" s="381"/>
      <c r="H785" s="333">
        <f>G783+H784</f>
        <v>0</v>
      </c>
    </row>
    <row r="786" spans="2:8" s="255" customFormat="1" ht="12.75"/>
  </sheetData>
  <pageMargins left="0.70866141732283472" right="0.70866141732283472" top="0.74803149606299213" bottom="0.74803149606299213" header="0.31496062992125984" footer="0.31496062992125984"/>
  <pageSetup paperSize="9" scale="53" fitToHeight="15" orientation="landscape" horizontalDpi="4294967295" verticalDpi="4294967293" r:id="rId1"/>
  <headerFooter alignWithMargins="0">
    <oddFooter>&amp;C&amp;P</oddFooter>
  </headerFooter>
  <rowBreaks count="12" manualBreakCount="12">
    <brk id="65" max="7" man="1"/>
    <brk id="125" max="7" man="1"/>
    <brk id="188" max="7" man="1"/>
    <brk id="252" max="7" man="1"/>
    <brk id="315" max="7" man="1"/>
    <brk id="378" max="7" man="1"/>
    <brk id="442" max="7" man="1"/>
    <brk id="506" max="7" man="1"/>
    <brk id="569" max="7" man="1"/>
    <brk id="633" max="7" man="1"/>
    <brk id="696" max="7" man="1"/>
    <brk id="759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21"/>
  <sheetViews>
    <sheetView zoomScaleNormal="100" zoomScaleSheetLayoutView="100" workbookViewId="0">
      <selection activeCell="H34" sqref="H34"/>
    </sheetView>
  </sheetViews>
  <sheetFormatPr defaultColWidth="9.140625" defaultRowHeight="12.75"/>
  <cols>
    <col min="1" max="1" width="40.28515625" style="255" customWidth="1"/>
    <col min="2" max="2" width="11.42578125" style="255" customWidth="1"/>
    <col min="3" max="3" width="9.7109375" style="255" customWidth="1"/>
    <col min="4" max="4" width="12" style="255" customWidth="1"/>
    <col min="5" max="5" width="11.85546875" style="255" customWidth="1"/>
    <col min="6" max="16384" width="9.140625" style="255"/>
  </cols>
  <sheetData>
    <row r="1" spans="1:14" ht="15">
      <c r="A1" s="452" t="s">
        <v>2522</v>
      </c>
      <c r="B1" s="451" t="s">
        <v>1699</v>
      </c>
      <c r="C1" s="451" t="s">
        <v>2521</v>
      </c>
      <c r="D1" s="450" t="s">
        <v>2520</v>
      </c>
      <c r="E1" s="449" t="s">
        <v>2519</v>
      </c>
      <c r="F1" s="448"/>
      <c r="G1" s="447"/>
    </row>
    <row r="2" spans="1:14" ht="14.25">
      <c r="A2" s="446"/>
      <c r="B2" s="445" t="s">
        <v>2518</v>
      </c>
      <c r="C2" s="445"/>
      <c r="D2" s="444" t="s">
        <v>2517</v>
      </c>
      <c r="E2" s="443" t="s">
        <v>2516</v>
      </c>
      <c r="F2" s="395"/>
      <c r="G2" s="438"/>
    </row>
    <row r="3" spans="1:14" ht="14.25">
      <c r="A3" s="442"/>
      <c r="B3" s="441" t="s">
        <v>2515</v>
      </c>
      <c r="C3" s="441"/>
      <c r="D3" s="440"/>
      <c r="E3" s="439"/>
      <c r="F3" s="395"/>
      <c r="G3" s="438"/>
    </row>
    <row r="4" spans="1:14" ht="15.75" thickBot="1">
      <c r="A4" s="437"/>
      <c r="B4" s="436"/>
      <c r="C4" s="436"/>
      <c r="D4" s="435" t="s">
        <v>2514</v>
      </c>
      <c r="E4" s="434" t="s">
        <v>2514</v>
      </c>
    </row>
    <row r="5" spans="1:14" ht="13.5" customHeight="1">
      <c r="A5" s="433" t="s">
        <v>2513</v>
      </c>
      <c r="B5" s="432"/>
      <c r="C5" s="432"/>
      <c r="D5" s="400"/>
      <c r="E5" s="431"/>
    </row>
    <row r="6" spans="1:14" ht="14.25">
      <c r="A6" s="555" t="s">
        <v>2512</v>
      </c>
      <c r="B6" s="556"/>
      <c r="C6" s="556"/>
      <c r="D6" s="557"/>
      <c r="E6" s="701">
        <f>SUM(E7:E24)</f>
        <v>0</v>
      </c>
    </row>
    <row r="7" spans="1:14">
      <c r="A7" s="411" t="s">
        <v>2511</v>
      </c>
      <c r="B7" s="410">
        <v>60</v>
      </c>
      <c r="C7" s="430" t="s">
        <v>161</v>
      </c>
      <c r="D7" s="408"/>
      <c r="E7" s="407">
        <f>ROUND(B7*D7,2)</f>
        <v>0</v>
      </c>
      <c r="F7" s="429"/>
      <c r="G7" s="429"/>
      <c r="H7" s="388"/>
      <c r="I7" s="389"/>
      <c r="J7" s="389"/>
      <c r="M7" s="389"/>
      <c r="N7" s="389"/>
    </row>
    <row r="8" spans="1:14" ht="12.75" customHeight="1">
      <c r="A8" s="406" t="s">
        <v>2510</v>
      </c>
      <c r="B8" s="427">
        <v>60</v>
      </c>
      <c r="C8" s="403" t="s">
        <v>161</v>
      </c>
      <c r="D8" s="403"/>
      <c r="E8" s="402"/>
      <c r="F8" s="429"/>
      <c r="G8" s="429"/>
      <c r="H8" s="388"/>
      <c r="I8" s="389"/>
      <c r="J8" s="389"/>
      <c r="M8" s="389"/>
      <c r="N8" s="389"/>
    </row>
    <row r="9" spans="1:14">
      <c r="A9" s="755" t="s">
        <v>2509</v>
      </c>
      <c r="B9" s="425">
        <v>250</v>
      </c>
      <c r="C9" s="424" t="s">
        <v>2508</v>
      </c>
      <c r="D9" s="407"/>
      <c r="E9" s="407">
        <f>ROUND(B9*D9,2)</f>
        <v>0</v>
      </c>
      <c r="H9" s="388"/>
      <c r="I9" s="389"/>
      <c r="J9" s="389"/>
      <c r="M9" s="389"/>
      <c r="N9" s="389"/>
    </row>
    <row r="10" spans="1:14">
      <c r="A10" s="754"/>
      <c r="B10" s="427"/>
      <c r="C10" s="404"/>
      <c r="D10" s="402"/>
      <c r="E10" s="402"/>
      <c r="H10" s="388"/>
      <c r="I10" s="389"/>
      <c r="J10" s="389"/>
      <c r="M10" s="389"/>
      <c r="N10" s="389"/>
    </row>
    <row r="11" spans="1:14">
      <c r="A11" s="753" t="s">
        <v>2507</v>
      </c>
      <c r="B11" s="425">
        <v>12</v>
      </c>
      <c r="C11" s="424" t="s">
        <v>171</v>
      </c>
      <c r="D11" s="408"/>
      <c r="E11" s="407">
        <f>ROUND(B11*D11,2)</f>
        <v>0</v>
      </c>
      <c r="H11" s="388"/>
      <c r="I11" s="389"/>
      <c r="J11" s="389"/>
      <c r="M11" s="389"/>
      <c r="N11" s="389"/>
    </row>
    <row r="12" spans="1:14">
      <c r="A12" s="754"/>
      <c r="B12" s="427">
        <v>12</v>
      </c>
      <c r="C12" s="404" t="s">
        <v>171</v>
      </c>
      <c r="D12" s="403"/>
      <c r="E12" s="402"/>
      <c r="H12" s="388"/>
      <c r="I12" s="389"/>
      <c r="J12" s="389"/>
      <c r="M12" s="389"/>
      <c r="N12" s="389"/>
    </row>
    <row r="13" spans="1:14">
      <c r="A13" s="411" t="s">
        <v>2506</v>
      </c>
      <c r="B13" s="426">
        <v>1</v>
      </c>
      <c r="C13" s="424" t="s">
        <v>171</v>
      </c>
      <c r="D13" s="408"/>
      <c r="E13" s="407">
        <f>ROUND(B13*D13,2)</f>
        <v>0</v>
      </c>
      <c r="H13" s="388"/>
      <c r="I13" s="389"/>
      <c r="J13" s="389"/>
      <c r="M13" s="389"/>
      <c r="N13" s="389"/>
    </row>
    <row r="14" spans="1:14">
      <c r="A14" s="406"/>
      <c r="B14" s="405">
        <v>1</v>
      </c>
      <c r="C14" s="404" t="s">
        <v>171</v>
      </c>
      <c r="D14" s="403"/>
      <c r="E14" s="402"/>
      <c r="H14" s="388"/>
      <c r="I14" s="389"/>
      <c r="J14" s="389"/>
      <c r="M14" s="389"/>
      <c r="N14" s="389"/>
    </row>
    <row r="15" spans="1:14" ht="14.25" customHeight="1">
      <c r="A15" s="755" t="s">
        <v>2505</v>
      </c>
      <c r="B15" s="425">
        <v>15</v>
      </c>
      <c r="C15" s="424" t="s">
        <v>2500</v>
      </c>
      <c r="D15" s="408"/>
      <c r="E15" s="407">
        <f>ROUND(B15*D15,2)</f>
        <v>0</v>
      </c>
      <c r="H15" s="388"/>
      <c r="I15" s="389"/>
      <c r="J15" s="389"/>
      <c r="M15" s="389"/>
      <c r="N15" s="389"/>
    </row>
    <row r="16" spans="1:14">
      <c r="A16" s="754"/>
      <c r="B16" s="405">
        <v>15</v>
      </c>
      <c r="C16" s="404" t="s">
        <v>2500</v>
      </c>
      <c r="D16" s="403"/>
      <c r="E16" s="402"/>
      <c r="H16" s="388"/>
      <c r="I16" s="389"/>
      <c r="J16" s="389"/>
      <c r="M16" s="389"/>
      <c r="N16" s="389"/>
    </row>
    <row r="17" spans="1:14">
      <c r="A17" s="753" t="s">
        <v>2504</v>
      </c>
      <c r="B17" s="410">
        <v>60</v>
      </c>
      <c r="C17" s="409" t="s">
        <v>2500</v>
      </c>
      <c r="D17" s="407"/>
      <c r="E17" s="407">
        <f>ROUND(B17*D17,2)</f>
        <v>0</v>
      </c>
      <c r="H17" s="388"/>
      <c r="I17" s="389"/>
      <c r="J17" s="389"/>
      <c r="M17" s="389"/>
      <c r="N17" s="389"/>
    </row>
    <row r="18" spans="1:14">
      <c r="A18" s="754"/>
      <c r="B18" s="405"/>
      <c r="C18" s="404"/>
      <c r="D18" s="402"/>
      <c r="E18" s="402"/>
      <c r="H18" s="388"/>
      <c r="I18" s="389"/>
      <c r="J18" s="389"/>
      <c r="M18" s="389"/>
      <c r="N18" s="389"/>
    </row>
    <row r="19" spans="1:14">
      <c r="A19" s="411" t="s">
        <v>2503</v>
      </c>
      <c r="B19" s="410">
        <v>60</v>
      </c>
      <c r="C19" s="424" t="s">
        <v>2500</v>
      </c>
      <c r="D19" s="408"/>
      <c r="E19" s="407">
        <f>ROUND(B19*D19,2)</f>
        <v>0</v>
      </c>
      <c r="H19" s="388"/>
      <c r="I19" s="389"/>
      <c r="J19" s="389"/>
      <c r="M19" s="389"/>
      <c r="N19" s="389"/>
    </row>
    <row r="20" spans="1:14">
      <c r="A20" s="406" t="s">
        <v>2502</v>
      </c>
      <c r="B20" s="405">
        <v>60</v>
      </c>
      <c r="C20" s="404" t="s">
        <v>2500</v>
      </c>
      <c r="D20" s="403"/>
      <c r="E20" s="402"/>
      <c r="H20" s="388"/>
      <c r="I20" s="389"/>
      <c r="J20" s="389"/>
      <c r="M20" s="389"/>
      <c r="N20" s="389"/>
    </row>
    <row r="21" spans="1:14">
      <c r="A21" s="411" t="s">
        <v>2501</v>
      </c>
      <c r="B21" s="410"/>
      <c r="C21" s="409"/>
      <c r="D21" s="408"/>
      <c r="E21" s="407"/>
      <c r="H21" s="388"/>
      <c r="I21" s="389"/>
      <c r="J21" s="389"/>
      <c r="M21" s="389"/>
      <c r="N21" s="389"/>
    </row>
    <row r="22" spans="1:14">
      <c r="A22" s="406"/>
      <c r="B22" s="405">
        <v>60</v>
      </c>
      <c r="C22" s="404" t="s">
        <v>2500</v>
      </c>
      <c r="D22" s="403"/>
      <c r="E22" s="407">
        <f>ROUND(B22*D22,2)</f>
        <v>0</v>
      </c>
      <c r="H22" s="388"/>
      <c r="I22" s="389"/>
      <c r="J22" s="389"/>
      <c r="M22" s="389"/>
      <c r="N22" s="389"/>
    </row>
    <row r="23" spans="1:14">
      <c r="A23" s="423" t="s">
        <v>2499</v>
      </c>
      <c r="B23" s="410"/>
      <c r="C23" s="409"/>
      <c r="D23" s="408"/>
      <c r="E23" s="407"/>
      <c r="H23" s="388"/>
      <c r="I23" s="389"/>
      <c r="J23" s="389"/>
      <c r="M23" s="389"/>
      <c r="N23" s="389"/>
    </row>
    <row r="24" spans="1:14">
      <c r="A24" s="406"/>
      <c r="B24" s="405">
        <v>1</v>
      </c>
      <c r="C24" s="404" t="s">
        <v>171</v>
      </c>
      <c r="D24" s="403"/>
      <c r="E24" s="407">
        <f>ROUND(B24*D24,2)</f>
        <v>0</v>
      </c>
      <c r="H24" s="388"/>
      <c r="I24" s="389"/>
      <c r="J24" s="389"/>
      <c r="M24" s="389"/>
      <c r="N24" s="389"/>
    </row>
    <row r="25" spans="1:14" ht="12.75" customHeight="1">
      <c r="A25" s="401"/>
      <c r="B25" s="418"/>
      <c r="C25" s="417"/>
      <c r="D25" s="422"/>
      <c r="E25" s="421"/>
      <c r="H25" s="388"/>
      <c r="I25" s="389"/>
      <c r="J25" s="389"/>
      <c r="M25" s="389"/>
      <c r="N25" s="389"/>
    </row>
    <row r="26" spans="1:14" ht="14.25">
      <c r="A26" s="514" t="s">
        <v>2498</v>
      </c>
      <c r="B26" s="556"/>
      <c r="C26" s="556"/>
      <c r="D26" s="556"/>
      <c r="E26" s="700">
        <f>SUM(E27:E33)</f>
        <v>0</v>
      </c>
      <c r="H26" s="388"/>
      <c r="I26" s="389"/>
      <c r="J26" s="389"/>
      <c r="M26" s="389"/>
      <c r="N26" s="389"/>
    </row>
    <row r="27" spans="1:14">
      <c r="A27" s="420" t="s">
        <v>2497</v>
      </c>
      <c r="B27" s="410"/>
      <c r="C27" s="409"/>
      <c r="D27" s="408"/>
      <c r="E27" s="407"/>
      <c r="H27" s="388"/>
      <c r="I27" s="389"/>
      <c r="J27" s="389"/>
      <c r="M27" s="389"/>
      <c r="N27" s="389"/>
    </row>
    <row r="28" spans="1:14">
      <c r="A28" s="419"/>
      <c r="B28" s="405">
        <v>10</v>
      </c>
      <c r="C28" s="404" t="s">
        <v>171</v>
      </c>
      <c r="D28" s="403"/>
      <c r="E28" s="407">
        <f>ROUND(B28*D28,2)</f>
        <v>0</v>
      </c>
      <c r="H28" s="388"/>
      <c r="I28" s="389"/>
      <c r="J28" s="389"/>
      <c r="M28" s="389"/>
      <c r="N28" s="389"/>
    </row>
    <row r="29" spans="1:14">
      <c r="A29" s="416"/>
      <c r="B29" s="415"/>
      <c r="C29" s="414"/>
      <c r="D29" s="413"/>
      <c r="E29" s="412"/>
      <c r="H29" s="388"/>
      <c r="I29" s="389"/>
      <c r="J29" s="389"/>
      <c r="M29" s="389"/>
      <c r="N29" s="389"/>
    </row>
    <row r="30" spans="1:14">
      <c r="A30" s="411" t="s">
        <v>2496</v>
      </c>
      <c r="B30" s="410"/>
      <c r="C30" s="409"/>
      <c r="D30" s="408"/>
      <c r="E30" s="407"/>
      <c r="H30" s="388"/>
      <c r="I30" s="389"/>
      <c r="J30" s="389"/>
      <c r="M30" s="389"/>
      <c r="N30" s="389"/>
    </row>
    <row r="31" spans="1:14">
      <c r="A31" s="406"/>
      <c r="B31" s="405">
        <v>1</v>
      </c>
      <c r="C31" s="404" t="s">
        <v>171</v>
      </c>
      <c r="D31" s="403"/>
      <c r="E31" s="407">
        <f>ROUND(B31*D31,2)</f>
        <v>0</v>
      </c>
      <c r="H31" s="388"/>
      <c r="I31" s="389"/>
      <c r="J31" s="389"/>
      <c r="M31" s="389"/>
      <c r="N31" s="389"/>
    </row>
    <row r="32" spans="1:14">
      <c r="A32" s="411" t="s">
        <v>2495</v>
      </c>
      <c r="B32" s="410"/>
      <c r="C32" s="409"/>
      <c r="D32" s="408"/>
      <c r="E32" s="407"/>
      <c r="H32" s="388"/>
      <c r="I32" s="389"/>
      <c r="J32" s="389"/>
      <c r="M32" s="389"/>
      <c r="N32" s="389"/>
    </row>
    <row r="33" spans="1:14">
      <c r="A33" s="406"/>
      <c r="B33" s="405">
        <v>1</v>
      </c>
      <c r="C33" s="404" t="s">
        <v>171</v>
      </c>
      <c r="D33" s="403"/>
      <c r="E33" s="407">
        <f>ROUND(B33*D33,2)</f>
        <v>0</v>
      </c>
      <c r="H33" s="388"/>
      <c r="I33" s="387"/>
      <c r="J33" s="389"/>
      <c r="M33" s="389"/>
      <c r="N33" s="389"/>
    </row>
    <row r="34" spans="1:14" ht="15">
      <c r="A34" s="395"/>
      <c r="B34" s="394"/>
      <c r="C34" s="393"/>
      <c r="D34" s="392"/>
      <c r="E34" s="398"/>
      <c r="H34" s="388"/>
      <c r="I34" s="387"/>
      <c r="J34" s="389"/>
      <c r="M34" s="389"/>
      <c r="N34" s="389"/>
    </row>
    <row r="35" spans="1:14" ht="15.75" thickBot="1">
      <c r="A35" s="395"/>
      <c r="B35" s="394"/>
      <c r="C35" s="393"/>
      <c r="D35" s="392"/>
      <c r="E35" s="391"/>
      <c r="H35" s="388"/>
      <c r="I35" s="387"/>
      <c r="J35" s="389"/>
      <c r="M35" s="389"/>
      <c r="N35" s="389"/>
    </row>
    <row r="36" spans="1:14" ht="15" thickBot="1">
      <c r="A36" s="549" t="s">
        <v>2711</v>
      </c>
      <c r="B36" s="553"/>
      <c r="C36" s="553"/>
      <c r="D36" s="553"/>
      <c r="E36" s="554">
        <f>SUM(E26+E6)</f>
        <v>0</v>
      </c>
      <c r="H36" s="388"/>
      <c r="I36" s="387"/>
      <c r="J36" s="389"/>
      <c r="M36" s="389"/>
      <c r="N36" s="389"/>
    </row>
    <row r="37" spans="1:14">
      <c r="H37" s="388"/>
      <c r="I37" s="387"/>
      <c r="J37" s="387"/>
    </row>
    <row r="38" spans="1:14">
      <c r="H38" s="388"/>
      <c r="I38" s="387"/>
      <c r="J38" s="387"/>
    </row>
    <row r="39" spans="1:14">
      <c r="H39" s="388"/>
      <c r="I39" s="387"/>
      <c r="J39" s="387"/>
    </row>
    <row r="40" spans="1:14">
      <c r="H40" s="388"/>
      <c r="I40" s="387"/>
      <c r="J40" s="387"/>
    </row>
    <row r="41" spans="1:14">
      <c r="H41" s="388"/>
      <c r="I41" s="387"/>
      <c r="J41" s="387"/>
    </row>
    <row r="42" spans="1:14">
      <c r="H42" s="388"/>
      <c r="I42" s="387"/>
      <c r="J42" s="387"/>
    </row>
    <row r="43" spans="1:14">
      <c r="H43" s="388"/>
      <c r="I43" s="387"/>
      <c r="J43" s="387"/>
    </row>
    <row r="44" spans="1:14">
      <c r="H44" s="388"/>
      <c r="I44" s="387"/>
      <c r="J44" s="387"/>
    </row>
    <row r="45" spans="1:14">
      <c r="H45" s="388"/>
      <c r="I45" s="387"/>
      <c r="J45" s="387"/>
    </row>
    <row r="46" spans="1:14">
      <c r="H46" s="388"/>
      <c r="I46" s="387"/>
      <c r="J46" s="387"/>
    </row>
    <row r="47" spans="1:14">
      <c r="H47" s="388"/>
      <c r="I47" s="387"/>
      <c r="J47" s="387"/>
    </row>
    <row r="48" spans="1:14">
      <c r="H48" s="388"/>
      <c r="I48" s="387"/>
      <c r="J48" s="387"/>
    </row>
    <row r="49" spans="8:10">
      <c r="H49" s="388"/>
      <c r="I49" s="387"/>
      <c r="J49" s="387"/>
    </row>
    <row r="50" spans="8:10">
      <c r="H50" s="388"/>
      <c r="I50" s="387"/>
      <c r="J50" s="387"/>
    </row>
    <row r="51" spans="8:10">
      <c r="H51" s="388"/>
      <c r="I51" s="387"/>
      <c r="J51" s="387"/>
    </row>
    <row r="52" spans="8:10">
      <c r="H52" s="388"/>
      <c r="I52" s="387"/>
      <c r="J52" s="387"/>
    </row>
    <row r="53" spans="8:10">
      <c r="H53" s="388"/>
      <c r="I53" s="387"/>
      <c r="J53" s="387"/>
    </row>
    <row r="54" spans="8:10">
      <c r="H54" s="388"/>
      <c r="I54" s="387"/>
      <c r="J54" s="387"/>
    </row>
    <row r="55" spans="8:10">
      <c r="H55" s="388"/>
      <c r="I55" s="387"/>
      <c r="J55" s="387"/>
    </row>
    <row r="56" spans="8:10">
      <c r="H56" s="388"/>
      <c r="I56" s="387"/>
      <c r="J56" s="387"/>
    </row>
    <row r="57" spans="8:10">
      <c r="H57" s="388"/>
      <c r="I57" s="387"/>
      <c r="J57" s="387"/>
    </row>
    <row r="58" spans="8:10">
      <c r="H58" s="388"/>
      <c r="I58" s="387"/>
      <c r="J58" s="387"/>
    </row>
    <row r="59" spans="8:10">
      <c r="H59" s="388"/>
      <c r="I59" s="387"/>
      <c r="J59" s="387"/>
    </row>
    <row r="60" spans="8:10">
      <c r="H60" s="388"/>
      <c r="I60" s="387"/>
      <c r="J60" s="387"/>
    </row>
    <row r="61" spans="8:10">
      <c r="H61" s="388"/>
      <c r="I61" s="387"/>
      <c r="J61" s="387"/>
    </row>
    <row r="62" spans="8:10">
      <c r="H62" s="388"/>
      <c r="I62" s="387"/>
      <c r="J62" s="387"/>
    </row>
    <row r="63" spans="8:10">
      <c r="H63" s="388"/>
      <c r="I63" s="387"/>
      <c r="J63" s="387"/>
    </row>
    <row r="64" spans="8:10">
      <c r="H64" s="388"/>
      <c r="I64" s="387"/>
      <c r="J64" s="387"/>
    </row>
    <row r="65" spans="8:10">
      <c r="H65" s="388"/>
      <c r="I65" s="387"/>
      <c r="J65" s="387"/>
    </row>
    <row r="66" spans="8:10">
      <c r="H66" s="388"/>
      <c r="I66" s="387"/>
      <c r="J66" s="387"/>
    </row>
    <row r="67" spans="8:10">
      <c r="H67" s="388"/>
      <c r="I67" s="387"/>
      <c r="J67" s="387"/>
    </row>
    <row r="68" spans="8:10">
      <c r="H68" s="388"/>
      <c r="I68" s="387"/>
      <c r="J68" s="387"/>
    </row>
    <row r="69" spans="8:10">
      <c r="H69" s="388"/>
      <c r="I69" s="387"/>
      <c r="J69" s="387"/>
    </row>
    <row r="70" spans="8:10">
      <c r="H70" s="388"/>
      <c r="I70" s="387"/>
      <c r="J70" s="387"/>
    </row>
    <row r="71" spans="8:10">
      <c r="H71" s="388"/>
      <c r="I71" s="387"/>
      <c r="J71" s="387"/>
    </row>
    <row r="72" spans="8:10">
      <c r="H72" s="388"/>
      <c r="I72" s="387"/>
      <c r="J72" s="387"/>
    </row>
    <row r="73" spans="8:10">
      <c r="H73" s="388"/>
      <c r="I73" s="387"/>
      <c r="J73" s="387"/>
    </row>
    <row r="74" spans="8:10">
      <c r="H74" s="388"/>
      <c r="I74" s="387"/>
      <c r="J74" s="387"/>
    </row>
    <row r="75" spans="8:10">
      <c r="H75" s="388"/>
      <c r="I75" s="387"/>
      <c r="J75" s="387"/>
    </row>
    <row r="76" spans="8:10">
      <c r="H76" s="388"/>
      <c r="I76" s="387"/>
      <c r="J76" s="387"/>
    </row>
    <row r="77" spans="8:10">
      <c r="H77" s="388"/>
      <c r="I77" s="387"/>
      <c r="J77" s="387"/>
    </row>
    <row r="78" spans="8:10">
      <c r="H78" s="388"/>
      <c r="I78" s="387"/>
      <c r="J78" s="387"/>
    </row>
    <row r="79" spans="8:10">
      <c r="H79" s="388"/>
      <c r="I79" s="387"/>
      <c r="J79" s="387"/>
    </row>
    <row r="80" spans="8:10">
      <c r="H80" s="388"/>
      <c r="I80" s="387"/>
      <c r="J80" s="387"/>
    </row>
    <row r="81" spans="8:10">
      <c r="H81" s="388"/>
      <c r="I81" s="387"/>
      <c r="J81" s="387"/>
    </row>
    <row r="82" spans="8:10">
      <c r="H82" s="388"/>
      <c r="I82" s="387"/>
      <c r="J82" s="387"/>
    </row>
    <row r="83" spans="8:10">
      <c r="H83" s="388"/>
      <c r="I83" s="387"/>
      <c r="J83" s="387"/>
    </row>
    <row r="84" spans="8:10">
      <c r="H84" s="388"/>
      <c r="I84" s="387"/>
      <c r="J84" s="387"/>
    </row>
    <row r="85" spans="8:10">
      <c r="H85" s="388"/>
      <c r="I85" s="387"/>
      <c r="J85" s="387"/>
    </row>
    <row r="86" spans="8:10">
      <c r="H86" s="388"/>
      <c r="I86" s="387"/>
      <c r="J86" s="387"/>
    </row>
    <row r="87" spans="8:10">
      <c r="H87" s="388"/>
      <c r="I87" s="387"/>
      <c r="J87" s="387"/>
    </row>
    <row r="88" spans="8:10">
      <c r="H88" s="388"/>
      <c r="I88" s="387"/>
      <c r="J88" s="387"/>
    </row>
    <row r="89" spans="8:10">
      <c r="H89" s="388"/>
      <c r="I89" s="387"/>
      <c r="J89" s="387"/>
    </row>
    <row r="90" spans="8:10">
      <c r="H90" s="388"/>
      <c r="I90" s="387"/>
      <c r="J90" s="387"/>
    </row>
    <row r="91" spans="8:10">
      <c r="H91" s="388"/>
      <c r="I91" s="387"/>
      <c r="J91" s="387"/>
    </row>
    <row r="92" spans="8:10">
      <c r="H92" s="388"/>
      <c r="I92" s="387"/>
      <c r="J92" s="387"/>
    </row>
    <row r="93" spans="8:10">
      <c r="H93" s="388"/>
      <c r="I93" s="387"/>
      <c r="J93" s="387"/>
    </row>
    <row r="94" spans="8:10">
      <c r="H94" s="388"/>
      <c r="I94" s="387"/>
      <c r="J94" s="387"/>
    </row>
    <row r="95" spans="8:10">
      <c r="H95" s="388"/>
      <c r="I95" s="387"/>
      <c r="J95" s="387"/>
    </row>
    <row r="96" spans="8:10">
      <c r="H96" s="388"/>
      <c r="I96" s="387"/>
      <c r="J96" s="387"/>
    </row>
    <row r="97" spans="8:10">
      <c r="H97" s="388"/>
      <c r="I97" s="387"/>
      <c r="J97" s="387"/>
    </row>
    <row r="98" spans="8:10">
      <c r="H98" s="388"/>
      <c r="I98" s="387"/>
      <c r="J98" s="387"/>
    </row>
    <row r="99" spans="8:10">
      <c r="H99" s="388"/>
      <c r="I99" s="387"/>
      <c r="J99" s="387"/>
    </row>
    <row r="100" spans="8:10">
      <c r="H100" s="388"/>
      <c r="I100" s="387"/>
      <c r="J100" s="387"/>
    </row>
    <row r="101" spans="8:10">
      <c r="H101" s="388"/>
      <c r="I101" s="387"/>
      <c r="J101" s="387"/>
    </row>
    <row r="102" spans="8:10">
      <c r="H102" s="388"/>
      <c r="I102" s="387"/>
      <c r="J102" s="387"/>
    </row>
    <row r="103" spans="8:10">
      <c r="H103" s="388"/>
      <c r="I103" s="387"/>
      <c r="J103" s="387"/>
    </row>
    <row r="104" spans="8:10">
      <c r="H104" s="388"/>
      <c r="I104" s="387"/>
      <c r="J104" s="387"/>
    </row>
    <row r="105" spans="8:10">
      <c r="H105" s="388"/>
      <c r="I105" s="387"/>
      <c r="J105" s="387"/>
    </row>
    <row r="106" spans="8:10">
      <c r="H106" s="388"/>
      <c r="I106" s="387"/>
      <c r="J106" s="387"/>
    </row>
    <row r="107" spans="8:10">
      <c r="H107" s="388"/>
      <c r="I107" s="387"/>
      <c r="J107" s="387"/>
    </row>
    <row r="108" spans="8:10">
      <c r="H108" s="388"/>
      <c r="I108" s="387"/>
      <c r="J108" s="387"/>
    </row>
    <row r="109" spans="8:10">
      <c r="H109" s="388"/>
      <c r="I109" s="387"/>
      <c r="J109" s="387"/>
    </row>
    <row r="110" spans="8:10">
      <c r="H110" s="388"/>
      <c r="I110" s="387"/>
      <c r="J110" s="387"/>
    </row>
    <row r="111" spans="8:10">
      <c r="H111" s="388"/>
      <c r="I111" s="387"/>
      <c r="J111" s="387"/>
    </row>
    <row r="112" spans="8:10">
      <c r="H112" s="388"/>
      <c r="I112" s="387"/>
      <c r="J112" s="387"/>
    </row>
    <row r="113" spans="8:10">
      <c r="H113" s="388"/>
      <c r="I113" s="387"/>
      <c r="J113" s="387"/>
    </row>
    <row r="114" spans="8:10">
      <c r="H114" s="388"/>
      <c r="I114" s="387"/>
      <c r="J114" s="387"/>
    </row>
    <row r="115" spans="8:10">
      <c r="H115" s="388"/>
      <c r="I115" s="387"/>
      <c r="J115" s="387"/>
    </row>
    <row r="116" spans="8:10">
      <c r="H116" s="388"/>
      <c r="I116" s="387"/>
      <c r="J116" s="387"/>
    </row>
    <row r="117" spans="8:10">
      <c r="H117" s="388"/>
      <c r="I117" s="387"/>
      <c r="J117" s="387"/>
    </row>
    <row r="118" spans="8:10">
      <c r="H118" s="388"/>
      <c r="I118" s="387"/>
      <c r="J118" s="387"/>
    </row>
    <row r="119" spans="8:10">
      <c r="H119" s="388"/>
      <c r="I119" s="387"/>
      <c r="J119" s="387"/>
    </row>
    <row r="120" spans="8:10">
      <c r="H120" s="388"/>
      <c r="I120" s="387"/>
      <c r="J120" s="387"/>
    </row>
    <row r="121" spans="8:10">
      <c r="H121" s="388"/>
      <c r="I121" s="387"/>
      <c r="J121" s="387"/>
    </row>
    <row r="122" spans="8:10">
      <c r="H122" s="388"/>
      <c r="I122" s="387"/>
      <c r="J122" s="387"/>
    </row>
    <row r="123" spans="8:10">
      <c r="H123" s="388"/>
      <c r="I123" s="387"/>
      <c r="J123" s="387"/>
    </row>
    <row r="124" spans="8:10">
      <c r="H124" s="388"/>
      <c r="I124" s="387"/>
      <c r="J124" s="387"/>
    </row>
    <row r="125" spans="8:10">
      <c r="H125" s="388"/>
      <c r="I125" s="387"/>
      <c r="J125" s="387"/>
    </row>
    <row r="126" spans="8:10">
      <c r="H126" s="388"/>
      <c r="I126" s="387"/>
      <c r="J126" s="387"/>
    </row>
    <row r="127" spans="8:10">
      <c r="H127" s="388"/>
      <c r="I127" s="387"/>
      <c r="J127" s="387"/>
    </row>
    <row r="128" spans="8:10">
      <c r="H128" s="388"/>
      <c r="I128" s="387"/>
      <c r="J128" s="387"/>
    </row>
    <row r="129" spans="8:10">
      <c r="H129" s="388"/>
      <c r="I129" s="387"/>
      <c r="J129" s="387"/>
    </row>
    <row r="130" spans="8:10">
      <c r="H130" s="388"/>
      <c r="I130" s="387"/>
      <c r="J130" s="387"/>
    </row>
    <row r="131" spans="8:10">
      <c r="H131" s="388"/>
      <c r="I131" s="387"/>
      <c r="J131" s="387"/>
    </row>
    <row r="132" spans="8:10">
      <c r="H132" s="388"/>
      <c r="I132" s="387"/>
      <c r="J132" s="387"/>
    </row>
    <row r="133" spans="8:10">
      <c r="H133" s="388"/>
      <c r="I133" s="387"/>
      <c r="J133" s="387"/>
    </row>
    <row r="134" spans="8:10">
      <c r="H134" s="388"/>
      <c r="I134" s="387"/>
      <c r="J134" s="387"/>
    </row>
    <row r="135" spans="8:10">
      <c r="H135" s="388"/>
      <c r="I135" s="387"/>
      <c r="J135" s="387"/>
    </row>
    <row r="136" spans="8:10">
      <c r="H136" s="388"/>
      <c r="I136" s="387"/>
      <c r="J136" s="387"/>
    </row>
    <row r="137" spans="8:10">
      <c r="H137" s="388"/>
      <c r="I137" s="387"/>
      <c r="J137" s="387"/>
    </row>
    <row r="138" spans="8:10">
      <c r="H138" s="388"/>
      <c r="I138" s="387"/>
      <c r="J138" s="387"/>
    </row>
    <row r="139" spans="8:10">
      <c r="H139" s="388"/>
      <c r="I139" s="387"/>
      <c r="J139" s="387"/>
    </row>
    <row r="140" spans="8:10">
      <c r="H140" s="388"/>
      <c r="I140" s="387"/>
      <c r="J140" s="387"/>
    </row>
    <row r="141" spans="8:10">
      <c r="H141" s="388"/>
      <c r="I141" s="387"/>
      <c r="J141" s="387"/>
    </row>
    <row r="142" spans="8:10">
      <c r="H142" s="388"/>
      <c r="I142" s="387"/>
      <c r="J142" s="387"/>
    </row>
    <row r="143" spans="8:10">
      <c r="H143" s="388"/>
      <c r="I143" s="387"/>
      <c r="J143" s="387"/>
    </row>
    <row r="144" spans="8:10">
      <c r="H144" s="388"/>
      <c r="I144" s="387"/>
      <c r="J144" s="387"/>
    </row>
    <row r="145" spans="8:10">
      <c r="H145" s="388"/>
      <c r="I145" s="387"/>
      <c r="J145" s="387"/>
    </row>
    <row r="146" spans="8:10">
      <c r="H146" s="388"/>
      <c r="I146" s="387"/>
      <c r="J146" s="387"/>
    </row>
    <row r="147" spans="8:10">
      <c r="H147" s="388"/>
      <c r="I147" s="387"/>
      <c r="J147" s="387"/>
    </row>
    <row r="148" spans="8:10">
      <c r="H148" s="388"/>
      <c r="I148" s="387"/>
      <c r="J148" s="387"/>
    </row>
    <row r="149" spans="8:10">
      <c r="H149" s="388"/>
      <c r="I149" s="387"/>
      <c r="J149" s="387"/>
    </row>
    <row r="150" spans="8:10">
      <c r="H150" s="388"/>
      <c r="I150" s="387"/>
      <c r="J150" s="387"/>
    </row>
    <row r="151" spans="8:10">
      <c r="H151" s="388"/>
      <c r="I151" s="387"/>
      <c r="J151" s="387"/>
    </row>
    <row r="152" spans="8:10">
      <c r="H152" s="388"/>
      <c r="I152" s="387"/>
      <c r="J152" s="387"/>
    </row>
    <row r="153" spans="8:10">
      <c r="H153" s="388"/>
      <c r="I153" s="387"/>
      <c r="J153" s="387"/>
    </row>
    <row r="154" spans="8:10">
      <c r="H154" s="388"/>
      <c r="I154" s="387"/>
      <c r="J154" s="387"/>
    </row>
    <row r="155" spans="8:10">
      <c r="H155" s="388"/>
      <c r="I155" s="387"/>
      <c r="J155" s="387"/>
    </row>
    <row r="156" spans="8:10">
      <c r="H156" s="388"/>
      <c r="I156" s="387"/>
      <c r="J156" s="387"/>
    </row>
    <row r="157" spans="8:10">
      <c r="H157" s="388"/>
      <c r="I157" s="387"/>
      <c r="J157" s="387"/>
    </row>
    <row r="158" spans="8:10">
      <c r="H158" s="388"/>
      <c r="I158" s="387"/>
      <c r="J158" s="387"/>
    </row>
    <row r="159" spans="8:10">
      <c r="H159" s="388"/>
      <c r="I159" s="387"/>
      <c r="J159" s="387"/>
    </row>
    <row r="160" spans="8:10">
      <c r="H160" s="388"/>
      <c r="I160" s="387"/>
      <c r="J160" s="387"/>
    </row>
    <row r="161" spans="8:10">
      <c r="H161" s="388"/>
      <c r="I161" s="387"/>
      <c r="J161" s="387"/>
    </row>
    <row r="162" spans="8:10">
      <c r="H162" s="388"/>
      <c r="I162" s="387"/>
      <c r="J162" s="387"/>
    </row>
    <row r="163" spans="8:10">
      <c r="H163" s="388"/>
      <c r="I163" s="387"/>
      <c r="J163" s="387"/>
    </row>
    <row r="164" spans="8:10">
      <c r="H164" s="388"/>
      <c r="I164" s="387"/>
      <c r="J164" s="387"/>
    </row>
    <row r="165" spans="8:10">
      <c r="H165" s="388"/>
      <c r="I165" s="387"/>
      <c r="J165" s="387"/>
    </row>
    <row r="166" spans="8:10">
      <c r="H166" s="388"/>
      <c r="I166" s="387"/>
      <c r="J166" s="387"/>
    </row>
    <row r="167" spans="8:10">
      <c r="H167" s="388"/>
      <c r="I167" s="387"/>
      <c r="J167" s="387"/>
    </row>
    <row r="168" spans="8:10">
      <c r="H168" s="388"/>
      <c r="I168" s="387"/>
      <c r="J168" s="387"/>
    </row>
    <row r="169" spans="8:10">
      <c r="H169" s="388"/>
      <c r="I169" s="387"/>
      <c r="J169" s="387"/>
    </row>
    <row r="170" spans="8:10">
      <c r="H170" s="388"/>
      <c r="I170" s="387"/>
      <c r="J170" s="387"/>
    </row>
    <row r="171" spans="8:10">
      <c r="H171" s="388"/>
      <c r="I171" s="387"/>
      <c r="J171" s="387"/>
    </row>
    <row r="172" spans="8:10">
      <c r="H172" s="388"/>
      <c r="I172" s="387"/>
      <c r="J172" s="387"/>
    </row>
    <row r="173" spans="8:10">
      <c r="H173" s="388"/>
      <c r="I173" s="387"/>
      <c r="J173" s="387"/>
    </row>
    <row r="174" spans="8:10">
      <c r="H174" s="388"/>
      <c r="I174" s="387"/>
      <c r="J174" s="387"/>
    </row>
    <row r="175" spans="8:10">
      <c r="H175" s="388"/>
      <c r="I175" s="387"/>
      <c r="J175" s="387"/>
    </row>
    <row r="176" spans="8:10">
      <c r="H176" s="388"/>
      <c r="I176" s="387"/>
      <c r="J176" s="387"/>
    </row>
    <row r="177" spans="8:10">
      <c r="H177" s="388"/>
      <c r="I177" s="387"/>
      <c r="J177" s="387"/>
    </row>
    <row r="178" spans="8:10">
      <c r="H178" s="388"/>
      <c r="I178" s="387"/>
      <c r="J178" s="387"/>
    </row>
    <row r="179" spans="8:10">
      <c r="H179" s="388"/>
      <c r="I179" s="387"/>
      <c r="J179" s="387"/>
    </row>
    <row r="180" spans="8:10">
      <c r="H180" s="388"/>
      <c r="I180" s="387"/>
      <c r="J180" s="387"/>
    </row>
    <row r="181" spans="8:10">
      <c r="H181" s="388"/>
      <c r="I181" s="387"/>
      <c r="J181" s="387"/>
    </row>
    <row r="182" spans="8:10">
      <c r="H182" s="388"/>
      <c r="I182" s="387"/>
      <c r="J182" s="387"/>
    </row>
    <row r="183" spans="8:10">
      <c r="H183" s="388"/>
      <c r="I183" s="387"/>
      <c r="J183" s="387"/>
    </row>
    <row r="184" spans="8:10">
      <c r="H184" s="388"/>
      <c r="I184" s="387"/>
      <c r="J184" s="387"/>
    </row>
    <row r="185" spans="8:10">
      <c r="H185" s="388"/>
      <c r="I185" s="387"/>
      <c r="J185" s="387"/>
    </row>
    <row r="186" spans="8:10">
      <c r="H186" s="388"/>
      <c r="I186" s="387"/>
      <c r="J186" s="387"/>
    </row>
    <row r="187" spans="8:10">
      <c r="H187" s="388"/>
      <c r="I187" s="387"/>
      <c r="J187" s="387"/>
    </row>
    <row r="188" spans="8:10">
      <c r="H188" s="388"/>
      <c r="I188" s="387"/>
      <c r="J188" s="387"/>
    </row>
    <row r="189" spans="8:10">
      <c r="H189" s="388"/>
      <c r="I189" s="387"/>
      <c r="J189" s="387"/>
    </row>
    <row r="190" spans="8:10">
      <c r="H190" s="388"/>
      <c r="I190" s="387"/>
      <c r="J190" s="387"/>
    </row>
    <row r="191" spans="8:10">
      <c r="H191" s="388"/>
      <c r="I191" s="387"/>
      <c r="J191" s="387"/>
    </row>
    <row r="192" spans="8:10">
      <c r="H192" s="388"/>
      <c r="I192" s="387"/>
      <c r="J192" s="387"/>
    </row>
    <row r="193" spans="8:10">
      <c r="H193" s="388"/>
      <c r="I193" s="387"/>
      <c r="J193" s="387"/>
    </row>
    <row r="194" spans="8:10">
      <c r="H194" s="388"/>
      <c r="I194" s="387"/>
      <c r="J194" s="387"/>
    </row>
    <row r="195" spans="8:10">
      <c r="H195" s="388"/>
      <c r="I195" s="387"/>
      <c r="J195" s="387"/>
    </row>
    <row r="196" spans="8:10">
      <c r="H196" s="388"/>
      <c r="I196" s="387"/>
      <c r="J196" s="387"/>
    </row>
    <row r="197" spans="8:10">
      <c r="H197" s="388"/>
      <c r="I197" s="387"/>
      <c r="J197" s="387"/>
    </row>
    <row r="198" spans="8:10">
      <c r="H198" s="388"/>
      <c r="I198" s="387"/>
      <c r="J198" s="387"/>
    </row>
    <row r="199" spans="8:10">
      <c r="H199" s="388"/>
      <c r="I199" s="387"/>
      <c r="J199" s="387"/>
    </row>
    <row r="200" spans="8:10">
      <c r="H200" s="388"/>
      <c r="I200" s="387"/>
      <c r="J200" s="387"/>
    </row>
    <row r="201" spans="8:10">
      <c r="H201" s="388"/>
      <c r="I201" s="387"/>
      <c r="J201" s="387"/>
    </row>
    <row r="202" spans="8:10">
      <c r="H202" s="388"/>
      <c r="I202" s="387"/>
      <c r="J202" s="387"/>
    </row>
    <row r="203" spans="8:10">
      <c r="H203" s="388"/>
      <c r="I203" s="387"/>
      <c r="J203" s="387"/>
    </row>
    <row r="204" spans="8:10">
      <c r="H204" s="388"/>
      <c r="I204" s="387"/>
      <c r="J204" s="387"/>
    </row>
    <row r="205" spans="8:10">
      <c r="H205" s="388"/>
      <c r="I205" s="387"/>
      <c r="J205" s="387"/>
    </row>
    <row r="206" spans="8:10">
      <c r="H206" s="388"/>
      <c r="I206" s="387"/>
      <c r="J206" s="387"/>
    </row>
    <row r="207" spans="8:10">
      <c r="H207" s="388"/>
      <c r="I207" s="387"/>
      <c r="J207" s="387"/>
    </row>
    <row r="208" spans="8:10">
      <c r="H208" s="388"/>
      <c r="I208" s="387"/>
      <c r="J208" s="387"/>
    </row>
    <row r="209" spans="8:10">
      <c r="H209" s="388"/>
      <c r="I209" s="387"/>
      <c r="J209" s="387"/>
    </row>
    <row r="210" spans="8:10">
      <c r="H210" s="388"/>
      <c r="I210" s="387"/>
      <c r="J210" s="387"/>
    </row>
    <row r="211" spans="8:10">
      <c r="H211" s="388"/>
      <c r="I211" s="387"/>
      <c r="J211" s="387"/>
    </row>
    <row r="212" spans="8:10">
      <c r="H212" s="388"/>
      <c r="I212" s="387"/>
      <c r="J212" s="387"/>
    </row>
    <row r="213" spans="8:10">
      <c r="H213" s="388"/>
      <c r="I213" s="387"/>
      <c r="J213" s="387"/>
    </row>
    <row r="214" spans="8:10">
      <c r="H214" s="388"/>
      <c r="I214" s="387"/>
      <c r="J214" s="387"/>
    </row>
    <row r="215" spans="8:10">
      <c r="H215" s="388"/>
      <c r="I215" s="387"/>
      <c r="J215" s="387"/>
    </row>
    <row r="216" spans="8:10">
      <c r="H216" s="388"/>
      <c r="I216" s="387"/>
      <c r="J216" s="387"/>
    </row>
    <row r="217" spans="8:10">
      <c r="H217" s="388"/>
      <c r="I217" s="387"/>
      <c r="J217" s="387"/>
    </row>
    <row r="218" spans="8:10">
      <c r="H218" s="388"/>
      <c r="I218" s="387"/>
      <c r="J218" s="387"/>
    </row>
    <row r="219" spans="8:10">
      <c r="H219" s="388"/>
      <c r="I219" s="387"/>
      <c r="J219" s="387"/>
    </row>
    <row r="220" spans="8:10">
      <c r="H220" s="388"/>
      <c r="I220" s="387"/>
      <c r="J220" s="387"/>
    </row>
    <row r="221" spans="8:10">
      <c r="H221" s="388"/>
      <c r="I221" s="387"/>
      <c r="J221" s="387"/>
    </row>
    <row r="222" spans="8:10">
      <c r="H222" s="388"/>
      <c r="I222" s="387"/>
      <c r="J222" s="387"/>
    </row>
    <row r="223" spans="8:10">
      <c r="H223" s="388"/>
      <c r="I223" s="387"/>
      <c r="J223" s="387"/>
    </row>
    <row r="224" spans="8:10">
      <c r="H224" s="388"/>
      <c r="I224" s="387"/>
      <c r="J224" s="387"/>
    </row>
    <row r="225" spans="8:10">
      <c r="H225" s="388"/>
      <c r="I225" s="387"/>
      <c r="J225" s="387"/>
    </row>
    <row r="226" spans="8:10">
      <c r="H226" s="388"/>
      <c r="I226" s="387"/>
      <c r="J226" s="387"/>
    </row>
    <row r="227" spans="8:10">
      <c r="H227" s="388"/>
      <c r="I227" s="387"/>
      <c r="J227" s="387"/>
    </row>
    <row r="228" spans="8:10">
      <c r="H228" s="388"/>
      <c r="I228" s="387"/>
      <c r="J228" s="387"/>
    </row>
    <row r="229" spans="8:10">
      <c r="H229" s="388"/>
      <c r="I229" s="387"/>
      <c r="J229" s="387"/>
    </row>
    <row r="230" spans="8:10">
      <c r="H230" s="388"/>
      <c r="I230" s="387"/>
      <c r="J230" s="387"/>
    </row>
    <row r="231" spans="8:10">
      <c r="H231" s="388"/>
      <c r="I231" s="387"/>
      <c r="J231" s="387"/>
    </row>
    <row r="232" spans="8:10">
      <c r="H232" s="388"/>
      <c r="I232" s="387"/>
      <c r="J232" s="387"/>
    </row>
    <row r="233" spans="8:10">
      <c r="H233" s="388"/>
      <c r="I233" s="387"/>
      <c r="J233" s="387"/>
    </row>
    <row r="234" spans="8:10">
      <c r="H234" s="388"/>
      <c r="I234" s="387"/>
      <c r="J234" s="387"/>
    </row>
    <row r="235" spans="8:10">
      <c r="H235" s="388"/>
      <c r="I235" s="387"/>
      <c r="J235" s="387"/>
    </row>
    <row r="236" spans="8:10">
      <c r="H236" s="388"/>
      <c r="I236" s="387"/>
      <c r="J236" s="387"/>
    </row>
    <row r="237" spans="8:10">
      <c r="H237" s="388"/>
      <c r="I237" s="387"/>
      <c r="J237" s="387"/>
    </row>
    <row r="238" spans="8:10">
      <c r="H238" s="388"/>
      <c r="I238" s="387"/>
      <c r="J238" s="387"/>
    </row>
    <row r="239" spans="8:10">
      <c r="H239" s="388"/>
      <c r="I239" s="387"/>
      <c r="J239" s="387"/>
    </row>
    <row r="240" spans="8:10">
      <c r="H240" s="388"/>
      <c r="I240" s="387"/>
      <c r="J240" s="387"/>
    </row>
    <row r="241" spans="8:10">
      <c r="H241" s="388"/>
      <c r="I241" s="387"/>
      <c r="J241" s="387"/>
    </row>
    <row r="242" spans="8:10">
      <c r="H242" s="388"/>
      <c r="I242" s="387"/>
      <c r="J242" s="387"/>
    </row>
    <row r="243" spans="8:10">
      <c r="H243" s="388"/>
      <c r="I243" s="387"/>
      <c r="J243" s="387"/>
    </row>
    <row r="244" spans="8:10">
      <c r="H244" s="388"/>
      <c r="I244" s="387"/>
      <c r="J244" s="387"/>
    </row>
    <row r="245" spans="8:10">
      <c r="H245" s="388"/>
      <c r="I245" s="387"/>
      <c r="J245" s="387"/>
    </row>
    <row r="246" spans="8:10">
      <c r="H246" s="388"/>
      <c r="I246" s="387"/>
      <c r="J246" s="387"/>
    </row>
    <row r="247" spans="8:10">
      <c r="H247" s="388"/>
      <c r="I247" s="387"/>
      <c r="J247" s="387"/>
    </row>
    <row r="248" spans="8:10">
      <c r="H248" s="388"/>
      <c r="I248" s="387"/>
      <c r="J248" s="387"/>
    </row>
    <row r="249" spans="8:10">
      <c r="H249" s="388"/>
      <c r="I249" s="387"/>
      <c r="J249" s="387"/>
    </row>
    <row r="250" spans="8:10">
      <c r="H250" s="388"/>
      <c r="I250" s="387"/>
      <c r="J250" s="387"/>
    </row>
    <row r="251" spans="8:10">
      <c r="H251" s="388"/>
      <c r="I251" s="387"/>
      <c r="J251" s="387"/>
    </row>
    <row r="252" spans="8:10">
      <c r="H252" s="388"/>
      <c r="I252" s="387"/>
      <c r="J252" s="387"/>
    </row>
    <row r="253" spans="8:10">
      <c r="H253" s="388"/>
      <c r="I253" s="387"/>
      <c r="J253" s="387"/>
    </row>
    <row r="254" spans="8:10">
      <c r="H254" s="388"/>
      <c r="I254" s="387"/>
      <c r="J254" s="387"/>
    </row>
    <row r="255" spans="8:10">
      <c r="H255" s="388"/>
      <c r="I255" s="387"/>
      <c r="J255" s="387"/>
    </row>
    <row r="256" spans="8:10">
      <c r="H256" s="388"/>
      <c r="I256" s="387"/>
      <c r="J256" s="387"/>
    </row>
    <row r="257" spans="8:10">
      <c r="H257" s="388"/>
      <c r="I257" s="387"/>
      <c r="J257" s="387"/>
    </row>
    <row r="258" spans="8:10">
      <c r="H258" s="388"/>
      <c r="I258" s="387"/>
      <c r="J258" s="387"/>
    </row>
    <row r="259" spans="8:10">
      <c r="H259" s="388"/>
      <c r="I259" s="387"/>
      <c r="J259" s="387"/>
    </row>
    <row r="260" spans="8:10">
      <c r="H260" s="388"/>
      <c r="I260" s="387"/>
      <c r="J260" s="387"/>
    </row>
    <row r="261" spans="8:10">
      <c r="H261" s="388"/>
      <c r="I261" s="387"/>
      <c r="J261" s="387"/>
    </row>
    <row r="262" spans="8:10">
      <c r="H262" s="388"/>
      <c r="I262" s="387"/>
      <c r="J262" s="387"/>
    </row>
    <row r="263" spans="8:10">
      <c r="H263" s="388"/>
      <c r="I263" s="387"/>
      <c r="J263" s="387"/>
    </row>
    <row r="264" spans="8:10">
      <c r="H264" s="388"/>
      <c r="I264" s="387"/>
      <c r="J264" s="387"/>
    </row>
    <row r="265" spans="8:10">
      <c r="H265" s="388"/>
      <c r="I265" s="387"/>
      <c r="J265" s="387"/>
    </row>
    <row r="266" spans="8:10">
      <c r="H266" s="388"/>
      <c r="I266" s="387"/>
      <c r="J266" s="387"/>
    </row>
    <row r="267" spans="8:10">
      <c r="H267" s="388"/>
      <c r="I267" s="387"/>
      <c r="J267" s="387"/>
    </row>
    <row r="268" spans="8:10">
      <c r="H268" s="388"/>
      <c r="I268" s="387"/>
      <c r="J268" s="387"/>
    </row>
    <row r="269" spans="8:10">
      <c r="H269" s="388"/>
      <c r="I269" s="387"/>
      <c r="J269" s="387"/>
    </row>
    <row r="270" spans="8:10">
      <c r="H270" s="388"/>
      <c r="I270" s="387"/>
      <c r="J270" s="387"/>
    </row>
    <row r="271" spans="8:10">
      <c r="H271" s="388"/>
      <c r="I271" s="387"/>
      <c r="J271" s="387"/>
    </row>
    <row r="272" spans="8:10">
      <c r="H272" s="388"/>
      <c r="I272" s="387"/>
      <c r="J272" s="387"/>
    </row>
    <row r="273" spans="8:10">
      <c r="H273" s="388"/>
      <c r="I273" s="387"/>
      <c r="J273" s="387"/>
    </row>
    <row r="274" spans="8:10">
      <c r="H274" s="388"/>
      <c r="I274" s="387"/>
      <c r="J274" s="387"/>
    </row>
    <row r="275" spans="8:10">
      <c r="H275" s="388"/>
      <c r="I275" s="387"/>
      <c r="J275" s="387"/>
    </row>
    <row r="276" spans="8:10">
      <c r="H276" s="388"/>
      <c r="I276" s="387"/>
      <c r="J276" s="387"/>
    </row>
    <row r="277" spans="8:10">
      <c r="H277" s="388"/>
      <c r="I277" s="387"/>
      <c r="J277" s="387"/>
    </row>
    <row r="278" spans="8:10">
      <c r="H278" s="388"/>
      <c r="I278" s="387"/>
      <c r="J278" s="387"/>
    </row>
    <row r="279" spans="8:10">
      <c r="H279" s="388"/>
      <c r="I279" s="387"/>
      <c r="J279" s="387"/>
    </row>
    <row r="280" spans="8:10">
      <c r="H280" s="388"/>
      <c r="I280" s="387"/>
      <c r="J280" s="387"/>
    </row>
    <row r="281" spans="8:10">
      <c r="H281" s="388"/>
      <c r="I281" s="387"/>
      <c r="J281" s="387"/>
    </row>
    <row r="282" spans="8:10">
      <c r="H282" s="388"/>
      <c r="I282" s="387"/>
      <c r="J282" s="387"/>
    </row>
    <row r="283" spans="8:10">
      <c r="H283" s="388"/>
      <c r="I283" s="387"/>
      <c r="J283" s="387"/>
    </row>
    <row r="284" spans="8:10">
      <c r="H284" s="388"/>
      <c r="I284" s="387"/>
      <c r="J284" s="387"/>
    </row>
    <row r="285" spans="8:10">
      <c r="H285" s="388"/>
      <c r="I285" s="387"/>
      <c r="J285" s="387"/>
    </row>
    <row r="286" spans="8:10">
      <c r="H286" s="388"/>
      <c r="I286" s="387"/>
      <c r="J286" s="387"/>
    </row>
    <row r="287" spans="8:10">
      <c r="H287" s="388"/>
      <c r="I287" s="387"/>
      <c r="J287" s="387"/>
    </row>
    <row r="288" spans="8:10">
      <c r="H288" s="388"/>
      <c r="I288" s="387"/>
      <c r="J288" s="387"/>
    </row>
    <row r="289" spans="8:10">
      <c r="H289" s="388"/>
      <c r="I289" s="387"/>
      <c r="J289" s="387"/>
    </row>
    <row r="290" spans="8:10">
      <c r="H290" s="388"/>
      <c r="I290" s="387"/>
      <c r="J290" s="387"/>
    </row>
    <row r="291" spans="8:10">
      <c r="H291" s="388"/>
      <c r="I291" s="387"/>
      <c r="J291" s="387"/>
    </row>
    <row r="292" spans="8:10">
      <c r="H292" s="388"/>
      <c r="I292" s="387"/>
      <c r="J292" s="387"/>
    </row>
    <row r="293" spans="8:10">
      <c r="H293" s="388"/>
      <c r="I293" s="387"/>
      <c r="J293" s="387"/>
    </row>
    <row r="294" spans="8:10">
      <c r="H294" s="388"/>
      <c r="I294" s="387"/>
      <c r="J294" s="387"/>
    </row>
    <row r="295" spans="8:10">
      <c r="H295" s="388"/>
      <c r="I295" s="387"/>
      <c r="J295" s="387"/>
    </row>
    <row r="296" spans="8:10">
      <c r="H296" s="388"/>
      <c r="I296" s="387"/>
      <c r="J296" s="387"/>
    </row>
    <row r="297" spans="8:10">
      <c r="H297" s="388"/>
      <c r="I297" s="387"/>
      <c r="J297" s="387"/>
    </row>
    <row r="298" spans="8:10">
      <c r="H298" s="388"/>
      <c r="I298" s="387"/>
      <c r="J298" s="387"/>
    </row>
    <row r="299" spans="8:10">
      <c r="H299" s="388"/>
      <c r="I299" s="387"/>
      <c r="J299" s="387"/>
    </row>
    <row r="300" spans="8:10">
      <c r="H300" s="388"/>
      <c r="I300" s="387"/>
      <c r="J300" s="387"/>
    </row>
    <row r="301" spans="8:10">
      <c r="H301" s="388"/>
      <c r="I301" s="387"/>
      <c r="J301" s="387"/>
    </row>
    <row r="302" spans="8:10">
      <c r="H302" s="388"/>
      <c r="I302" s="387"/>
      <c r="J302" s="387"/>
    </row>
    <row r="303" spans="8:10">
      <c r="H303" s="388"/>
      <c r="I303" s="387"/>
      <c r="J303" s="387"/>
    </row>
    <row r="304" spans="8:10">
      <c r="H304" s="388"/>
      <c r="I304" s="387"/>
      <c r="J304" s="387"/>
    </row>
    <row r="305" spans="8:10">
      <c r="H305" s="388"/>
      <c r="I305" s="387"/>
      <c r="J305" s="387"/>
    </row>
    <row r="306" spans="8:10">
      <c r="H306" s="388"/>
      <c r="I306" s="387"/>
      <c r="J306" s="387"/>
    </row>
    <row r="307" spans="8:10">
      <c r="H307" s="388"/>
      <c r="I307" s="387"/>
      <c r="J307" s="387"/>
    </row>
    <row r="308" spans="8:10">
      <c r="H308" s="388"/>
      <c r="I308" s="387"/>
      <c r="J308" s="387"/>
    </row>
    <row r="309" spans="8:10">
      <c r="H309" s="388"/>
      <c r="I309" s="387"/>
      <c r="J309" s="387"/>
    </row>
    <row r="310" spans="8:10">
      <c r="H310" s="388"/>
      <c r="I310" s="387"/>
      <c r="J310" s="387"/>
    </row>
    <row r="311" spans="8:10">
      <c r="H311" s="388"/>
      <c r="I311" s="387"/>
      <c r="J311" s="387"/>
    </row>
    <row r="312" spans="8:10">
      <c r="H312" s="388"/>
      <c r="I312" s="387"/>
      <c r="J312" s="387"/>
    </row>
    <row r="313" spans="8:10">
      <c r="H313" s="388"/>
      <c r="I313" s="387"/>
      <c r="J313" s="387"/>
    </row>
    <row r="314" spans="8:10">
      <c r="H314" s="388"/>
      <c r="I314" s="387"/>
      <c r="J314" s="387"/>
    </row>
    <row r="315" spans="8:10">
      <c r="H315" s="388"/>
      <c r="I315" s="387"/>
      <c r="J315" s="387"/>
    </row>
    <row r="316" spans="8:10">
      <c r="H316" s="388"/>
      <c r="I316" s="387"/>
      <c r="J316" s="387"/>
    </row>
    <row r="317" spans="8:10">
      <c r="H317" s="388"/>
      <c r="I317" s="387"/>
      <c r="J317" s="387"/>
    </row>
    <row r="318" spans="8:10">
      <c r="H318" s="388"/>
      <c r="I318" s="387"/>
      <c r="J318" s="387"/>
    </row>
    <row r="319" spans="8:10">
      <c r="H319" s="388"/>
      <c r="I319" s="387"/>
      <c r="J319" s="387"/>
    </row>
    <row r="320" spans="8:10">
      <c r="H320" s="388"/>
      <c r="I320" s="387"/>
      <c r="J320" s="387"/>
    </row>
    <row r="321" spans="8:10">
      <c r="H321" s="388"/>
      <c r="I321" s="387"/>
      <c r="J321" s="387"/>
    </row>
    <row r="322" spans="8:10">
      <c r="H322" s="388"/>
      <c r="I322" s="387"/>
      <c r="J322" s="387"/>
    </row>
    <row r="323" spans="8:10">
      <c r="H323" s="388"/>
      <c r="I323" s="387"/>
      <c r="J323" s="387"/>
    </row>
    <row r="324" spans="8:10">
      <c r="H324" s="388"/>
      <c r="I324" s="387"/>
      <c r="J324" s="387"/>
    </row>
    <row r="325" spans="8:10">
      <c r="H325" s="388"/>
      <c r="I325" s="387"/>
      <c r="J325" s="387"/>
    </row>
    <row r="326" spans="8:10">
      <c r="H326" s="388"/>
      <c r="I326" s="387"/>
      <c r="J326" s="387"/>
    </row>
    <row r="327" spans="8:10">
      <c r="H327" s="388"/>
      <c r="I327" s="387"/>
      <c r="J327" s="387"/>
    </row>
    <row r="328" spans="8:10">
      <c r="H328" s="388"/>
      <c r="I328" s="387"/>
      <c r="J328" s="387"/>
    </row>
    <row r="329" spans="8:10">
      <c r="H329" s="388"/>
      <c r="I329" s="387"/>
      <c r="J329" s="387"/>
    </row>
    <row r="330" spans="8:10">
      <c r="H330" s="388"/>
      <c r="I330" s="387"/>
      <c r="J330" s="387"/>
    </row>
    <row r="331" spans="8:10">
      <c r="H331" s="388"/>
      <c r="I331" s="387"/>
      <c r="J331" s="387"/>
    </row>
    <row r="332" spans="8:10">
      <c r="H332" s="388"/>
      <c r="I332" s="387"/>
      <c r="J332" s="387"/>
    </row>
    <row r="333" spans="8:10">
      <c r="H333" s="388"/>
      <c r="I333" s="387"/>
      <c r="J333" s="387"/>
    </row>
    <row r="334" spans="8:10">
      <c r="H334" s="388"/>
      <c r="I334" s="387"/>
      <c r="J334" s="387"/>
    </row>
    <row r="335" spans="8:10">
      <c r="H335" s="388"/>
      <c r="I335" s="387"/>
      <c r="J335" s="387"/>
    </row>
    <row r="336" spans="8:10">
      <c r="H336" s="388"/>
      <c r="I336" s="387"/>
      <c r="J336" s="387"/>
    </row>
    <row r="337" spans="8:10">
      <c r="H337" s="388"/>
      <c r="I337" s="387"/>
      <c r="J337" s="387"/>
    </row>
    <row r="338" spans="8:10">
      <c r="H338" s="388"/>
      <c r="I338" s="387"/>
      <c r="J338" s="387"/>
    </row>
    <row r="339" spans="8:10">
      <c r="H339" s="388"/>
      <c r="I339" s="387"/>
      <c r="J339" s="387"/>
    </row>
    <row r="340" spans="8:10">
      <c r="H340" s="388"/>
      <c r="I340" s="387"/>
      <c r="J340" s="387"/>
    </row>
    <row r="341" spans="8:10">
      <c r="H341" s="388"/>
      <c r="I341" s="387"/>
      <c r="J341" s="387"/>
    </row>
    <row r="342" spans="8:10">
      <c r="H342" s="388"/>
      <c r="I342" s="387"/>
      <c r="J342" s="387"/>
    </row>
    <row r="343" spans="8:10">
      <c r="H343" s="388"/>
      <c r="I343" s="387"/>
      <c r="J343" s="387"/>
    </row>
    <row r="344" spans="8:10">
      <c r="H344" s="388"/>
      <c r="I344" s="387"/>
      <c r="J344" s="387"/>
    </row>
    <row r="345" spans="8:10">
      <c r="H345" s="388"/>
      <c r="I345" s="387"/>
      <c r="J345" s="387"/>
    </row>
    <row r="346" spans="8:10">
      <c r="H346" s="388"/>
      <c r="I346" s="387"/>
      <c r="J346" s="387"/>
    </row>
    <row r="347" spans="8:10">
      <c r="H347" s="388"/>
      <c r="I347" s="387"/>
      <c r="J347" s="387"/>
    </row>
    <row r="348" spans="8:10">
      <c r="H348" s="388"/>
      <c r="I348" s="387"/>
      <c r="J348" s="387"/>
    </row>
    <row r="349" spans="8:10">
      <c r="H349" s="388"/>
      <c r="I349" s="387"/>
      <c r="J349" s="387"/>
    </row>
    <row r="350" spans="8:10">
      <c r="H350" s="388"/>
      <c r="I350" s="387"/>
      <c r="J350" s="387"/>
    </row>
    <row r="351" spans="8:10">
      <c r="H351" s="388"/>
      <c r="I351" s="387"/>
      <c r="J351" s="387"/>
    </row>
    <row r="352" spans="8:10">
      <c r="H352" s="388"/>
      <c r="I352" s="387"/>
      <c r="J352" s="387"/>
    </row>
    <row r="353" spans="8:10">
      <c r="H353" s="388"/>
      <c r="I353" s="387"/>
      <c r="J353" s="387"/>
    </row>
    <row r="354" spans="8:10">
      <c r="H354" s="388"/>
      <c r="I354" s="387"/>
      <c r="J354" s="387"/>
    </row>
    <row r="355" spans="8:10">
      <c r="H355" s="388"/>
      <c r="I355" s="387"/>
      <c r="J355" s="387"/>
    </row>
    <row r="356" spans="8:10">
      <c r="H356" s="388"/>
      <c r="I356" s="387"/>
      <c r="J356" s="387"/>
    </row>
    <row r="357" spans="8:10">
      <c r="H357" s="388"/>
      <c r="I357" s="387"/>
      <c r="J357" s="387"/>
    </row>
    <row r="358" spans="8:10">
      <c r="H358" s="388"/>
      <c r="I358" s="387"/>
      <c r="J358" s="387"/>
    </row>
    <row r="359" spans="8:10">
      <c r="H359" s="388"/>
      <c r="I359" s="387"/>
      <c r="J359" s="387"/>
    </row>
    <row r="360" spans="8:10">
      <c r="H360" s="388"/>
      <c r="I360" s="387"/>
      <c r="J360" s="387"/>
    </row>
    <row r="361" spans="8:10">
      <c r="H361" s="388"/>
      <c r="I361" s="387"/>
      <c r="J361" s="387"/>
    </row>
    <row r="362" spans="8:10">
      <c r="H362" s="388"/>
      <c r="I362" s="387"/>
      <c r="J362" s="387"/>
    </row>
    <row r="363" spans="8:10">
      <c r="H363" s="388"/>
      <c r="I363" s="387"/>
      <c r="J363" s="387"/>
    </row>
    <row r="364" spans="8:10">
      <c r="H364" s="388"/>
      <c r="I364" s="387"/>
      <c r="J364" s="387"/>
    </row>
    <row r="365" spans="8:10">
      <c r="H365" s="388"/>
      <c r="I365" s="387"/>
      <c r="J365" s="387"/>
    </row>
    <row r="366" spans="8:10">
      <c r="H366" s="388"/>
      <c r="I366" s="387"/>
      <c r="J366" s="387"/>
    </row>
    <row r="367" spans="8:10">
      <c r="H367" s="388"/>
      <c r="I367" s="387"/>
      <c r="J367" s="387"/>
    </row>
    <row r="368" spans="8:10">
      <c r="H368" s="388"/>
      <c r="I368" s="387"/>
      <c r="J368" s="387"/>
    </row>
    <row r="369" spans="8:10">
      <c r="H369" s="388"/>
      <c r="I369" s="387"/>
      <c r="J369" s="387"/>
    </row>
    <row r="370" spans="8:10">
      <c r="H370" s="388"/>
      <c r="I370" s="387"/>
      <c r="J370" s="387"/>
    </row>
    <row r="371" spans="8:10">
      <c r="H371" s="388"/>
      <c r="I371" s="387"/>
      <c r="J371" s="387"/>
    </row>
    <row r="372" spans="8:10">
      <c r="H372" s="388"/>
      <c r="I372" s="387"/>
      <c r="J372" s="387"/>
    </row>
    <row r="373" spans="8:10">
      <c r="H373" s="388"/>
      <c r="I373" s="387"/>
      <c r="J373" s="387"/>
    </row>
    <row r="374" spans="8:10">
      <c r="H374" s="388"/>
      <c r="I374" s="387"/>
      <c r="J374" s="387"/>
    </row>
    <row r="375" spans="8:10">
      <c r="H375" s="388"/>
      <c r="I375" s="387"/>
      <c r="J375" s="387"/>
    </row>
    <row r="376" spans="8:10">
      <c r="H376" s="388"/>
      <c r="I376" s="387"/>
      <c r="J376" s="387"/>
    </row>
    <row r="377" spans="8:10">
      <c r="H377" s="388"/>
      <c r="I377" s="387"/>
      <c r="J377" s="387"/>
    </row>
    <row r="378" spans="8:10">
      <c r="H378" s="388"/>
      <c r="I378" s="387"/>
      <c r="J378" s="387"/>
    </row>
    <row r="379" spans="8:10">
      <c r="H379" s="388"/>
      <c r="I379" s="387"/>
      <c r="J379" s="387"/>
    </row>
    <row r="380" spans="8:10">
      <c r="H380" s="388"/>
      <c r="I380" s="387"/>
      <c r="J380" s="387"/>
    </row>
    <row r="381" spans="8:10">
      <c r="H381" s="388"/>
      <c r="I381" s="387"/>
      <c r="J381" s="387"/>
    </row>
    <row r="382" spans="8:10">
      <c r="H382" s="388"/>
      <c r="I382" s="387"/>
      <c r="J382" s="387"/>
    </row>
    <row r="383" spans="8:10">
      <c r="H383" s="388"/>
      <c r="I383" s="387"/>
      <c r="J383" s="387"/>
    </row>
    <row r="384" spans="8:10">
      <c r="H384" s="388"/>
      <c r="I384" s="387"/>
      <c r="J384" s="387"/>
    </row>
    <row r="385" spans="8:10">
      <c r="H385" s="388"/>
      <c r="I385" s="387"/>
      <c r="J385" s="387"/>
    </row>
    <row r="386" spans="8:10">
      <c r="H386" s="388"/>
      <c r="I386" s="387"/>
      <c r="J386" s="387"/>
    </row>
    <row r="387" spans="8:10">
      <c r="H387" s="388"/>
      <c r="I387" s="387"/>
      <c r="J387" s="387"/>
    </row>
    <row r="388" spans="8:10">
      <c r="H388" s="388"/>
      <c r="I388" s="387"/>
      <c r="J388" s="387"/>
    </row>
    <row r="389" spans="8:10">
      <c r="H389" s="388"/>
      <c r="I389" s="387"/>
      <c r="J389" s="387"/>
    </row>
    <row r="390" spans="8:10">
      <c r="H390" s="388"/>
      <c r="I390" s="387"/>
      <c r="J390" s="387"/>
    </row>
    <row r="391" spans="8:10">
      <c r="H391" s="388"/>
      <c r="I391" s="387"/>
      <c r="J391" s="387"/>
    </row>
    <row r="392" spans="8:10">
      <c r="H392" s="388"/>
      <c r="I392" s="387"/>
      <c r="J392" s="387"/>
    </row>
    <row r="393" spans="8:10">
      <c r="H393" s="388"/>
      <c r="I393" s="387"/>
      <c r="J393" s="387"/>
    </row>
    <row r="394" spans="8:10">
      <c r="H394" s="388"/>
      <c r="I394" s="387"/>
      <c r="J394" s="387"/>
    </row>
    <row r="395" spans="8:10">
      <c r="H395" s="388"/>
      <c r="I395" s="387"/>
      <c r="J395" s="387"/>
    </row>
    <row r="396" spans="8:10">
      <c r="H396" s="388"/>
      <c r="I396" s="387"/>
      <c r="J396" s="387"/>
    </row>
    <row r="397" spans="8:10">
      <c r="H397" s="388"/>
      <c r="I397" s="387"/>
      <c r="J397" s="387"/>
    </row>
    <row r="398" spans="8:10">
      <c r="H398" s="388"/>
      <c r="I398" s="387"/>
      <c r="J398" s="387"/>
    </row>
    <row r="399" spans="8:10">
      <c r="H399" s="388"/>
      <c r="I399" s="387"/>
      <c r="J399" s="387"/>
    </row>
    <row r="400" spans="8:10">
      <c r="H400" s="388"/>
      <c r="I400" s="387"/>
      <c r="J400" s="387"/>
    </row>
    <row r="401" spans="8:10">
      <c r="H401" s="388"/>
      <c r="I401" s="387"/>
      <c r="J401" s="387"/>
    </row>
    <row r="402" spans="8:10">
      <c r="H402" s="388"/>
      <c r="I402" s="387"/>
      <c r="J402" s="387"/>
    </row>
    <row r="403" spans="8:10">
      <c r="H403" s="388"/>
      <c r="I403" s="387"/>
      <c r="J403" s="387"/>
    </row>
    <row r="404" spans="8:10">
      <c r="H404" s="388"/>
      <c r="I404" s="387"/>
      <c r="J404" s="387"/>
    </row>
    <row r="405" spans="8:10">
      <c r="H405" s="388"/>
      <c r="I405" s="387"/>
      <c r="J405" s="387"/>
    </row>
    <row r="406" spans="8:10">
      <c r="H406" s="388"/>
      <c r="I406" s="387"/>
      <c r="J406" s="387"/>
    </row>
    <row r="407" spans="8:10">
      <c r="H407" s="388"/>
      <c r="I407" s="387"/>
      <c r="J407" s="387"/>
    </row>
    <row r="408" spans="8:10">
      <c r="H408" s="388"/>
      <c r="I408" s="387"/>
      <c r="J408" s="387"/>
    </row>
    <row r="409" spans="8:10">
      <c r="H409" s="388"/>
      <c r="I409" s="387"/>
      <c r="J409" s="387"/>
    </row>
    <row r="410" spans="8:10">
      <c r="H410" s="388"/>
      <c r="I410" s="387"/>
      <c r="J410" s="387"/>
    </row>
    <row r="411" spans="8:10">
      <c r="H411" s="388"/>
      <c r="I411" s="387"/>
      <c r="J411" s="387"/>
    </row>
    <row r="412" spans="8:10">
      <c r="H412" s="388"/>
      <c r="I412" s="387"/>
      <c r="J412" s="387"/>
    </row>
    <row r="413" spans="8:10">
      <c r="H413" s="388"/>
      <c r="I413" s="387"/>
      <c r="J413" s="387"/>
    </row>
    <row r="414" spans="8:10">
      <c r="H414" s="388"/>
      <c r="I414" s="387"/>
      <c r="J414" s="387"/>
    </row>
    <row r="415" spans="8:10">
      <c r="H415" s="388"/>
      <c r="I415" s="387"/>
      <c r="J415" s="387"/>
    </row>
    <row r="416" spans="8:10">
      <c r="H416" s="388"/>
      <c r="I416" s="387"/>
      <c r="J416" s="387"/>
    </row>
    <row r="417" spans="8:10">
      <c r="H417" s="388"/>
      <c r="I417" s="387"/>
      <c r="J417" s="387"/>
    </row>
    <row r="418" spans="8:10">
      <c r="H418" s="388"/>
      <c r="I418" s="387"/>
      <c r="J418" s="387"/>
    </row>
    <row r="419" spans="8:10">
      <c r="H419" s="388"/>
      <c r="I419" s="387"/>
      <c r="J419" s="387"/>
    </row>
    <row r="420" spans="8:10">
      <c r="H420" s="388"/>
      <c r="I420" s="387"/>
      <c r="J420" s="387"/>
    </row>
    <row r="421" spans="8:10">
      <c r="H421" s="388"/>
      <c r="I421" s="387"/>
      <c r="J421" s="387"/>
    </row>
  </sheetData>
  <mergeCells count="4">
    <mergeCell ref="A17:A18"/>
    <mergeCell ref="A9:A10"/>
    <mergeCell ref="A11:A12"/>
    <mergeCell ref="A15:A16"/>
  </mergeCells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>
    <oddHeader>Stránka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05"/>
  <sheetViews>
    <sheetView zoomScaleNormal="100" zoomScaleSheetLayoutView="100" workbookViewId="0">
      <pane ySplit="4" topLeftCell="A5" activePane="bottomLeft" state="frozen"/>
      <selection activeCell="D123" sqref="D123"/>
      <selection pane="bottomLeft" activeCell="N572" sqref="N572"/>
    </sheetView>
  </sheetViews>
  <sheetFormatPr defaultColWidth="9.140625" defaultRowHeight="12.75" outlineLevelRow="1"/>
  <cols>
    <col min="1" max="1" width="40.28515625" style="396" customWidth="1"/>
    <col min="2" max="2" width="11.42578125" style="396" customWidth="1"/>
    <col min="3" max="3" width="9.7109375" style="396" customWidth="1"/>
    <col min="4" max="4" width="12" style="396" hidden="1" customWidth="1"/>
    <col min="5" max="5" width="11.85546875" style="396" hidden="1" customWidth="1"/>
    <col min="6" max="6" width="15.85546875" style="396" customWidth="1"/>
    <col min="7" max="7" width="18.28515625" style="539" customWidth="1"/>
    <col min="8" max="8" width="9.7109375" style="396" customWidth="1"/>
    <col min="9" max="16384" width="9.140625" style="396"/>
  </cols>
  <sheetData>
    <row r="1" spans="1:9" ht="15">
      <c r="A1" s="452" t="s">
        <v>2522</v>
      </c>
      <c r="B1" s="451" t="s">
        <v>1699</v>
      </c>
      <c r="C1" s="449" t="s">
        <v>2521</v>
      </c>
      <c r="D1" s="493" t="s">
        <v>2520</v>
      </c>
      <c r="E1" s="449" t="s">
        <v>2519</v>
      </c>
      <c r="F1" s="451" t="s">
        <v>2520</v>
      </c>
      <c r="G1" s="530" t="s">
        <v>2519</v>
      </c>
    </row>
    <row r="2" spans="1:9" ht="14.25">
      <c r="A2" s="470"/>
      <c r="B2" s="445" t="s">
        <v>2518</v>
      </c>
      <c r="C2" s="469"/>
      <c r="D2" s="492" t="s">
        <v>2517</v>
      </c>
      <c r="E2" s="443" t="s">
        <v>2516</v>
      </c>
      <c r="F2" s="445" t="s">
        <v>2517</v>
      </c>
      <c r="G2" s="531" t="s">
        <v>2516</v>
      </c>
    </row>
    <row r="3" spans="1:9" ht="14.25">
      <c r="A3" s="468"/>
      <c r="B3" s="441" t="s">
        <v>2515</v>
      </c>
      <c r="C3" s="467"/>
      <c r="D3" s="491"/>
      <c r="E3" s="439"/>
      <c r="F3" s="441"/>
      <c r="G3" s="532"/>
    </row>
    <row r="4" spans="1:9" ht="15.75" thickBot="1">
      <c r="A4" s="466"/>
      <c r="B4" s="465"/>
      <c r="C4" s="464"/>
      <c r="D4" s="490" t="s">
        <v>2514</v>
      </c>
      <c r="E4" s="434" t="s">
        <v>2612</v>
      </c>
      <c r="F4" s="465" t="s">
        <v>2514</v>
      </c>
      <c r="G4" s="533" t="s">
        <v>2514</v>
      </c>
    </row>
    <row r="5" spans="1:9">
      <c r="A5" s="433" t="s">
        <v>2710</v>
      </c>
      <c r="B5" s="455"/>
      <c r="C5" s="454"/>
      <c r="D5" s="500"/>
      <c r="E5" s="499"/>
      <c r="F5" s="455"/>
      <c r="G5" s="534"/>
    </row>
    <row r="6" spans="1:9" ht="14.25">
      <c r="A6" s="514" t="s">
        <v>2709</v>
      </c>
      <c r="B6" s="515"/>
      <c r="C6" s="516"/>
      <c r="D6" s="516"/>
      <c r="E6" s="516"/>
      <c r="F6" s="515"/>
      <c r="G6" s="535">
        <f>SUM(G7:G64)</f>
        <v>0</v>
      </c>
      <c r="I6" s="255"/>
    </row>
    <row r="7" spans="1:9" outlineLevel="1">
      <c r="A7" s="474" t="s">
        <v>2693</v>
      </c>
      <c r="B7" s="410">
        <v>4</v>
      </c>
      <c r="C7" s="428" t="s">
        <v>161</v>
      </c>
      <c r="D7" s="513">
        <v>22.46</v>
      </c>
      <c r="E7" s="407">
        <f t="shared" ref="E7:E13" si="0">MMULT(B7,D7)</f>
        <v>89.84</v>
      </c>
      <c r="F7" s="702"/>
      <c r="G7" s="536">
        <f>ROUND(B7*F7,2)</f>
        <v>0</v>
      </c>
    </row>
    <row r="8" spans="1:9" outlineLevel="1">
      <c r="A8" s="406" t="s">
        <v>2510</v>
      </c>
      <c r="B8" s="427">
        <v>4</v>
      </c>
      <c r="C8" s="402" t="s">
        <v>161</v>
      </c>
      <c r="D8" s="403">
        <v>24.01</v>
      </c>
      <c r="E8" s="402">
        <f t="shared" si="0"/>
        <v>96.04</v>
      </c>
      <c r="F8" s="427"/>
      <c r="G8" s="537"/>
    </row>
    <row r="9" spans="1:9" outlineLevel="1">
      <c r="A9" s="411" t="s">
        <v>2610</v>
      </c>
      <c r="B9" s="410">
        <v>3</v>
      </c>
      <c r="C9" s="428" t="s">
        <v>161</v>
      </c>
      <c r="D9" s="408">
        <v>8.1300000000000008</v>
      </c>
      <c r="E9" s="407">
        <f t="shared" si="0"/>
        <v>24.39</v>
      </c>
      <c r="F9" s="702"/>
      <c r="G9" s="536">
        <f>ROUND(B9*F9,2)</f>
        <v>0</v>
      </c>
    </row>
    <row r="10" spans="1:9" outlineLevel="1">
      <c r="A10" s="406" t="s">
        <v>2510</v>
      </c>
      <c r="B10" s="427">
        <v>3</v>
      </c>
      <c r="C10" s="402" t="s">
        <v>161</v>
      </c>
      <c r="D10" s="403">
        <v>6.58</v>
      </c>
      <c r="E10" s="402">
        <f t="shared" si="0"/>
        <v>19.740000000000002</v>
      </c>
      <c r="F10" s="427"/>
      <c r="G10" s="537"/>
    </row>
    <row r="11" spans="1:9" outlineLevel="1">
      <c r="A11" s="411" t="s">
        <v>2609</v>
      </c>
      <c r="B11" s="410">
        <v>10</v>
      </c>
      <c r="C11" s="428" t="s">
        <v>161</v>
      </c>
      <c r="D11" s="408">
        <v>9.68</v>
      </c>
      <c r="E11" s="407">
        <f t="shared" si="0"/>
        <v>96.8</v>
      </c>
      <c r="F11" s="702"/>
      <c r="G11" s="536">
        <f>ROUND(B11*F11,2)</f>
        <v>0</v>
      </c>
    </row>
    <row r="12" spans="1:9" outlineLevel="1">
      <c r="A12" s="406" t="s">
        <v>2510</v>
      </c>
      <c r="B12" s="427">
        <v>10</v>
      </c>
      <c r="C12" s="402" t="s">
        <v>161</v>
      </c>
      <c r="D12" s="403">
        <v>7.75</v>
      </c>
      <c r="E12" s="402">
        <f t="shared" si="0"/>
        <v>77.5</v>
      </c>
      <c r="F12" s="427"/>
      <c r="G12" s="537"/>
    </row>
    <row r="13" spans="1:9" outlineLevel="1">
      <c r="A13" s="411" t="s">
        <v>2608</v>
      </c>
      <c r="B13" s="410">
        <v>3</v>
      </c>
      <c r="C13" s="428" t="s">
        <v>161</v>
      </c>
      <c r="D13" s="407">
        <v>0.39</v>
      </c>
      <c r="E13" s="407">
        <f t="shared" si="0"/>
        <v>1.17</v>
      </c>
      <c r="F13" s="702"/>
      <c r="G13" s="536">
        <f>ROUND(B13*F13,2)</f>
        <v>0</v>
      </c>
    </row>
    <row r="14" spans="1:9" outlineLevel="1">
      <c r="A14" s="406" t="s">
        <v>2510</v>
      </c>
      <c r="B14" s="427">
        <v>3</v>
      </c>
      <c r="C14" s="402" t="s">
        <v>161</v>
      </c>
      <c r="D14" s="402"/>
      <c r="E14" s="402"/>
      <c r="F14" s="427"/>
      <c r="G14" s="537"/>
    </row>
    <row r="15" spans="1:9" outlineLevel="1">
      <c r="A15" s="411" t="s">
        <v>2511</v>
      </c>
      <c r="B15" s="410">
        <v>10</v>
      </c>
      <c r="C15" s="428" t="s">
        <v>161</v>
      </c>
      <c r="D15" s="407">
        <v>1.94</v>
      </c>
      <c r="E15" s="407">
        <f t="shared" ref="E15:E32" si="1">MMULT(B15,D15)</f>
        <v>19.399999999999999</v>
      </c>
      <c r="F15" s="702"/>
      <c r="G15" s="536">
        <f>ROUND(B15*F15,2)</f>
        <v>0</v>
      </c>
    </row>
    <row r="16" spans="1:9" outlineLevel="1">
      <c r="A16" s="406" t="s">
        <v>2510</v>
      </c>
      <c r="B16" s="427">
        <v>10</v>
      </c>
      <c r="C16" s="402" t="s">
        <v>161</v>
      </c>
      <c r="D16" s="403">
        <v>8.1300000000000008</v>
      </c>
      <c r="E16" s="402">
        <f t="shared" si="1"/>
        <v>81.300000000000011</v>
      </c>
      <c r="F16" s="427"/>
      <c r="G16" s="537"/>
    </row>
    <row r="17" spans="1:7" outlineLevel="1">
      <c r="A17" s="755" t="s">
        <v>2509</v>
      </c>
      <c r="B17" s="410">
        <v>150</v>
      </c>
      <c r="C17" s="428" t="s">
        <v>2508</v>
      </c>
      <c r="D17" s="408">
        <v>35.24</v>
      </c>
      <c r="E17" s="407">
        <f t="shared" si="1"/>
        <v>5286</v>
      </c>
      <c r="F17" s="702"/>
      <c r="G17" s="536">
        <f>ROUND(B17*F17,2)</f>
        <v>0</v>
      </c>
    </row>
    <row r="18" spans="1:7" outlineLevel="1">
      <c r="A18" s="754"/>
      <c r="B18" s="427"/>
      <c r="C18" s="402"/>
      <c r="D18" s="403">
        <v>5.81</v>
      </c>
      <c r="E18" s="402" t="e">
        <f t="shared" si="1"/>
        <v>#VALUE!</v>
      </c>
      <c r="F18" s="427"/>
      <c r="G18" s="537"/>
    </row>
    <row r="19" spans="1:7" ht="12.75" customHeight="1" outlineLevel="1">
      <c r="A19" s="753" t="s">
        <v>2708</v>
      </c>
      <c r="B19" s="425">
        <v>2</v>
      </c>
      <c r="C19" s="424" t="s">
        <v>171</v>
      </c>
      <c r="D19" s="408">
        <v>639.5</v>
      </c>
      <c r="E19" s="407">
        <f t="shared" si="1"/>
        <v>1279</v>
      </c>
      <c r="F19" s="703"/>
      <c r="G19" s="536">
        <f>ROUND(B19*F19,2)</f>
        <v>0</v>
      </c>
    </row>
    <row r="20" spans="1:7" outlineLevel="1">
      <c r="A20" s="754"/>
      <c r="B20" s="427">
        <v>2</v>
      </c>
      <c r="C20" s="404" t="s">
        <v>171</v>
      </c>
      <c r="D20" s="403">
        <v>87.14</v>
      </c>
      <c r="E20" s="402">
        <f t="shared" si="1"/>
        <v>174.28</v>
      </c>
      <c r="F20" s="427"/>
      <c r="G20" s="537"/>
    </row>
    <row r="21" spans="1:7" ht="12.75" customHeight="1" outlineLevel="1">
      <c r="A21" s="756" t="s">
        <v>2707</v>
      </c>
      <c r="B21" s="425">
        <v>1</v>
      </c>
      <c r="C21" s="424" t="s">
        <v>171</v>
      </c>
      <c r="D21" s="408">
        <v>639.5</v>
      </c>
      <c r="E21" s="407">
        <f t="shared" si="1"/>
        <v>639.5</v>
      </c>
      <c r="F21" s="702"/>
      <c r="G21" s="536">
        <f>ROUND(B21*F21,2)</f>
        <v>0</v>
      </c>
    </row>
    <row r="22" spans="1:7" outlineLevel="1">
      <c r="A22" s="756"/>
      <c r="B22" s="427">
        <v>1</v>
      </c>
      <c r="C22" s="404" t="s">
        <v>171</v>
      </c>
      <c r="D22" s="403">
        <v>87.14</v>
      </c>
      <c r="E22" s="402">
        <f t="shared" si="1"/>
        <v>87.14</v>
      </c>
      <c r="F22" s="427"/>
      <c r="G22" s="537"/>
    </row>
    <row r="23" spans="1:7" outlineLevel="1">
      <c r="A23" s="756" t="s">
        <v>2706</v>
      </c>
      <c r="B23" s="425">
        <v>1</v>
      </c>
      <c r="C23" s="424" t="s">
        <v>171</v>
      </c>
      <c r="D23" s="408">
        <v>18.78</v>
      </c>
      <c r="E23" s="407">
        <f t="shared" si="1"/>
        <v>18.78</v>
      </c>
      <c r="F23" s="702"/>
      <c r="G23" s="536">
        <f>ROUND(B23*F23,2)</f>
        <v>0</v>
      </c>
    </row>
    <row r="24" spans="1:7" outlineLevel="1">
      <c r="A24" s="756"/>
      <c r="B24" s="427">
        <v>1</v>
      </c>
      <c r="C24" s="404" t="s">
        <v>171</v>
      </c>
      <c r="D24" s="403">
        <v>3.1</v>
      </c>
      <c r="E24" s="402">
        <f t="shared" si="1"/>
        <v>3.1</v>
      </c>
      <c r="F24" s="427"/>
      <c r="G24" s="537"/>
    </row>
    <row r="25" spans="1:7" outlineLevel="1">
      <c r="A25" s="411" t="s">
        <v>2689</v>
      </c>
      <c r="B25" s="410">
        <v>2</v>
      </c>
      <c r="C25" s="424" t="s">
        <v>171</v>
      </c>
      <c r="D25" s="408">
        <v>29.05</v>
      </c>
      <c r="E25" s="407">
        <f t="shared" si="1"/>
        <v>58.1</v>
      </c>
      <c r="F25" s="702"/>
      <c r="G25" s="536">
        <f>ROUND(B25*F25,2)</f>
        <v>0</v>
      </c>
    </row>
    <row r="26" spans="1:7" outlineLevel="1">
      <c r="A26" s="406" t="s">
        <v>2585</v>
      </c>
      <c r="B26" s="405">
        <v>2</v>
      </c>
      <c r="C26" s="404" t="s">
        <v>171</v>
      </c>
      <c r="D26" s="403">
        <v>10.84</v>
      </c>
      <c r="E26" s="402">
        <f t="shared" si="1"/>
        <v>21.68</v>
      </c>
      <c r="F26" s="427"/>
      <c r="G26" s="537"/>
    </row>
    <row r="27" spans="1:7" outlineLevel="1">
      <c r="A27" s="411" t="s">
        <v>2705</v>
      </c>
      <c r="B27" s="410">
        <v>2</v>
      </c>
      <c r="C27" s="424" t="s">
        <v>171</v>
      </c>
      <c r="D27" s="408">
        <v>197.52</v>
      </c>
      <c r="E27" s="407">
        <f t="shared" si="1"/>
        <v>395.04</v>
      </c>
      <c r="F27" s="702"/>
      <c r="G27" s="536">
        <f>ROUND(B27*F27,2)</f>
        <v>0</v>
      </c>
    </row>
    <row r="28" spans="1:7" outlineLevel="1">
      <c r="A28" s="406" t="s">
        <v>2585</v>
      </c>
      <c r="B28" s="405">
        <v>2</v>
      </c>
      <c r="C28" s="404" t="s">
        <v>171</v>
      </c>
      <c r="D28" s="403">
        <v>13.56</v>
      </c>
      <c r="E28" s="402">
        <f t="shared" si="1"/>
        <v>27.12</v>
      </c>
      <c r="F28" s="427"/>
      <c r="G28" s="537"/>
    </row>
    <row r="29" spans="1:7" outlineLevel="1">
      <c r="A29" s="411" t="s">
        <v>2688</v>
      </c>
      <c r="B29" s="425">
        <v>1</v>
      </c>
      <c r="C29" s="424" t="s">
        <v>171</v>
      </c>
      <c r="D29" s="408">
        <v>171.19</v>
      </c>
      <c r="E29" s="407">
        <f t="shared" si="1"/>
        <v>171.19</v>
      </c>
      <c r="F29" s="702"/>
      <c r="G29" s="536">
        <f>ROUND(B29*F29,2)</f>
        <v>0</v>
      </c>
    </row>
    <row r="30" spans="1:7" outlineLevel="1">
      <c r="A30" s="406" t="s">
        <v>2687</v>
      </c>
      <c r="B30" s="427">
        <v>1</v>
      </c>
      <c r="C30" s="404" t="s">
        <v>171</v>
      </c>
      <c r="D30" s="403">
        <v>13.56</v>
      </c>
      <c r="E30" s="402">
        <f t="shared" si="1"/>
        <v>13.56</v>
      </c>
      <c r="F30" s="427"/>
      <c r="G30" s="537"/>
    </row>
    <row r="31" spans="1:7" outlineLevel="1">
      <c r="A31" s="411" t="s">
        <v>2686</v>
      </c>
      <c r="B31" s="425">
        <v>1</v>
      </c>
      <c r="C31" s="424" t="s">
        <v>171</v>
      </c>
      <c r="D31" s="408">
        <v>3690.94</v>
      </c>
      <c r="E31" s="407">
        <f t="shared" si="1"/>
        <v>3690.94</v>
      </c>
      <c r="F31" s="702"/>
      <c r="G31" s="536">
        <f>ROUND(B31*F31,2)</f>
        <v>0</v>
      </c>
    </row>
    <row r="32" spans="1:7" outlineLevel="1">
      <c r="A32" s="406" t="s">
        <v>2685</v>
      </c>
      <c r="B32" s="427">
        <v>1</v>
      </c>
      <c r="C32" s="404" t="s">
        <v>171</v>
      </c>
      <c r="D32" s="430">
        <v>333.08</v>
      </c>
      <c r="E32" s="428">
        <f t="shared" si="1"/>
        <v>333.08</v>
      </c>
      <c r="F32" s="427"/>
      <c r="G32" s="537"/>
    </row>
    <row r="33" spans="1:7" outlineLevel="1">
      <c r="A33" s="512" t="s">
        <v>2684</v>
      </c>
      <c r="B33" s="460">
        <v>1</v>
      </c>
      <c r="C33" s="424" t="s">
        <v>171</v>
      </c>
      <c r="D33" s="496"/>
      <c r="E33" s="494"/>
      <c r="F33" s="711"/>
      <c r="G33" s="536">
        <f>ROUND(B33*F33,2)</f>
        <v>0</v>
      </c>
    </row>
    <row r="34" spans="1:7" outlineLevel="1">
      <c r="A34" s="459" t="s">
        <v>2683</v>
      </c>
      <c r="B34" s="458">
        <v>1</v>
      </c>
      <c r="C34" s="409" t="s">
        <v>171</v>
      </c>
      <c r="D34" s="408">
        <v>264.52</v>
      </c>
      <c r="E34" s="407">
        <f t="shared" ref="E34:E48" si="2">MMULT(B34,D34)</f>
        <v>264.52</v>
      </c>
      <c r="F34" s="536"/>
      <c r="G34" s="536">
        <f>ROUND(B34*F34,2)</f>
        <v>0</v>
      </c>
    </row>
    <row r="35" spans="1:7" outlineLevel="1">
      <c r="A35" s="457" t="s">
        <v>2682</v>
      </c>
      <c r="B35" s="456"/>
      <c r="C35" s="404"/>
      <c r="D35" s="403">
        <v>21.69</v>
      </c>
      <c r="E35" s="402" t="e">
        <f t="shared" si="2"/>
        <v>#VALUE!</v>
      </c>
      <c r="F35" s="713"/>
      <c r="G35" s="537"/>
    </row>
    <row r="36" spans="1:7" outlineLevel="1">
      <c r="A36" s="411" t="s">
        <v>2704</v>
      </c>
      <c r="B36" s="425">
        <v>2</v>
      </c>
      <c r="C36" s="424" t="s">
        <v>171</v>
      </c>
      <c r="D36" s="408">
        <v>32.92</v>
      </c>
      <c r="E36" s="407">
        <f t="shared" si="2"/>
        <v>65.84</v>
      </c>
      <c r="F36" s="428"/>
      <c r="G36" s="536">
        <f>ROUND(B36*F36,2)</f>
        <v>0</v>
      </c>
    </row>
    <row r="37" spans="1:7" outlineLevel="1">
      <c r="A37" s="406" t="s">
        <v>2703</v>
      </c>
      <c r="B37" s="427">
        <v>2</v>
      </c>
      <c r="C37" s="404" t="s">
        <v>171</v>
      </c>
      <c r="D37" s="403">
        <v>7.75</v>
      </c>
      <c r="E37" s="402">
        <f t="shared" si="2"/>
        <v>15.5</v>
      </c>
      <c r="F37" s="402"/>
      <c r="G37" s="537"/>
    </row>
    <row r="38" spans="1:7" outlineLevel="1">
      <c r="A38" s="411" t="s">
        <v>2584</v>
      </c>
      <c r="B38" s="475">
        <v>1</v>
      </c>
      <c r="C38" s="409" t="s">
        <v>171</v>
      </c>
      <c r="D38" s="408">
        <v>32.92</v>
      </c>
      <c r="E38" s="407">
        <f t="shared" si="2"/>
        <v>32.92</v>
      </c>
      <c r="F38" s="428"/>
      <c r="G38" s="536">
        <f>ROUND(B38*F38,2)</f>
        <v>0</v>
      </c>
    </row>
    <row r="39" spans="1:7" outlineLevel="1">
      <c r="A39" s="406" t="s">
        <v>2702</v>
      </c>
      <c r="B39" s="405">
        <v>1</v>
      </c>
      <c r="C39" s="404" t="s">
        <v>171</v>
      </c>
      <c r="D39" s="403">
        <v>7.75</v>
      </c>
      <c r="E39" s="402">
        <f t="shared" si="2"/>
        <v>7.75</v>
      </c>
      <c r="F39" s="402"/>
      <c r="G39" s="537"/>
    </row>
    <row r="40" spans="1:7" outlineLevel="1">
      <c r="A40" s="411" t="s">
        <v>2584</v>
      </c>
      <c r="B40" s="475">
        <v>1</v>
      </c>
      <c r="C40" s="409" t="s">
        <v>171</v>
      </c>
      <c r="D40" s="408">
        <v>32.92</v>
      </c>
      <c r="E40" s="407">
        <f t="shared" si="2"/>
        <v>32.92</v>
      </c>
      <c r="F40" s="428"/>
      <c r="G40" s="536">
        <f>ROUND(B40*F40,2)</f>
        <v>0</v>
      </c>
    </row>
    <row r="41" spans="1:7" outlineLevel="1">
      <c r="A41" s="406" t="s">
        <v>2701</v>
      </c>
      <c r="B41" s="405">
        <v>1</v>
      </c>
      <c r="C41" s="404" t="s">
        <v>171</v>
      </c>
      <c r="D41" s="403">
        <v>7.75</v>
      </c>
      <c r="E41" s="402">
        <f t="shared" si="2"/>
        <v>7.75</v>
      </c>
      <c r="F41" s="402"/>
      <c r="G41" s="537"/>
    </row>
    <row r="42" spans="1:7" outlineLevel="1">
      <c r="A42" s="411" t="s">
        <v>2584</v>
      </c>
      <c r="B42" s="410">
        <v>2</v>
      </c>
      <c r="C42" s="409" t="s">
        <v>171</v>
      </c>
      <c r="D42" s="408">
        <v>319.52</v>
      </c>
      <c r="E42" s="407">
        <f t="shared" si="2"/>
        <v>639.04</v>
      </c>
      <c r="F42" s="428"/>
      <c r="G42" s="536">
        <f>ROUND(B42*F42,2)</f>
        <v>0</v>
      </c>
    </row>
    <row r="43" spans="1:7" outlineLevel="1">
      <c r="A43" s="406" t="s">
        <v>2630</v>
      </c>
      <c r="B43" s="405">
        <v>2</v>
      </c>
      <c r="C43" s="404" t="s">
        <v>171</v>
      </c>
      <c r="D43" s="403">
        <v>25.17</v>
      </c>
      <c r="E43" s="402">
        <f t="shared" si="2"/>
        <v>50.34</v>
      </c>
      <c r="F43" s="402"/>
      <c r="G43" s="537"/>
    </row>
    <row r="44" spans="1:7" outlineLevel="1">
      <c r="A44" s="411" t="s">
        <v>2584</v>
      </c>
      <c r="B44" s="426">
        <v>2</v>
      </c>
      <c r="C44" s="424" t="s">
        <v>171</v>
      </c>
      <c r="D44" s="408">
        <v>210.69</v>
      </c>
      <c r="E44" s="407">
        <f t="shared" si="2"/>
        <v>421.38</v>
      </c>
      <c r="F44" s="428"/>
      <c r="G44" s="536">
        <f>ROUND(B44*F44,2)</f>
        <v>0</v>
      </c>
    </row>
    <row r="45" spans="1:7" outlineLevel="1">
      <c r="A45" s="419" t="s">
        <v>2629</v>
      </c>
      <c r="B45" s="405">
        <v>2</v>
      </c>
      <c r="C45" s="404" t="s">
        <v>171</v>
      </c>
      <c r="D45" s="403">
        <v>37.96</v>
      </c>
      <c r="E45" s="402">
        <f t="shared" si="2"/>
        <v>75.92</v>
      </c>
      <c r="F45" s="402"/>
      <c r="G45" s="537"/>
    </row>
    <row r="46" spans="1:7" outlineLevel="1">
      <c r="A46" s="461" t="s">
        <v>2700</v>
      </c>
      <c r="B46" s="426">
        <v>1</v>
      </c>
      <c r="C46" s="424" t="s">
        <v>171</v>
      </c>
      <c r="D46" s="408">
        <v>36.409999999999997</v>
      </c>
      <c r="E46" s="407">
        <f t="shared" si="2"/>
        <v>36.409999999999997</v>
      </c>
      <c r="F46" s="428"/>
      <c r="G46" s="536">
        <f>ROUND(B46*F46,2)</f>
        <v>0</v>
      </c>
    </row>
    <row r="47" spans="1:7" outlineLevel="1">
      <c r="A47" s="457" t="s">
        <v>2585</v>
      </c>
      <c r="B47" s="405">
        <v>1</v>
      </c>
      <c r="C47" s="404" t="s">
        <v>171</v>
      </c>
      <c r="D47" s="403">
        <v>7.36</v>
      </c>
      <c r="E47" s="402">
        <f t="shared" si="2"/>
        <v>7.36</v>
      </c>
      <c r="F47" s="402"/>
      <c r="G47" s="537"/>
    </row>
    <row r="48" spans="1:7" outlineLevel="1">
      <c r="A48" s="423" t="s">
        <v>2657</v>
      </c>
      <c r="B48" s="426">
        <v>1</v>
      </c>
      <c r="C48" s="424" t="s">
        <v>171</v>
      </c>
      <c r="D48" s="407">
        <v>0.27</v>
      </c>
      <c r="E48" s="407">
        <f t="shared" si="2"/>
        <v>0.27</v>
      </c>
      <c r="F48" s="428"/>
      <c r="G48" s="536">
        <f>ROUND(B48*F48,2)</f>
        <v>0</v>
      </c>
    </row>
    <row r="49" spans="1:7" outlineLevel="1">
      <c r="A49" s="453"/>
      <c r="B49" s="405">
        <v>1</v>
      </c>
      <c r="C49" s="404" t="s">
        <v>171</v>
      </c>
      <c r="D49" s="402"/>
      <c r="E49" s="402"/>
      <c r="F49" s="402"/>
      <c r="G49" s="537"/>
    </row>
    <row r="50" spans="1:7" outlineLevel="1">
      <c r="A50" s="411" t="s">
        <v>2625</v>
      </c>
      <c r="B50" s="426">
        <v>1</v>
      </c>
      <c r="C50" s="424" t="s">
        <v>171</v>
      </c>
      <c r="D50" s="408">
        <v>0.39</v>
      </c>
      <c r="E50" s="407">
        <f>MMULT(B50,D50)</f>
        <v>0.39</v>
      </c>
      <c r="F50" s="428"/>
      <c r="G50" s="536">
        <f>ROUND(B50*F50,2)</f>
        <v>0</v>
      </c>
    </row>
    <row r="51" spans="1:7" outlineLevel="1">
      <c r="A51" s="453" t="s">
        <v>2672</v>
      </c>
      <c r="B51" s="405">
        <v>1</v>
      </c>
      <c r="C51" s="404" t="s">
        <v>171</v>
      </c>
      <c r="D51" s="403">
        <v>0.39</v>
      </c>
      <c r="E51" s="402">
        <f>MMULT(B51,D51)</f>
        <v>0.39</v>
      </c>
      <c r="F51" s="402"/>
      <c r="G51" s="537"/>
    </row>
    <row r="52" spans="1:7" outlineLevel="1">
      <c r="A52" s="411" t="s">
        <v>2625</v>
      </c>
      <c r="B52" s="426">
        <v>1</v>
      </c>
      <c r="C52" s="424" t="s">
        <v>171</v>
      </c>
      <c r="D52" s="408"/>
      <c r="E52" s="407"/>
      <c r="F52" s="428"/>
      <c r="G52" s="536">
        <f>ROUND(B52*F52,2)</f>
        <v>0</v>
      </c>
    </row>
    <row r="53" spans="1:7" outlineLevel="1">
      <c r="A53" s="453" t="s">
        <v>2699</v>
      </c>
      <c r="B53" s="405">
        <v>1</v>
      </c>
      <c r="C53" s="404" t="s">
        <v>171</v>
      </c>
      <c r="D53" s="403">
        <v>0.69</v>
      </c>
      <c r="E53" s="402">
        <f>MMULT(B53,D53)</f>
        <v>0.69</v>
      </c>
      <c r="F53" s="402"/>
      <c r="G53" s="537"/>
    </row>
    <row r="54" spans="1:7" outlineLevel="1">
      <c r="A54" s="755" t="s">
        <v>2679</v>
      </c>
      <c r="B54" s="410">
        <v>2</v>
      </c>
      <c r="C54" s="409" t="s">
        <v>171</v>
      </c>
      <c r="D54" s="408"/>
      <c r="E54" s="407"/>
      <c r="F54" s="428"/>
      <c r="G54" s="536">
        <f>ROUND(B54*F54,2)</f>
        <v>0</v>
      </c>
    </row>
    <row r="55" spans="1:7" outlineLevel="1">
      <c r="A55" s="754"/>
      <c r="B55" s="405">
        <v>2</v>
      </c>
      <c r="C55" s="404" t="s">
        <v>171</v>
      </c>
      <c r="D55" s="403">
        <v>68.55</v>
      </c>
      <c r="E55" s="402">
        <f>MMULT(B55,D55)</f>
        <v>137.1</v>
      </c>
      <c r="F55" s="402"/>
      <c r="G55" s="537"/>
    </row>
    <row r="56" spans="1:7" outlineLevel="1">
      <c r="A56" s="753" t="s">
        <v>2504</v>
      </c>
      <c r="B56" s="410">
        <v>30</v>
      </c>
      <c r="C56" s="409" t="s">
        <v>2500</v>
      </c>
      <c r="D56" s="485"/>
      <c r="E56" s="399">
        <f>SUM(E7,E9,E11,E13,E15,E17,E19,E21,E23,E25,E27,E29,E31,E34,E36,E38,E40,E42,E44,E46,E48,E50,E52,E54)</f>
        <v>13263.839999999998</v>
      </c>
      <c r="F56" s="702"/>
      <c r="G56" s="536">
        <f>ROUND(B56*F56,2)</f>
        <v>0</v>
      </c>
    </row>
    <row r="57" spans="1:7" outlineLevel="1">
      <c r="A57" s="754"/>
      <c r="B57" s="405"/>
      <c r="C57" s="404"/>
      <c r="D57" s="485"/>
      <c r="E57" s="399" t="e">
        <f>SUM(E8,E10,E12,E14,E16,E18,E20,E22,E24,E26,E28,E30,E32,E35,E37,E39,E41,E43,E45,E47,E49,E51,E53,E55)</f>
        <v>#VALUE!</v>
      </c>
      <c r="F57" s="716"/>
      <c r="G57" s="537"/>
    </row>
    <row r="58" spans="1:7" outlineLevel="1">
      <c r="A58" s="411" t="s">
        <v>2503</v>
      </c>
      <c r="B58" s="426">
        <v>30</v>
      </c>
      <c r="C58" s="424" t="s">
        <v>2500</v>
      </c>
      <c r="D58" s="487"/>
      <c r="E58" s="486"/>
      <c r="F58" s="407"/>
      <c r="G58" s="536">
        <f>ROUND(B58*F58,2)</f>
        <v>0</v>
      </c>
    </row>
    <row r="59" spans="1:7" outlineLevel="1">
      <c r="A59" s="406" t="s">
        <v>2502</v>
      </c>
      <c r="B59" s="405">
        <v>30</v>
      </c>
      <c r="C59" s="404" t="s">
        <v>2500</v>
      </c>
      <c r="D59" s="513">
        <v>22.46</v>
      </c>
      <c r="E59" s="407">
        <f>MMULT(B59,D59)</f>
        <v>673.80000000000007</v>
      </c>
      <c r="F59" s="405"/>
      <c r="G59" s="537"/>
    </row>
    <row r="60" spans="1:7" outlineLevel="1">
      <c r="A60" s="411" t="s">
        <v>2501</v>
      </c>
      <c r="B60" s="425"/>
      <c r="C60" s="409"/>
      <c r="D60" s="403">
        <v>24.01</v>
      </c>
      <c r="E60" s="402" t="e">
        <f>MMULT(B60,D60)</f>
        <v>#VALUE!</v>
      </c>
      <c r="F60" s="425"/>
      <c r="G60" s="536"/>
    </row>
    <row r="61" spans="1:7" outlineLevel="1">
      <c r="A61" s="406"/>
      <c r="B61" s="405">
        <v>30</v>
      </c>
      <c r="C61" s="404" t="s">
        <v>2500</v>
      </c>
      <c r="D61" s="408">
        <v>8.1300000000000008</v>
      </c>
      <c r="E61" s="407">
        <f>MMULT(B61,D61)</f>
        <v>243.90000000000003</v>
      </c>
      <c r="F61" s="402"/>
      <c r="G61" s="536">
        <f>ROUND(B61*F61,2)</f>
        <v>0</v>
      </c>
    </row>
    <row r="62" spans="1:7" outlineLevel="1">
      <c r="A62" s="423" t="s">
        <v>2499</v>
      </c>
      <c r="B62" s="410"/>
      <c r="C62" s="409"/>
      <c r="D62" s="403">
        <v>6.58</v>
      </c>
      <c r="E62" s="402" t="e">
        <f>MMULT(B62,D62)</f>
        <v>#VALUE!</v>
      </c>
      <c r="F62" s="410"/>
      <c r="G62" s="536"/>
    </row>
    <row r="63" spans="1:7" outlineLevel="1">
      <c r="A63" s="406"/>
      <c r="B63" s="405">
        <v>1</v>
      </c>
      <c r="C63" s="404" t="s">
        <v>171</v>
      </c>
      <c r="D63" s="408">
        <v>9.68</v>
      </c>
      <c r="E63" s="407">
        <f>MMULT(B63,D63)</f>
        <v>9.68</v>
      </c>
      <c r="F63" s="707"/>
      <c r="G63" s="707">
        <f>ROUND(B63*F63,2)</f>
        <v>0</v>
      </c>
    </row>
    <row r="64" spans="1:7" outlineLevel="1"/>
    <row r="65" spans="1:7" ht="14.25">
      <c r="A65" s="514" t="s">
        <v>2698</v>
      </c>
      <c r="B65" s="515"/>
      <c r="C65" s="516"/>
      <c r="D65" s="523">
        <v>35.24</v>
      </c>
      <c r="E65" s="522" t="e">
        <f t="shared" ref="E65:E80" si="3">MMULT(B65,D65)</f>
        <v>#VALUE!</v>
      </c>
      <c r="F65" s="515"/>
      <c r="G65" s="535">
        <f>SUM(G66:G114)</f>
        <v>0</v>
      </c>
    </row>
    <row r="66" spans="1:7" outlineLevel="1">
      <c r="A66" s="474" t="s">
        <v>2693</v>
      </c>
      <c r="B66" s="410">
        <v>3</v>
      </c>
      <c r="C66" s="428" t="s">
        <v>161</v>
      </c>
      <c r="D66" s="403">
        <v>5.81</v>
      </c>
      <c r="E66" s="402">
        <f t="shared" si="3"/>
        <v>17.43</v>
      </c>
      <c r="F66" s="702"/>
      <c r="G66" s="536">
        <f>ROUND(B66*F66,2)</f>
        <v>0</v>
      </c>
    </row>
    <row r="67" spans="1:7" ht="12.75" customHeight="1" outlineLevel="1">
      <c r="A67" s="406" t="s">
        <v>2510</v>
      </c>
      <c r="B67" s="427">
        <v>3</v>
      </c>
      <c r="C67" s="402" t="s">
        <v>161</v>
      </c>
      <c r="D67" s="408">
        <v>639.5</v>
      </c>
      <c r="E67" s="407">
        <f t="shared" si="3"/>
        <v>1918.5</v>
      </c>
      <c r="F67" s="427"/>
      <c r="G67" s="537"/>
    </row>
    <row r="68" spans="1:7" outlineLevel="1">
      <c r="A68" s="411" t="s">
        <v>2609</v>
      </c>
      <c r="B68" s="410">
        <v>5</v>
      </c>
      <c r="C68" s="428" t="s">
        <v>161</v>
      </c>
      <c r="D68" s="403">
        <v>87.14</v>
      </c>
      <c r="E68" s="402">
        <f t="shared" si="3"/>
        <v>435.7</v>
      </c>
      <c r="F68" s="702"/>
      <c r="G68" s="536">
        <f>ROUND(B68*F68,2)</f>
        <v>0</v>
      </c>
    </row>
    <row r="69" spans="1:7" ht="12.75" customHeight="1" outlineLevel="1">
      <c r="A69" s="406" t="s">
        <v>2510</v>
      </c>
      <c r="B69" s="427">
        <v>5</v>
      </c>
      <c r="C69" s="402" t="s">
        <v>161</v>
      </c>
      <c r="D69" s="408">
        <v>639.5</v>
      </c>
      <c r="E69" s="407">
        <f t="shared" si="3"/>
        <v>3197.5</v>
      </c>
      <c r="F69" s="427"/>
      <c r="G69" s="537"/>
    </row>
    <row r="70" spans="1:7" outlineLevel="1">
      <c r="A70" s="411" t="s">
        <v>2608</v>
      </c>
      <c r="B70" s="410">
        <v>12</v>
      </c>
      <c r="C70" s="428" t="s">
        <v>161</v>
      </c>
      <c r="D70" s="403">
        <v>87.14</v>
      </c>
      <c r="E70" s="402">
        <f t="shared" si="3"/>
        <v>1045.68</v>
      </c>
      <c r="F70" s="702"/>
      <c r="G70" s="536">
        <f>ROUND(B70*F70,2)</f>
        <v>0</v>
      </c>
    </row>
    <row r="71" spans="1:7" outlineLevel="1">
      <c r="A71" s="406" t="s">
        <v>2510</v>
      </c>
      <c r="B71" s="427">
        <v>12</v>
      </c>
      <c r="C71" s="402" t="s">
        <v>161</v>
      </c>
      <c r="D71" s="408">
        <v>18.78</v>
      </c>
      <c r="E71" s="407">
        <f t="shared" si="3"/>
        <v>225.36</v>
      </c>
      <c r="F71" s="427"/>
      <c r="G71" s="537"/>
    </row>
    <row r="72" spans="1:7" outlineLevel="1">
      <c r="A72" s="755" t="s">
        <v>2509</v>
      </c>
      <c r="B72" s="410">
        <v>75</v>
      </c>
      <c r="C72" s="428" t="s">
        <v>2508</v>
      </c>
      <c r="D72" s="403">
        <v>3.1</v>
      </c>
      <c r="E72" s="402">
        <f t="shared" si="3"/>
        <v>232.5</v>
      </c>
      <c r="F72" s="702"/>
      <c r="G72" s="536">
        <f>ROUND(B72*F72,2)</f>
        <v>0</v>
      </c>
    </row>
    <row r="73" spans="1:7" outlineLevel="1">
      <c r="A73" s="754"/>
      <c r="B73" s="427"/>
      <c r="C73" s="402"/>
      <c r="D73" s="408">
        <v>29.05</v>
      </c>
      <c r="E73" s="407" t="e">
        <f t="shared" si="3"/>
        <v>#VALUE!</v>
      </c>
      <c r="F73" s="427"/>
      <c r="G73" s="537"/>
    </row>
    <row r="74" spans="1:7" outlineLevel="1">
      <c r="A74" s="753" t="s">
        <v>2692</v>
      </c>
      <c r="B74" s="425">
        <v>2</v>
      </c>
      <c r="C74" s="424" t="s">
        <v>171</v>
      </c>
      <c r="D74" s="403">
        <v>10.84</v>
      </c>
      <c r="E74" s="402">
        <f t="shared" si="3"/>
        <v>21.68</v>
      </c>
      <c r="F74" s="425"/>
      <c r="G74" s="536">
        <f>ROUND(B74*F74,2)</f>
        <v>0</v>
      </c>
    </row>
    <row r="75" spans="1:7" outlineLevel="1">
      <c r="A75" s="754"/>
      <c r="B75" s="427">
        <v>2</v>
      </c>
      <c r="C75" s="404" t="s">
        <v>171</v>
      </c>
      <c r="D75" s="408">
        <v>197.52</v>
      </c>
      <c r="E75" s="407">
        <f t="shared" si="3"/>
        <v>395.04</v>
      </c>
      <c r="F75" s="427"/>
      <c r="G75" s="537"/>
    </row>
    <row r="76" spans="1:7" outlineLevel="1">
      <c r="A76" s="755" t="s">
        <v>2691</v>
      </c>
      <c r="B76" s="425">
        <v>1</v>
      </c>
      <c r="C76" s="424" t="s">
        <v>171</v>
      </c>
      <c r="D76" s="403">
        <v>13.56</v>
      </c>
      <c r="E76" s="402">
        <f t="shared" si="3"/>
        <v>13.56</v>
      </c>
      <c r="F76" s="704"/>
      <c r="G76" s="536">
        <f>ROUND(B76*F76,2)</f>
        <v>0</v>
      </c>
    </row>
    <row r="77" spans="1:7" outlineLevel="1">
      <c r="A77" s="754"/>
      <c r="B77" s="427">
        <v>1</v>
      </c>
      <c r="C77" s="404" t="s">
        <v>171</v>
      </c>
      <c r="D77" s="408">
        <v>171.19</v>
      </c>
      <c r="E77" s="407">
        <f t="shared" si="3"/>
        <v>171.19</v>
      </c>
      <c r="F77" s="705"/>
      <c r="G77" s="537"/>
    </row>
    <row r="78" spans="1:7" outlineLevel="1">
      <c r="A78" s="756" t="s">
        <v>2697</v>
      </c>
      <c r="B78" s="425">
        <v>1</v>
      </c>
      <c r="C78" s="424" t="s">
        <v>171</v>
      </c>
      <c r="D78" s="403">
        <v>13.56</v>
      </c>
      <c r="E78" s="402">
        <f t="shared" si="3"/>
        <v>13.56</v>
      </c>
      <c r="F78" s="704"/>
      <c r="G78" s="536">
        <f>ROUND(B78*F78,2)</f>
        <v>0</v>
      </c>
    </row>
    <row r="79" spans="1:7" outlineLevel="1">
      <c r="A79" s="756"/>
      <c r="B79" s="427">
        <v>1</v>
      </c>
      <c r="C79" s="404" t="s">
        <v>171</v>
      </c>
      <c r="D79" s="408">
        <v>3690.94</v>
      </c>
      <c r="E79" s="407">
        <f t="shared" si="3"/>
        <v>3690.94</v>
      </c>
      <c r="F79" s="705"/>
      <c r="G79" s="537"/>
    </row>
    <row r="80" spans="1:7" outlineLevel="1">
      <c r="A80" s="756" t="s">
        <v>2696</v>
      </c>
      <c r="B80" s="425">
        <v>1</v>
      </c>
      <c r="C80" s="424" t="s">
        <v>171</v>
      </c>
      <c r="D80" s="430">
        <v>333.08</v>
      </c>
      <c r="E80" s="428">
        <f t="shared" si="3"/>
        <v>333.08</v>
      </c>
      <c r="F80" s="704"/>
      <c r="G80" s="536">
        <f>ROUND(B80*F80,2)</f>
        <v>0</v>
      </c>
    </row>
    <row r="81" spans="1:7" outlineLevel="1">
      <c r="A81" s="756"/>
      <c r="B81" s="427">
        <v>1</v>
      </c>
      <c r="C81" s="404" t="s">
        <v>171</v>
      </c>
      <c r="D81" s="496"/>
      <c r="E81" s="494"/>
      <c r="F81" s="705"/>
      <c r="G81" s="537"/>
    </row>
    <row r="82" spans="1:7" outlineLevel="1">
      <c r="A82" s="755" t="s">
        <v>2695</v>
      </c>
      <c r="B82" s="425">
        <v>1</v>
      </c>
      <c r="C82" s="424" t="s">
        <v>171</v>
      </c>
      <c r="D82" s="408">
        <v>264.52</v>
      </c>
      <c r="E82" s="407">
        <f t="shared" ref="E82:E96" si="4">MMULT(B82,D82)</f>
        <v>264.52</v>
      </c>
      <c r="F82" s="709"/>
      <c r="G82" s="536">
        <f>ROUND(B82*F82,2)</f>
        <v>0</v>
      </c>
    </row>
    <row r="83" spans="1:7" outlineLevel="1">
      <c r="A83" s="754"/>
      <c r="B83" s="427">
        <v>1</v>
      </c>
      <c r="C83" s="404" t="s">
        <v>171</v>
      </c>
      <c r="D83" s="403">
        <v>21.69</v>
      </c>
      <c r="E83" s="402">
        <f t="shared" si="4"/>
        <v>21.69</v>
      </c>
      <c r="F83" s="710"/>
      <c r="G83" s="537"/>
    </row>
    <row r="84" spans="1:7" outlineLevel="1">
      <c r="A84" s="411" t="s">
        <v>2689</v>
      </c>
      <c r="B84" s="410">
        <v>2</v>
      </c>
      <c r="C84" s="424" t="s">
        <v>171</v>
      </c>
      <c r="D84" s="408">
        <v>32.92</v>
      </c>
      <c r="E84" s="407">
        <f t="shared" si="4"/>
        <v>65.84</v>
      </c>
      <c r="F84" s="706"/>
      <c r="G84" s="536">
        <f>ROUND(B84*F84,2)</f>
        <v>0</v>
      </c>
    </row>
    <row r="85" spans="1:7" outlineLevel="1">
      <c r="A85" s="406" t="s">
        <v>2585</v>
      </c>
      <c r="B85" s="405">
        <v>2</v>
      </c>
      <c r="C85" s="404" t="s">
        <v>171</v>
      </c>
      <c r="D85" s="403">
        <v>7.75</v>
      </c>
      <c r="E85" s="402">
        <f t="shared" si="4"/>
        <v>15.5</v>
      </c>
      <c r="F85" s="708"/>
      <c r="G85" s="537"/>
    </row>
    <row r="86" spans="1:7" outlineLevel="1">
      <c r="A86" s="411" t="s">
        <v>2688</v>
      </c>
      <c r="B86" s="425">
        <v>1</v>
      </c>
      <c r="C86" s="424" t="s">
        <v>171</v>
      </c>
      <c r="D86" s="408">
        <v>32.92</v>
      </c>
      <c r="E86" s="407">
        <f t="shared" si="4"/>
        <v>32.92</v>
      </c>
      <c r="F86" s="709"/>
      <c r="G86" s="536">
        <f>ROUND(B86*F86,2)</f>
        <v>0</v>
      </c>
    </row>
    <row r="87" spans="1:7" outlineLevel="1">
      <c r="A87" s="406" t="s">
        <v>2687</v>
      </c>
      <c r="B87" s="427">
        <v>1</v>
      </c>
      <c r="C87" s="404" t="s">
        <v>171</v>
      </c>
      <c r="D87" s="403">
        <v>7.75</v>
      </c>
      <c r="E87" s="402">
        <f t="shared" si="4"/>
        <v>7.75</v>
      </c>
      <c r="F87" s="710"/>
      <c r="G87" s="537"/>
    </row>
    <row r="88" spans="1:7" outlineLevel="1">
      <c r="A88" s="411" t="s">
        <v>2686</v>
      </c>
      <c r="B88" s="425">
        <v>1</v>
      </c>
      <c r="C88" s="424" t="s">
        <v>171</v>
      </c>
      <c r="D88" s="408">
        <v>32.92</v>
      </c>
      <c r="E88" s="407">
        <f t="shared" si="4"/>
        <v>32.92</v>
      </c>
      <c r="F88" s="709"/>
      <c r="G88" s="536">
        <f>ROUND(B88*F88,2)</f>
        <v>0</v>
      </c>
    </row>
    <row r="89" spans="1:7" outlineLevel="1">
      <c r="A89" s="406" t="s">
        <v>2685</v>
      </c>
      <c r="B89" s="427">
        <v>1</v>
      </c>
      <c r="C89" s="404" t="s">
        <v>171</v>
      </c>
      <c r="D89" s="403">
        <v>7.75</v>
      </c>
      <c r="E89" s="402">
        <f t="shared" si="4"/>
        <v>7.75</v>
      </c>
      <c r="F89" s="710"/>
      <c r="G89" s="537"/>
    </row>
    <row r="90" spans="1:7" outlineLevel="1">
      <c r="A90" s="512" t="s">
        <v>2684</v>
      </c>
      <c r="B90" s="460">
        <v>1</v>
      </c>
      <c r="C90" s="424" t="s">
        <v>171</v>
      </c>
      <c r="D90" s="408">
        <v>319.52</v>
      </c>
      <c r="E90" s="407">
        <f t="shared" si="4"/>
        <v>319.52</v>
      </c>
      <c r="F90" s="711"/>
      <c r="G90" s="536">
        <f>ROUND(B90*F90,2)</f>
        <v>0</v>
      </c>
    </row>
    <row r="91" spans="1:7" outlineLevel="1">
      <c r="A91" s="459" t="s">
        <v>2683</v>
      </c>
      <c r="B91" s="458">
        <v>1</v>
      </c>
      <c r="C91" s="409" t="s">
        <v>171</v>
      </c>
      <c r="D91" s="403">
        <v>25.17</v>
      </c>
      <c r="E91" s="402">
        <f t="shared" si="4"/>
        <v>25.17</v>
      </c>
      <c r="F91" s="712"/>
      <c r="G91" s="536">
        <f>ROUND(B91*F91,2)</f>
        <v>0</v>
      </c>
    </row>
    <row r="92" spans="1:7" outlineLevel="1">
      <c r="A92" s="457" t="s">
        <v>2682</v>
      </c>
      <c r="B92" s="456"/>
      <c r="C92" s="404"/>
      <c r="D92" s="408">
        <v>210.69</v>
      </c>
      <c r="E92" s="407" t="e">
        <f t="shared" si="4"/>
        <v>#VALUE!</v>
      </c>
      <c r="F92" s="713"/>
      <c r="G92" s="537"/>
    </row>
    <row r="93" spans="1:7" outlineLevel="1">
      <c r="A93" s="411" t="s">
        <v>2681</v>
      </c>
      <c r="B93" s="425">
        <v>1</v>
      </c>
      <c r="C93" s="424" t="s">
        <v>171</v>
      </c>
      <c r="D93" s="403">
        <v>37.96</v>
      </c>
      <c r="E93" s="402">
        <f t="shared" si="4"/>
        <v>37.96</v>
      </c>
      <c r="F93" s="709"/>
      <c r="G93" s="536">
        <f>ROUND(B93*F93,2)</f>
        <v>0</v>
      </c>
    </row>
    <row r="94" spans="1:7" outlineLevel="1">
      <c r="A94" s="406" t="s">
        <v>2680</v>
      </c>
      <c r="B94" s="427">
        <v>1</v>
      </c>
      <c r="C94" s="404" t="s">
        <v>171</v>
      </c>
      <c r="D94" s="408">
        <v>36.409999999999997</v>
      </c>
      <c r="E94" s="407">
        <f t="shared" si="4"/>
        <v>36.409999999999997</v>
      </c>
      <c r="F94" s="710"/>
      <c r="G94" s="537"/>
    </row>
    <row r="95" spans="1:7" outlineLevel="1">
      <c r="A95" s="411" t="s">
        <v>2584</v>
      </c>
      <c r="B95" s="475">
        <v>1</v>
      </c>
      <c r="C95" s="409" t="s">
        <v>171</v>
      </c>
      <c r="D95" s="403">
        <v>7.36</v>
      </c>
      <c r="E95" s="402">
        <f t="shared" si="4"/>
        <v>7.36</v>
      </c>
      <c r="F95" s="718"/>
      <c r="G95" s="536">
        <f>ROUND(B95*F95,2)</f>
        <v>0</v>
      </c>
    </row>
    <row r="96" spans="1:7" outlineLevel="1">
      <c r="A96" s="406" t="s">
        <v>2583</v>
      </c>
      <c r="B96" s="405">
        <v>1</v>
      </c>
      <c r="C96" s="404" t="s">
        <v>171</v>
      </c>
      <c r="D96" s="407">
        <v>0.27</v>
      </c>
      <c r="E96" s="407">
        <f t="shared" si="4"/>
        <v>0.27</v>
      </c>
      <c r="F96" s="707"/>
      <c r="G96" s="537"/>
    </row>
    <row r="97" spans="1:7" outlineLevel="1">
      <c r="A97" s="411" t="s">
        <v>2584</v>
      </c>
      <c r="B97" s="410">
        <v>1</v>
      </c>
      <c r="C97" s="409" t="s">
        <v>171</v>
      </c>
      <c r="D97" s="402"/>
      <c r="E97" s="402"/>
      <c r="F97" s="706"/>
      <c r="G97" s="536">
        <f>ROUND(B97*F97,2)</f>
        <v>0</v>
      </c>
    </row>
    <row r="98" spans="1:7" outlineLevel="1">
      <c r="A98" s="406" t="s">
        <v>2630</v>
      </c>
      <c r="B98" s="405">
        <v>1</v>
      </c>
      <c r="C98" s="404" t="s">
        <v>171</v>
      </c>
      <c r="D98" s="408">
        <v>0.39</v>
      </c>
      <c r="E98" s="407">
        <f>MMULT(B98,D98)</f>
        <v>0.39</v>
      </c>
      <c r="F98" s="708"/>
      <c r="G98" s="537"/>
    </row>
    <row r="99" spans="1:7" outlineLevel="1">
      <c r="A99" s="411" t="s">
        <v>2584</v>
      </c>
      <c r="B99" s="475">
        <v>1</v>
      </c>
      <c r="C99" s="409" t="s">
        <v>171</v>
      </c>
      <c r="D99" s="403">
        <v>0.39</v>
      </c>
      <c r="E99" s="402">
        <f>MMULT(B99,D99)</f>
        <v>0.39</v>
      </c>
      <c r="F99" s="718"/>
      <c r="G99" s="536">
        <f>ROUND(B99*F99,2)</f>
        <v>0</v>
      </c>
    </row>
    <row r="100" spans="1:7" outlineLevel="1">
      <c r="A100" s="419" t="s">
        <v>2629</v>
      </c>
      <c r="B100" s="475">
        <v>1</v>
      </c>
      <c r="C100" s="409" t="s">
        <v>171</v>
      </c>
      <c r="D100" s="408"/>
      <c r="E100" s="407"/>
      <c r="F100" s="718"/>
      <c r="G100" s="537"/>
    </row>
    <row r="101" spans="1:7" outlineLevel="1">
      <c r="A101" s="423" t="s">
        <v>2657</v>
      </c>
      <c r="B101" s="426">
        <v>1</v>
      </c>
      <c r="C101" s="424" t="s">
        <v>171</v>
      </c>
      <c r="D101" s="403">
        <v>0.69</v>
      </c>
      <c r="E101" s="402">
        <f>MMULT(B101,D101)</f>
        <v>0.69</v>
      </c>
      <c r="F101" s="715"/>
      <c r="G101" s="536">
        <f>ROUND(B101*F101,2)</f>
        <v>0</v>
      </c>
    </row>
    <row r="102" spans="1:7" outlineLevel="1">
      <c r="A102" s="453"/>
      <c r="B102" s="405">
        <v>1</v>
      </c>
      <c r="C102" s="404" t="s">
        <v>171</v>
      </c>
      <c r="D102" s="408"/>
      <c r="E102" s="407"/>
      <c r="F102" s="708"/>
      <c r="G102" s="537"/>
    </row>
    <row r="103" spans="1:7" outlineLevel="1">
      <c r="A103" s="411" t="s">
        <v>2625</v>
      </c>
      <c r="B103" s="426">
        <v>1</v>
      </c>
      <c r="C103" s="424" t="s">
        <v>171</v>
      </c>
      <c r="D103" s="403">
        <v>68.55</v>
      </c>
      <c r="E103" s="402">
        <f>MMULT(B103,D103)</f>
        <v>68.55</v>
      </c>
      <c r="F103" s="714"/>
      <c r="G103" s="536">
        <f>ROUND(B103*F103,2)</f>
        <v>0</v>
      </c>
    </row>
    <row r="104" spans="1:7" outlineLevel="1">
      <c r="A104" s="453" t="s">
        <v>2672</v>
      </c>
      <c r="B104" s="405">
        <v>1</v>
      </c>
      <c r="C104" s="404" t="s">
        <v>171</v>
      </c>
      <c r="D104" s="485"/>
      <c r="E104" s="399" t="e">
        <f>SUM(E59,E61,E63,#REF!,E65,E67,E69,E71,E73,E75,E77,E79,E82,E84,E86,E88,E90,E92,E94,E96,E98,E100,E102)</f>
        <v>#REF!</v>
      </c>
      <c r="F104" s="707"/>
      <c r="G104" s="537"/>
    </row>
    <row r="105" spans="1:7" outlineLevel="1">
      <c r="A105" s="755" t="s">
        <v>2679</v>
      </c>
      <c r="B105" s="410">
        <v>1</v>
      </c>
      <c r="C105" s="409" t="s">
        <v>171</v>
      </c>
      <c r="D105" s="485"/>
      <c r="E105" s="399" t="e">
        <f>SUM(E60,E62,#REF!,E64,E66,E68,E70,E72,E74,E76,E78,E80,E83,E85,E87,E89,E91,E93,E95,E97,E99,E101,E103)</f>
        <v>#REF!</v>
      </c>
      <c r="F105" s="706"/>
      <c r="G105" s="536">
        <f>ROUND(B105*F105,2)</f>
        <v>0</v>
      </c>
    </row>
    <row r="106" spans="1:7" outlineLevel="1">
      <c r="A106" s="754"/>
      <c r="B106" s="405">
        <v>1</v>
      </c>
      <c r="C106" s="404" t="s">
        <v>171</v>
      </c>
      <c r="F106" s="707"/>
      <c r="G106" s="537"/>
    </row>
    <row r="107" spans="1:7" outlineLevel="1">
      <c r="A107" s="755" t="s">
        <v>2504</v>
      </c>
      <c r="B107" s="426">
        <v>20</v>
      </c>
      <c r="C107" s="424" t="s">
        <v>2500</v>
      </c>
      <c r="D107" s="408">
        <v>9.68</v>
      </c>
      <c r="E107" s="407">
        <f>MMULT(B107,D107)</f>
        <v>193.6</v>
      </c>
      <c r="F107" s="407"/>
      <c r="G107" s="536">
        <f>ROUND(B107*F107,2)</f>
        <v>0</v>
      </c>
    </row>
    <row r="108" spans="1:7" outlineLevel="1">
      <c r="A108" s="754"/>
      <c r="B108" s="405"/>
      <c r="C108" s="404"/>
      <c r="D108" s="403">
        <v>7.75</v>
      </c>
      <c r="E108" s="402" t="e">
        <f>MMULT(B108,D108)</f>
        <v>#VALUE!</v>
      </c>
      <c r="F108" s="405"/>
      <c r="G108" s="537"/>
    </row>
    <row r="109" spans="1:7" outlineLevel="1">
      <c r="A109" s="411" t="s">
        <v>2503</v>
      </c>
      <c r="B109" s="426">
        <v>20</v>
      </c>
      <c r="C109" s="424" t="s">
        <v>2500</v>
      </c>
      <c r="D109" s="408">
        <v>12.01</v>
      </c>
      <c r="E109" s="407">
        <f>MMULT(B109,D109)</f>
        <v>240.2</v>
      </c>
      <c r="F109" s="407"/>
      <c r="G109" s="536">
        <f>ROUND(B109*F109,2)</f>
        <v>0</v>
      </c>
    </row>
    <row r="110" spans="1:7" outlineLevel="1">
      <c r="A110" s="406" t="s">
        <v>2502</v>
      </c>
      <c r="B110" s="405">
        <v>20</v>
      </c>
      <c r="C110" s="404" t="s">
        <v>2500</v>
      </c>
      <c r="D110" s="403">
        <v>11.04</v>
      </c>
      <c r="E110" s="402">
        <f>MMULT(B110,D110)</f>
        <v>220.79999999999998</v>
      </c>
      <c r="F110" s="405"/>
      <c r="G110" s="537"/>
    </row>
    <row r="111" spans="1:7" outlineLevel="1">
      <c r="A111" s="411" t="s">
        <v>2501</v>
      </c>
      <c r="B111" s="425"/>
      <c r="C111" s="409"/>
      <c r="D111" s="407">
        <v>0.39</v>
      </c>
      <c r="E111" s="407" t="e">
        <f>MMULT(B111,D111)</f>
        <v>#VALUE!</v>
      </c>
      <c r="F111" s="425"/>
      <c r="G111" s="536"/>
    </row>
    <row r="112" spans="1:7" outlineLevel="1">
      <c r="A112" s="406"/>
      <c r="B112" s="405">
        <v>20</v>
      </c>
      <c r="C112" s="404" t="s">
        <v>2500</v>
      </c>
      <c r="D112" s="402"/>
      <c r="E112" s="402"/>
      <c r="F112" s="402"/>
      <c r="G112" s="537">
        <f>ROUND(B112*F112,2)</f>
        <v>0</v>
      </c>
    </row>
    <row r="113" spans="1:7" outlineLevel="1">
      <c r="A113" s="512" t="s">
        <v>2499</v>
      </c>
      <c r="B113" s="426"/>
      <c r="C113" s="409"/>
      <c r="D113" s="408">
        <v>83.27</v>
      </c>
      <c r="E113" s="407" t="e">
        <f>MMULT(B113,D113)</f>
        <v>#VALUE!</v>
      </c>
      <c r="F113" s="410"/>
      <c r="G113" s="536"/>
    </row>
    <row r="114" spans="1:7" outlineLevel="1">
      <c r="A114" s="406"/>
      <c r="B114" s="405">
        <v>1</v>
      </c>
      <c r="C114" s="404" t="s">
        <v>171</v>
      </c>
      <c r="D114" s="403">
        <v>8.1300000000000008</v>
      </c>
      <c r="E114" s="402">
        <f>MMULT(B114,D114)</f>
        <v>8.1300000000000008</v>
      </c>
      <c r="F114" s="707"/>
      <c r="G114" s="537">
        <f>ROUND(B114*F114,2)</f>
        <v>0</v>
      </c>
    </row>
    <row r="115" spans="1:7" outlineLevel="1"/>
    <row r="116" spans="1:7" ht="14.25">
      <c r="A116" s="514" t="s">
        <v>2694</v>
      </c>
      <c r="B116" s="515"/>
      <c r="C116" s="516"/>
      <c r="D116" s="520">
        <v>8.1300000000000008</v>
      </c>
      <c r="E116" s="521" t="e">
        <f t="shared" ref="E116:E132" si="5">MMULT(B116,D116)</f>
        <v>#VALUE!</v>
      </c>
      <c r="F116" s="515"/>
      <c r="G116" s="535">
        <f>SUM(G117:G161)</f>
        <v>0</v>
      </c>
    </row>
    <row r="117" spans="1:7" outlineLevel="1">
      <c r="A117" s="474" t="s">
        <v>2693</v>
      </c>
      <c r="B117" s="410">
        <v>2</v>
      </c>
      <c r="C117" s="428" t="s">
        <v>161</v>
      </c>
      <c r="D117" s="408">
        <v>43.38</v>
      </c>
      <c r="E117" s="407">
        <f t="shared" si="5"/>
        <v>86.76</v>
      </c>
      <c r="F117" s="702"/>
      <c r="G117" s="536">
        <f>ROUND(B117*F117,2)</f>
        <v>0</v>
      </c>
    </row>
    <row r="118" spans="1:7" outlineLevel="1">
      <c r="A118" s="406" t="s">
        <v>2510</v>
      </c>
      <c r="B118" s="427">
        <v>2</v>
      </c>
      <c r="C118" s="402" t="s">
        <v>161</v>
      </c>
      <c r="D118" s="403">
        <v>11.62</v>
      </c>
      <c r="E118" s="402">
        <f t="shared" si="5"/>
        <v>23.24</v>
      </c>
      <c r="F118" s="427"/>
      <c r="G118" s="537"/>
    </row>
    <row r="119" spans="1:7" outlineLevel="1">
      <c r="A119" s="411" t="s">
        <v>2609</v>
      </c>
      <c r="B119" s="410">
        <v>5</v>
      </c>
      <c r="C119" s="428" t="s">
        <v>161</v>
      </c>
      <c r="D119" s="408">
        <v>36.79</v>
      </c>
      <c r="E119" s="407">
        <f t="shared" si="5"/>
        <v>183.95</v>
      </c>
      <c r="F119" s="702"/>
      <c r="G119" s="536">
        <f>ROUND(B119*F119,2)</f>
        <v>0</v>
      </c>
    </row>
    <row r="120" spans="1:7" outlineLevel="1">
      <c r="A120" s="406" t="s">
        <v>2510</v>
      </c>
      <c r="B120" s="427">
        <v>5</v>
      </c>
      <c r="C120" s="402" t="s">
        <v>161</v>
      </c>
      <c r="D120" s="403">
        <v>10.84</v>
      </c>
      <c r="E120" s="402">
        <f t="shared" si="5"/>
        <v>54.2</v>
      </c>
      <c r="F120" s="427"/>
      <c r="G120" s="537"/>
    </row>
    <row r="121" spans="1:7" outlineLevel="1">
      <c r="A121" s="411" t="s">
        <v>2608</v>
      </c>
      <c r="B121" s="410">
        <v>20</v>
      </c>
      <c r="C121" s="428" t="s">
        <v>161</v>
      </c>
      <c r="D121" s="408">
        <v>52.67</v>
      </c>
      <c r="E121" s="407">
        <f t="shared" si="5"/>
        <v>1053.4000000000001</v>
      </c>
      <c r="F121" s="702"/>
      <c r="G121" s="536">
        <f>ROUND(B121*F121,2)</f>
        <v>0</v>
      </c>
    </row>
    <row r="122" spans="1:7" outlineLevel="1">
      <c r="A122" s="406" t="s">
        <v>2510</v>
      </c>
      <c r="B122" s="427">
        <v>20</v>
      </c>
      <c r="C122" s="402" t="s">
        <v>161</v>
      </c>
      <c r="D122" s="403">
        <v>11.23</v>
      </c>
      <c r="E122" s="402">
        <f t="shared" si="5"/>
        <v>224.60000000000002</v>
      </c>
      <c r="F122" s="427"/>
      <c r="G122" s="537"/>
    </row>
    <row r="123" spans="1:7" outlineLevel="1">
      <c r="A123" s="755" t="s">
        <v>2509</v>
      </c>
      <c r="B123" s="410">
        <v>100</v>
      </c>
      <c r="C123" s="428" t="s">
        <v>2508</v>
      </c>
      <c r="D123" s="408">
        <v>32.92</v>
      </c>
      <c r="E123" s="407">
        <f t="shared" si="5"/>
        <v>3292</v>
      </c>
      <c r="F123" s="702"/>
      <c r="G123" s="536">
        <f>ROUND(B123*F123,2)</f>
        <v>0</v>
      </c>
    </row>
    <row r="124" spans="1:7" outlineLevel="1">
      <c r="A124" s="754"/>
      <c r="B124" s="427"/>
      <c r="C124" s="402"/>
      <c r="D124" s="403">
        <v>7.75</v>
      </c>
      <c r="E124" s="402" t="e">
        <f t="shared" si="5"/>
        <v>#VALUE!</v>
      </c>
      <c r="F124" s="427"/>
      <c r="G124" s="537"/>
    </row>
    <row r="125" spans="1:7" outlineLevel="1">
      <c r="A125" s="753" t="s">
        <v>2692</v>
      </c>
      <c r="B125" s="425">
        <v>3</v>
      </c>
      <c r="C125" s="424" t="s">
        <v>171</v>
      </c>
      <c r="D125" s="408">
        <v>32.92</v>
      </c>
      <c r="E125" s="407">
        <f t="shared" si="5"/>
        <v>98.76</v>
      </c>
      <c r="F125" s="425"/>
      <c r="G125" s="536">
        <f>ROUND(B125*F125,2)</f>
        <v>0</v>
      </c>
    </row>
    <row r="126" spans="1:7" outlineLevel="1">
      <c r="A126" s="754"/>
      <c r="B126" s="427">
        <v>3</v>
      </c>
      <c r="C126" s="404" t="s">
        <v>171</v>
      </c>
      <c r="D126" s="403">
        <v>7.75</v>
      </c>
      <c r="E126" s="402">
        <f t="shared" si="5"/>
        <v>23.25</v>
      </c>
      <c r="F126" s="427"/>
      <c r="G126" s="537"/>
    </row>
    <row r="127" spans="1:7" outlineLevel="1">
      <c r="A127" s="755" t="s">
        <v>2691</v>
      </c>
      <c r="B127" s="425">
        <v>3</v>
      </c>
      <c r="C127" s="424" t="s">
        <v>171</v>
      </c>
      <c r="D127" s="408">
        <v>36.409999999999997</v>
      </c>
      <c r="E127" s="407">
        <f t="shared" si="5"/>
        <v>109.22999999999999</v>
      </c>
      <c r="F127" s="704"/>
      <c r="G127" s="536">
        <f>ROUND(B127*F127,2)</f>
        <v>0</v>
      </c>
    </row>
    <row r="128" spans="1:7" outlineLevel="1">
      <c r="A128" s="754"/>
      <c r="B128" s="427">
        <v>3</v>
      </c>
      <c r="C128" s="404" t="s">
        <v>171</v>
      </c>
      <c r="D128" s="403">
        <v>7.36</v>
      </c>
      <c r="E128" s="402">
        <f t="shared" si="5"/>
        <v>22.080000000000002</v>
      </c>
      <c r="F128" s="705"/>
      <c r="G128" s="537"/>
    </row>
    <row r="129" spans="1:7" outlineLevel="1">
      <c r="A129" s="755" t="s">
        <v>2690</v>
      </c>
      <c r="B129" s="425">
        <v>3</v>
      </c>
      <c r="C129" s="424" t="s">
        <v>171</v>
      </c>
      <c r="D129" s="408">
        <v>147.16999999999999</v>
      </c>
      <c r="E129" s="407">
        <f t="shared" si="5"/>
        <v>441.51</v>
      </c>
      <c r="F129" s="709"/>
      <c r="G129" s="536">
        <f>ROUND(B129*F129,2)</f>
        <v>0</v>
      </c>
    </row>
    <row r="130" spans="1:7" outlineLevel="1">
      <c r="A130" s="754"/>
      <c r="B130" s="427">
        <v>3</v>
      </c>
      <c r="C130" s="404" t="s">
        <v>171</v>
      </c>
      <c r="D130" s="430">
        <v>37.96</v>
      </c>
      <c r="E130" s="428">
        <f t="shared" si="5"/>
        <v>113.88</v>
      </c>
      <c r="F130" s="705"/>
      <c r="G130" s="537"/>
    </row>
    <row r="131" spans="1:7" outlineLevel="1">
      <c r="A131" s="411" t="s">
        <v>2689</v>
      </c>
      <c r="B131" s="410">
        <v>2</v>
      </c>
      <c r="C131" s="424" t="s">
        <v>171</v>
      </c>
      <c r="D131" s="408">
        <v>10136</v>
      </c>
      <c r="E131" s="407">
        <f t="shared" si="5"/>
        <v>20272</v>
      </c>
      <c r="F131" s="706"/>
      <c r="G131" s="536">
        <f>ROUND(B131*F131,2)</f>
        <v>0</v>
      </c>
    </row>
    <row r="132" spans="1:7" outlineLevel="1">
      <c r="A132" s="406" t="s">
        <v>2585</v>
      </c>
      <c r="B132" s="405">
        <v>2</v>
      </c>
      <c r="C132" s="404" t="s">
        <v>171</v>
      </c>
      <c r="D132" s="430">
        <v>464.76</v>
      </c>
      <c r="E132" s="428">
        <f t="shared" si="5"/>
        <v>929.52</v>
      </c>
      <c r="F132" s="707"/>
      <c r="G132" s="537"/>
    </row>
    <row r="133" spans="1:7" outlineLevel="1">
      <c r="A133" s="411" t="s">
        <v>2688</v>
      </c>
      <c r="B133" s="425">
        <v>1</v>
      </c>
      <c r="C133" s="424" t="s">
        <v>171</v>
      </c>
      <c r="D133" s="430"/>
      <c r="E133" s="428"/>
      <c r="F133" s="709"/>
      <c r="G133" s="536">
        <f>ROUND(B133*F133,2)</f>
        <v>0</v>
      </c>
    </row>
    <row r="134" spans="1:7" outlineLevel="1">
      <c r="A134" s="406" t="s">
        <v>2687</v>
      </c>
      <c r="B134" s="427">
        <v>1</v>
      </c>
      <c r="C134" s="404" t="s">
        <v>171</v>
      </c>
      <c r="D134" s="430"/>
      <c r="E134" s="428"/>
      <c r="F134" s="710"/>
      <c r="G134" s="537"/>
    </row>
    <row r="135" spans="1:7" outlineLevel="1">
      <c r="A135" s="411" t="s">
        <v>2686</v>
      </c>
      <c r="B135" s="425">
        <v>1</v>
      </c>
      <c r="C135" s="424" t="s">
        <v>171</v>
      </c>
      <c r="D135" s="403"/>
      <c r="E135" s="402"/>
      <c r="F135" s="709"/>
      <c r="G135" s="536">
        <f>ROUND(B135*F135,2)</f>
        <v>0</v>
      </c>
    </row>
    <row r="136" spans="1:7" outlineLevel="1">
      <c r="A136" s="406" t="s">
        <v>2685</v>
      </c>
      <c r="B136" s="427">
        <v>1</v>
      </c>
      <c r="C136" s="404" t="s">
        <v>171</v>
      </c>
      <c r="D136" s="407">
        <v>0.27</v>
      </c>
      <c r="E136" s="428">
        <f>MMULT(B136,D136)</f>
        <v>0.27</v>
      </c>
      <c r="F136" s="710"/>
      <c r="G136" s="537"/>
    </row>
    <row r="137" spans="1:7" outlineLevel="1">
      <c r="A137" s="512" t="s">
        <v>2684</v>
      </c>
      <c r="B137" s="460">
        <v>1</v>
      </c>
      <c r="C137" s="424" t="s">
        <v>171</v>
      </c>
      <c r="D137" s="402"/>
      <c r="E137" s="402"/>
      <c r="F137" s="711"/>
      <c r="G137" s="536">
        <f>ROUND(B137*F137,2)</f>
        <v>0</v>
      </c>
    </row>
    <row r="138" spans="1:7" outlineLevel="1">
      <c r="A138" s="459" t="s">
        <v>2683</v>
      </c>
      <c r="B138" s="458">
        <v>1</v>
      </c>
      <c r="C138" s="409" t="s">
        <v>171</v>
      </c>
      <c r="D138" s="408">
        <v>0.39</v>
      </c>
      <c r="E138" s="407">
        <f>MMULT(B138,D138)</f>
        <v>0.39</v>
      </c>
      <c r="F138" s="712"/>
      <c r="G138" s="536">
        <f>ROUND(B138*F138,2)</f>
        <v>0</v>
      </c>
    </row>
    <row r="139" spans="1:7" outlineLevel="1">
      <c r="A139" s="457" t="s">
        <v>2682</v>
      </c>
      <c r="B139" s="456"/>
      <c r="C139" s="404"/>
      <c r="D139" s="403">
        <v>0.39</v>
      </c>
      <c r="E139" s="402" t="e">
        <f>MMULT(B139,D139)</f>
        <v>#VALUE!</v>
      </c>
      <c r="F139" s="713"/>
      <c r="G139" s="537"/>
    </row>
    <row r="140" spans="1:7" outlineLevel="1">
      <c r="A140" s="411" t="s">
        <v>2681</v>
      </c>
      <c r="B140" s="425">
        <v>1</v>
      </c>
      <c r="C140" s="424" t="s">
        <v>171</v>
      </c>
      <c r="D140" s="408"/>
      <c r="E140" s="407"/>
      <c r="F140" s="709"/>
      <c r="G140" s="536">
        <f>ROUND(B140*F140,2)</f>
        <v>0</v>
      </c>
    </row>
    <row r="141" spans="1:7" outlineLevel="1">
      <c r="A141" s="406" t="s">
        <v>2680</v>
      </c>
      <c r="B141" s="427">
        <v>1</v>
      </c>
      <c r="C141" s="404" t="s">
        <v>171</v>
      </c>
      <c r="D141" s="403">
        <v>0.69</v>
      </c>
      <c r="E141" s="402">
        <f>MMULT(B141,D141)</f>
        <v>0.69</v>
      </c>
      <c r="F141" s="710"/>
      <c r="G141" s="537"/>
    </row>
    <row r="142" spans="1:7" outlineLevel="1">
      <c r="A142" s="411" t="s">
        <v>2584</v>
      </c>
      <c r="B142" s="475">
        <v>3</v>
      </c>
      <c r="C142" s="409" t="s">
        <v>171</v>
      </c>
      <c r="D142" s="408">
        <v>140.19999999999999</v>
      </c>
      <c r="E142" s="407">
        <f>MMULT(B142,D142)</f>
        <v>420.59999999999997</v>
      </c>
      <c r="F142" s="718"/>
      <c r="G142" s="536">
        <f>ROUND(B142*F142,2)</f>
        <v>0</v>
      </c>
    </row>
    <row r="143" spans="1:7" outlineLevel="1">
      <c r="A143" s="406" t="s">
        <v>2583</v>
      </c>
      <c r="B143" s="405">
        <v>3</v>
      </c>
      <c r="C143" s="404" t="s">
        <v>171</v>
      </c>
      <c r="D143" s="403">
        <v>154.91999999999999</v>
      </c>
      <c r="E143" s="402">
        <f>MMULT(B143,D143)</f>
        <v>464.76</v>
      </c>
      <c r="F143" s="708"/>
      <c r="G143" s="537"/>
    </row>
    <row r="144" spans="1:7" outlineLevel="1">
      <c r="A144" s="411" t="s">
        <v>2584</v>
      </c>
      <c r="B144" s="410">
        <v>1</v>
      </c>
      <c r="C144" s="409" t="s">
        <v>171</v>
      </c>
      <c r="D144" s="408"/>
      <c r="E144" s="407"/>
      <c r="F144" s="706"/>
      <c r="G144" s="536">
        <f>ROUND(B144*F144,2)</f>
        <v>0</v>
      </c>
    </row>
    <row r="145" spans="1:7" outlineLevel="1">
      <c r="A145" s="406" t="s">
        <v>2630</v>
      </c>
      <c r="B145" s="405">
        <v>1</v>
      </c>
      <c r="C145" s="404" t="s">
        <v>171</v>
      </c>
      <c r="D145" s="403">
        <v>68.55</v>
      </c>
      <c r="E145" s="402">
        <f>MMULT(B145,D145)</f>
        <v>68.55</v>
      </c>
      <c r="F145" s="707"/>
      <c r="G145" s="537"/>
    </row>
    <row r="146" spans="1:7" outlineLevel="1">
      <c r="A146" s="411" t="s">
        <v>2584</v>
      </c>
      <c r="B146" s="475">
        <v>1</v>
      </c>
      <c r="C146" s="409" t="s">
        <v>171</v>
      </c>
      <c r="D146" s="485"/>
      <c r="E146" s="399" t="e">
        <f>SUM(E107,E109,E111,E113,#REF!,E115,E117,E119,E121,E123,E125,E127,E129,E131,E136,E138,E140,E142,E144)</f>
        <v>#REF!</v>
      </c>
      <c r="F146" s="718"/>
      <c r="G146" s="536">
        <f>ROUND(B146*F146,2)</f>
        <v>0</v>
      </c>
    </row>
    <row r="147" spans="1:7" outlineLevel="1">
      <c r="A147" s="419" t="s">
        <v>2629</v>
      </c>
      <c r="B147" s="475">
        <v>1</v>
      </c>
      <c r="C147" s="409" t="s">
        <v>171</v>
      </c>
      <c r="D147" s="485"/>
      <c r="E147" s="399" t="e">
        <f>SUM(E108,E110,E112,E114,#REF!,E116,E118,E120,E122,E124,E126,E128,E130,E132,E137,E139,E141,E143,E145)</f>
        <v>#REF!</v>
      </c>
      <c r="F147" s="718"/>
      <c r="G147" s="537"/>
    </row>
    <row r="148" spans="1:7" outlineLevel="1">
      <c r="A148" s="423" t="s">
        <v>2657</v>
      </c>
      <c r="B148" s="426">
        <v>1</v>
      </c>
      <c r="C148" s="424" t="s">
        <v>171</v>
      </c>
      <c r="D148" s="484"/>
      <c r="E148" s="511"/>
      <c r="F148" s="714"/>
      <c r="G148" s="536">
        <f>ROUND(B148*F148,2)</f>
        <v>0</v>
      </c>
    </row>
    <row r="149" spans="1:7" outlineLevel="1">
      <c r="A149" s="453"/>
      <c r="B149" s="405">
        <v>1</v>
      </c>
      <c r="C149" s="404" t="s">
        <v>171</v>
      </c>
      <c r="D149" s="487"/>
      <c r="E149" s="486"/>
      <c r="F149" s="708"/>
      <c r="G149" s="537"/>
    </row>
    <row r="150" spans="1:7" outlineLevel="1">
      <c r="A150" s="411" t="s">
        <v>2625</v>
      </c>
      <c r="B150" s="426">
        <v>1</v>
      </c>
      <c r="C150" s="424" t="s">
        <v>171</v>
      </c>
      <c r="D150" s="408">
        <v>4.84</v>
      </c>
      <c r="E150" s="407">
        <f t="shared" ref="E150:E155" si="6">MMULT(B150,D150)</f>
        <v>4.84</v>
      </c>
      <c r="F150" s="714"/>
      <c r="G150" s="536">
        <f>ROUND(B150*F150,2)</f>
        <v>0</v>
      </c>
    </row>
    <row r="151" spans="1:7" outlineLevel="1">
      <c r="A151" s="453" t="s">
        <v>2672</v>
      </c>
      <c r="B151" s="405">
        <v>1</v>
      </c>
      <c r="C151" s="404" t="s">
        <v>171</v>
      </c>
      <c r="D151" s="403">
        <v>5.42</v>
      </c>
      <c r="E151" s="402">
        <f t="shared" si="6"/>
        <v>5.42</v>
      </c>
      <c r="F151" s="707"/>
      <c r="G151" s="537"/>
    </row>
    <row r="152" spans="1:7" outlineLevel="1">
      <c r="A152" s="755" t="s">
        <v>2679</v>
      </c>
      <c r="B152" s="410">
        <v>1</v>
      </c>
      <c r="C152" s="409" t="s">
        <v>171</v>
      </c>
      <c r="D152" s="408">
        <v>6.2</v>
      </c>
      <c r="E152" s="407">
        <f t="shared" si="6"/>
        <v>6.2</v>
      </c>
      <c r="F152" s="706"/>
      <c r="G152" s="536">
        <f>ROUND(B152*F152,2)</f>
        <v>0</v>
      </c>
    </row>
    <row r="153" spans="1:7" outlineLevel="1">
      <c r="A153" s="754"/>
      <c r="B153" s="405">
        <v>1</v>
      </c>
      <c r="C153" s="404" t="s">
        <v>171</v>
      </c>
      <c r="D153" s="403">
        <v>5.81</v>
      </c>
      <c r="E153" s="402">
        <f t="shared" si="6"/>
        <v>5.81</v>
      </c>
      <c r="F153" s="707"/>
      <c r="G153" s="537"/>
    </row>
    <row r="154" spans="1:7" outlineLevel="1">
      <c r="A154" s="753" t="s">
        <v>2504</v>
      </c>
      <c r="B154" s="410">
        <v>27</v>
      </c>
      <c r="C154" s="409" t="s">
        <v>2500</v>
      </c>
      <c r="D154" s="408">
        <v>8.1300000000000008</v>
      </c>
      <c r="E154" s="407">
        <f t="shared" si="6"/>
        <v>219.51000000000002</v>
      </c>
      <c r="F154" s="410"/>
      <c r="G154" s="536">
        <f>ROUND(B154*F154,2)</f>
        <v>0</v>
      </c>
    </row>
    <row r="155" spans="1:7" outlineLevel="1">
      <c r="A155" s="754"/>
      <c r="B155" s="405"/>
      <c r="C155" s="404"/>
      <c r="D155" s="403">
        <v>6.58</v>
      </c>
      <c r="E155" s="402" t="e">
        <f t="shared" si="6"/>
        <v>#VALUE!</v>
      </c>
      <c r="F155" s="405"/>
      <c r="G155" s="537"/>
    </row>
    <row r="156" spans="1:7" ht="15.75" outlineLevel="1" thickBot="1">
      <c r="A156" s="411" t="s">
        <v>2503</v>
      </c>
      <c r="B156" s="426">
        <v>27</v>
      </c>
      <c r="C156" s="424" t="s">
        <v>2500</v>
      </c>
      <c r="D156" s="490" t="s">
        <v>2514</v>
      </c>
      <c r="E156" s="434" t="s">
        <v>2612</v>
      </c>
      <c r="F156" s="407"/>
      <c r="G156" s="536">
        <f>ROUND(B156*F156,2)</f>
        <v>0</v>
      </c>
    </row>
    <row r="157" spans="1:7" outlineLevel="1">
      <c r="A157" s="406" t="s">
        <v>2502</v>
      </c>
      <c r="B157" s="405">
        <v>27</v>
      </c>
      <c r="C157" s="404" t="s">
        <v>2500</v>
      </c>
      <c r="D157" s="484"/>
      <c r="E157" s="511"/>
      <c r="F157" s="405"/>
      <c r="G157" s="537"/>
    </row>
    <row r="158" spans="1:7" outlineLevel="1">
      <c r="A158" s="411" t="s">
        <v>2501</v>
      </c>
      <c r="B158" s="425"/>
      <c r="C158" s="409"/>
      <c r="D158" s="407">
        <v>0.39</v>
      </c>
      <c r="E158" s="407" t="e">
        <f>MMULT(B158,D158)</f>
        <v>#VALUE!</v>
      </c>
      <c r="F158" s="425"/>
      <c r="G158" s="536"/>
    </row>
    <row r="159" spans="1:7" outlineLevel="1">
      <c r="A159" s="406"/>
      <c r="B159" s="405">
        <v>27</v>
      </c>
      <c r="C159" s="404" t="s">
        <v>2500</v>
      </c>
      <c r="D159" s="402"/>
      <c r="E159" s="402"/>
      <c r="F159" s="402"/>
      <c r="G159" s="537">
        <f>ROUND(B159*F159,2)</f>
        <v>0</v>
      </c>
    </row>
    <row r="160" spans="1:7" ht="12.75" customHeight="1" outlineLevel="1">
      <c r="A160" s="423" t="s">
        <v>2499</v>
      </c>
      <c r="B160" s="410"/>
      <c r="C160" s="409"/>
      <c r="D160" s="408">
        <v>1.55</v>
      </c>
      <c r="E160" s="407" t="e">
        <f>MMULT(B160,D160)</f>
        <v>#VALUE!</v>
      </c>
      <c r="F160" s="410"/>
      <c r="G160" s="536"/>
    </row>
    <row r="161" spans="1:7" outlineLevel="1">
      <c r="A161" s="406"/>
      <c r="B161" s="405">
        <v>1</v>
      </c>
      <c r="C161" s="404" t="s">
        <v>171</v>
      </c>
      <c r="D161" s="403">
        <v>6.2</v>
      </c>
      <c r="E161" s="402">
        <f>MMULT(B161,D161)</f>
        <v>6.2</v>
      </c>
      <c r="F161" s="707"/>
      <c r="G161" s="537">
        <f>ROUND(B161*F161,2)</f>
        <v>0</v>
      </c>
    </row>
    <row r="162" spans="1:7" ht="12.75" customHeight="1" outlineLevel="1"/>
    <row r="163" spans="1:7" ht="14.25">
      <c r="A163" s="514" t="s">
        <v>2678</v>
      </c>
      <c r="B163" s="515"/>
      <c r="C163" s="516"/>
      <c r="D163" s="520">
        <v>16.27</v>
      </c>
      <c r="E163" s="521" t="e">
        <f t="shared" ref="E163:E172" si="7">MMULT(B163,D163)</f>
        <v>#VALUE!</v>
      </c>
      <c r="F163" s="515"/>
      <c r="G163" s="535">
        <f>SUM(G164:G224)</f>
        <v>0</v>
      </c>
    </row>
    <row r="164" spans="1:7" outlineLevel="1">
      <c r="A164" s="411" t="s">
        <v>2608</v>
      </c>
      <c r="B164" s="410">
        <v>15</v>
      </c>
      <c r="C164" s="428" t="s">
        <v>161</v>
      </c>
      <c r="D164" s="408">
        <v>1.74</v>
      </c>
      <c r="E164" s="407">
        <f t="shared" si="7"/>
        <v>26.1</v>
      </c>
      <c r="F164" s="702"/>
      <c r="G164" s="536">
        <f>ROUND(B164*F164,2)</f>
        <v>0</v>
      </c>
    </row>
    <row r="165" spans="1:7" outlineLevel="1">
      <c r="A165" s="406" t="s">
        <v>2510</v>
      </c>
      <c r="B165" s="427">
        <v>15</v>
      </c>
      <c r="C165" s="402" t="s">
        <v>161</v>
      </c>
      <c r="D165" s="403">
        <v>2.71</v>
      </c>
      <c r="E165" s="402">
        <f t="shared" si="7"/>
        <v>40.65</v>
      </c>
      <c r="F165" s="427"/>
      <c r="G165" s="537"/>
    </row>
    <row r="166" spans="1:7" outlineLevel="1">
      <c r="A166" s="411" t="s">
        <v>2511</v>
      </c>
      <c r="B166" s="410">
        <v>10</v>
      </c>
      <c r="C166" s="428" t="s">
        <v>161</v>
      </c>
      <c r="D166" s="408">
        <v>36.79</v>
      </c>
      <c r="E166" s="407">
        <f t="shared" si="7"/>
        <v>367.9</v>
      </c>
      <c r="F166" s="702"/>
      <c r="G166" s="536">
        <f>ROUND(B166*F166,2)</f>
        <v>0</v>
      </c>
    </row>
    <row r="167" spans="1:7" outlineLevel="1">
      <c r="A167" s="406" t="s">
        <v>2510</v>
      </c>
      <c r="B167" s="427">
        <v>10</v>
      </c>
      <c r="C167" s="402" t="s">
        <v>161</v>
      </c>
      <c r="D167" s="403">
        <v>10.84</v>
      </c>
      <c r="E167" s="402">
        <f t="shared" si="7"/>
        <v>108.4</v>
      </c>
      <c r="F167" s="427"/>
      <c r="G167" s="537"/>
    </row>
    <row r="168" spans="1:7" outlineLevel="1">
      <c r="A168" s="411" t="s">
        <v>2599</v>
      </c>
      <c r="B168" s="410">
        <v>25</v>
      </c>
      <c r="C168" s="428" t="s">
        <v>161</v>
      </c>
      <c r="D168" s="408">
        <v>32.92</v>
      </c>
      <c r="E168" s="407">
        <f t="shared" si="7"/>
        <v>823</v>
      </c>
      <c r="F168" s="702"/>
      <c r="G168" s="536">
        <f>ROUND(B168*F168,2)</f>
        <v>0</v>
      </c>
    </row>
    <row r="169" spans="1:7" outlineLevel="1">
      <c r="A169" s="406" t="s">
        <v>2510</v>
      </c>
      <c r="B169" s="427">
        <v>25</v>
      </c>
      <c r="C169" s="402" t="s">
        <v>161</v>
      </c>
      <c r="D169" s="403">
        <v>7.75</v>
      </c>
      <c r="E169" s="402">
        <f t="shared" si="7"/>
        <v>193.75</v>
      </c>
      <c r="F169" s="427"/>
      <c r="G169" s="537"/>
    </row>
    <row r="170" spans="1:7" outlineLevel="1">
      <c r="A170" s="755" t="s">
        <v>2648</v>
      </c>
      <c r="B170" s="425">
        <v>300</v>
      </c>
      <c r="C170" s="424" t="s">
        <v>2508</v>
      </c>
      <c r="D170" s="408">
        <v>76.680000000000007</v>
      </c>
      <c r="E170" s="407">
        <f t="shared" si="7"/>
        <v>23004.000000000004</v>
      </c>
      <c r="F170" s="703"/>
      <c r="G170" s="536">
        <f>ROUND(B170*F170,2)</f>
        <v>0</v>
      </c>
    </row>
    <row r="171" spans="1:7" outlineLevel="1">
      <c r="A171" s="754"/>
      <c r="B171" s="427"/>
      <c r="C171" s="404"/>
      <c r="D171" s="403">
        <v>10.84</v>
      </c>
      <c r="E171" s="402" t="e">
        <f t="shared" si="7"/>
        <v>#VALUE!</v>
      </c>
      <c r="F171" s="427"/>
      <c r="G171" s="537"/>
    </row>
    <row r="172" spans="1:7" outlineLevel="1">
      <c r="A172" s="411" t="s">
        <v>2677</v>
      </c>
      <c r="B172" s="410">
        <v>8</v>
      </c>
      <c r="C172" s="409" t="s">
        <v>171</v>
      </c>
      <c r="D172" s="407">
        <v>0.27</v>
      </c>
      <c r="E172" s="407">
        <f t="shared" si="7"/>
        <v>2.16</v>
      </c>
      <c r="F172" s="706"/>
      <c r="G172" s="536">
        <f>ROUND(B172*F172,2)</f>
        <v>0</v>
      </c>
    </row>
    <row r="173" spans="1:7" outlineLevel="1">
      <c r="A173" s="406" t="s">
        <v>2585</v>
      </c>
      <c r="B173" s="405">
        <v>8</v>
      </c>
      <c r="C173" s="404" t="s">
        <v>171</v>
      </c>
      <c r="D173" s="402"/>
      <c r="E173" s="402"/>
      <c r="F173" s="708"/>
      <c r="G173" s="537"/>
    </row>
    <row r="174" spans="1:7" outlineLevel="1">
      <c r="A174" s="411" t="s">
        <v>2595</v>
      </c>
      <c r="B174" s="410">
        <v>6</v>
      </c>
      <c r="C174" s="409" t="s">
        <v>171</v>
      </c>
      <c r="D174" s="408">
        <v>0.39</v>
      </c>
      <c r="E174" s="407">
        <f>MMULT(B174,D174)</f>
        <v>2.34</v>
      </c>
      <c r="F174" s="706"/>
      <c r="G174" s="536">
        <f>ROUND(B174*F174,2)</f>
        <v>0</v>
      </c>
    </row>
    <row r="175" spans="1:7" outlineLevel="1">
      <c r="A175" s="406" t="s">
        <v>2585</v>
      </c>
      <c r="B175" s="405">
        <v>6</v>
      </c>
      <c r="C175" s="404" t="s">
        <v>171</v>
      </c>
      <c r="D175" s="403">
        <v>0.39</v>
      </c>
      <c r="E175" s="402">
        <f>MMULT(B175,D175)</f>
        <v>2.34</v>
      </c>
      <c r="F175" s="708"/>
      <c r="G175" s="537"/>
    </row>
    <row r="176" spans="1:7" outlineLevel="1">
      <c r="A176" s="411" t="s">
        <v>2584</v>
      </c>
      <c r="B176" s="410">
        <v>3</v>
      </c>
      <c r="C176" s="409" t="s">
        <v>171</v>
      </c>
      <c r="D176" s="408"/>
      <c r="E176" s="407"/>
      <c r="F176" s="706"/>
      <c r="G176" s="536">
        <f>ROUND(B176*F176,2)</f>
        <v>0</v>
      </c>
    </row>
    <row r="177" spans="1:7" outlineLevel="1">
      <c r="A177" s="406" t="s">
        <v>2630</v>
      </c>
      <c r="B177" s="405">
        <v>3</v>
      </c>
      <c r="C177" s="404" t="s">
        <v>171</v>
      </c>
      <c r="D177" s="403">
        <v>0.69</v>
      </c>
      <c r="E177" s="402">
        <f>MMULT(B177,D177)</f>
        <v>2.0699999999999998</v>
      </c>
      <c r="F177" s="708"/>
      <c r="G177" s="537"/>
    </row>
    <row r="178" spans="1:7" outlineLevel="1">
      <c r="A178" s="411" t="s">
        <v>2584</v>
      </c>
      <c r="B178" s="425">
        <v>2</v>
      </c>
      <c r="C178" s="424" t="s">
        <v>171</v>
      </c>
      <c r="D178" s="408"/>
      <c r="E178" s="407"/>
      <c r="F178" s="709"/>
      <c r="G178" s="536">
        <f>ROUND(B178*F178,2)</f>
        <v>0</v>
      </c>
    </row>
    <row r="179" spans="1:7" outlineLevel="1">
      <c r="A179" s="406" t="s">
        <v>2629</v>
      </c>
      <c r="B179" s="410">
        <v>2</v>
      </c>
      <c r="C179" s="409" t="s">
        <v>171</v>
      </c>
      <c r="D179" s="403">
        <v>68.55</v>
      </c>
      <c r="E179" s="402">
        <f>MMULT(B179,D179)</f>
        <v>137.1</v>
      </c>
      <c r="F179" s="706"/>
      <c r="G179" s="537"/>
    </row>
    <row r="180" spans="1:7" outlineLevel="1">
      <c r="A180" s="411" t="s">
        <v>2584</v>
      </c>
      <c r="B180" s="425">
        <v>2</v>
      </c>
      <c r="C180" s="424" t="s">
        <v>171</v>
      </c>
      <c r="D180" s="408"/>
      <c r="E180" s="407"/>
      <c r="F180" s="709"/>
      <c r="G180" s="536">
        <f>ROUND(B180*F180,2)</f>
        <v>0</v>
      </c>
    </row>
    <row r="181" spans="1:7" outlineLevel="1">
      <c r="A181" s="406" t="s">
        <v>2583</v>
      </c>
      <c r="B181" s="427">
        <v>2</v>
      </c>
      <c r="C181" s="404" t="s">
        <v>171</v>
      </c>
      <c r="D181" s="403">
        <v>224.63</v>
      </c>
      <c r="E181" s="402">
        <f>MMULT(B181,D181)</f>
        <v>449.26</v>
      </c>
      <c r="F181" s="705"/>
      <c r="G181" s="537"/>
    </row>
    <row r="182" spans="1:7" outlineLevel="1">
      <c r="A182" s="411" t="s">
        <v>2676</v>
      </c>
      <c r="B182" s="425">
        <v>3</v>
      </c>
      <c r="C182" s="424" t="s">
        <v>171</v>
      </c>
      <c r="D182" s="485"/>
      <c r="E182" s="399" t="e">
        <f>SUM(E150,E152,E154,#REF!,E158,E160,#REF!,E162,E164,E166,E168,E170,E172,E174,E176,E178,E180)</f>
        <v>#REF!</v>
      </c>
      <c r="F182" s="709"/>
      <c r="G182" s="536">
        <f>ROUND(B182*F182,2)</f>
        <v>0</v>
      </c>
    </row>
    <row r="183" spans="1:7" outlineLevel="1">
      <c r="A183" s="406"/>
      <c r="B183" s="427">
        <v>3</v>
      </c>
      <c r="C183" s="404" t="s">
        <v>171</v>
      </c>
      <c r="D183" s="485"/>
      <c r="E183" s="399" t="e">
        <f>SUM(E151,E153,E155,#REF!,E159,E161,#REF!,E163,E165,E167,E169,E171,E173,E175,E177,E179,E181)</f>
        <v>#REF!</v>
      </c>
      <c r="F183" s="705"/>
      <c r="G183" s="537"/>
    </row>
    <row r="184" spans="1:7" outlineLevel="1">
      <c r="A184" s="411" t="s">
        <v>2674</v>
      </c>
      <c r="B184" s="425">
        <v>1</v>
      </c>
      <c r="C184" s="424" t="s">
        <v>171</v>
      </c>
      <c r="D184" s="484"/>
      <c r="E184" s="511"/>
      <c r="F184" s="709"/>
      <c r="G184" s="536">
        <f>ROUND(B184*F184,2)</f>
        <v>0</v>
      </c>
    </row>
    <row r="185" spans="1:7" outlineLevel="1">
      <c r="A185" s="406" t="s">
        <v>2675</v>
      </c>
      <c r="B185" s="405">
        <v>1</v>
      </c>
      <c r="C185" s="404" t="s">
        <v>171</v>
      </c>
      <c r="D185" s="487"/>
      <c r="E185" s="486"/>
      <c r="F185" s="707"/>
      <c r="G185" s="537"/>
    </row>
    <row r="186" spans="1:7" outlineLevel="1">
      <c r="A186" s="419" t="s">
        <v>2674</v>
      </c>
      <c r="B186" s="410">
        <v>3</v>
      </c>
      <c r="C186" s="409" t="s">
        <v>171</v>
      </c>
      <c r="D186" s="408">
        <v>4.84</v>
      </c>
      <c r="E186" s="407">
        <f t="shared" ref="E186:E194" si="8">MMULT(B186,D186)</f>
        <v>14.52</v>
      </c>
      <c r="F186" s="706"/>
      <c r="G186" s="536">
        <f>ROUND(B186*F186,2)</f>
        <v>0</v>
      </c>
    </row>
    <row r="187" spans="1:7" outlineLevel="1">
      <c r="A187" s="406" t="s">
        <v>2673</v>
      </c>
      <c r="B187" s="405">
        <v>3</v>
      </c>
      <c r="C187" s="404" t="s">
        <v>171</v>
      </c>
      <c r="D187" s="403">
        <v>5.42</v>
      </c>
      <c r="E187" s="402">
        <f t="shared" si="8"/>
        <v>16.259999999999998</v>
      </c>
      <c r="F187" s="708"/>
      <c r="G187" s="537"/>
    </row>
    <row r="188" spans="1:7" outlineLevel="1">
      <c r="A188" s="411" t="s">
        <v>2625</v>
      </c>
      <c r="B188" s="426">
        <v>1</v>
      </c>
      <c r="C188" s="424" t="s">
        <v>171</v>
      </c>
      <c r="D188" s="408">
        <v>6.2</v>
      </c>
      <c r="E188" s="407">
        <f t="shared" si="8"/>
        <v>6.2</v>
      </c>
      <c r="F188" s="714"/>
      <c r="G188" s="536">
        <f>ROUND(B188*F188,2)</f>
        <v>0</v>
      </c>
    </row>
    <row r="189" spans="1:7" outlineLevel="1">
      <c r="A189" s="453" t="s">
        <v>2672</v>
      </c>
      <c r="B189" s="405">
        <v>1</v>
      </c>
      <c r="C189" s="404" t="s">
        <v>171</v>
      </c>
      <c r="D189" s="403">
        <v>5.81</v>
      </c>
      <c r="E189" s="402">
        <f t="shared" si="8"/>
        <v>5.81</v>
      </c>
      <c r="F189" s="707"/>
      <c r="G189" s="537"/>
    </row>
    <row r="190" spans="1:7" outlineLevel="1">
      <c r="A190" s="411" t="s">
        <v>2625</v>
      </c>
      <c r="B190" s="426">
        <v>1</v>
      </c>
      <c r="C190" s="424" t="s">
        <v>171</v>
      </c>
      <c r="D190" s="408">
        <v>8.1300000000000008</v>
      </c>
      <c r="E190" s="407">
        <f t="shared" si="8"/>
        <v>8.1300000000000008</v>
      </c>
      <c r="F190" s="714"/>
      <c r="G190" s="536">
        <f>ROUND(B190*F190,2)</f>
        <v>0</v>
      </c>
    </row>
    <row r="191" spans="1:7" outlineLevel="1">
      <c r="A191" s="420" t="s">
        <v>2671</v>
      </c>
      <c r="B191" s="405">
        <v>1</v>
      </c>
      <c r="C191" s="404" t="s">
        <v>171</v>
      </c>
      <c r="D191" s="403">
        <v>6.58</v>
      </c>
      <c r="E191" s="402">
        <f t="shared" si="8"/>
        <v>6.58</v>
      </c>
      <c r="F191" s="707"/>
      <c r="G191" s="537"/>
    </row>
    <row r="192" spans="1:7" outlineLevel="1">
      <c r="A192" s="501" t="s">
        <v>2670</v>
      </c>
      <c r="B192" s="426">
        <v>3</v>
      </c>
      <c r="C192" s="424" t="s">
        <v>171</v>
      </c>
      <c r="D192" s="408">
        <v>9.68</v>
      </c>
      <c r="E192" s="407">
        <f t="shared" si="8"/>
        <v>29.04</v>
      </c>
      <c r="F192" s="715"/>
      <c r="G192" s="536">
        <f>ROUND(B192*F192,2)</f>
        <v>0</v>
      </c>
    </row>
    <row r="193" spans="1:7" outlineLevel="1">
      <c r="A193" s="505" t="s">
        <v>2669</v>
      </c>
      <c r="B193" s="405">
        <v>3</v>
      </c>
      <c r="C193" s="404" t="s">
        <v>171</v>
      </c>
      <c r="D193" s="403">
        <v>7.75</v>
      </c>
      <c r="E193" s="402">
        <f t="shared" si="8"/>
        <v>23.25</v>
      </c>
      <c r="F193" s="708"/>
      <c r="G193" s="537"/>
    </row>
    <row r="194" spans="1:7" outlineLevel="1">
      <c r="A194" s="501" t="s">
        <v>2668</v>
      </c>
      <c r="B194" s="426">
        <v>2</v>
      </c>
      <c r="C194" s="424" t="s">
        <v>171</v>
      </c>
      <c r="D194" s="407">
        <v>0.39</v>
      </c>
      <c r="E194" s="407">
        <f t="shared" si="8"/>
        <v>0.78</v>
      </c>
      <c r="F194" s="715"/>
      <c r="G194" s="536">
        <f>ROUND(B194*F194,2)</f>
        <v>0</v>
      </c>
    </row>
    <row r="195" spans="1:7" outlineLevel="1">
      <c r="A195" s="505" t="s">
        <v>2645</v>
      </c>
      <c r="B195" s="475">
        <v>2</v>
      </c>
      <c r="C195" s="409" t="s">
        <v>171</v>
      </c>
      <c r="D195" s="402"/>
      <c r="E195" s="402"/>
      <c r="F195" s="717"/>
      <c r="G195" s="536"/>
    </row>
    <row r="196" spans="1:7" ht="12.75" customHeight="1" outlineLevel="1">
      <c r="A196" s="502" t="s">
        <v>2667</v>
      </c>
      <c r="B196" s="508"/>
      <c r="C196" s="507"/>
      <c r="D196" s="408">
        <v>1.55</v>
      </c>
      <c r="E196" s="407" t="e">
        <f t="shared" ref="E196:E202" si="9">MMULT(B196,D196)</f>
        <v>#VALUE!</v>
      </c>
      <c r="F196" s="719"/>
      <c r="G196" s="540"/>
    </row>
    <row r="197" spans="1:7" outlineLevel="1">
      <c r="A197" s="501" t="s">
        <v>2666</v>
      </c>
      <c r="B197" s="426">
        <v>2</v>
      </c>
      <c r="C197" s="424" t="s">
        <v>171</v>
      </c>
      <c r="D197" s="403">
        <v>2.71</v>
      </c>
      <c r="E197" s="402">
        <f t="shared" si="9"/>
        <v>5.42</v>
      </c>
      <c r="F197" s="715"/>
      <c r="G197" s="536">
        <f>ROUND(B197*F197,2)</f>
        <v>0</v>
      </c>
    </row>
    <row r="198" spans="1:7" outlineLevel="1">
      <c r="A198" s="502" t="s">
        <v>2665</v>
      </c>
      <c r="B198" s="475">
        <v>2</v>
      </c>
      <c r="C198" s="409" t="s">
        <v>171</v>
      </c>
      <c r="D198" s="408">
        <v>32.92</v>
      </c>
      <c r="E198" s="407">
        <f t="shared" si="9"/>
        <v>65.84</v>
      </c>
      <c r="F198" s="717"/>
      <c r="G198" s="537"/>
    </row>
    <row r="199" spans="1:7" outlineLevel="1">
      <c r="A199" s="501" t="s">
        <v>2664</v>
      </c>
      <c r="B199" s="426">
        <v>1</v>
      </c>
      <c r="C199" s="424" t="s">
        <v>171</v>
      </c>
      <c r="D199" s="403">
        <v>7.75</v>
      </c>
      <c r="E199" s="402">
        <f t="shared" si="9"/>
        <v>7.75</v>
      </c>
      <c r="F199" s="715"/>
      <c r="G199" s="536">
        <f>ROUND(B199*F199,2)</f>
        <v>0</v>
      </c>
    </row>
    <row r="200" spans="1:7" outlineLevel="1">
      <c r="A200" s="505" t="s">
        <v>2663</v>
      </c>
      <c r="B200" s="475">
        <v>1</v>
      </c>
      <c r="C200" s="409" t="s">
        <v>171</v>
      </c>
      <c r="D200" s="408">
        <v>76.680000000000007</v>
      </c>
      <c r="E200" s="407">
        <f t="shared" si="9"/>
        <v>76.680000000000007</v>
      </c>
      <c r="F200" s="717"/>
      <c r="G200" s="536"/>
    </row>
    <row r="201" spans="1:7" ht="15" outlineLevel="1">
      <c r="A201" s="505" t="s">
        <v>2662</v>
      </c>
      <c r="B201" s="510"/>
      <c r="C201" s="509"/>
      <c r="D201" s="403">
        <v>10.84</v>
      </c>
      <c r="E201" s="402" t="e">
        <f t="shared" si="9"/>
        <v>#VALUE!</v>
      </c>
      <c r="F201" s="720"/>
      <c r="G201" s="540"/>
    </row>
    <row r="202" spans="1:7" outlineLevel="1">
      <c r="A202" s="411" t="s">
        <v>2661</v>
      </c>
      <c r="B202" s="426">
        <v>1</v>
      </c>
      <c r="C202" s="424" t="s">
        <v>171</v>
      </c>
      <c r="D202" s="407">
        <v>0.27</v>
      </c>
      <c r="E202" s="407">
        <f t="shared" si="9"/>
        <v>0.27</v>
      </c>
      <c r="F202" s="715"/>
      <c r="G202" s="536">
        <f>ROUND(B202*F202,2)</f>
        <v>0</v>
      </c>
    </row>
    <row r="203" spans="1:7" outlineLevel="1">
      <c r="A203" s="419" t="s">
        <v>2660</v>
      </c>
      <c r="B203" s="475">
        <v>1</v>
      </c>
      <c r="C203" s="409" t="s">
        <v>171</v>
      </c>
      <c r="D203" s="402"/>
      <c r="E203" s="402"/>
      <c r="F203" s="717"/>
      <c r="G203" s="536"/>
    </row>
    <row r="204" spans="1:7" ht="13.5" outlineLevel="1" thickBot="1">
      <c r="A204" s="419" t="s">
        <v>2659</v>
      </c>
      <c r="B204" s="475"/>
      <c r="C204" s="409"/>
      <c r="D204" s="484"/>
      <c r="F204" s="717"/>
      <c r="G204" s="536"/>
    </row>
    <row r="205" spans="1:7" ht="15" outlineLevel="1">
      <c r="A205" s="406" t="s">
        <v>2658</v>
      </c>
      <c r="B205" s="405"/>
      <c r="C205" s="404"/>
      <c r="D205" s="493" t="s">
        <v>2520</v>
      </c>
      <c r="E205" s="449" t="s">
        <v>2519</v>
      </c>
      <c r="F205" s="708"/>
      <c r="G205" s="537"/>
    </row>
    <row r="206" spans="1:7" ht="14.25" outlineLevel="1">
      <c r="A206" s="420" t="s">
        <v>2657</v>
      </c>
      <c r="B206" s="475">
        <v>2</v>
      </c>
      <c r="C206" s="409" t="s">
        <v>171</v>
      </c>
      <c r="D206" s="492" t="s">
        <v>2517</v>
      </c>
      <c r="E206" s="443" t="s">
        <v>2516</v>
      </c>
      <c r="F206" s="717"/>
      <c r="G206" s="536">
        <f>ROUND(B206*F206,2)</f>
        <v>0</v>
      </c>
    </row>
    <row r="207" spans="1:7" ht="14.25" outlineLevel="1">
      <c r="A207" s="406" t="s">
        <v>2656</v>
      </c>
      <c r="B207" s="405">
        <v>2</v>
      </c>
      <c r="C207" s="404" t="s">
        <v>171</v>
      </c>
      <c r="D207" s="491"/>
      <c r="E207" s="439"/>
      <c r="F207" s="708"/>
      <c r="G207" s="537"/>
    </row>
    <row r="208" spans="1:7" ht="15.75" outlineLevel="1" thickBot="1">
      <c r="A208" s="423" t="s">
        <v>2655</v>
      </c>
      <c r="B208" s="425">
        <v>2</v>
      </c>
      <c r="C208" s="424" t="s">
        <v>171</v>
      </c>
      <c r="D208" s="490" t="s">
        <v>2514</v>
      </c>
      <c r="E208" s="434" t="s">
        <v>2612</v>
      </c>
      <c r="F208" s="425"/>
      <c r="G208" s="536">
        <f>ROUND(B208*F208,2)</f>
        <v>0</v>
      </c>
    </row>
    <row r="209" spans="1:7" outlineLevel="1">
      <c r="A209" s="453" t="s">
        <v>2654</v>
      </c>
      <c r="B209" s="410">
        <v>2</v>
      </c>
      <c r="C209" s="409" t="s">
        <v>171</v>
      </c>
      <c r="D209" s="487"/>
      <c r="E209" s="486"/>
      <c r="F209" s="410"/>
      <c r="G209" s="537"/>
    </row>
    <row r="210" spans="1:7" outlineLevel="1">
      <c r="A210" s="755" t="s">
        <v>2504</v>
      </c>
      <c r="B210" s="425">
        <v>50</v>
      </c>
      <c r="C210" s="424" t="s">
        <v>2500</v>
      </c>
      <c r="D210" s="408">
        <v>0.39</v>
      </c>
      <c r="E210" s="407">
        <f>MMULT(B210,D210)</f>
        <v>19.5</v>
      </c>
      <c r="F210" s="426"/>
      <c r="G210" s="536">
        <f>ROUND(B210*F210,2)</f>
        <v>0</v>
      </c>
    </row>
    <row r="211" spans="1:7" outlineLevel="1">
      <c r="A211" s="754"/>
      <c r="B211" s="405"/>
      <c r="C211" s="473"/>
      <c r="D211" s="403">
        <v>0.39</v>
      </c>
      <c r="E211" s="402" t="e">
        <f>MMULT(B211,D211)</f>
        <v>#VALUE!</v>
      </c>
      <c r="F211" s="405"/>
      <c r="G211" s="537"/>
    </row>
    <row r="212" spans="1:7" outlineLevel="1">
      <c r="A212" s="411" t="s">
        <v>2503</v>
      </c>
      <c r="B212" s="425">
        <v>50</v>
      </c>
      <c r="C212" s="424" t="s">
        <v>2500</v>
      </c>
      <c r="D212" s="408"/>
      <c r="E212" s="407"/>
      <c r="F212" s="407"/>
      <c r="G212" s="536">
        <f>ROUND(B212*F212,2)</f>
        <v>0</v>
      </c>
    </row>
    <row r="213" spans="1:7" outlineLevel="1">
      <c r="A213" s="406" t="s">
        <v>2502</v>
      </c>
      <c r="B213" s="405">
        <v>50</v>
      </c>
      <c r="C213" s="473" t="s">
        <v>2500</v>
      </c>
      <c r="D213" s="403">
        <v>0.69</v>
      </c>
      <c r="E213" s="402">
        <f>MMULT(B213,D213)</f>
        <v>34.5</v>
      </c>
      <c r="F213" s="405"/>
      <c r="G213" s="537"/>
    </row>
    <row r="214" spans="1:7" outlineLevel="1">
      <c r="A214" s="423" t="s">
        <v>2653</v>
      </c>
      <c r="B214" s="410">
        <v>1</v>
      </c>
      <c r="C214" s="409" t="s">
        <v>171</v>
      </c>
      <c r="D214" s="408"/>
      <c r="E214" s="407"/>
      <c r="F214" s="706"/>
      <c r="G214" s="536">
        <f>ROUND(B214*F214,2)</f>
        <v>0</v>
      </c>
    </row>
    <row r="215" spans="1:7" outlineLevel="1">
      <c r="A215" s="453" t="s">
        <v>2652</v>
      </c>
      <c r="B215" s="405">
        <v>1</v>
      </c>
      <c r="C215" s="404" t="s">
        <v>171</v>
      </c>
      <c r="D215" s="403">
        <v>68.55</v>
      </c>
      <c r="E215" s="402">
        <f>MMULT(B215,D215)</f>
        <v>68.55</v>
      </c>
      <c r="F215" s="707"/>
      <c r="G215" s="537"/>
    </row>
    <row r="216" spans="1:7" outlineLevel="1">
      <c r="A216" s="411" t="s">
        <v>2651</v>
      </c>
      <c r="B216" s="425">
        <v>50</v>
      </c>
      <c r="C216" s="424" t="s">
        <v>161</v>
      </c>
      <c r="D216" s="408"/>
      <c r="E216" s="407"/>
      <c r="F216" s="709"/>
      <c r="G216" s="536">
        <f>ROUND(B216*F216,2)</f>
        <v>0</v>
      </c>
    </row>
    <row r="217" spans="1:7" outlineLevel="1">
      <c r="A217" s="406" t="s">
        <v>2650</v>
      </c>
      <c r="B217" s="405">
        <v>50</v>
      </c>
      <c r="C217" s="404" t="s">
        <v>161</v>
      </c>
      <c r="D217" s="403">
        <v>224.63</v>
      </c>
      <c r="E217" s="402">
        <f>MMULT(B217,D217)</f>
        <v>11231.5</v>
      </c>
      <c r="F217" s="708"/>
      <c r="G217" s="537"/>
    </row>
    <row r="218" spans="1:7" outlineLevel="1">
      <c r="A218" s="411" t="s">
        <v>2591</v>
      </c>
      <c r="B218" s="410"/>
      <c r="C218" s="409"/>
      <c r="D218" s="486"/>
      <c r="E218" s="399" t="e">
        <f>SUM(E192,E186,E188,E190,E194,E196,#REF!,#REF!,#REF!,E198,E200,E202,E210,E212,E214,E216)</f>
        <v>#REF!</v>
      </c>
      <c r="F218" s="410"/>
      <c r="G218" s="536"/>
    </row>
    <row r="219" spans="1:7" outlineLevel="1">
      <c r="A219" s="406"/>
      <c r="B219" s="427">
        <v>50</v>
      </c>
      <c r="C219" s="404" t="s">
        <v>2500</v>
      </c>
      <c r="D219" s="486"/>
      <c r="E219" s="399" t="e">
        <f>SUM(E193,E187,E189,E191,E195,#REF!,#REF!,#REF!,E197,E199,E201,E203,E211,E213,E215,E217)</f>
        <v>#REF!</v>
      </c>
      <c r="F219" s="721"/>
      <c r="G219" s="537">
        <f>ROUND(B219*F219,2)</f>
        <v>0</v>
      </c>
    </row>
    <row r="220" spans="1:7" outlineLevel="1">
      <c r="A220" s="419" t="s">
        <v>2618</v>
      </c>
      <c r="B220" s="410">
        <v>1</v>
      </c>
      <c r="C220" s="409" t="s">
        <v>171</v>
      </c>
      <c r="D220" s="487"/>
      <c r="E220" s="486"/>
      <c r="F220" s="722"/>
      <c r="G220" s="536">
        <f>ROUND(B220*F220,2)</f>
        <v>0</v>
      </c>
    </row>
    <row r="221" spans="1:7" outlineLevel="1">
      <c r="A221" s="419"/>
      <c r="B221" s="405">
        <v>1</v>
      </c>
      <c r="C221" s="404" t="s">
        <v>171</v>
      </c>
      <c r="D221" s="487"/>
      <c r="E221" s="486"/>
      <c r="F221" s="405"/>
      <c r="G221" s="537"/>
    </row>
    <row r="222" spans="1:7" outlineLevel="1">
      <c r="A222" s="501" t="s">
        <v>2617</v>
      </c>
      <c r="B222" s="426">
        <v>1</v>
      </c>
      <c r="C222" s="424" t="s">
        <v>171</v>
      </c>
      <c r="D222" s="408">
        <v>6.2</v>
      </c>
      <c r="E222" s="407">
        <f>MMULT(B222,D222)</f>
        <v>6.2</v>
      </c>
      <c r="F222" s="715"/>
      <c r="G222" s="536">
        <f>ROUND(B222*F222,2)</f>
        <v>0</v>
      </c>
    </row>
    <row r="223" spans="1:7" outlineLevel="1">
      <c r="A223" s="502"/>
      <c r="B223" s="405">
        <v>1</v>
      </c>
      <c r="C223" s="404" t="s">
        <v>171</v>
      </c>
      <c r="D223" s="403">
        <v>5.81</v>
      </c>
      <c r="E223" s="402">
        <f>MMULT(B223,D223)</f>
        <v>5.81</v>
      </c>
      <c r="F223" s="708"/>
      <c r="G223" s="537"/>
    </row>
    <row r="224" spans="1:7" outlineLevel="1">
      <c r="A224" s="524" t="s">
        <v>2616</v>
      </c>
      <c r="B224" s="525">
        <v>1</v>
      </c>
      <c r="C224" s="526" t="s">
        <v>171</v>
      </c>
      <c r="D224" s="527">
        <v>8.1300000000000008</v>
      </c>
      <c r="E224" s="527">
        <f>MMULT(B224,D224)</f>
        <v>8.1300000000000008</v>
      </c>
      <c r="F224" s="723"/>
      <c r="G224" s="537">
        <f>ROUND(B224*F224,2)</f>
        <v>0</v>
      </c>
    </row>
    <row r="225" spans="1:7" ht="12.75" customHeight="1" outlineLevel="1"/>
    <row r="226" spans="1:7" ht="14.25">
      <c r="A226" s="514" t="s">
        <v>2649</v>
      </c>
      <c r="B226" s="515"/>
      <c r="C226" s="516"/>
      <c r="D226" s="520">
        <v>6.2</v>
      </c>
      <c r="E226" s="521" t="e">
        <f t="shared" ref="E226:E236" si="10">MMULT(B226,D226)</f>
        <v>#VALUE!</v>
      </c>
      <c r="F226" s="515"/>
      <c r="G226" s="535">
        <f>SUM(G227:G280)</f>
        <v>0</v>
      </c>
    </row>
    <row r="227" spans="1:7" ht="12.75" customHeight="1" outlineLevel="1">
      <c r="A227" s="411" t="s">
        <v>2599</v>
      </c>
      <c r="B227" s="410">
        <v>25</v>
      </c>
      <c r="C227" s="428" t="s">
        <v>161</v>
      </c>
      <c r="D227" s="407">
        <v>1.94</v>
      </c>
      <c r="E227" s="407">
        <f t="shared" si="10"/>
        <v>48.5</v>
      </c>
      <c r="F227" s="702"/>
      <c r="G227" s="536">
        <f>ROUND(B227*F227,2)</f>
        <v>0</v>
      </c>
    </row>
    <row r="228" spans="1:7" outlineLevel="1">
      <c r="A228" s="406" t="s">
        <v>2510</v>
      </c>
      <c r="B228" s="427">
        <v>25</v>
      </c>
      <c r="C228" s="402" t="s">
        <v>161</v>
      </c>
      <c r="D228" s="403">
        <v>8.1300000000000008</v>
      </c>
      <c r="E228" s="402">
        <f t="shared" si="10"/>
        <v>203.25000000000003</v>
      </c>
      <c r="F228" s="427"/>
      <c r="G228" s="537"/>
    </row>
    <row r="229" spans="1:7" ht="12.75" customHeight="1" outlineLevel="1">
      <c r="A229" s="755" t="s">
        <v>2648</v>
      </c>
      <c r="B229" s="425">
        <v>200</v>
      </c>
      <c r="C229" s="424" t="s">
        <v>2508</v>
      </c>
      <c r="D229" s="408">
        <v>2.71</v>
      </c>
      <c r="E229" s="407">
        <f t="shared" si="10"/>
        <v>542</v>
      </c>
      <c r="F229" s="703"/>
      <c r="G229" s="536">
        <f>ROUND(B229*F229,2)</f>
        <v>0</v>
      </c>
    </row>
    <row r="230" spans="1:7" outlineLevel="1">
      <c r="A230" s="754"/>
      <c r="B230" s="427"/>
      <c r="C230" s="404"/>
      <c r="D230" s="403">
        <v>8.91</v>
      </c>
      <c r="E230" s="402" t="e">
        <f t="shared" si="10"/>
        <v>#VALUE!</v>
      </c>
      <c r="F230" s="427"/>
      <c r="G230" s="537"/>
    </row>
    <row r="231" spans="1:7" outlineLevel="1">
      <c r="A231" s="501" t="s">
        <v>2647</v>
      </c>
      <c r="B231" s="425">
        <v>3</v>
      </c>
      <c r="C231" s="424" t="s">
        <v>171</v>
      </c>
      <c r="D231" s="408">
        <v>1.74</v>
      </c>
      <c r="E231" s="407">
        <f t="shared" si="10"/>
        <v>5.22</v>
      </c>
      <c r="F231" s="704"/>
      <c r="G231" s="536">
        <f>ROUND(B231*F231,2)</f>
        <v>0</v>
      </c>
    </row>
    <row r="232" spans="1:7" outlineLevel="1">
      <c r="A232" s="502"/>
      <c r="B232" s="427">
        <v>3</v>
      </c>
      <c r="C232" s="404" t="s">
        <v>171</v>
      </c>
      <c r="D232" s="403">
        <v>2.71</v>
      </c>
      <c r="E232" s="402">
        <f t="shared" si="10"/>
        <v>8.129999999999999</v>
      </c>
      <c r="F232" s="705"/>
      <c r="G232" s="537"/>
    </row>
    <row r="233" spans="1:7" outlineLevel="1">
      <c r="A233" s="501" t="s">
        <v>2646</v>
      </c>
      <c r="B233" s="426">
        <v>2</v>
      </c>
      <c r="C233" s="424" t="s">
        <v>171</v>
      </c>
      <c r="D233" s="408">
        <v>83.27</v>
      </c>
      <c r="E233" s="407">
        <f t="shared" si="10"/>
        <v>166.54</v>
      </c>
      <c r="F233" s="715"/>
      <c r="G233" s="536">
        <f>ROUND(B233*F233,2)</f>
        <v>0</v>
      </c>
    </row>
    <row r="234" spans="1:7" outlineLevel="1">
      <c r="A234" s="505" t="s">
        <v>2645</v>
      </c>
      <c r="B234" s="475">
        <v>2</v>
      </c>
      <c r="C234" s="409" t="s">
        <v>171</v>
      </c>
      <c r="D234" s="403">
        <v>9.68</v>
      </c>
      <c r="E234" s="402">
        <f t="shared" si="10"/>
        <v>19.36</v>
      </c>
      <c r="F234" s="717"/>
      <c r="G234" s="536"/>
    </row>
    <row r="235" spans="1:7" ht="15" outlineLevel="1">
      <c r="A235" s="502" t="s">
        <v>2644</v>
      </c>
      <c r="B235" s="508"/>
      <c r="C235" s="507"/>
      <c r="D235" s="408">
        <v>76.680000000000007</v>
      </c>
      <c r="E235" s="407" t="e">
        <f t="shared" si="10"/>
        <v>#VALUE!</v>
      </c>
      <c r="F235" s="719"/>
      <c r="G235" s="540"/>
    </row>
    <row r="236" spans="1:7" outlineLevel="1">
      <c r="A236" s="501" t="s">
        <v>2643</v>
      </c>
      <c r="B236" s="425">
        <v>1</v>
      </c>
      <c r="C236" s="424" t="s">
        <v>171</v>
      </c>
      <c r="D236" s="403">
        <v>0.69</v>
      </c>
      <c r="E236" s="402">
        <f t="shared" si="10"/>
        <v>0.69</v>
      </c>
      <c r="F236" s="704"/>
      <c r="G236" s="536">
        <f>ROUND(B236*F236,2)</f>
        <v>0</v>
      </c>
    </row>
    <row r="237" spans="1:7" outlineLevel="1">
      <c r="A237" s="502"/>
      <c r="B237" s="427">
        <v>1</v>
      </c>
      <c r="C237" s="404" t="s">
        <v>171</v>
      </c>
      <c r="D237" s="408"/>
      <c r="E237" s="407"/>
      <c r="F237" s="705"/>
      <c r="G237" s="537"/>
    </row>
    <row r="238" spans="1:7" outlineLevel="1">
      <c r="A238" s="501" t="s">
        <v>2642</v>
      </c>
      <c r="B238" s="425">
        <v>3</v>
      </c>
      <c r="C238" s="424" t="s">
        <v>171</v>
      </c>
      <c r="D238" s="403">
        <v>68.55</v>
      </c>
      <c r="E238" s="402">
        <f>MMULT(B238,D238)</f>
        <v>205.64999999999998</v>
      </c>
      <c r="F238" s="704"/>
      <c r="G238" s="536">
        <f>ROUND(B238*F238,2)</f>
        <v>0</v>
      </c>
    </row>
    <row r="239" spans="1:7" outlineLevel="1">
      <c r="A239" s="502"/>
      <c r="B239" s="427">
        <v>3</v>
      </c>
      <c r="C239" s="404" t="s">
        <v>171</v>
      </c>
      <c r="D239" s="408"/>
      <c r="E239" s="407"/>
      <c r="F239" s="705"/>
      <c r="G239" s="537"/>
    </row>
    <row r="240" spans="1:7" outlineLevel="1">
      <c r="A240" s="501" t="s">
        <v>2641</v>
      </c>
      <c r="B240" s="425">
        <v>2</v>
      </c>
      <c r="C240" s="424" t="s">
        <v>171</v>
      </c>
      <c r="D240" s="403">
        <v>224.63</v>
      </c>
      <c r="E240" s="402">
        <f>MMULT(B240,D240)</f>
        <v>449.26</v>
      </c>
      <c r="F240" s="704"/>
      <c r="G240" s="536">
        <f>ROUND(B240*F240,2)</f>
        <v>0</v>
      </c>
    </row>
    <row r="241" spans="1:7" outlineLevel="1">
      <c r="A241" s="502" t="s">
        <v>2640</v>
      </c>
      <c r="B241" s="427">
        <v>2</v>
      </c>
      <c r="C241" s="404" t="s">
        <v>171</v>
      </c>
      <c r="D241" s="486"/>
      <c r="E241" s="399" t="e">
        <f>SUM(E222,E224,#REF!,#REF!,#REF!,E225,E227,E229,E231,E233,E235,#REF!,#REF!,#REF!,E237,E239)</f>
        <v>#REF!</v>
      </c>
      <c r="F241" s="705"/>
      <c r="G241" s="537"/>
    </row>
    <row r="242" spans="1:7" outlineLevel="1">
      <c r="A242" s="501" t="s">
        <v>2639</v>
      </c>
      <c r="B242" s="425">
        <v>8</v>
      </c>
      <c r="C242" s="424" t="s">
        <v>171</v>
      </c>
      <c r="D242" s="486"/>
      <c r="E242" s="399" t="e">
        <f>SUM(E223,#REF!,#REF!,#REF!,#REF!,E226,E228,E230,E232,E234,#REF!,#REF!,#REF!,E236,E238,E240)</f>
        <v>#REF!</v>
      </c>
      <c r="F242" s="704"/>
      <c r="G242" s="536">
        <f>ROUND(B242*F242,2)</f>
        <v>0</v>
      </c>
    </row>
    <row r="243" spans="1:7" outlineLevel="1">
      <c r="A243" s="502" t="s">
        <v>2638</v>
      </c>
      <c r="B243" s="427">
        <v>8</v>
      </c>
      <c r="C243" s="404" t="s">
        <v>171</v>
      </c>
      <c r="D243" s="487"/>
      <c r="E243" s="486"/>
      <c r="F243" s="705"/>
      <c r="G243" s="537"/>
    </row>
    <row r="244" spans="1:7" ht="14.25" outlineLevel="1">
      <c r="A244" s="501" t="s">
        <v>2637</v>
      </c>
      <c r="B244" s="425">
        <v>6</v>
      </c>
      <c r="C244" s="424" t="s">
        <v>171</v>
      </c>
      <c r="D244" s="498"/>
      <c r="E244" s="506"/>
      <c r="F244" s="704"/>
      <c r="G244" s="536">
        <f>ROUND(B244*F244,2)</f>
        <v>0</v>
      </c>
    </row>
    <row r="245" spans="1:7" outlineLevel="1">
      <c r="A245" s="502" t="s">
        <v>2636</v>
      </c>
      <c r="B245" s="427">
        <v>6</v>
      </c>
      <c r="C245" s="404" t="s">
        <v>171</v>
      </c>
      <c r="D245" s="408">
        <v>8.1300000000000008</v>
      </c>
      <c r="E245" s="407">
        <f>MMULT(B245,D245)</f>
        <v>48.78</v>
      </c>
      <c r="F245" s="705"/>
      <c r="G245" s="537"/>
    </row>
    <row r="246" spans="1:7" outlineLevel="1">
      <c r="A246" s="505" t="s">
        <v>2635</v>
      </c>
      <c r="B246" s="425">
        <v>8</v>
      </c>
      <c r="C246" s="424" t="s">
        <v>171</v>
      </c>
      <c r="D246" s="403">
        <v>6.58</v>
      </c>
      <c r="E246" s="402">
        <f>MMULT(B246,D246)</f>
        <v>52.64</v>
      </c>
      <c r="F246" s="704"/>
      <c r="G246" s="536">
        <f>ROUND(B246*F246,2)</f>
        <v>0</v>
      </c>
    </row>
    <row r="247" spans="1:7" outlineLevel="1">
      <c r="A247" s="502"/>
      <c r="B247" s="427">
        <v>8</v>
      </c>
      <c r="C247" s="404" t="s">
        <v>171</v>
      </c>
      <c r="D247" s="408">
        <v>12.01</v>
      </c>
      <c r="E247" s="407">
        <f>MMULT(B247,D247)</f>
        <v>96.08</v>
      </c>
      <c r="F247" s="705"/>
      <c r="G247" s="537"/>
    </row>
    <row r="248" spans="1:7" ht="12.75" customHeight="1" outlineLevel="1">
      <c r="A248" s="501" t="s">
        <v>2634</v>
      </c>
      <c r="B248" s="425">
        <v>6</v>
      </c>
      <c r="C248" s="424" t="s">
        <v>171</v>
      </c>
      <c r="D248" s="403">
        <v>11.04</v>
      </c>
      <c r="E248" s="402">
        <f>MMULT(B248,D248)</f>
        <v>66.239999999999995</v>
      </c>
      <c r="F248" s="704"/>
      <c r="G248" s="536">
        <f>ROUND(B248*F248,2)</f>
        <v>0</v>
      </c>
    </row>
    <row r="249" spans="1:7" ht="13.5" outlineLevel="1" thickBot="1">
      <c r="A249" s="502"/>
      <c r="B249" s="427">
        <v>6</v>
      </c>
      <c r="C249" s="404" t="s">
        <v>171</v>
      </c>
      <c r="D249" s="484"/>
      <c r="F249" s="705"/>
      <c r="G249" s="537"/>
    </row>
    <row r="250" spans="1:7" ht="15" outlineLevel="1">
      <c r="A250" s="501" t="s">
        <v>2633</v>
      </c>
      <c r="B250" s="426">
        <v>6</v>
      </c>
      <c r="C250" s="424" t="s">
        <v>171</v>
      </c>
      <c r="D250" s="493" t="s">
        <v>2520</v>
      </c>
      <c r="E250" s="449" t="s">
        <v>2519</v>
      </c>
      <c r="F250" s="715"/>
      <c r="G250" s="536">
        <f>ROUND(B250*F250,2)</f>
        <v>0</v>
      </c>
    </row>
    <row r="251" spans="1:7" ht="14.25" outlineLevel="1">
      <c r="A251" s="502" t="s">
        <v>2632</v>
      </c>
      <c r="B251" s="405">
        <v>6</v>
      </c>
      <c r="C251" s="404" t="s">
        <v>171</v>
      </c>
      <c r="D251" s="492" t="s">
        <v>2517</v>
      </c>
      <c r="E251" s="443" t="s">
        <v>2516</v>
      </c>
      <c r="F251" s="708"/>
      <c r="G251" s="537"/>
    </row>
    <row r="252" spans="1:7" ht="14.25" outlineLevel="1">
      <c r="A252" s="505" t="s">
        <v>2631</v>
      </c>
      <c r="B252" s="425">
        <v>2</v>
      </c>
      <c r="C252" s="424" t="s">
        <v>171</v>
      </c>
      <c r="D252" s="491"/>
      <c r="E252" s="439"/>
      <c r="F252" s="704"/>
      <c r="G252" s="536">
        <f>ROUND(B252*F252,2)</f>
        <v>0</v>
      </c>
    </row>
    <row r="253" spans="1:7" ht="15.75" outlineLevel="1" thickBot="1">
      <c r="A253" s="502"/>
      <c r="B253" s="427">
        <v>2</v>
      </c>
      <c r="C253" s="404" t="s">
        <v>171</v>
      </c>
      <c r="D253" s="490" t="s">
        <v>2514</v>
      </c>
      <c r="E253" s="434" t="s">
        <v>2612</v>
      </c>
      <c r="F253" s="705"/>
      <c r="G253" s="537"/>
    </row>
    <row r="254" spans="1:7" outlineLevel="1">
      <c r="A254" s="411" t="s">
        <v>2584</v>
      </c>
      <c r="B254" s="426">
        <v>1</v>
      </c>
      <c r="C254" s="424" t="s">
        <v>171</v>
      </c>
      <c r="D254" s="487"/>
      <c r="E254" s="486"/>
      <c r="F254" s="714"/>
      <c r="G254" s="536">
        <f>ROUND(B254*F254,2)</f>
        <v>0</v>
      </c>
    </row>
    <row r="255" spans="1:7" outlineLevel="1">
      <c r="A255" s="406" t="s">
        <v>2630</v>
      </c>
      <c r="B255" s="405">
        <v>1</v>
      </c>
      <c r="C255" s="404" t="s">
        <v>171</v>
      </c>
      <c r="D255" s="408">
        <v>21.21</v>
      </c>
      <c r="E255" s="407">
        <f>MMULT(B255,D255)</f>
        <v>21.21</v>
      </c>
      <c r="F255" s="707"/>
      <c r="G255" s="537"/>
    </row>
    <row r="256" spans="1:7" ht="12.75" customHeight="1" outlineLevel="1">
      <c r="A256" s="411" t="s">
        <v>2584</v>
      </c>
      <c r="B256" s="426">
        <v>1</v>
      </c>
      <c r="C256" s="424" t="s">
        <v>171</v>
      </c>
      <c r="D256" s="403">
        <v>13.56</v>
      </c>
      <c r="E256" s="402">
        <f>MMULT(B256,D256)</f>
        <v>13.56</v>
      </c>
      <c r="F256" s="714"/>
      <c r="G256" s="536">
        <f>ROUND(B256*F256,2)</f>
        <v>0</v>
      </c>
    </row>
    <row r="257" spans="1:7" outlineLevel="1">
      <c r="A257" s="406" t="s">
        <v>2629</v>
      </c>
      <c r="B257" s="405">
        <v>1</v>
      </c>
      <c r="C257" s="404" t="s">
        <v>171</v>
      </c>
      <c r="D257" s="408">
        <v>75</v>
      </c>
      <c r="E257" s="407">
        <f>MMULT(B257,D257)</f>
        <v>75</v>
      </c>
      <c r="F257" s="708"/>
      <c r="G257" s="537"/>
    </row>
    <row r="258" spans="1:7" outlineLevel="1">
      <c r="A258" s="501" t="s">
        <v>2628</v>
      </c>
      <c r="B258" s="426">
        <v>2</v>
      </c>
      <c r="C258" s="424" t="s">
        <v>171</v>
      </c>
      <c r="D258" s="403">
        <v>85</v>
      </c>
      <c r="E258" s="402">
        <f>MMULT(B258,D258)</f>
        <v>170</v>
      </c>
      <c r="F258" s="715"/>
      <c r="G258" s="536">
        <f>ROUND(B258*F258,2)</f>
        <v>0</v>
      </c>
    </row>
    <row r="259" spans="1:7" outlineLevel="1">
      <c r="A259" s="502"/>
      <c r="B259" s="405">
        <v>2</v>
      </c>
      <c r="C259" s="404" t="s">
        <v>171</v>
      </c>
      <c r="D259" s="408">
        <v>0.39</v>
      </c>
      <c r="E259" s="407">
        <f>MMULT(B259,D259)</f>
        <v>0.78</v>
      </c>
      <c r="F259" s="708"/>
      <c r="G259" s="537"/>
    </row>
    <row r="260" spans="1:7" outlineLevel="1">
      <c r="A260" s="419" t="s">
        <v>2627</v>
      </c>
      <c r="B260" s="410">
        <v>3</v>
      </c>
      <c r="C260" s="409" t="s">
        <v>171</v>
      </c>
      <c r="D260" s="403"/>
      <c r="E260" s="402"/>
      <c r="F260" s="722"/>
      <c r="G260" s="536">
        <f>ROUND(B260*F260,2)</f>
        <v>0</v>
      </c>
    </row>
    <row r="261" spans="1:7" ht="12.75" customHeight="1" outlineLevel="1">
      <c r="A261" s="419" t="s">
        <v>2626</v>
      </c>
      <c r="B261" s="405">
        <v>3</v>
      </c>
      <c r="C261" s="404" t="s">
        <v>171</v>
      </c>
      <c r="D261" s="408">
        <v>1.74</v>
      </c>
      <c r="E261" s="407">
        <f t="shared" ref="E261:E267" si="11">MMULT(B261,D261)</f>
        <v>5.22</v>
      </c>
      <c r="F261" s="708"/>
      <c r="G261" s="537"/>
    </row>
    <row r="262" spans="1:7" outlineLevel="1">
      <c r="A262" s="411" t="s">
        <v>2625</v>
      </c>
      <c r="B262" s="425">
        <v>1</v>
      </c>
      <c r="C262" s="424" t="s">
        <v>171</v>
      </c>
      <c r="D262" s="403">
        <v>6.58</v>
      </c>
      <c r="E262" s="402">
        <f t="shared" si="11"/>
        <v>6.58</v>
      </c>
      <c r="F262" s="704"/>
      <c r="G262" s="536">
        <f>ROUND(B262*F262,2)</f>
        <v>0</v>
      </c>
    </row>
    <row r="263" spans="1:7" ht="12.75" customHeight="1" outlineLevel="1">
      <c r="A263" s="420" t="s">
        <v>2624</v>
      </c>
      <c r="B263" s="410">
        <v>1</v>
      </c>
      <c r="C263" s="409" t="s">
        <v>171</v>
      </c>
      <c r="D263" s="407">
        <v>3.1</v>
      </c>
      <c r="E263" s="407">
        <f t="shared" si="11"/>
        <v>3.1</v>
      </c>
      <c r="F263" s="722"/>
      <c r="G263" s="537"/>
    </row>
    <row r="264" spans="1:7" outlineLevel="1">
      <c r="A264" s="755" t="s">
        <v>2504</v>
      </c>
      <c r="B264" s="425">
        <v>25</v>
      </c>
      <c r="C264" s="424" t="s">
        <v>2500</v>
      </c>
      <c r="D264" s="403">
        <v>9.3000000000000007</v>
      </c>
      <c r="E264" s="402">
        <f t="shared" si="11"/>
        <v>232.50000000000003</v>
      </c>
      <c r="F264" s="714"/>
      <c r="G264" s="536">
        <f>ROUND(B264*F264,2)</f>
        <v>0</v>
      </c>
    </row>
    <row r="265" spans="1:7" outlineLevel="1">
      <c r="A265" s="754"/>
      <c r="B265" s="405"/>
      <c r="C265" s="473"/>
      <c r="D265" s="408">
        <v>4190</v>
      </c>
      <c r="E265" s="407" t="e">
        <f t="shared" si="11"/>
        <v>#VALUE!</v>
      </c>
      <c r="F265" s="405"/>
      <c r="G265" s="537"/>
    </row>
    <row r="266" spans="1:7" outlineLevel="1">
      <c r="A266" s="411" t="s">
        <v>2503</v>
      </c>
      <c r="B266" s="425">
        <v>25</v>
      </c>
      <c r="C266" s="424" t="s">
        <v>2500</v>
      </c>
      <c r="D266" s="403">
        <v>325.33</v>
      </c>
      <c r="E266" s="402">
        <f t="shared" si="11"/>
        <v>8133.25</v>
      </c>
      <c r="F266" s="407"/>
      <c r="G266" s="536">
        <f>ROUND(B266*F266,2)</f>
        <v>0</v>
      </c>
    </row>
    <row r="267" spans="1:7" outlineLevel="1">
      <c r="A267" s="406" t="s">
        <v>2502</v>
      </c>
      <c r="B267" s="405">
        <v>25</v>
      </c>
      <c r="C267" s="473" t="s">
        <v>2500</v>
      </c>
      <c r="D267" s="407">
        <v>0.27</v>
      </c>
      <c r="E267" s="407">
        <f t="shared" si="11"/>
        <v>6.75</v>
      </c>
      <c r="F267" s="405"/>
      <c r="G267" s="541"/>
    </row>
    <row r="268" spans="1:7" outlineLevel="1">
      <c r="A268" s="411" t="s">
        <v>2591</v>
      </c>
      <c r="B268" s="426"/>
      <c r="C268" s="424"/>
      <c r="D268" s="402"/>
      <c r="E268" s="402"/>
      <c r="F268" s="426"/>
      <c r="G268" s="538"/>
    </row>
    <row r="269" spans="1:7" outlineLevel="1">
      <c r="A269" s="419"/>
      <c r="B269" s="475">
        <v>25</v>
      </c>
      <c r="C269" s="409" t="s">
        <v>2500</v>
      </c>
      <c r="D269" s="408">
        <v>0.39</v>
      </c>
      <c r="E269" s="407">
        <f>MMULT(B269,D269)</f>
        <v>9.75</v>
      </c>
      <c r="F269" s="428"/>
      <c r="G269" s="537">
        <f>ROUND(B269*F269,2)</f>
        <v>0</v>
      </c>
    </row>
    <row r="270" spans="1:7" outlineLevel="1">
      <c r="A270" s="501" t="s">
        <v>2623</v>
      </c>
      <c r="B270" s="426">
        <v>1</v>
      </c>
      <c r="C270" s="424" t="s">
        <v>171</v>
      </c>
      <c r="D270" s="403">
        <v>0.39</v>
      </c>
      <c r="E270" s="402">
        <f>MMULT(B270,D270)</f>
        <v>0.39</v>
      </c>
      <c r="F270" s="426"/>
      <c r="G270" s="538"/>
    </row>
    <row r="271" spans="1:7" outlineLevel="1">
      <c r="A271" s="502"/>
      <c r="B271" s="405">
        <v>1</v>
      </c>
      <c r="C271" s="404" t="s">
        <v>171</v>
      </c>
      <c r="D271" s="408"/>
      <c r="E271" s="407"/>
      <c r="F271" s="708"/>
      <c r="G271" s="537">
        <f>ROUND(B271*F271,2)</f>
        <v>0</v>
      </c>
    </row>
    <row r="272" spans="1:7" outlineLevel="1">
      <c r="A272" s="505" t="s">
        <v>2622</v>
      </c>
      <c r="B272" s="475">
        <v>1</v>
      </c>
      <c r="C272" s="409" t="s">
        <v>171</v>
      </c>
      <c r="D272" s="403">
        <v>0.69</v>
      </c>
      <c r="E272" s="402">
        <f>MMULT(B272,D272)</f>
        <v>0.69</v>
      </c>
      <c r="F272" s="717"/>
      <c r="G272" s="536">
        <f>ROUND(B272*F272,2)</f>
        <v>0</v>
      </c>
    </row>
    <row r="273" spans="1:7" outlineLevel="1">
      <c r="A273" s="505" t="s">
        <v>2621</v>
      </c>
      <c r="B273" s="475"/>
      <c r="C273" s="409"/>
      <c r="D273" s="408"/>
      <c r="E273" s="407"/>
      <c r="F273" s="717"/>
      <c r="G273" s="536"/>
    </row>
    <row r="274" spans="1:7" outlineLevel="1">
      <c r="A274" s="505" t="s">
        <v>2620</v>
      </c>
      <c r="B274" s="475"/>
      <c r="C274" s="409"/>
      <c r="D274" s="403">
        <v>120.06</v>
      </c>
      <c r="E274" s="402" t="e">
        <f>MMULT(B274,D274)</f>
        <v>#VALUE!</v>
      </c>
      <c r="F274" s="717"/>
      <c r="G274" s="536"/>
    </row>
    <row r="275" spans="1:7" outlineLevel="1">
      <c r="A275" s="502" t="s">
        <v>2619</v>
      </c>
      <c r="B275" s="405"/>
      <c r="C275" s="404"/>
      <c r="D275" s="486"/>
      <c r="E275" s="399" t="e">
        <f>SUM(E245,E247,E255,E257,E259,E261,E263,E265,E267,E269,E271,E273)</f>
        <v>#VALUE!</v>
      </c>
      <c r="F275" s="708"/>
      <c r="G275" s="537"/>
    </row>
    <row r="276" spans="1:7" outlineLevel="1">
      <c r="A276" s="419" t="s">
        <v>2618</v>
      </c>
      <c r="B276" s="475">
        <v>1</v>
      </c>
      <c r="C276" s="409" t="s">
        <v>171</v>
      </c>
      <c r="D276" s="486"/>
      <c r="E276" s="399" t="e">
        <f>SUM(E246,E248,E256,E258,E260,E262,E264,E266,E268,E270,E272,E274)</f>
        <v>#VALUE!</v>
      </c>
      <c r="F276" s="718"/>
      <c r="G276" s="536">
        <f>ROUND(B276*F276,2)</f>
        <v>0</v>
      </c>
    </row>
    <row r="277" spans="1:7" outlineLevel="1">
      <c r="A277" s="406"/>
      <c r="B277" s="405">
        <v>1</v>
      </c>
      <c r="C277" s="404" t="s">
        <v>171</v>
      </c>
      <c r="D277" s="504"/>
      <c r="E277" s="503"/>
      <c r="F277" s="707"/>
      <c r="G277" s="537"/>
    </row>
    <row r="278" spans="1:7" outlineLevel="1">
      <c r="A278" s="501" t="s">
        <v>2617</v>
      </c>
      <c r="B278" s="426">
        <v>1</v>
      </c>
      <c r="C278" s="424" t="s">
        <v>171</v>
      </c>
      <c r="D278" s="487"/>
      <c r="E278" s="486"/>
      <c r="F278" s="715"/>
      <c r="G278" s="536">
        <f>ROUND(B278*F278,2)</f>
        <v>0</v>
      </c>
    </row>
    <row r="279" spans="1:7" outlineLevel="1">
      <c r="A279" s="502"/>
      <c r="B279" s="405">
        <v>1</v>
      </c>
      <c r="C279" s="404" t="s">
        <v>171</v>
      </c>
      <c r="D279" s="408" t="s">
        <v>2615</v>
      </c>
      <c r="E279" s="407">
        <v>0</v>
      </c>
      <c r="F279" s="708"/>
      <c r="G279" s="537"/>
    </row>
    <row r="280" spans="1:7" outlineLevel="1">
      <c r="A280" s="524" t="s">
        <v>2616</v>
      </c>
      <c r="B280" s="525">
        <v>1</v>
      </c>
      <c r="C280" s="526" t="s">
        <v>171</v>
      </c>
      <c r="D280" s="527" t="s">
        <v>2615</v>
      </c>
      <c r="E280" s="527">
        <v>0</v>
      </c>
      <c r="F280" s="723"/>
      <c r="G280" s="542">
        <f>ROUND(B280*F280,2)</f>
        <v>0</v>
      </c>
    </row>
    <row r="281" spans="1:7" outlineLevel="1">
      <c r="A281" s="483"/>
      <c r="B281" s="482"/>
      <c r="C281" s="481"/>
      <c r="D281" s="497">
        <v>319.98</v>
      </c>
      <c r="E281" s="428" t="e">
        <f>MMULT(B281,D281)</f>
        <v>#VALUE!</v>
      </c>
      <c r="F281" s="482"/>
      <c r="G281" s="543"/>
    </row>
    <row r="282" spans="1:7" ht="14.25">
      <c r="A282" s="514" t="s">
        <v>2614</v>
      </c>
      <c r="B282" s="515"/>
      <c r="C282" s="516"/>
      <c r="D282" s="528">
        <v>58.09</v>
      </c>
      <c r="E282" s="529" t="e">
        <f>MMULT(B282,D282)</f>
        <v>#VALUE!</v>
      </c>
      <c r="F282" s="515"/>
      <c r="G282" s="535">
        <f>SUM(G283:G316)</f>
        <v>0</v>
      </c>
    </row>
    <row r="283" spans="1:7" ht="12.75" customHeight="1" outlineLevel="1">
      <c r="A283" s="480" t="s">
        <v>2604</v>
      </c>
      <c r="B283" s="410">
        <v>40</v>
      </c>
      <c r="C283" s="407" t="s">
        <v>161</v>
      </c>
      <c r="D283" s="496"/>
      <c r="E283" s="494"/>
      <c r="G283" s="536">
        <f>ROUND(B283*F286,2)</f>
        <v>0</v>
      </c>
    </row>
    <row r="284" spans="1:7" ht="12.75" customHeight="1" outlineLevel="1">
      <c r="A284" s="406" t="s">
        <v>2510</v>
      </c>
      <c r="B284" s="427">
        <v>40</v>
      </c>
      <c r="C284" s="402" t="s">
        <v>161</v>
      </c>
      <c r="D284" s="408">
        <v>816.24</v>
      </c>
      <c r="E284" s="407">
        <f>MMULT(B284,D284)</f>
        <v>32649.599999999999</v>
      </c>
      <c r="F284" s="721"/>
      <c r="G284" s="537"/>
    </row>
    <row r="285" spans="1:7" ht="12.75" customHeight="1" outlineLevel="1">
      <c r="A285" s="411" t="s">
        <v>2610</v>
      </c>
      <c r="B285" s="410">
        <v>140</v>
      </c>
      <c r="C285" s="428" t="s">
        <v>161</v>
      </c>
      <c r="D285" s="430">
        <v>92.95</v>
      </c>
      <c r="E285" s="428">
        <f>MMULT(B285,D285)</f>
        <v>13013</v>
      </c>
      <c r="F285" s="702"/>
      <c r="G285" s="536">
        <f>ROUND(B285*F285,2)</f>
        <v>0</v>
      </c>
    </row>
    <row r="286" spans="1:7" ht="12.75" customHeight="1" outlineLevel="1">
      <c r="A286" s="406" t="s">
        <v>2510</v>
      </c>
      <c r="B286" s="427">
        <v>140</v>
      </c>
      <c r="C286" s="402" t="s">
        <v>161</v>
      </c>
      <c r="D286" s="496"/>
      <c r="E286" s="494"/>
      <c r="F286" s="702"/>
      <c r="G286" s="537"/>
    </row>
    <row r="287" spans="1:7" ht="12.75" customHeight="1" outlineLevel="1">
      <c r="A287" s="411" t="s">
        <v>2609</v>
      </c>
      <c r="B287" s="410">
        <v>330</v>
      </c>
      <c r="C287" s="428" t="s">
        <v>161</v>
      </c>
      <c r="D287" s="408">
        <v>464.19</v>
      </c>
      <c r="E287" s="407">
        <f>MMULT(B287,D287)</f>
        <v>153182.70000000001</v>
      </c>
      <c r="F287" s="702"/>
      <c r="G287" s="536">
        <f>ROUND(B287*F287,2)</f>
        <v>0</v>
      </c>
    </row>
    <row r="288" spans="1:7" ht="12.75" customHeight="1" outlineLevel="1">
      <c r="A288" s="406" t="s">
        <v>2510</v>
      </c>
      <c r="B288" s="427">
        <v>330</v>
      </c>
      <c r="C288" s="402" t="s">
        <v>161</v>
      </c>
      <c r="D288" s="430">
        <v>131.68</v>
      </c>
      <c r="E288" s="428">
        <f>MMULT(B288,D288)</f>
        <v>43454.400000000001</v>
      </c>
      <c r="F288" s="721"/>
      <c r="G288" s="537"/>
    </row>
    <row r="289" spans="1:7" ht="12.75" customHeight="1" outlineLevel="1">
      <c r="A289" s="411" t="s">
        <v>2608</v>
      </c>
      <c r="B289" s="410">
        <v>90</v>
      </c>
      <c r="C289" s="428" t="s">
        <v>161</v>
      </c>
      <c r="D289" s="496"/>
      <c r="E289" s="494"/>
      <c r="F289" s="702"/>
      <c r="G289" s="536">
        <f>ROUND(B289*F289,2)</f>
        <v>0</v>
      </c>
    </row>
    <row r="290" spans="1:7" ht="12.75" customHeight="1" outlineLevel="1">
      <c r="A290" s="406" t="s">
        <v>2510</v>
      </c>
      <c r="B290" s="427">
        <v>90</v>
      </c>
      <c r="C290" s="402" t="s">
        <v>161</v>
      </c>
      <c r="D290" s="408">
        <v>1025.1400000000001</v>
      </c>
      <c r="E290" s="407">
        <f>MMULT(B290,D290)</f>
        <v>92262.6</v>
      </c>
      <c r="F290" s="721"/>
      <c r="G290" s="537"/>
    </row>
    <row r="291" spans="1:7" ht="12.75" customHeight="1" outlineLevel="1">
      <c r="A291" s="411" t="s">
        <v>2511</v>
      </c>
      <c r="B291" s="410">
        <v>115</v>
      </c>
      <c r="C291" s="428" t="s">
        <v>161</v>
      </c>
      <c r="D291" s="430">
        <v>131.68</v>
      </c>
      <c r="E291" s="428">
        <f>MMULT(B291,D291)</f>
        <v>15143.2</v>
      </c>
      <c r="F291" s="702"/>
      <c r="G291" s="536">
        <f>ROUND(B291*F291,2)</f>
        <v>0</v>
      </c>
    </row>
    <row r="292" spans="1:7" ht="12.75" customHeight="1" outlineLevel="1">
      <c r="A292" s="406" t="s">
        <v>2510</v>
      </c>
      <c r="B292" s="427">
        <v>115</v>
      </c>
      <c r="C292" s="402" t="s">
        <v>161</v>
      </c>
      <c r="D292" s="495"/>
      <c r="E292" s="494"/>
      <c r="F292" s="721"/>
      <c r="G292" s="537"/>
    </row>
    <row r="293" spans="1:7" ht="12.75" customHeight="1" outlineLevel="1">
      <c r="A293" s="755" t="s">
        <v>2509</v>
      </c>
      <c r="B293" s="410">
        <v>2000</v>
      </c>
      <c r="C293" s="428" t="s">
        <v>2508</v>
      </c>
      <c r="D293" s="485"/>
      <c r="E293" s="399" t="e">
        <f>SUM(EE281,E281,E284,E287,E290)</f>
        <v>#VALUE!</v>
      </c>
      <c r="F293" s="702"/>
      <c r="G293" s="536">
        <f>ROUND(B293*F293,2)</f>
        <v>0</v>
      </c>
    </row>
    <row r="294" spans="1:7" outlineLevel="1">
      <c r="A294" s="754"/>
      <c r="B294" s="427"/>
      <c r="C294" s="402"/>
      <c r="D294" s="485"/>
      <c r="E294" s="399" t="e">
        <f>SUM(E282,E285,E288,E291)</f>
        <v>#VALUE!</v>
      </c>
      <c r="F294" s="721"/>
      <c r="G294" s="537"/>
    </row>
    <row r="295" spans="1:7" ht="13.5" outlineLevel="1" thickBot="1">
      <c r="A295" s="753" t="s">
        <v>2613</v>
      </c>
      <c r="B295" s="425">
        <v>50</v>
      </c>
      <c r="C295" s="424" t="s">
        <v>171</v>
      </c>
      <c r="D295" s="484"/>
      <c r="F295" s="703"/>
      <c r="G295" s="536">
        <f>ROUND(B295*F295,2)</f>
        <v>0</v>
      </c>
    </row>
    <row r="296" spans="1:7" ht="15" outlineLevel="1">
      <c r="A296" s="754"/>
      <c r="B296" s="427">
        <v>50</v>
      </c>
      <c r="C296" s="404" t="s">
        <v>171</v>
      </c>
      <c r="D296" s="493" t="s">
        <v>2520</v>
      </c>
      <c r="E296" s="449" t="s">
        <v>2519</v>
      </c>
      <c r="F296" s="721"/>
      <c r="G296" s="537"/>
    </row>
    <row r="297" spans="1:7" ht="14.25" outlineLevel="1">
      <c r="A297" s="411" t="s">
        <v>2597</v>
      </c>
      <c r="B297" s="426">
        <v>42</v>
      </c>
      <c r="C297" s="409" t="s">
        <v>171</v>
      </c>
      <c r="D297" s="492" t="s">
        <v>2517</v>
      </c>
      <c r="E297" s="443" t="s">
        <v>2516</v>
      </c>
      <c r="F297" s="407"/>
      <c r="G297" s="536">
        <f>ROUND(B297*F297,2)</f>
        <v>0</v>
      </c>
    </row>
    <row r="298" spans="1:7" ht="14.25" outlineLevel="1">
      <c r="A298" s="406"/>
      <c r="B298" s="405">
        <v>42</v>
      </c>
      <c r="C298" s="409" t="s">
        <v>171</v>
      </c>
      <c r="D298" s="491"/>
      <c r="E298" s="439"/>
      <c r="F298" s="402"/>
      <c r="G298" s="537"/>
    </row>
    <row r="299" spans="1:7" ht="15.75" outlineLevel="1" thickBot="1">
      <c r="A299" s="461" t="s">
        <v>2586</v>
      </c>
      <c r="B299" s="426">
        <v>4</v>
      </c>
      <c r="C299" s="476" t="s">
        <v>171</v>
      </c>
      <c r="D299" s="490" t="s">
        <v>2514</v>
      </c>
      <c r="E299" s="434" t="s">
        <v>2612</v>
      </c>
      <c r="F299" s="407"/>
      <c r="G299" s="536">
        <f>ROUND(B299*F299,2)</f>
        <v>0</v>
      </c>
    </row>
    <row r="300" spans="1:7" outlineLevel="1">
      <c r="A300" s="457" t="s">
        <v>2585</v>
      </c>
      <c r="B300" s="405">
        <v>4</v>
      </c>
      <c r="C300" s="473" t="s">
        <v>171</v>
      </c>
      <c r="D300" s="487"/>
      <c r="E300" s="486"/>
      <c r="F300" s="402"/>
      <c r="G300" s="537"/>
    </row>
    <row r="301" spans="1:7" outlineLevel="1">
      <c r="A301" s="461" t="s">
        <v>2596</v>
      </c>
      <c r="B301" s="426">
        <v>3</v>
      </c>
      <c r="C301" s="476" t="s">
        <v>171</v>
      </c>
      <c r="D301" s="487"/>
      <c r="E301" s="486"/>
      <c r="F301" s="407"/>
      <c r="G301" s="536">
        <f>ROUND(B301*F301,2)</f>
        <v>0</v>
      </c>
    </row>
    <row r="302" spans="1:7" outlineLevel="1">
      <c r="A302" s="457" t="s">
        <v>2585</v>
      </c>
      <c r="B302" s="405">
        <v>3</v>
      </c>
      <c r="C302" s="473" t="s">
        <v>171</v>
      </c>
      <c r="D302" s="408">
        <v>905.82</v>
      </c>
      <c r="E302" s="407">
        <f>MMULT(B302,D302)</f>
        <v>2717.46</v>
      </c>
      <c r="F302" s="402"/>
      <c r="G302" s="537"/>
    </row>
    <row r="303" spans="1:7" outlineLevel="1">
      <c r="A303" s="411" t="s">
        <v>2584</v>
      </c>
      <c r="B303" s="475">
        <v>3</v>
      </c>
      <c r="C303" s="409" t="s">
        <v>171</v>
      </c>
      <c r="D303" s="403">
        <v>61.97</v>
      </c>
      <c r="E303" s="402">
        <f>MMULT(B303,D303)</f>
        <v>185.91</v>
      </c>
      <c r="F303" s="428"/>
      <c r="G303" s="536">
        <f>ROUND(B303*F303,2)</f>
        <v>0</v>
      </c>
    </row>
    <row r="304" spans="1:7" outlineLevel="1">
      <c r="A304" s="406" t="s">
        <v>2583</v>
      </c>
      <c r="B304" s="405">
        <v>3</v>
      </c>
      <c r="C304" s="404" t="s">
        <v>171</v>
      </c>
      <c r="D304" s="486"/>
      <c r="E304" s="399">
        <f>SUM(E302)</f>
        <v>2717.46</v>
      </c>
      <c r="F304" s="402"/>
      <c r="G304" s="537"/>
    </row>
    <row r="305" spans="1:7" outlineLevel="1">
      <c r="A305" s="753" t="s">
        <v>2593</v>
      </c>
      <c r="B305" s="425">
        <v>9</v>
      </c>
      <c r="C305" s="424" t="s">
        <v>171</v>
      </c>
      <c r="D305" s="486"/>
      <c r="E305" s="399">
        <f>SUM(E303)</f>
        <v>185.91</v>
      </c>
      <c r="F305" s="703"/>
      <c r="G305" s="536">
        <f>ROUND(B305*F305,2)</f>
        <v>0</v>
      </c>
    </row>
    <row r="306" spans="1:7" outlineLevel="1">
      <c r="A306" s="754"/>
      <c r="B306" s="427">
        <v>9</v>
      </c>
      <c r="C306" s="404" t="s">
        <v>171</v>
      </c>
      <c r="D306" s="487"/>
      <c r="E306" s="486"/>
      <c r="F306" s="721"/>
      <c r="G306" s="537"/>
    </row>
    <row r="307" spans="1:7" outlineLevel="1">
      <c r="A307" s="753" t="s">
        <v>2504</v>
      </c>
      <c r="B307" s="410">
        <v>705</v>
      </c>
      <c r="C307" s="409" t="s">
        <v>2500</v>
      </c>
      <c r="D307" s="487"/>
      <c r="E307" s="486"/>
      <c r="F307" s="702"/>
      <c r="G307" s="536">
        <f>ROUND(B307*F307,2)</f>
        <v>0</v>
      </c>
    </row>
    <row r="308" spans="1:7" outlineLevel="1">
      <c r="A308" s="754"/>
      <c r="B308" s="405"/>
      <c r="C308" s="404"/>
      <c r="D308" s="408"/>
      <c r="E308" s="407"/>
      <c r="F308" s="402"/>
      <c r="G308" s="537"/>
    </row>
    <row r="309" spans="1:7" outlineLevel="1">
      <c r="A309" s="411" t="s">
        <v>2503</v>
      </c>
      <c r="B309" s="410">
        <v>705</v>
      </c>
      <c r="C309" s="424" t="s">
        <v>2500</v>
      </c>
      <c r="D309" s="403">
        <v>9.85</v>
      </c>
      <c r="E309" s="402">
        <f>MMULT(B309,D309)</f>
        <v>6944.25</v>
      </c>
      <c r="F309" s="407"/>
      <c r="G309" s="536">
        <f>ROUND(B309*F309,2)</f>
        <v>0</v>
      </c>
    </row>
    <row r="310" spans="1:7" outlineLevel="1">
      <c r="A310" s="406" t="s">
        <v>2502</v>
      </c>
      <c r="B310" s="405">
        <v>705</v>
      </c>
      <c r="C310" s="404" t="s">
        <v>2500</v>
      </c>
      <c r="D310" s="489"/>
      <c r="E310" s="402"/>
      <c r="F310" s="402"/>
      <c r="G310" s="537"/>
    </row>
    <row r="311" spans="1:7" ht="14.25" outlineLevel="1">
      <c r="A311" s="411" t="s">
        <v>2591</v>
      </c>
      <c r="B311" s="425"/>
      <c r="C311" s="409"/>
      <c r="D311" s="486"/>
      <c r="E311" s="488">
        <f>SUM(E309)</f>
        <v>6944.25</v>
      </c>
      <c r="F311" s="703"/>
      <c r="G311" s="536"/>
    </row>
    <row r="312" spans="1:7" outlineLevel="1">
      <c r="A312" s="406"/>
      <c r="B312" s="405">
        <v>705</v>
      </c>
      <c r="C312" s="404" t="s">
        <v>2500</v>
      </c>
      <c r="D312" s="487"/>
      <c r="E312" s="486"/>
      <c r="F312" s="402"/>
      <c r="G312" s="537">
        <f>ROUND(B312*F312,2)</f>
        <v>0</v>
      </c>
    </row>
    <row r="313" spans="1:7" outlineLevel="1">
      <c r="A313" s="420" t="s">
        <v>2582</v>
      </c>
      <c r="B313" s="410"/>
      <c r="C313" s="409"/>
      <c r="D313" s="487"/>
      <c r="E313" s="486"/>
      <c r="F313" s="702"/>
      <c r="G313" s="536"/>
    </row>
    <row r="314" spans="1:7" outlineLevel="1">
      <c r="A314" s="406"/>
      <c r="B314" s="405">
        <v>18</v>
      </c>
      <c r="C314" s="404" t="s">
        <v>171</v>
      </c>
      <c r="D314" s="408"/>
      <c r="E314" s="407"/>
      <c r="F314" s="707"/>
      <c r="G314" s="537">
        <f>ROUND(B314*F314,2)</f>
        <v>0</v>
      </c>
    </row>
    <row r="315" spans="1:7" outlineLevel="1">
      <c r="A315" s="423" t="s">
        <v>2499</v>
      </c>
      <c r="B315" s="410"/>
      <c r="C315" s="409"/>
      <c r="D315" s="403">
        <v>985</v>
      </c>
      <c r="E315" s="402" t="e">
        <f>MMULT(B315,D315)</f>
        <v>#VALUE!</v>
      </c>
      <c r="F315" s="702"/>
      <c r="G315" s="536"/>
    </row>
    <row r="316" spans="1:7" outlineLevel="1">
      <c r="A316" s="406"/>
      <c r="B316" s="405">
        <v>1</v>
      </c>
      <c r="C316" s="404" t="s">
        <v>171</v>
      </c>
      <c r="D316" s="408"/>
      <c r="E316" s="407"/>
      <c r="F316" s="707"/>
      <c r="G316" s="537">
        <f>ROUND(B316*F316,2)</f>
        <v>0</v>
      </c>
    </row>
    <row r="317" spans="1:7" outlineLevel="1">
      <c r="A317" s="479"/>
      <c r="B317" s="478"/>
      <c r="C317" s="477"/>
      <c r="D317" s="485"/>
      <c r="E317" s="399" t="e">
        <f>SUM(E315,#REF!)</f>
        <v>#REF!</v>
      </c>
      <c r="F317" s="478"/>
      <c r="G317" s="544"/>
    </row>
    <row r="318" spans="1:7" ht="14.25">
      <c r="A318" s="514" t="s">
        <v>2611</v>
      </c>
      <c r="B318" s="515"/>
      <c r="C318" s="516"/>
      <c r="D318" s="517"/>
      <c r="E318" s="517"/>
      <c r="F318" s="515"/>
      <c r="G318" s="535">
        <f>SUM(G319:G352)</f>
        <v>0</v>
      </c>
    </row>
    <row r="319" spans="1:7" outlineLevel="1">
      <c r="A319" s="480" t="s">
        <v>2604</v>
      </c>
      <c r="B319" s="410">
        <v>25</v>
      </c>
      <c r="C319" s="407" t="s">
        <v>161</v>
      </c>
      <c r="F319" s="702"/>
      <c r="G319" s="536">
        <f>ROUND(B319*F319,2)</f>
        <v>0</v>
      </c>
    </row>
    <row r="320" spans="1:7" outlineLevel="1">
      <c r="A320" s="406" t="s">
        <v>2510</v>
      </c>
      <c r="B320" s="427">
        <v>25</v>
      </c>
      <c r="C320" s="402" t="s">
        <v>161</v>
      </c>
      <c r="F320" s="721"/>
      <c r="G320" s="537"/>
    </row>
    <row r="321" spans="1:7" outlineLevel="1">
      <c r="A321" s="411" t="s">
        <v>2610</v>
      </c>
      <c r="B321" s="410">
        <v>140</v>
      </c>
      <c r="C321" s="428" t="s">
        <v>161</v>
      </c>
      <c r="F321" s="702"/>
      <c r="G321" s="536">
        <f>ROUND(B321*F321,2)</f>
        <v>0</v>
      </c>
    </row>
    <row r="322" spans="1:7" outlineLevel="1">
      <c r="A322" s="406" t="s">
        <v>2510</v>
      </c>
      <c r="B322" s="427">
        <v>140</v>
      </c>
      <c r="C322" s="402" t="s">
        <v>161</v>
      </c>
      <c r="F322" s="721"/>
      <c r="G322" s="537"/>
    </row>
    <row r="323" spans="1:7" outlineLevel="1">
      <c r="A323" s="411" t="s">
        <v>2609</v>
      </c>
      <c r="B323" s="410">
        <v>330</v>
      </c>
      <c r="C323" s="428" t="s">
        <v>161</v>
      </c>
      <c r="F323" s="702"/>
      <c r="G323" s="536">
        <f>ROUND(B323*F323,2)</f>
        <v>0</v>
      </c>
    </row>
    <row r="324" spans="1:7" outlineLevel="1">
      <c r="A324" s="406" t="s">
        <v>2510</v>
      </c>
      <c r="B324" s="427">
        <v>330</v>
      </c>
      <c r="C324" s="402" t="s">
        <v>161</v>
      </c>
      <c r="F324" s="721"/>
      <c r="G324" s="537"/>
    </row>
    <row r="325" spans="1:7" outlineLevel="1">
      <c r="A325" s="411" t="s">
        <v>2608</v>
      </c>
      <c r="B325" s="410">
        <v>90</v>
      </c>
      <c r="C325" s="428" t="s">
        <v>161</v>
      </c>
      <c r="F325" s="702"/>
      <c r="G325" s="536">
        <f>ROUND(B325*F325,2)</f>
        <v>0</v>
      </c>
    </row>
    <row r="326" spans="1:7" outlineLevel="1">
      <c r="A326" s="406" t="s">
        <v>2510</v>
      </c>
      <c r="B326" s="427">
        <v>90</v>
      </c>
      <c r="C326" s="402" t="s">
        <v>161</v>
      </c>
      <c r="F326" s="721"/>
      <c r="G326" s="537"/>
    </row>
    <row r="327" spans="1:7" outlineLevel="1">
      <c r="A327" s="411" t="s">
        <v>2511</v>
      </c>
      <c r="B327" s="410">
        <v>50</v>
      </c>
      <c r="C327" s="428" t="s">
        <v>161</v>
      </c>
      <c r="F327" s="702"/>
      <c r="G327" s="536">
        <f>ROUND(B327*F327,2)</f>
        <v>0</v>
      </c>
    </row>
    <row r="328" spans="1:7" outlineLevel="1">
      <c r="A328" s="406" t="s">
        <v>2510</v>
      </c>
      <c r="B328" s="427">
        <v>50</v>
      </c>
      <c r="C328" s="402" t="s">
        <v>161</v>
      </c>
      <c r="F328" s="721"/>
      <c r="G328" s="537"/>
    </row>
    <row r="329" spans="1:7" outlineLevel="1">
      <c r="A329" s="755" t="s">
        <v>2509</v>
      </c>
      <c r="B329" s="410">
        <v>1600</v>
      </c>
      <c r="C329" s="428" t="s">
        <v>2508</v>
      </c>
      <c r="F329" s="702"/>
      <c r="G329" s="536">
        <f>ROUND(B329*F329,2)</f>
        <v>0</v>
      </c>
    </row>
    <row r="330" spans="1:7" outlineLevel="1">
      <c r="A330" s="754"/>
      <c r="B330" s="427"/>
      <c r="C330" s="402"/>
      <c r="F330" s="721"/>
      <c r="G330" s="537"/>
    </row>
    <row r="331" spans="1:7" outlineLevel="1">
      <c r="A331" s="753" t="s">
        <v>2607</v>
      </c>
      <c r="B331" s="425">
        <v>45</v>
      </c>
      <c r="C331" s="424" t="s">
        <v>171</v>
      </c>
      <c r="F331" s="703"/>
      <c r="G331" s="536">
        <f>ROUND(B331*F331,2)</f>
        <v>0</v>
      </c>
    </row>
    <row r="332" spans="1:7" outlineLevel="1">
      <c r="A332" s="754"/>
      <c r="B332" s="427">
        <v>45</v>
      </c>
      <c r="C332" s="404" t="s">
        <v>171</v>
      </c>
      <c r="F332" s="721"/>
      <c r="G332" s="537"/>
    </row>
    <row r="333" spans="1:7" outlineLevel="1">
      <c r="A333" s="411" t="s">
        <v>2597</v>
      </c>
      <c r="B333" s="426">
        <v>41</v>
      </c>
      <c r="C333" s="424" t="s">
        <v>171</v>
      </c>
      <c r="F333" s="407"/>
      <c r="G333" s="536">
        <f>ROUND(B333*F333,2)</f>
        <v>0</v>
      </c>
    </row>
    <row r="334" spans="1:7" outlineLevel="1">
      <c r="A334" s="406"/>
      <c r="B334" s="405">
        <v>41</v>
      </c>
      <c r="C334" s="404" t="s">
        <v>171</v>
      </c>
      <c r="F334" s="402"/>
      <c r="G334" s="537"/>
    </row>
    <row r="335" spans="1:7" outlineLevel="1">
      <c r="A335" s="461" t="s">
        <v>2586</v>
      </c>
      <c r="B335" s="426">
        <v>4</v>
      </c>
      <c r="C335" s="476" t="s">
        <v>171</v>
      </c>
      <c r="F335" s="407"/>
      <c r="G335" s="536">
        <f>ROUND(B335*F335,2)</f>
        <v>0</v>
      </c>
    </row>
    <row r="336" spans="1:7" outlineLevel="1">
      <c r="A336" s="457" t="s">
        <v>2585</v>
      </c>
      <c r="B336" s="405">
        <v>4</v>
      </c>
      <c r="C336" s="473" t="s">
        <v>171</v>
      </c>
      <c r="F336" s="402"/>
      <c r="G336" s="537"/>
    </row>
    <row r="337" spans="1:7" outlineLevel="1">
      <c r="A337" s="461" t="s">
        <v>2596</v>
      </c>
      <c r="B337" s="426">
        <v>3</v>
      </c>
      <c r="C337" s="476" t="s">
        <v>171</v>
      </c>
      <c r="F337" s="407"/>
      <c r="G337" s="536">
        <f>ROUND(B337*F337,2)</f>
        <v>0</v>
      </c>
    </row>
    <row r="338" spans="1:7" outlineLevel="1">
      <c r="A338" s="457" t="s">
        <v>2585</v>
      </c>
      <c r="B338" s="405">
        <v>3</v>
      </c>
      <c r="C338" s="473" t="s">
        <v>171</v>
      </c>
      <c r="F338" s="402"/>
      <c r="G338" s="537"/>
    </row>
    <row r="339" spans="1:7" outlineLevel="1">
      <c r="A339" s="411" t="s">
        <v>2584</v>
      </c>
      <c r="B339" s="475">
        <v>4</v>
      </c>
      <c r="C339" s="409" t="s">
        <v>171</v>
      </c>
      <c r="F339" s="428"/>
      <c r="G339" s="536">
        <f>ROUND(B339*F339,2)</f>
        <v>0</v>
      </c>
    </row>
    <row r="340" spans="1:7" outlineLevel="1">
      <c r="A340" s="406" t="s">
        <v>2583</v>
      </c>
      <c r="B340" s="405">
        <v>4</v>
      </c>
      <c r="C340" s="404" t="s">
        <v>171</v>
      </c>
      <c r="F340" s="402"/>
      <c r="G340" s="537"/>
    </row>
    <row r="341" spans="1:7" outlineLevel="1">
      <c r="A341" s="753" t="s">
        <v>2593</v>
      </c>
      <c r="B341" s="425">
        <v>8</v>
      </c>
      <c r="C341" s="424" t="s">
        <v>171</v>
      </c>
      <c r="F341" s="703"/>
      <c r="G341" s="536">
        <f>ROUND(B341*F341,2)</f>
        <v>0</v>
      </c>
    </row>
    <row r="342" spans="1:7" outlineLevel="1">
      <c r="A342" s="754"/>
      <c r="B342" s="427">
        <v>8</v>
      </c>
      <c r="C342" s="404" t="s">
        <v>171</v>
      </c>
      <c r="F342" s="721"/>
      <c r="G342" s="537"/>
    </row>
    <row r="343" spans="1:7" outlineLevel="1">
      <c r="A343" s="753" t="s">
        <v>2504</v>
      </c>
      <c r="B343" s="410">
        <v>635</v>
      </c>
      <c r="C343" s="409" t="s">
        <v>2500</v>
      </c>
      <c r="F343" s="702"/>
      <c r="G343" s="536">
        <f>ROUND(B343*F343,2)</f>
        <v>0</v>
      </c>
    </row>
    <row r="344" spans="1:7" outlineLevel="1">
      <c r="A344" s="754"/>
      <c r="B344" s="405"/>
      <c r="C344" s="404"/>
      <c r="F344" s="402"/>
      <c r="G344" s="537"/>
    </row>
    <row r="345" spans="1:7" outlineLevel="1">
      <c r="A345" s="411" t="s">
        <v>2503</v>
      </c>
      <c r="B345" s="410">
        <v>635</v>
      </c>
      <c r="C345" s="424" t="s">
        <v>2500</v>
      </c>
      <c r="F345" s="407"/>
      <c r="G345" s="536">
        <f>ROUND(B345*F345,2)</f>
        <v>0</v>
      </c>
    </row>
    <row r="346" spans="1:7" outlineLevel="1">
      <c r="A346" s="406" t="s">
        <v>2502</v>
      </c>
      <c r="B346" s="405">
        <v>635</v>
      </c>
      <c r="C346" s="404" t="s">
        <v>2500</v>
      </c>
      <c r="F346" s="402"/>
      <c r="G346" s="537"/>
    </row>
    <row r="347" spans="1:7" outlineLevel="1">
      <c r="A347" s="411" t="s">
        <v>2591</v>
      </c>
      <c r="B347" s="425"/>
      <c r="C347" s="409"/>
      <c r="F347" s="703"/>
      <c r="G347" s="536"/>
    </row>
    <row r="348" spans="1:7" outlineLevel="1">
      <c r="A348" s="406"/>
      <c r="B348" s="405">
        <v>635</v>
      </c>
      <c r="C348" s="404" t="s">
        <v>2500</v>
      </c>
      <c r="F348" s="402"/>
      <c r="G348" s="537">
        <f>ROUND(B348*F348,2)</f>
        <v>0</v>
      </c>
    </row>
    <row r="349" spans="1:7" outlineLevel="1">
      <c r="A349" s="420" t="s">
        <v>2582</v>
      </c>
      <c r="B349" s="410"/>
      <c r="C349" s="409"/>
      <c r="F349" s="702"/>
      <c r="G349" s="536"/>
    </row>
    <row r="350" spans="1:7" outlineLevel="1">
      <c r="A350" s="406"/>
      <c r="B350" s="405">
        <v>14</v>
      </c>
      <c r="C350" s="404" t="s">
        <v>171</v>
      </c>
      <c r="F350" s="707"/>
      <c r="G350" s="537">
        <f>ROUND(B350*F350,2)</f>
        <v>0</v>
      </c>
    </row>
    <row r="351" spans="1:7" outlineLevel="1">
      <c r="A351" s="423" t="s">
        <v>2499</v>
      </c>
      <c r="B351" s="410"/>
      <c r="C351" s="409"/>
      <c r="F351" s="702"/>
      <c r="G351" s="536"/>
    </row>
    <row r="352" spans="1:7" outlineLevel="1">
      <c r="A352" s="406"/>
      <c r="B352" s="405">
        <v>1</v>
      </c>
      <c r="C352" s="404" t="s">
        <v>171</v>
      </c>
      <c r="F352" s="707"/>
      <c r="G352" s="537">
        <f>ROUND(B352*F352,2)</f>
        <v>0</v>
      </c>
    </row>
    <row r="353" spans="1:7" outlineLevel="1">
      <c r="G353" s="396"/>
    </row>
    <row r="354" spans="1:7" ht="14.25">
      <c r="A354" s="514" t="s">
        <v>2606</v>
      </c>
      <c r="B354" s="515"/>
      <c r="C354" s="516"/>
      <c r="D354" s="517"/>
      <c r="E354" s="517"/>
      <c r="F354" s="515"/>
      <c r="G354" s="535">
        <f>SUM(G355:G380)</f>
        <v>0</v>
      </c>
    </row>
    <row r="355" spans="1:7" outlineLevel="1">
      <c r="A355" s="474" t="s">
        <v>2600</v>
      </c>
      <c r="B355" s="410">
        <v>75</v>
      </c>
      <c r="C355" s="428" t="s">
        <v>161</v>
      </c>
      <c r="F355" s="702"/>
      <c r="G355" s="536">
        <f>ROUND(B355*F355,2)</f>
        <v>0</v>
      </c>
    </row>
    <row r="356" spans="1:7" outlineLevel="1">
      <c r="A356" s="406" t="s">
        <v>2510</v>
      </c>
      <c r="B356" s="427">
        <v>75</v>
      </c>
      <c r="C356" s="402" t="s">
        <v>161</v>
      </c>
      <c r="F356" s="721"/>
      <c r="G356" s="537"/>
    </row>
    <row r="357" spans="1:7" outlineLevel="1">
      <c r="A357" s="474" t="s">
        <v>2580</v>
      </c>
      <c r="B357" s="410">
        <v>90</v>
      </c>
      <c r="C357" s="428" t="s">
        <v>161</v>
      </c>
      <c r="F357" s="702"/>
      <c r="G357" s="536">
        <f>ROUND(B357*F357,2)</f>
        <v>0</v>
      </c>
    </row>
    <row r="358" spans="1:7" outlineLevel="1">
      <c r="A358" s="406" t="s">
        <v>2510</v>
      </c>
      <c r="B358" s="427">
        <v>90</v>
      </c>
      <c r="C358" s="402" t="s">
        <v>161</v>
      </c>
      <c r="F358" s="721"/>
      <c r="G358" s="537"/>
    </row>
    <row r="359" spans="1:7" outlineLevel="1">
      <c r="A359" s="474" t="s">
        <v>2589</v>
      </c>
      <c r="B359" s="410">
        <v>80</v>
      </c>
      <c r="C359" s="428" t="s">
        <v>161</v>
      </c>
      <c r="F359" s="702"/>
      <c r="G359" s="536">
        <f>ROUND(B359*F359,2)</f>
        <v>0</v>
      </c>
    </row>
    <row r="360" spans="1:7" outlineLevel="1">
      <c r="A360" s="406" t="s">
        <v>2510</v>
      </c>
      <c r="B360" s="427">
        <v>80</v>
      </c>
      <c r="C360" s="402" t="s">
        <v>161</v>
      </c>
      <c r="F360" s="721"/>
      <c r="G360" s="537"/>
    </row>
    <row r="361" spans="1:7" outlineLevel="1">
      <c r="A361" s="755" t="s">
        <v>2579</v>
      </c>
      <c r="B361" s="425">
        <v>600</v>
      </c>
      <c r="C361" s="424" t="s">
        <v>2508</v>
      </c>
      <c r="F361" s="703"/>
      <c r="G361" s="536">
        <f>ROUND(B361*F361,2)</f>
        <v>0</v>
      </c>
    </row>
    <row r="362" spans="1:7" outlineLevel="1">
      <c r="A362" s="754"/>
      <c r="B362" s="427"/>
      <c r="C362" s="404"/>
      <c r="F362" s="721"/>
      <c r="G362" s="537"/>
    </row>
    <row r="363" spans="1:7" outlineLevel="1">
      <c r="A363" s="755" t="s">
        <v>2602</v>
      </c>
      <c r="B363" s="425">
        <v>20</v>
      </c>
      <c r="C363" s="424" t="s">
        <v>171</v>
      </c>
      <c r="F363" s="703"/>
      <c r="G363" s="536">
        <f>ROUND(B363*F363,2)</f>
        <v>0</v>
      </c>
    </row>
    <row r="364" spans="1:7" outlineLevel="1">
      <c r="A364" s="754"/>
      <c r="B364" s="427">
        <v>20</v>
      </c>
      <c r="C364" s="404" t="s">
        <v>171</v>
      </c>
      <c r="F364" s="721"/>
      <c r="G364" s="537"/>
    </row>
    <row r="365" spans="1:7" outlineLevel="1">
      <c r="A365" s="411" t="s">
        <v>2597</v>
      </c>
      <c r="B365" s="426">
        <v>5</v>
      </c>
      <c r="C365" s="424" t="s">
        <v>171</v>
      </c>
      <c r="F365" s="407"/>
      <c r="G365" s="536">
        <f>ROUND(B365*F365,2)</f>
        <v>0</v>
      </c>
    </row>
    <row r="366" spans="1:7" outlineLevel="1">
      <c r="A366" s="406"/>
      <c r="B366" s="405">
        <v>5</v>
      </c>
      <c r="C366" s="404" t="s">
        <v>171</v>
      </c>
      <c r="F366" s="402"/>
      <c r="G366" s="537"/>
    </row>
    <row r="367" spans="1:7" outlineLevel="1">
      <c r="A367" s="461" t="s">
        <v>2586</v>
      </c>
      <c r="B367" s="426">
        <v>2</v>
      </c>
      <c r="C367" s="476" t="s">
        <v>171</v>
      </c>
      <c r="F367" s="407"/>
      <c r="G367" s="536">
        <f>ROUND(B367*F367,2)</f>
        <v>0</v>
      </c>
    </row>
    <row r="368" spans="1:7" outlineLevel="1">
      <c r="A368" s="457" t="s">
        <v>2585</v>
      </c>
      <c r="B368" s="405">
        <v>2</v>
      </c>
      <c r="C368" s="473" t="s">
        <v>171</v>
      </c>
      <c r="F368" s="402"/>
      <c r="G368" s="537"/>
    </row>
    <row r="369" spans="1:7" outlineLevel="1">
      <c r="A369" s="411" t="s">
        <v>2584</v>
      </c>
      <c r="B369" s="475">
        <v>2</v>
      </c>
      <c r="C369" s="409" t="s">
        <v>171</v>
      </c>
      <c r="F369" s="428"/>
      <c r="G369" s="536">
        <f>ROUND(B369*F369,2)</f>
        <v>0</v>
      </c>
    </row>
    <row r="370" spans="1:7" outlineLevel="1">
      <c r="A370" s="406" t="s">
        <v>2583</v>
      </c>
      <c r="B370" s="405">
        <v>2</v>
      </c>
      <c r="C370" s="404" t="s">
        <v>171</v>
      </c>
      <c r="F370" s="402"/>
      <c r="G370" s="537"/>
    </row>
    <row r="371" spans="1:7" outlineLevel="1">
      <c r="A371" s="753" t="s">
        <v>2504</v>
      </c>
      <c r="B371" s="410">
        <v>245</v>
      </c>
      <c r="C371" s="424" t="s">
        <v>2500</v>
      </c>
      <c r="F371" s="702"/>
      <c r="G371" s="536">
        <f>ROUND(B371*F371,2)</f>
        <v>0</v>
      </c>
    </row>
    <row r="372" spans="1:7" outlineLevel="1">
      <c r="A372" s="754"/>
      <c r="B372" s="405"/>
      <c r="C372" s="404"/>
      <c r="F372" s="402"/>
      <c r="G372" s="537"/>
    </row>
    <row r="373" spans="1:7" outlineLevel="1">
      <c r="A373" s="411" t="s">
        <v>2503</v>
      </c>
      <c r="B373" s="410">
        <v>245</v>
      </c>
      <c r="C373" s="424" t="s">
        <v>2500</v>
      </c>
      <c r="F373" s="407"/>
      <c r="G373" s="536">
        <f>ROUND(B373*F373,2)</f>
        <v>0</v>
      </c>
    </row>
    <row r="374" spans="1:7" outlineLevel="1">
      <c r="A374" s="406" t="s">
        <v>2502</v>
      </c>
      <c r="B374" s="405">
        <v>245</v>
      </c>
      <c r="C374" s="404" t="s">
        <v>2500</v>
      </c>
      <c r="F374" s="402"/>
      <c r="G374" s="537"/>
    </row>
    <row r="375" spans="1:7" outlineLevel="1">
      <c r="A375" s="411" t="s">
        <v>2501</v>
      </c>
      <c r="B375" s="425"/>
      <c r="C375" s="409"/>
      <c r="F375" s="703"/>
      <c r="G375" s="536"/>
    </row>
    <row r="376" spans="1:7" outlineLevel="1">
      <c r="A376" s="406"/>
      <c r="B376" s="405">
        <v>245</v>
      </c>
      <c r="C376" s="404" t="s">
        <v>2500</v>
      </c>
      <c r="F376" s="402"/>
      <c r="G376" s="537">
        <f>ROUND(B376*F376,2)</f>
        <v>0</v>
      </c>
    </row>
    <row r="377" spans="1:7" outlineLevel="1">
      <c r="A377" s="420" t="s">
        <v>2582</v>
      </c>
      <c r="B377" s="410"/>
      <c r="C377" s="409"/>
      <c r="F377" s="702"/>
      <c r="G377" s="536"/>
    </row>
    <row r="378" spans="1:7" outlineLevel="1">
      <c r="A378" s="406"/>
      <c r="B378" s="405">
        <v>6</v>
      </c>
      <c r="C378" s="404" t="s">
        <v>171</v>
      </c>
      <c r="F378" s="707"/>
      <c r="G378" s="537">
        <f>ROUND(B378*F378,2)</f>
        <v>0</v>
      </c>
    </row>
    <row r="379" spans="1:7" outlineLevel="1">
      <c r="A379" s="423" t="s">
        <v>2499</v>
      </c>
      <c r="B379" s="410"/>
      <c r="C379" s="409"/>
      <c r="F379" s="702"/>
      <c r="G379" s="536"/>
    </row>
    <row r="380" spans="1:7" outlineLevel="1">
      <c r="A380" s="406"/>
      <c r="B380" s="405">
        <v>1</v>
      </c>
      <c r="C380" s="404" t="s">
        <v>171</v>
      </c>
      <c r="F380" s="707"/>
      <c r="G380" s="537">
        <f>ROUND(B380*F380,2)</f>
        <v>0</v>
      </c>
    </row>
    <row r="381" spans="1:7" outlineLevel="1">
      <c r="G381" s="396"/>
    </row>
    <row r="382" spans="1:7" ht="14.25">
      <c r="A382" s="514" t="s">
        <v>2605</v>
      </c>
      <c r="B382" s="515"/>
      <c r="C382" s="516"/>
      <c r="D382" s="517"/>
      <c r="E382" s="517"/>
      <c r="F382" s="515"/>
      <c r="G382" s="535">
        <f>SUM(G383:G410)</f>
        <v>0</v>
      </c>
    </row>
    <row r="383" spans="1:7" outlineLevel="1">
      <c r="A383" s="474" t="s">
        <v>2604</v>
      </c>
      <c r="B383" s="410">
        <v>10</v>
      </c>
      <c r="C383" s="407" t="s">
        <v>161</v>
      </c>
      <c r="F383" s="702"/>
      <c r="G383" s="536">
        <f>ROUND(B383*F383,2)</f>
        <v>0</v>
      </c>
    </row>
    <row r="384" spans="1:7" outlineLevel="1">
      <c r="A384" s="406" t="s">
        <v>2510</v>
      </c>
      <c r="B384" s="427">
        <v>10</v>
      </c>
      <c r="C384" s="402"/>
      <c r="F384" s="721"/>
      <c r="G384" s="537"/>
    </row>
    <row r="385" spans="1:7" outlineLevel="1">
      <c r="A385" s="474" t="s">
        <v>2600</v>
      </c>
      <c r="B385" s="410">
        <v>75</v>
      </c>
      <c r="C385" s="428" t="s">
        <v>161</v>
      </c>
      <c r="F385" s="702"/>
      <c r="G385" s="536">
        <f>ROUND(B385*F385,2)</f>
        <v>0</v>
      </c>
    </row>
    <row r="386" spans="1:7" outlineLevel="1">
      <c r="A386" s="406" t="s">
        <v>2510</v>
      </c>
      <c r="B386" s="427">
        <v>75</v>
      </c>
      <c r="C386" s="402"/>
      <c r="F386" s="721"/>
      <c r="G386" s="537"/>
    </row>
    <row r="387" spans="1:7" outlineLevel="1">
      <c r="A387" s="474" t="s">
        <v>2580</v>
      </c>
      <c r="B387" s="410">
        <v>160</v>
      </c>
      <c r="C387" s="428" t="s">
        <v>161</v>
      </c>
      <c r="F387" s="702"/>
      <c r="G387" s="536">
        <f>ROUND(B387*F387,2)</f>
        <v>0</v>
      </c>
    </row>
    <row r="388" spans="1:7" outlineLevel="1">
      <c r="A388" s="406" t="s">
        <v>2510</v>
      </c>
      <c r="B388" s="427">
        <v>160</v>
      </c>
      <c r="C388" s="402"/>
      <c r="F388" s="721"/>
      <c r="G388" s="537"/>
    </row>
    <row r="389" spans="1:7" outlineLevel="1">
      <c r="A389" s="474" t="s">
        <v>2589</v>
      </c>
      <c r="B389" s="410">
        <v>90</v>
      </c>
      <c r="C389" s="428" t="s">
        <v>161</v>
      </c>
      <c r="F389" s="702"/>
      <c r="G389" s="536">
        <f>ROUND(B389*F389,2)</f>
        <v>0</v>
      </c>
    </row>
    <row r="390" spans="1:7" outlineLevel="1">
      <c r="A390" s="406" t="s">
        <v>2510</v>
      </c>
      <c r="B390" s="427">
        <v>90</v>
      </c>
      <c r="C390" s="402"/>
      <c r="F390" s="721"/>
      <c r="G390" s="537"/>
    </row>
    <row r="391" spans="1:7" outlineLevel="1">
      <c r="A391" s="755" t="s">
        <v>2579</v>
      </c>
      <c r="B391" s="425">
        <v>800</v>
      </c>
      <c r="C391" s="424" t="s">
        <v>2508</v>
      </c>
      <c r="F391" s="703"/>
      <c r="G391" s="536">
        <f>ROUND(B391*F391,2)</f>
        <v>0</v>
      </c>
    </row>
    <row r="392" spans="1:7" outlineLevel="1">
      <c r="A392" s="754"/>
      <c r="B392" s="427"/>
      <c r="C392" s="404"/>
      <c r="F392" s="721"/>
      <c r="G392" s="537"/>
    </row>
    <row r="393" spans="1:7" outlineLevel="1">
      <c r="A393" s="753" t="s">
        <v>2602</v>
      </c>
      <c r="B393" s="425">
        <v>25</v>
      </c>
      <c r="C393" s="424" t="s">
        <v>2500</v>
      </c>
      <c r="F393" s="703"/>
      <c r="G393" s="536">
        <f>ROUND(B393*F393,2)</f>
        <v>0</v>
      </c>
    </row>
    <row r="394" spans="1:7" outlineLevel="1">
      <c r="A394" s="754"/>
      <c r="B394" s="427">
        <v>25</v>
      </c>
      <c r="C394" s="404"/>
      <c r="F394" s="721"/>
      <c r="G394" s="537"/>
    </row>
    <row r="395" spans="1:7" outlineLevel="1">
      <c r="A395" s="411" t="s">
        <v>2597</v>
      </c>
      <c r="B395" s="426">
        <v>11</v>
      </c>
      <c r="C395" s="424" t="s">
        <v>171</v>
      </c>
      <c r="F395" s="407"/>
      <c r="G395" s="536">
        <f>ROUND(B395*F395,2)</f>
        <v>0</v>
      </c>
    </row>
    <row r="396" spans="1:7" outlineLevel="1">
      <c r="A396" s="406"/>
      <c r="B396" s="405">
        <v>11</v>
      </c>
      <c r="C396" s="404"/>
      <c r="F396" s="402"/>
      <c r="G396" s="537"/>
    </row>
    <row r="397" spans="1:7" outlineLevel="1">
      <c r="A397" s="755" t="s">
        <v>2593</v>
      </c>
      <c r="B397" s="425">
        <v>2</v>
      </c>
      <c r="C397" s="424" t="s">
        <v>171</v>
      </c>
      <c r="F397" s="703"/>
      <c r="G397" s="536">
        <f>ROUND(B397*F397,2)</f>
        <v>0</v>
      </c>
    </row>
    <row r="398" spans="1:7" outlineLevel="1">
      <c r="A398" s="754"/>
      <c r="B398" s="427">
        <v>2</v>
      </c>
      <c r="C398" s="404"/>
      <c r="F398" s="721"/>
      <c r="G398" s="537"/>
    </row>
    <row r="399" spans="1:7" outlineLevel="1">
      <c r="A399" s="411" t="s">
        <v>2584</v>
      </c>
      <c r="B399" s="475">
        <v>1</v>
      </c>
      <c r="C399" s="409" t="s">
        <v>171</v>
      </c>
      <c r="F399" s="428"/>
      <c r="G399" s="536">
        <f>ROUND(B399*F399,2)</f>
        <v>0</v>
      </c>
    </row>
    <row r="400" spans="1:7" outlineLevel="1">
      <c r="A400" s="406" t="s">
        <v>2583</v>
      </c>
      <c r="B400" s="405">
        <v>1</v>
      </c>
      <c r="C400" s="404" t="s">
        <v>171</v>
      </c>
      <c r="F400" s="402"/>
      <c r="G400" s="537"/>
    </row>
    <row r="401" spans="1:7" outlineLevel="1">
      <c r="A401" s="753" t="s">
        <v>2504</v>
      </c>
      <c r="B401" s="410">
        <v>335</v>
      </c>
      <c r="C401" s="409" t="s">
        <v>2500</v>
      </c>
      <c r="F401" s="702"/>
      <c r="G401" s="536">
        <f>ROUND(B401*F401,2)</f>
        <v>0</v>
      </c>
    </row>
    <row r="402" spans="1:7" outlineLevel="1">
      <c r="A402" s="754"/>
      <c r="B402" s="405"/>
      <c r="C402" s="404"/>
      <c r="F402" s="402"/>
      <c r="G402" s="537"/>
    </row>
    <row r="403" spans="1:7" outlineLevel="1">
      <c r="A403" s="411" t="s">
        <v>2503</v>
      </c>
      <c r="B403" s="410">
        <v>335</v>
      </c>
      <c r="C403" s="424" t="s">
        <v>2500</v>
      </c>
      <c r="F403" s="407"/>
      <c r="G403" s="536">
        <f>ROUND(B403*F403,2)</f>
        <v>0</v>
      </c>
    </row>
    <row r="404" spans="1:7" outlineLevel="1">
      <c r="A404" s="406" t="s">
        <v>2502</v>
      </c>
      <c r="B404" s="405">
        <v>335</v>
      </c>
      <c r="C404" s="404" t="s">
        <v>2500</v>
      </c>
      <c r="F404" s="402"/>
      <c r="G404" s="537"/>
    </row>
    <row r="405" spans="1:7" outlineLevel="1">
      <c r="A405" s="411" t="s">
        <v>2501</v>
      </c>
      <c r="B405" s="425"/>
      <c r="C405" s="409"/>
      <c r="F405" s="703"/>
      <c r="G405" s="536"/>
    </row>
    <row r="406" spans="1:7" outlineLevel="1">
      <c r="A406" s="406"/>
      <c r="B406" s="405">
        <v>335</v>
      </c>
      <c r="C406" s="404" t="s">
        <v>2500</v>
      </c>
      <c r="F406" s="402"/>
      <c r="G406" s="537">
        <f>ROUND(B406*F406,2)</f>
        <v>0</v>
      </c>
    </row>
    <row r="407" spans="1:7" outlineLevel="1">
      <c r="A407" s="420" t="s">
        <v>2582</v>
      </c>
      <c r="B407" s="410"/>
      <c r="C407" s="409"/>
      <c r="F407" s="702"/>
      <c r="G407" s="536"/>
    </row>
    <row r="408" spans="1:7" outlineLevel="1">
      <c r="A408" s="406"/>
      <c r="B408" s="405">
        <v>9</v>
      </c>
      <c r="C408" s="404" t="s">
        <v>171</v>
      </c>
      <c r="F408" s="707"/>
      <c r="G408" s="537">
        <f>ROUND(B408*F408,2)</f>
        <v>0</v>
      </c>
    </row>
    <row r="409" spans="1:7" outlineLevel="1">
      <c r="A409" s="423" t="s">
        <v>2499</v>
      </c>
      <c r="B409" s="410"/>
      <c r="C409" s="409"/>
      <c r="F409" s="706"/>
      <c r="G409" s="536"/>
    </row>
    <row r="410" spans="1:7" outlineLevel="1">
      <c r="A410" s="406"/>
      <c r="B410" s="405">
        <v>1</v>
      </c>
      <c r="C410" s="404" t="s">
        <v>171</v>
      </c>
      <c r="F410" s="707"/>
      <c r="G410" s="537">
        <f>ROUND(B410*F410,2)</f>
        <v>0</v>
      </c>
    </row>
    <row r="411" spans="1:7" outlineLevel="1">
      <c r="A411" s="479"/>
      <c r="B411" s="478"/>
      <c r="C411" s="477"/>
      <c r="F411" s="724"/>
      <c r="G411" s="544"/>
    </row>
    <row r="412" spans="1:7" ht="14.25">
      <c r="A412" s="514" t="s">
        <v>2603</v>
      </c>
      <c r="B412" s="515"/>
      <c r="C412" s="516"/>
      <c r="D412" s="517"/>
      <c r="E412" s="517"/>
      <c r="F412" s="725"/>
      <c r="G412" s="535">
        <f>SUM(G413:G434)</f>
        <v>0</v>
      </c>
    </row>
    <row r="413" spans="1:7" outlineLevel="1">
      <c r="A413" s="474" t="s">
        <v>2600</v>
      </c>
      <c r="B413" s="410">
        <v>50</v>
      </c>
      <c r="C413" s="428" t="s">
        <v>161</v>
      </c>
      <c r="F413" s="702"/>
      <c r="G413" s="536">
        <f>ROUND(B413*F413,2)</f>
        <v>0</v>
      </c>
    </row>
    <row r="414" spans="1:7" outlineLevel="1">
      <c r="A414" s="406" t="s">
        <v>2510</v>
      </c>
      <c r="B414" s="427">
        <v>50</v>
      </c>
      <c r="C414" s="402" t="s">
        <v>161</v>
      </c>
      <c r="F414" s="721"/>
      <c r="G414" s="537"/>
    </row>
    <row r="415" spans="1:7" outlineLevel="1">
      <c r="A415" s="474" t="s">
        <v>2580</v>
      </c>
      <c r="B415" s="410">
        <v>55</v>
      </c>
      <c r="C415" s="428" t="s">
        <v>161</v>
      </c>
      <c r="F415" s="702"/>
      <c r="G415" s="536">
        <f>ROUND(B415*F415,2)</f>
        <v>0</v>
      </c>
    </row>
    <row r="416" spans="1:7" outlineLevel="1">
      <c r="A416" s="406" t="s">
        <v>2510</v>
      </c>
      <c r="B416" s="427">
        <v>55</v>
      </c>
      <c r="C416" s="402" t="s">
        <v>161</v>
      </c>
      <c r="F416" s="721"/>
      <c r="G416" s="537"/>
    </row>
    <row r="417" spans="1:7" outlineLevel="1">
      <c r="A417" s="474" t="s">
        <v>2589</v>
      </c>
      <c r="B417" s="410">
        <v>90</v>
      </c>
      <c r="C417" s="428" t="s">
        <v>161</v>
      </c>
      <c r="F417" s="702"/>
      <c r="G417" s="536">
        <f>ROUND(B417*F417,2)</f>
        <v>0</v>
      </c>
    </row>
    <row r="418" spans="1:7" outlineLevel="1">
      <c r="A418" s="406" t="s">
        <v>2510</v>
      </c>
      <c r="B418" s="427">
        <v>90</v>
      </c>
      <c r="C418" s="402" t="s">
        <v>161</v>
      </c>
      <c r="F418" s="721"/>
      <c r="G418" s="537"/>
    </row>
    <row r="419" spans="1:7" outlineLevel="1">
      <c r="A419" s="755" t="s">
        <v>2579</v>
      </c>
      <c r="B419" s="425">
        <v>550</v>
      </c>
      <c r="C419" s="424" t="s">
        <v>2508</v>
      </c>
      <c r="F419" s="703"/>
      <c r="G419" s="536">
        <f>ROUND(B419*F419,2)</f>
        <v>0</v>
      </c>
    </row>
    <row r="420" spans="1:7" outlineLevel="1">
      <c r="A420" s="754"/>
      <c r="B420" s="427"/>
      <c r="C420" s="404"/>
      <c r="F420" s="721"/>
      <c r="G420" s="537"/>
    </row>
    <row r="421" spans="1:7" outlineLevel="1">
      <c r="A421" s="753" t="s">
        <v>2602</v>
      </c>
      <c r="B421" s="425">
        <v>10</v>
      </c>
      <c r="C421" s="424" t="s">
        <v>171</v>
      </c>
      <c r="F421" s="703"/>
      <c r="G421" s="536">
        <f>ROUND(B421*F421,2)</f>
        <v>0</v>
      </c>
    </row>
    <row r="422" spans="1:7" outlineLevel="1">
      <c r="A422" s="754"/>
      <c r="B422" s="427">
        <v>10</v>
      </c>
      <c r="C422" s="404" t="s">
        <v>171</v>
      </c>
      <c r="F422" s="721"/>
      <c r="G422" s="537"/>
    </row>
    <row r="423" spans="1:7" outlineLevel="1">
      <c r="A423" s="411" t="s">
        <v>2597</v>
      </c>
      <c r="B423" s="426">
        <v>3</v>
      </c>
      <c r="C423" s="424" t="s">
        <v>171</v>
      </c>
      <c r="F423" s="407"/>
      <c r="G423" s="536">
        <f>ROUND(B423*F423,2)</f>
        <v>0</v>
      </c>
    </row>
    <row r="424" spans="1:7" outlineLevel="1">
      <c r="A424" s="406"/>
      <c r="B424" s="405">
        <v>3</v>
      </c>
      <c r="C424" s="404" t="s">
        <v>171</v>
      </c>
      <c r="F424" s="402"/>
      <c r="G424" s="537"/>
    </row>
    <row r="425" spans="1:7" outlineLevel="1">
      <c r="A425" s="753" t="s">
        <v>2504</v>
      </c>
      <c r="B425" s="410">
        <v>195</v>
      </c>
      <c r="C425" s="409" t="s">
        <v>2500</v>
      </c>
      <c r="F425" s="702"/>
      <c r="G425" s="536">
        <f>ROUND(B425*F425,2)</f>
        <v>0</v>
      </c>
    </row>
    <row r="426" spans="1:7" outlineLevel="1">
      <c r="A426" s="754"/>
      <c r="B426" s="405"/>
      <c r="C426" s="404"/>
      <c r="F426" s="402"/>
      <c r="G426" s="537"/>
    </row>
    <row r="427" spans="1:7" outlineLevel="1">
      <c r="A427" s="411" t="s">
        <v>2503</v>
      </c>
      <c r="B427" s="410">
        <v>195</v>
      </c>
      <c r="C427" s="424" t="s">
        <v>2500</v>
      </c>
      <c r="F427" s="407"/>
      <c r="G427" s="536">
        <f>ROUND(B427*F427,2)</f>
        <v>0</v>
      </c>
    </row>
    <row r="428" spans="1:7" outlineLevel="1">
      <c r="A428" s="406" t="s">
        <v>2502</v>
      </c>
      <c r="B428" s="405">
        <v>195</v>
      </c>
      <c r="C428" s="404" t="s">
        <v>2500</v>
      </c>
      <c r="F428" s="402"/>
      <c r="G428" s="537"/>
    </row>
    <row r="429" spans="1:7" outlineLevel="1">
      <c r="A429" s="411" t="s">
        <v>2501</v>
      </c>
      <c r="B429" s="425"/>
      <c r="C429" s="409"/>
      <c r="F429" s="703"/>
      <c r="G429" s="536"/>
    </row>
    <row r="430" spans="1:7" outlineLevel="1">
      <c r="A430" s="406"/>
      <c r="B430" s="405">
        <v>195</v>
      </c>
      <c r="C430" s="404" t="s">
        <v>2500</v>
      </c>
      <c r="F430" s="402"/>
      <c r="G430" s="537">
        <f>ROUND(B430*F430,2)</f>
        <v>0</v>
      </c>
    </row>
    <row r="431" spans="1:7" outlineLevel="1">
      <c r="A431" s="420" t="s">
        <v>2582</v>
      </c>
      <c r="B431" s="410"/>
      <c r="C431" s="409"/>
      <c r="F431" s="702"/>
      <c r="G431" s="536"/>
    </row>
    <row r="432" spans="1:7" outlineLevel="1">
      <c r="A432" s="406"/>
      <c r="B432" s="405">
        <v>4</v>
      </c>
      <c r="C432" s="404" t="s">
        <v>171</v>
      </c>
      <c r="F432" s="707"/>
      <c r="G432" s="537">
        <f>ROUND(B432*F432,2)</f>
        <v>0</v>
      </c>
    </row>
    <row r="433" spans="1:7" outlineLevel="1">
      <c r="A433" s="423" t="s">
        <v>2499</v>
      </c>
      <c r="B433" s="410"/>
      <c r="C433" s="409"/>
      <c r="F433" s="706"/>
      <c r="G433" s="536"/>
    </row>
    <row r="434" spans="1:7" outlineLevel="1">
      <c r="A434" s="406"/>
      <c r="B434" s="405">
        <v>1</v>
      </c>
      <c r="C434" s="404" t="s">
        <v>171</v>
      </c>
      <c r="F434" s="707"/>
      <c r="G434" s="537">
        <f>ROUND(B434*F434,2)</f>
        <v>0</v>
      </c>
    </row>
    <row r="435" spans="1:7" outlineLevel="1">
      <c r="F435" s="726"/>
      <c r="G435" s="396"/>
    </row>
    <row r="436" spans="1:7" ht="14.25">
      <c r="A436" s="514" t="s">
        <v>2601</v>
      </c>
      <c r="B436" s="515"/>
      <c r="C436" s="516"/>
      <c r="D436" s="517"/>
      <c r="E436" s="517"/>
      <c r="F436" s="725"/>
      <c r="G436" s="535">
        <f>SUM(G437:G472)</f>
        <v>0</v>
      </c>
    </row>
    <row r="437" spans="1:7" outlineLevel="1">
      <c r="A437" s="474" t="s">
        <v>2600</v>
      </c>
      <c r="B437" s="410">
        <v>165</v>
      </c>
      <c r="C437" s="428" t="s">
        <v>161</v>
      </c>
      <c r="F437" s="702"/>
      <c r="G437" s="536">
        <f>ROUND(B437*F437,2)</f>
        <v>0</v>
      </c>
    </row>
    <row r="438" spans="1:7" outlineLevel="1">
      <c r="A438" s="406" t="s">
        <v>2510</v>
      </c>
      <c r="B438" s="427">
        <v>165</v>
      </c>
      <c r="C438" s="402" t="s">
        <v>161</v>
      </c>
      <c r="F438" s="721"/>
      <c r="G438" s="537"/>
    </row>
    <row r="439" spans="1:7" outlineLevel="1">
      <c r="A439" s="474" t="s">
        <v>2580</v>
      </c>
      <c r="B439" s="410">
        <v>330</v>
      </c>
      <c r="C439" s="428" t="s">
        <v>161</v>
      </c>
      <c r="F439" s="702"/>
      <c r="G439" s="536">
        <f>ROUND(B439*F439,2)</f>
        <v>0</v>
      </c>
    </row>
    <row r="440" spans="1:7" outlineLevel="1">
      <c r="A440" s="406" t="s">
        <v>2510</v>
      </c>
      <c r="B440" s="427">
        <v>330</v>
      </c>
      <c r="C440" s="402" t="s">
        <v>161</v>
      </c>
      <c r="F440" s="721"/>
      <c r="G440" s="537"/>
    </row>
    <row r="441" spans="1:7" outlineLevel="1">
      <c r="A441" s="474" t="s">
        <v>2589</v>
      </c>
      <c r="B441" s="410">
        <v>90</v>
      </c>
      <c r="C441" s="428" t="s">
        <v>161</v>
      </c>
      <c r="F441" s="702"/>
      <c r="G441" s="536">
        <f>ROUND(B441*F441,2)</f>
        <v>0</v>
      </c>
    </row>
    <row r="442" spans="1:7" outlineLevel="1">
      <c r="A442" s="406" t="s">
        <v>2510</v>
      </c>
      <c r="B442" s="427">
        <v>90</v>
      </c>
      <c r="C442" s="402" t="s">
        <v>161</v>
      </c>
      <c r="F442" s="721"/>
      <c r="G442" s="537"/>
    </row>
    <row r="443" spans="1:7" outlineLevel="1">
      <c r="A443" s="411" t="s">
        <v>2511</v>
      </c>
      <c r="B443" s="410">
        <v>50</v>
      </c>
      <c r="C443" s="428" t="s">
        <v>161</v>
      </c>
      <c r="F443" s="702"/>
      <c r="G443" s="536">
        <f>ROUND(B443*F443,2)</f>
        <v>0</v>
      </c>
    </row>
    <row r="444" spans="1:7" outlineLevel="1">
      <c r="A444" s="406" t="s">
        <v>2510</v>
      </c>
      <c r="B444" s="427">
        <v>50</v>
      </c>
      <c r="C444" s="402" t="s">
        <v>161</v>
      </c>
      <c r="F444" s="721"/>
      <c r="G444" s="537"/>
    </row>
    <row r="445" spans="1:7" outlineLevel="1">
      <c r="A445" s="411" t="s">
        <v>2599</v>
      </c>
      <c r="B445" s="410">
        <v>15</v>
      </c>
      <c r="C445" s="428" t="s">
        <v>161</v>
      </c>
      <c r="F445" s="702"/>
      <c r="G445" s="536">
        <f>ROUND(B445*F445,2)</f>
        <v>0</v>
      </c>
    </row>
    <row r="446" spans="1:7" outlineLevel="1">
      <c r="A446" s="406" t="s">
        <v>2510</v>
      </c>
      <c r="B446" s="427">
        <v>15</v>
      </c>
      <c r="C446" s="402" t="s">
        <v>161</v>
      </c>
      <c r="F446" s="721"/>
      <c r="G446" s="537"/>
    </row>
    <row r="447" spans="1:7" outlineLevel="1">
      <c r="A447" s="755" t="s">
        <v>2579</v>
      </c>
      <c r="B447" s="425">
        <v>1800</v>
      </c>
      <c r="C447" s="424" t="s">
        <v>2508</v>
      </c>
      <c r="F447" s="703"/>
      <c r="G447" s="536">
        <f>ROUND(B447*F447,2)</f>
        <v>0</v>
      </c>
    </row>
    <row r="448" spans="1:7" outlineLevel="1">
      <c r="A448" s="754"/>
      <c r="B448" s="427"/>
      <c r="C448" s="404"/>
      <c r="F448" s="721"/>
      <c r="G448" s="537"/>
    </row>
    <row r="449" spans="1:7" outlineLevel="1">
      <c r="A449" s="753" t="s">
        <v>2598</v>
      </c>
      <c r="B449" s="425">
        <v>50</v>
      </c>
      <c r="C449" s="424" t="s">
        <v>171</v>
      </c>
      <c r="F449" s="703"/>
      <c r="G449" s="536">
        <f>ROUND(B449*F449,2)</f>
        <v>0</v>
      </c>
    </row>
    <row r="450" spans="1:7" outlineLevel="1">
      <c r="A450" s="754"/>
      <c r="B450" s="427">
        <v>50</v>
      </c>
      <c r="C450" s="404" t="s">
        <v>171</v>
      </c>
      <c r="F450" s="721"/>
      <c r="G450" s="537"/>
    </row>
    <row r="451" spans="1:7" outlineLevel="1">
      <c r="A451" s="411" t="s">
        <v>2597</v>
      </c>
      <c r="B451" s="426">
        <v>41</v>
      </c>
      <c r="C451" s="424" t="s">
        <v>171</v>
      </c>
      <c r="F451" s="407"/>
      <c r="G451" s="536">
        <f>ROUND(B451*F451,2)</f>
        <v>0</v>
      </c>
    </row>
    <row r="452" spans="1:7" outlineLevel="1">
      <c r="A452" s="406"/>
      <c r="B452" s="405">
        <v>41</v>
      </c>
      <c r="C452" s="404" t="s">
        <v>171</v>
      </c>
      <c r="F452" s="402"/>
      <c r="G452" s="537"/>
    </row>
    <row r="453" spans="1:7" outlineLevel="1">
      <c r="A453" s="461" t="s">
        <v>2586</v>
      </c>
      <c r="B453" s="426">
        <v>4</v>
      </c>
      <c r="C453" s="476" t="s">
        <v>171</v>
      </c>
      <c r="F453" s="407"/>
      <c r="G453" s="536">
        <f>ROUND(B453*F453,2)</f>
        <v>0</v>
      </c>
    </row>
    <row r="454" spans="1:7" outlineLevel="1">
      <c r="A454" s="457" t="s">
        <v>2585</v>
      </c>
      <c r="B454" s="405">
        <v>4</v>
      </c>
      <c r="C454" s="473" t="s">
        <v>171</v>
      </c>
      <c r="F454" s="402"/>
      <c r="G454" s="537"/>
    </row>
    <row r="455" spans="1:7" outlineLevel="1">
      <c r="A455" s="461" t="s">
        <v>2596</v>
      </c>
      <c r="B455" s="426">
        <v>3</v>
      </c>
      <c r="C455" s="476" t="s">
        <v>171</v>
      </c>
      <c r="F455" s="407"/>
      <c r="G455" s="536">
        <f>ROUND(B455*F455,2)</f>
        <v>0</v>
      </c>
    </row>
    <row r="456" spans="1:7" outlineLevel="1">
      <c r="A456" s="457" t="s">
        <v>2585</v>
      </c>
      <c r="B456" s="405">
        <v>3</v>
      </c>
      <c r="C456" s="473" t="s">
        <v>171</v>
      </c>
      <c r="F456" s="402"/>
      <c r="G456" s="537"/>
    </row>
    <row r="457" spans="1:7" outlineLevel="1">
      <c r="A457" s="461" t="s">
        <v>2595</v>
      </c>
      <c r="B457" s="426">
        <v>1</v>
      </c>
      <c r="C457" s="476" t="s">
        <v>171</v>
      </c>
      <c r="F457" s="714"/>
      <c r="G457" s="536">
        <f>ROUND(B457*F457,2)</f>
        <v>0</v>
      </c>
    </row>
    <row r="458" spans="1:7" outlineLevel="1">
      <c r="A458" s="457" t="s">
        <v>2585</v>
      </c>
      <c r="B458" s="405">
        <v>1</v>
      </c>
      <c r="C458" s="473" t="s">
        <v>171</v>
      </c>
      <c r="F458" s="402"/>
      <c r="G458" s="537"/>
    </row>
    <row r="459" spans="1:7" outlineLevel="1">
      <c r="A459" s="461" t="s">
        <v>2594</v>
      </c>
      <c r="B459" s="426">
        <v>4</v>
      </c>
      <c r="C459" s="476" t="s">
        <v>171</v>
      </c>
      <c r="F459" s="714"/>
      <c r="G459" s="536">
        <f>ROUND(B459*F459,2)</f>
        <v>0</v>
      </c>
    </row>
    <row r="460" spans="1:7" outlineLevel="1">
      <c r="A460" s="457"/>
      <c r="B460" s="405">
        <v>4</v>
      </c>
      <c r="C460" s="473" t="s">
        <v>171</v>
      </c>
      <c r="F460" s="402"/>
      <c r="G460" s="537"/>
    </row>
    <row r="461" spans="1:7" outlineLevel="1">
      <c r="A461" s="753" t="s">
        <v>2593</v>
      </c>
      <c r="B461" s="425">
        <v>8</v>
      </c>
      <c r="C461" s="424" t="s">
        <v>171</v>
      </c>
      <c r="F461" s="703"/>
      <c r="G461" s="536">
        <f>ROUND(B461*F461,2)</f>
        <v>0</v>
      </c>
    </row>
    <row r="462" spans="1:7" outlineLevel="1">
      <c r="A462" s="754"/>
      <c r="B462" s="427">
        <v>8</v>
      </c>
      <c r="C462" s="404" t="s">
        <v>171</v>
      </c>
      <c r="F462" s="721"/>
      <c r="G462" s="537"/>
    </row>
    <row r="463" spans="1:7" outlineLevel="1">
      <c r="A463" s="753" t="s">
        <v>2592</v>
      </c>
      <c r="B463" s="410">
        <v>650</v>
      </c>
      <c r="C463" s="409" t="s">
        <v>2500</v>
      </c>
      <c r="F463" s="702"/>
      <c r="G463" s="536">
        <f>ROUND(B463*F463,2)</f>
        <v>0</v>
      </c>
    </row>
    <row r="464" spans="1:7" outlineLevel="1">
      <c r="A464" s="754"/>
      <c r="B464" s="405"/>
      <c r="C464" s="404"/>
      <c r="F464" s="402"/>
      <c r="G464" s="537"/>
    </row>
    <row r="465" spans="1:7" outlineLevel="1">
      <c r="A465" s="411" t="s">
        <v>2503</v>
      </c>
      <c r="B465" s="410">
        <v>650</v>
      </c>
      <c r="C465" s="424" t="s">
        <v>2500</v>
      </c>
      <c r="F465" s="702"/>
      <c r="G465" s="536">
        <f>ROUND(B465*F465,2)</f>
        <v>0</v>
      </c>
    </row>
    <row r="466" spans="1:7" outlineLevel="1">
      <c r="A466" s="406" t="s">
        <v>2502</v>
      </c>
      <c r="B466" s="405">
        <v>650</v>
      </c>
      <c r="C466" s="404" t="s">
        <v>2500</v>
      </c>
      <c r="F466" s="402"/>
      <c r="G466" s="537"/>
    </row>
    <row r="467" spans="1:7" outlineLevel="1">
      <c r="A467" s="411" t="s">
        <v>2591</v>
      </c>
      <c r="B467" s="425"/>
      <c r="C467" s="409"/>
      <c r="F467" s="703"/>
      <c r="G467" s="536"/>
    </row>
    <row r="468" spans="1:7" outlineLevel="1">
      <c r="A468" s="406"/>
      <c r="B468" s="405">
        <v>650</v>
      </c>
      <c r="C468" s="404" t="s">
        <v>2500</v>
      </c>
      <c r="F468" s="402"/>
      <c r="G468" s="537">
        <f>ROUND(B468*F468,2)</f>
        <v>0</v>
      </c>
    </row>
    <row r="469" spans="1:7" outlineLevel="1">
      <c r="A469" s="420" t="s">
        <v>2582</v>
      </c>
      <c r="B469" s="410"/>
      <c r="C469" s="409"/>
      <c r="F469" s="702"/>
      <c r="G469" s="536"/>
    </row>
    <row r="470" spans="1:7" outlineLevel="1">
      <c r="A470" s="406"/>
      <c r="B470" s="405">
        <v>14</v>
      </c>
      <c r="C470" s="404" t="s">
        <v>171</v>
      </c>
      <c r="F470" s="707"/>
      <c r="G470" s="537">
        <f>ROUND(B470*F470,2)</f>
        <v>0</v>
      </c>
    </row>
    <row r="471" spans="1:7" outlineLevel="1">
      <c r="A471" s="423" t="s">
        <v>2499</v>
      </c>
      <c r="B471" s="410"/>
      <c r="C471" s="409"/>
      <c r="F471" s="702"/>
      <c r="G471" s="536"/>
    </row>
    <row r="472" spans="1:7" outlineLevel="1">
      <c r="A472" s="406"/>
      <c r="B472" s="405">
        <v>1</v>
      </c>
      <c r="C472" s="404" t="s">
        <v>171</v>
      </c>
      <c r="F472" s="707"/>
      <c r="G472" s="537">
        <f>ROUND(B472*F472,2)</f>
        <v>0</v>
      </c>
    </row>
    <row r="473" spans="1:7" outlineLevel="1">
      <c r="F473" s="726"/>
      <c r="G473" s="396"/>
    </row>
    <row r="474" spans="1:7" ht="14.25">
      <c r="A474" s="514" t="s">
        <v>2590</v>
      </c>
      <c r="B474" s="515"/>
      <c r="C474" s="516"/>
      <c r="D474" s="517"/>
      <c r="E474" s="517"/>
      <c r="F474" s="725"/>
      <c r="G474" s="535">
        <f>SUM(G475:G498)</f>
        <v>0</v>
      </c>
    </row>
    <row r="475" spans="1:7" outlineLevel="1">
      <c r="A475" s="474" t="s">
        <v>2580</v>
      </c>
      <c r="B475" s="410">
        <v>30</v>
      </c>
      <c r="C475" s="428" t="s">
        <v>161</v>
      </c>
      <c r="F475" s="702"/>
      <c r="G475" s="536">
        <f>ROUND(B475*F475,2)</f>
        <v>0</v>
      </c>
    </row>
    <row r="476" spans="1:7" outlineLevel="1">
      <c r="A476" s="406" t="s">
        <v>2510</v>
      </c>
      <c r="B476" s="427">
        <v>30</v>
      </c>
      <c r="C476" s="402" t="s">
        <v>161</v>
      </c>
      <c r="F476" s="721"/>
      <c r="G476" s="537"/>
    </row>
    <row r="477" spans="1:7" outlineLevel="1">
      <c r="A477" s="474" t="s">
        <v>2589</v>
      </c>
      <c r="B477" s="410">
        <v>30</v>
      </c>
      <c r="C477" s="428" t="s">
        <v>161</v>
      </c>
      <c r="F477" s="702"/>
      <c r="G477" s="536">
        <f>ROUND(B477*F477,2)</f>
        <v>0</v>
      </c>
    </row>
    <row r="478" spans="1:7" outlineLevel="1">
      <c r="A478" s="406" t="s">
        <v>2510</v>
      </c>
      <c r="B478" s="427">
        <v>30</v>
      </c>
      <c r="C478" s="402" t="s">
        <v>161</v>
      </c>
      <c r="F478" s="721"/>
      <c r="G478" s="537"/>
    </row>
    <row r="479" spans="1:7" outlineLevel="1">
      <c r="A479" s="755" t="s">
        <v>2579</v>
      </c>
      <c r="B479" s="425">
        <v>150</v>
      </c>
      <c r="C479" s="424" t="s">
        <v>2508</v>
      </c>
      <c r="F479" s="703"/>
      <c r="G479" s="536">
        <f>ROUND(B479*F479,2)</f>
        <v>0</v>
      </c>
    </row>
    <row r="480" spans="1:7" outlineLevel="1">
      <c r="A480" s="754"/>
      <c r="B480" s="427"/>
      <c r="C480" s="404"/>
      <c r="F480" s="721"/>
      <c r="G480" s="537"/>
    </row>
    <row r="481" spans="1:7" outlineLevel="1">
      <c r="A481" s="753" t="s">
        <v>2588</v>
      </c>
      <c r="B481" s="425">
        <v>15</v>
      </c>
      <c r="C481" s="424" t="s">
        <v>171</v>
      </c>
      <c r="F481" s="703"/>
      <c r="G481" s="536">
        <f>ROUND(B481*F481,2)</f>
        <v>0</v>
      </c>
    </row>
    <row r="482" spans="1:7" outlineLevel="1">
      <c r="A482" s="754"/>
      <c r="B482" s="427">
        <v>15</v>
      </c>
      <c r="C482" s="404" t="s">
        <v>171</v>
      </c>
      <c r="F482" s="721"/>
      <c r="G482" s="537"/>
    </row>
    <row r="483" spans="1:7" outlineLevel="1">
      <c r="A483" s="461" t="s">
        <v>2587</v>
      </c>
      <c r="B483" s="426">
        <v>2</v>
      </c>
      <c r="C483" s="476" t="s">
        <v>171</v>
      </c>
      <c r="F483" s="407"/>
      <c r="G483" s="536">
        <f>ROUND(B483*F483,2)</f>
        <v>0</v>
      </c>
    </row>
    <row r="484" spans="1:7" outlineLevel="1">
      <c r="A484" s="457" t="s">
        <v>2585</v>
      </c>
      <c r="B484" s="405">
        <v>2</v>
      </c>
      <c r="C484" s="473" t="s">
        <v>171</v>
      </c>
      <c r="F484" s="402"/>
      <c r="G484" s="537"/>
    </row>
    <row r="485" spans="1:7" outlineLevel="1">
      <c r="A485" s="461" t="s">
        <v>2586</v>
      </c>
      <c r="B485" s="426">
        <v>2</v>
      </c>
      <c r="C485" s="476" t="s">
        <v>171</v>
      </c>
      <c r="F485" s="407"/>
      <c r="G485" s="536">
        <f>ROUND(B485*F485,2)</f>
        <v>0</v>
      </c>
    </row>
    <row r="486" spans="1:7" outlineLevel="1">
      <c r="A486" s="457" t="s">
        <v>2585</v>
      </c>
      <c r="B486" s="405">
        <v>2</v>
      </c>
      <c r="C486" s="473" t="s">
        <v>171</v>
      </c>
      <c r="F486" s="402"/>
      <c r="G486" s="537"/>
    </row>
    <row r="487" spans="1:7" outlineLevel="1">
      <c r="A487" s="419" t="s">
        <v>2584</v>
      </c>
      <c r="B487" s="475">
        <v>1</v>
      </c>
      <c r="C487" s="409" t="s">
        <v>171</v>
      </c>
      <c r="F487" s="428"/>
      <c r="G487" s="536">
        <f>ROUND(B487*F487,2)</f>
        <v>0</v>
      </c>
    </row>
    <row r="488" spans="1:7" outlineLevel="1">
      <c r="A488" s="406" t="s">
        <v>2583</v>
      </c>
      <c r="B488" s="405">
        <v>1</v>
      </c>
      <c r="C488" s="404" t="s">
        <v>171</v>
      </c>
      <c r="F488" s="402"/>
      <c r="G488" s="537"/>
    </row>
    <row r="489" spans="1:7" outlineLevel="1">
      <c r="A489" s="753" t="s">
        <v>2504</v>
      </c>
      <c r="B489" s="410">
        <v>60</v>
      </c>
      <c r="C489" s="409" t="s">
        <v>2500</v>
      </c>
      <c r="F489" s="702"/>
      <c r="G489" s="536">
        <f>ROUND(B489*F489,2)</f>
        <v>0</v>
      </c>
    </row>
    <row r="490" spans="1:7" outlineLevel="1">
      <c r="A490" s="754"/>
      <c r="B490" s="405"/>
      <c r="C490" s="404"/>
      <c r="F490" s="402"/>
      <c r="G490" s="537"/>
    </row>
    <row r="491" spans="1:7" outlineLevel="1">
      <c r="A491" s="411" t="s">
        <v>2503</v>
      </c>
      <c r="B491" s="410">
        <v>60</v>
      </c>
      <c r="C491" s="424" t="s">
        <v>2500</v>
      </c>
      <c r="F491" s="702"/>
      <c r="G491" s="536">
        <f>ROUND(B491*F491,2)</f>
        <v>0</v>
      </c>
    </row>
    <row r="492" spans="1:7" outlineLevel="1">
      <c r="A492" s="406" t="s">
        <v>2502</v>
      </c>
      <c r="B492" s="405">
        <v>60</v>
      </c>
      <c r="C492" s="404" t="s">
        <v>2500</v>
      </c>
      <c r="F492" s="402"/>
      <c r="G492" s="537"/>
    </row>
    <row r="493" spans="1:7" outlineLevel="1">
      <c r="A493" s="411" t="s">
        <v>2501</v>
      </c>
      <c r="B493" s="425"/>
      <c r="C493" s="409"/>
      <c r="F493" s="703"/>
      <c r="G493" s="536"/>
    </row>
    <row r="494" spans="1:7" outlineLevel="1">
      <c r="A494" s="406"/>
      <c r="B494" s="405">
        <v>60</v>
      </c>
      <c r="C494" s="404" t="s">
        <v>2500</v>
      </c>
      <c r="F494" s="402"/>
      <c r="G494" s="537">
        <f>ROUND(B494*F494,2)</f>
        <v>0</v>
      </c>
    </row>
    <row r="495" spans="1:7" outlineLevel="1">
      <c r="A495" s="420" t="s">
        <v>2582</v>
      </c>
      <c r="B495" s="410"/>
      <c r="C495" s="409"/>
      <c r="F495" s="702"/>
      <c r="G495" s="536"/>
    </row>
    <row r="496" spans="1:7" outlineLevel="1">
      <c r="A496" s="406"/>
      <c r="B496" s="405">
        <v>3</v>
      </c>
      <c r="C496" s="404" t="s">
        <v>171</v>
      </c>
      <c r="F496" s="402"/>
      <c r="G496" s="537">
        <f>ROUND(B496*F496,2)</f>
        <v>0</v>
      </c>
    </row>
    <row r="497" spans="1:7" outlineLevel="1">
      <c r="A497" s="423" t="s">
        <v>2499</v>
      </c>
      <c r="B497" s="410"/>
      <c r="C497" s="409"/>
      <c r="F497" s="702"/>
      <c r="G497" s="536"/>
    </row>
    <row r="498" spans="1:7" outlineLevel="1">
      <c r="A498" s="406"/>
      <c r="B498" s="405">
        <v>1</v>
      </c>
      <c r="C498" s="404" t="s">
        <v>171</v>
      </c>
      <c r="F498" s="402"/>
      <c r="G498" s="537">
        <f>ROUND(B498*F498,2)</f>
        <v>0</v>
      </c>
    </row>
    <row r="499" spans="1:7" outlineLevel="1">
      <c r="F499" s="726"/>
      <c r="G499" s="396"/>
    </row>
    <row r="500" spans="1:7" ht="15">
      <c r="A500" s="514" t="s">
        <v>2581</v>
      </c>
      <c r="B500" s="518"/>
      <c r="C500" s="519"/>
      <c r="D500" s="517"/>
      <c r="E500" s="517"/>
      <c r="F500" s="727"/>
      <c r="G500" s="548">
        <f>SUM(G501:G512)</f>
        <v>0</v>
      </c>
    </row>
    <row r="501" spans="1:7" outlineLevel="1">
      <c r="A501" s="474" t="s">
        <v>2580</v>
      </c>
      <c r="B501" s="410">
        <v>280</v>
      </c>
      <c r="C501" s="428" t="s">
        <v>161</v>
      </c>
      <c r="F501" s="702"/>
      <c r="G501" s="536">
        <f>ROUND(B501*F501,2)</f>
        <v>0</v>
      </c>
    </row>
    <row r="502" spans="1:7" outlineLevel="1">
      <c r="A502" s="406" t="s">
        <v>2510</v>
      </c>
      <c r="B502" s="427">
        <v>280</v>
      </c>
      <c r="C502" s="402" t="s">
        <v>161</v>
      </c>
      <c r="F502" s="721"/>
      <c r="G502" s="537"/>
    </row>
    <row r="503" spans="1:7" outlineLevel="1">
      <c r="A503" s="755" t="s">
        <v>2579</v>
      </c>
      <c r="B503" s="425">
        <v>600</v>
      </c>
      <c r="C503" s="424" t="s">
        <v>2508</v>
      </c>
      <c r="F503" s="703"/>
      <c r="G503" s="536">
        <f>ROUND(B503*F503,2)</f>
        <v>0</v>
      </c>
    </row>
    <row r="504" spans="1:7" outlineLevel="1">
      <c r="A504" s="754"/>
      <c r="B504" s="427"/>
      <c r="C504" s="404"/>
      <c r="F504" s="721"/>
      <c r="G504" s="537"/>
    </row>
    <row r="505" spans="1:7" outlineLevel="1">
      <c r="A505" s="753" t="s">
        <v>2578</v>
      </c>
      <c r="B505" s="425">
        <v>75</v>
      </c>
      <c r="C505" s="424" t="s">
        <v>171</v>
      </c>
      <c r="F505" s="703"/>
      <c r="G505" s="536">
        <f>ROUND(B505*F505,2)</f>
        <v>0</v>
      </c>
    </row>
    <row r="506" spans="1:7" outlineLevel="1">
      <c r="A506" s="754"/>
      <c r="B506" s="427">
        <v>75</v>
      </c>
      <c r="C506" s="404" t="s">
        <v>171</v>
      </c>
      <c r="F506" s="721"/>
      <c r="G506" s="537"/>
    </row>
    <row r="507" spans="1:7" outlineLevel="1">
      <c r="A507" s="753" t="s">
        <v>2577</v>
      </c>
      <c r="B507" s="425">
        <v>1</v>
      </c>
      <c r="C507" s="424" t="s">
        <v>171</v>
      </c>
      <c r="F507" s="703"/>
      <c r="G507" s="536">
        <f>ROUND(B507*F507,2)</f>
        <v>0</v>
      </c>
    </row>
    <row r="508" spans="1:7" outlineLevel="1">
      <c r="A508" s="754"/>
      <c r="B508" s="427">
        <v>1</v>
      </c>
      <c r="C508" s="404" t="s">
        <v>171</v>
      </c>
      <c r="F508" s="721"/>
      <c r="G508" s="537"/>
    </row>
    <row r="509" spans="1:7" outlineLevel="1">
      <c r="A509" s="753" t="s">
        <v>2504</v>
      </c>
      <c r="B509" s="410">
        <v>280</v>
      </c>
      <c r="C509" s="409" t="s">
        <v>2500</v>
      </c>
      <c r="F509" s="702"/>
      <c r="G509" s="536">
        <f>ROUND(B509*F509,2)</f>
        <v>0</v>
      </c>
    </row>
    <row r="510" spans="1:7" outlineLevel="1">
      <c r="A510" s="754"/>
      <c r="B510" s="405"/>
      <c r="C510" s="404"/>
      <c r="F510" s="402"/>
      <c r="G510" s="537"/>
    </row>
    <row r="511" spans="1:7" outlineLevel="1">
      <c r="A511" s="411" t="s">
        <v>2503</v>
      </c>
      <c r="B511" s="410">
        <v>280</v>
      </c>
      <c r="C511" s="424" t="s">
        <v>2500</v>
      </c>
      <c r="F511" s="702"/>
      <c r="G511" s="536">
        <f>ROUND(B511*F511,2)</f>
        <v>0</v>
      </c>
    </row>
    <row r="512" spans="1:7" outlineLevel="1">
      <c r="A512" s="406" t="s">
        <v>2502</v>
      </c>
      <c r="B512" s="405">
        <v>280</v>
      </c>
      <c r="C512" s="404" t="s">
        <v>2500</v>
      </c>
      <c r="F512" s="402"/>
      <c r="G512" s="537"/>
    </row>
    <row r="513" spans="1:7" outlineLevel="1">
      <c r="F513" s="726"/>
      <c r="G513" s="396"/>
    </row>
    <row r="514" spans="1:7" ht="15">
      <c r="A514" s="514" t="s">
        <v>2576</v>
      </c>
      <c r="B514" s="518"/>
      <c r="C514" s="519"/>
      <c r="D514" s="517"/>
      <c r="E514" s="517"/>
      <c r="F514" s="727"/>
      <c r="G514" s="548">
        <f>SUM(G515:G564)</f>
        <v>0</v>
      </c>
    </row>
    <row r="515" spans="1:7" outlineLevel="1">
      <c r="A515" s="463" t="s">
        <v>2575</v>
      </c>
      <c r="B515" s="425">
        <v>10</v>
      </c>
      <c r="C515" s="424" t="s">
        <v>171</v>
      </c>
      <c r="F515" s="703"/>
      <c r="G515" s="536">
        <f>ROUND(B515*F515,2)</f>
        <v>0</v>
      </c>
    </row>
    <row r="516" spans="1:7" ht="25.5" outlineLevel="1">
      <c r="A516" s="419" t="s">
        <v>2573</v>
      </c>
      <c r="B516" s="410">
        <v>10</v>
      </c>
      <c r="C516" s="409" t="s">
        <v>171</v>
      </c>
      <c r="F516" s="702"/>
      <c r="G516" s="536"/>
    </row>
    <row r="517" spans="1:7" outlineLevel="1">
      <c r="A517" s="406" t="s">
        <v>2574</v>
      </c>
      <c r="B517" s="427"/>
      <c r="C517" s="404"/>
      <c r="F517" s="721"/>
      <c r="G517" s="537"/>
    </row>
    <row r="518" spans="1:7" outlineLevel="1">
      <c r="A518" s="463" t="s">
        <v>2571</v>
      </c>
      <c r="B518" s="410">
        <v>2</v>
      </c>
      <c r="C518" s="424" t="s">
        <v>171</v>
      </c>
      <c r="F518" s="702"/>
      <c r="G518" s="536">
        <f>ROUND(B518*F518,2)</f>
        <v>0</v>
      </c>
    </row>
    <row r="519" spans="1:7" outlineLevel="1">
      <c r="A519" s="419" t="s">
        <v>2570</v>
      </c>
      <c r="B519" s="410">
        <v>2</v>
      </c>
      <c r="C519" s="409" t="s">
        <v>171</v>
      </c>
      <c r="F519" s="702"/>
      <c r="G519" s="536"/>
    </row>
    <row r="520" spans="1:7" ht="25.5" outlineLevel="1">
      <c r="A520" s="419" t="s">
        <v>2573</v>
      </c>
      <c r="B520" s="410"/>
      <c r="C520" s="409"/>
      <c r="F520" s="702"/>
      <c r="G520" s="536"/>
    </row>
    <row r="521" spans="1:7" outlineLevel="1">
      <c r="A521" s="406" t="s">
        <v>2572</v>
      </c>
      <c r="B521" s="427"/>
      <c r="C521" s="404"/>
      <c r="F521" s="721"/>
      <c r="G521" s="537"/>
    </row>
    <row r="522" spans="1:7" outlineLevel="1">
      <c r="A522" s="463" t="s">
        <v>2571</v>
      </c>
      <c r="B522" s="410">
        <v>1</v>
      </c>
      <c r="C522" s="409" t="s">
        <v>171</v>
      </c>
      <c r="F522" s="702"/>
      <c r="G522" s="536">
        <f>ROUND(B522*F522,2)</f>
        <v>0</v>
      </c>
    </row>
    <row r="523" spans="1:7" outlineLevel="1">
      <c r="A523" s="419" t="s">
        <v>2570</v>
      </c>
      <c r="B523" s="410">
        <v>1</v>
      </c>
      <c r="C523" s="409" t="s">
        <v>171</v>
      </c>
      <c r="F523" s="702"/>
      <c r="G523" s="536"/>
    </row>
    <row r="524" spans="1:7" outlineLevel="1">
      <c r="A524" s="419" t="s">
        <v>2555</v>
      </c>
      <c r="B524" s="410"/>
      <c r="C524" s="409"/>
      <c r="F524" s="702"/>
      <c r="G524" s="536"/>
    </row>
    <row r="525" spans="1:7" outlineLevel="1">
      <c r="A525" s="406" t="s">
        <v>2569</v>
      </c>
      <c r="B525" s="427"/>
      <c r="C525" s="404"/>
      <c r="F525" s="721"/>
      <c r="G525" s="537"/>
    </row>
    <row r="526" spans="1:7" outlineLevel="1">
      <c r="A526" s="463" t="s">
        <v>2568</v>
      </c>
      <c r="B526" s="410">
        <v>1</v>
      </c>
      <c r="C526" s="409" t="s">
        <v>171</v>
      </c>
      <c r="F526" s="702"/>
      <c r="G526" s="536">
        <f>ROUND(B526*F526,2)</f>
        <v>0</v>
      </c>
    </row>
    <row r="527" spans="1:7" outlineLevel="1">
      <c r="A527" s="419" t="s">
        <v>2567</v>
      </c>
      <c r="B527" s="410">
        <v>1</v>
      </c>
      <c r="C527" s="409" t="s">
        <v>171</v>
      </c>
      <c r="F527" s="702"/>
      <c r="G527" s="536"/>
    </row>
    <row r="528" spans="1:7" outlineLevel="1">
      <c r="A528" s="419" t="s">
        <v>2555</v>
      </c>
      <c r="B528" s="410"/>
      <c r="C528" s="409"/>
      <c r="F528" s="702"/>
      <c r="G528" s="536"/>
    </row>
    <row r="529" spans="1:7" outlineLevel="1">
      <c r="A529" s="406" t="s">
        <v>2566</v>
      </c>
      <c r="B529" s="427"/>
      <c r="C529" s="404"/>
      <c r="F529" s="721"/>
      <c r="G529" s="537"/>
    </row>
    <row r="530" spans="1:7" outlineLevel="1">
      <c r="A530" s="471" t="s">
        <v>2562</v>
      </c>
      <c r="B530" s="410">
        <v>2</v>
      </c>
      <c r="C530" s="409" t="s">
        <v>171</v>
      </c>
      <c r="F530" s="702"/>
      <c r="G530" s="536">
        <f>ROUND(B530*F530,2)</f>
        <v>0</v>
      </c>
    </row>
    <row r="531" spans="1:7" outlineLevel="1">
      <c r="A531" s="419" t="s">
        <v>2565</v>
      </c>
      <c r="B531" s="410">
        <v>2</v>
      </c>
      <c r="C531" s="409" t="s">
        <v>171</v>
      </c>
      <c r="F531" s="702"/>
      <c r="G531" s="536"/>
    </row>
    <row r="532" spans="1:7" outlineLevel="1">
      <c r="A532" s="419" t="s">
        <v>2564</v>
      </c>
      <c r="B532" s="410"/>
      <c r="C532" s="409"/>
      <c r="F532" s="702"/>
      <c r="G532" s="536"/>
    </row>
    <row r="533" spans="1:7" outlineLevel="1">
      <c r="A533" s="406" t="s">
        <v>2554</v>
      </c>
      <c r="B533" s="427"/>
      <c r="C533" s="404"/>
      <c r="F533" s="721"/>
      <c r="G533" s="537"/>
    </row>
    <row r="534" spans="1:7" outlineLevel="1">
      <c r="A534" s="463" t="s">
        <v>2551</v>
      </c>
      <c r="B534" s="425">
        <v>2</v>
      </c>
      <c r="C534" s="424" t="s">
        <v>171</v>
      </c>
      <c r="F534" s="703"/>
      <c r="G534" s="536">
        <f>ROUND(B534*F534,2)</f>
        <v>0</v>
      </c>
    </row>
    <row r="535" spans="1:7" outlineLevel="1">
      <c r="A535" s="419" t="s">
        <v>2561</v>
      </c>
      <c r="B535" s="410">
        <v>2</v>
      </c>
      <c r="C535" s="409" t="s">
        <v>171</v>
      </c>
      <c r="F535" s="702"/>
      <c r="G535" s="536"/>
    </row>
    <row r="536" spans="1:7" outlineLevel="1">
      <c r="A536" s="419" t="s">
        <v>2553</v>
      </c>
      <c r="B536" s="410"/>
      <c r="C536" s="409"/>
      <c r="F536" s="702"/>
      <c r="G536" s="536"/>
    </row>
    <row r="537" spans="1:7" outlineLevel="1">
      <c r="A537" s="419" t="s">
        <v>2563</v>
      </c>
      <c r="B537" s="410"/>
      <c r="C537" s="409"/>
      <c r="F537" s="702"/>
      <c r="G537" s="536"/>
    </row>
    <row r="538" spans="1:7" outlineLevel="1">
      <c r="A538" s="406" t="s">
        <v>2554</v>
      </c>
      <c r="B538" s="427"/>
      <c r="C538" s="404"/>
      <c r="F538" s="721"/>
      <c r="G538" s="537"/>
    </row>
    <row r="539" spans="1:7" outlineLevel="1">
      <c r="A539" s="463" t="s">
        <v>2562</v>
      </c>
      <c r="B539" s="425">
        <v>3</v>
      </c>
      <c r="C539" s="424" t="s">
        <v>171</v>
      </c>
      <c r="F539" s="703"/>
      <c r="G539" s="536">
        <f>ROUND(B539*F539,2)</f>
        <v>0</v>
      </c>
    </row>
    <row r="540" spans="1:7" outlineLevel="1">
      <c r="A540" s="419" t="s">
        <v>2561</v>
      </c>
      <c r="B540" s="410">
        <v>3</v>
      </c>
      <c r="C540" s="409" t="s">
        <v>171</v>
      </c>
      <c r="F540" s="702"/>
      <c r="G540" s="536"/>
    </row>
    <row r="541" spans="1:7" outlineLevel="1">
      <c r="A541" s="419" t="s">
        <v>2560</v>
      </c>
      <c r="B541" s="410"/>
      <c r="C541" s="409"/>
      <c r="F541" s="702"/>
      <c r="G541" s="536"/>
    </row>
    <row r="542" spans="1:7" outlineLevel="1">
      <c r="A542" s="406" t="s">
        <v>2554</v>
      </c>
      <c r="B542" s="427"/>
      <c r="C542" s="404"/>
      <c r="F542" s="721"/>
      <c r="G542" s="537"/>
    </row>
    <row r="543" spans="1:7" outlineLevel="1">
      <c r="A543" s="463" t="s">
        <v>2559</v>
      </c>
      <c r="B543" s="425">
        <v>3</v>
      </c>
      <c r="C543" s="424" t="s">
        <v>171</v>
      </c>
      <c r="F543" s="703"/>
      <c r="G543" s="536">
        <f>ROUND(B543*F543,2)</f>
        <v>0</v>
      </c>
    </row>
    <row r="544" spans="1:7" outlineLevel="1">
      <c r="A544" s="472" t="s">
        <v>2558</v>
      </c>
      <c r="B544" s="410">
        <v>3</v>
      </c>
      <c r="C544" s="409" t="s">
        <v>171</v>
      </c>
      <c r="F544" s="702"/>
      <c r="G544" s="536"/>
    </row>
    <row r="545" spans="1:7" outlineLevel="1">
      <c r="A545" s="419" t="s">
        <v>2553</v>
      </c>
      <c r="B545" s="410"/>
      <c r="C545" s="409"/>
      <c r="F545" s="702"/>
      <c r="G545" s="536"/>
    </row>
    <row r="546" spans="1:7" outlineLevel="1">
      <c r="A546" s="419" t="s">
        <v>2557</v>
      </c>
      <c r="B546" s="410"/>
      <c r="C546" s="409"/>
      <c r="F546" s="702"/>
      <c r="G546" s="536"/>
    </row>
    <row r="547" spans="1:7" outlineLevel="1">
      <c r="A547" s="419" t="s">
        <v>2554</v>
      </c>
      <c r="B547" s="410"/>
      <c r="C547" s="409"/>
      <c r="F547" s="702"/>
      <c r="G547" s="536"/>
    </row>
    <row r="548" spans="1:7" outlineLevel="1">
      <c r="A548" s="472" t="s">
        <v>2556</v>
      </c>
      <c r="B548" s="410"/>
      <c r="C548" s="409"/>
      <c r="F548" s="702"/>
      <c r="G548" s="536"/>
    </row>
    <row r="549" spans="1:7" outlineLevel="1">
      <c r="A549" s="419" t="s">
        <v>2555</v>
      </c>
      <c r="B549" s="410"/>
      <c r="C549" s="462"/>
      <c r="F549" s="702"/>
      <c r="G549" s="546"/>
    </row>
    <row r="550" spans="1:7" outlineLevel="1">
      <c r="A550" s="406" t="s">
        <v>2554</v>
      </c>
      <c r="B550" s="427"/>
      <c r="C550" s="409"/>
      <c r="F550" s="721"/>
      <c r="G550" s="537"/>
    </row>
    <row r="551" spans="1:7" outlineLevel="1">
      <c r="A551" s="471" t="s">
        <v>2551</v>
      </c>
      <c r="B551" s="425">
        <v>3</v>
      </c>
      <c r="C551" s="424" t="s">
        <v>171</v>
      </c>
      <c r="F551" s="703"/>
      <c r="G551" s="536">
        <f>ROUND(B551*F551,2)</f>
        <v>0</v>
      </c>
    </row>
    <row r="552" spans="1:7" outlineLevel="1">
      <c r="A552" s="419" t="s">
        <v>2550</v>
      </c>
      <c r="B552" s="410">
        <v>3</v>
      </c>
      <c r="C552" s="409" t="s">
        <v>171</v>
      </c>
      <c r="F552" s="702"/>
      <c r="G552" s="536"/>
    </row>
    <row r="553" spans="1:7" outlineLevel="1">
      <c r="A553" s="419" t="s">
        <v>2553</v>
      </c>
      <c r="B553" s="410"/>
      <c r="C553" s="462"/>
      <c r="F553" s="702"/>
      <c r="G553" s="546"/>
    </row>
    <row r="554" spans="1:7" outlineLevel="1">
      <c r="A554" s="419" t="s">
        <v>2552</v>
      </c>
      <c r="B554" s="410"/>
      <c r="C554" s="462"/>
      <c r="F554" s="702"/>
      <c r="G554" s="546"/>
    </row>
    <row r="555" spans="1:7" outlineLevel="1">
      <c r="A555" s="406" t="s">
        <v>2547</v>
      </c>
      <c r="B555" s="427"/>
      <c r="C555" s="409"/>
      <c r="F555" s="721"/>
      <c r="G555" s="537"/>
    </row>
    <row r="556" spans="1:7" outlineLevel="1">
      <c r="A556" s="463" t="s">
        <v>2551</v>
      </c>
      <c r="B556" s="425">
        <v>1</v>
      </c>
      <c r="C556" s="424" t="s">
        <v>171</v>
      </c>
      <c r="F556" s="703"/>
      <c r="G556" s="536">
        <f>ROUND(B556*F556,2)</f>
        <v>0</v>
      </c>
    </row>
    <row r="557" spans="1:7" outlineLevel="1">
      <c r="A557" s="419" t="s">
        <v>2550</v>
      </c>
      <c r="B557" s="410">
        <v>1</v>
      </c>
      <c r="C557" s="409" t="s">
        <v>171</v>
      </c>
      <c r="F557" s="702"/>
      <c r="G557" s="536"/>
    </row>
    <row r="558" spans="1:7" outlineLevel="1">
      <c r="A558" s="419" t="s">
        <v>2549</v>
      </c>
      <c r="B558" s="410"/>
      <c r="C558" s="462"/>
      <c r="F558" s="702"/>
      <c r="G558" s="546"/>
    </row>
    <row r="559" spans="1:7" outlineLevel="1">
      <c r="A559" s="419" t="s">
        <v>2548</v>
      </c>
      <c r="B559" s="410"/>
      <c r="C559" s="462"/>
      <c r="F559" s="702"/>
      <c r="G559" s="546"/>
    </row>
    <row r="560" spans="1:7" outlineLevel="1">
      <c r="A560" s="406" t="s">
        <v>2547</v>
      </c>
      <c r="B560" s="427"/>
      <c r="C560" s="404"/>
      <c r="F560" s="721"/>
      <c r="G560" s="537"/>
    </row>
    <row r="561" spans="1:7" outlineLevel="1">
      <c r="A561" s="463" t="s">
        <v>2546</v>
      </c>
      <c r="B561" s="425">
        <v>10</v>
      </c>
      <c r="C561" s="424" t="s">
        <v>171</v>
      </c>
      <c r="F561" s="703"/>
      <c r="G561" s="536">
        <f>ROUND(B561*F561,2)</f>
        <v>0</v>
      </c>
    </row>
    <row r="562" spans="1:7" outlineLevel="1">
      <c r="A562" s="419" t="s">
        <v>2545</v>
      </c>
      <c r="B562" s="410">
        <v>10</v>
      </c>
      <c r="C562" s="409" t="s">
        <v>171</v>
      </c>
      <c r="F562" s="702"/>
      <c r="G562" s="536"/>
    </row>
    <row r="563" spans="1:7" outlineLevel="1">
      <c r="A563" s="419" t="s">
        <v>2544</v>
      </c>
      <c r="B563" s="410"/>
      <c r="C563" s="462"/>
      <c r="F563" s="702"/>
      <c r="G563" s="546"/>
    </row>
    <row r="564" spans="1:7" outlineLevel="1">
      <c r="A564" s="406" t="s">
        <v>2543</v>
      </c>
      <c r="B564" s="427"/>
      <c r="C564" s="404"/>
      <c r="F564" s="721"/>
      <c r="G564" s="537"/>
    </row>
    <row r="565" spans="1:7" outlineLevel="1">
      <c r="F565" s="726"/>
      <c r="G565" s="396"/>
    </row>
    <row r="566" spans="1:7" ht="15">
      <c r="A566" s="514" t="s">
        <v>2542</v>
      </c>
      <c r="B566" s="518"/>
      <c r="C566" s="519"/>
      <c r="D566" s="517"/>
      <c r="E566" s="517"/>
      <c r="F566" s="727"/>
      <c r="G566" s="548">
        <f>SUM(G567:G584)</f>
        <v>0</v>
      </c>
    </row>
    <row r="567" spans="1:7" outlineLevel="1">
      <c r="A567" s="461" t="s">
        <v>2541</v>
      </c>
      <c r="B567" s="460">
        <v>2</v>
      </c>
      <c r="C567" s="424" t="s">
        <v>171</v>
      </c>
      <c r="F567" s="408"/>
      <c r="G567" s="536">
        <f>ROUND(B567*F567,2)</f>
        <v>0</v>
      </c>
    </row>
    <row r="568" spans="1:7" outlineLevel="1">
      <c r="A568" s="459" t="s">
        <v>2540</v>
      </c>
      <c r="B568" s="458">
        <v>2</v>
      </c>
      <c r="C568" s="409" t="s">
        <v>171</v>
      </c>
      <c r="F568" s="430"/>
      <c r="G568" s="536"/>
    </row>
    <row r="569" spans="1:7" ht="25.5" outlineLevel="1">
      <c r="A569" s="457" t="s">
        <v>2539</v>
      </c>
      <c r="B569" s="456"/>
      <c r="C569" s="404"/>
      <c r="F569" s="403"/>
      <c r="G569" s="537"/>
    </row>
    <row r="570" spans="1:7" outlineLevel="1">
      <c r="A570" s="459" t="s">
        <v>2538</v>
      </c>
      <c r="B570" s="458">
        <v>5</v>
      </c>
      <c r="C570" s="409" t="s">
        <v>171</v>
      </c>
      <c r="F570" s="430"/>
      <c r="G570" s="536">
        <f>ROUND(B570*F570,2)</f>
        <v>0</v>
      </c>
    </row>
    <row r="571" spans="1:7" outlineLevel="1">
      <c r="A571" s="459" t="s">
        <v>2535</v>
      </c>
      <c r="B571" s="458">
        <v>5</v>
      </c>
      <c r="C571" s="409" t="s">
        <v>171</v>
      </c>
      <c r="F571" s="430"/>
      <c r="G571" s="536"/>
    </row>
    <row r="572" spans="1:7" ht="25.5" outlineLevel="1">
      <c r="A572" s="457" t="s">
        <v>2534</v>
      </c>
      <c r="B572" s="456"/>
      <c r="C572" s="404"/>
      <c r="F572" s="403"/>
      <c r="G572" s="537"/>
    </row>
    <row r="573" spans="1:7" outlineLevel="1">
      <c r="A573" s="459" t="s">
        <v>2537</v>
      </c>
      <c r="B573" s="458">
        <v>5</v>
      </c>
      <c r="C573" s="409" t="s">
        <v>171</v>
      </c>
      <c r="F573" s="430"/>
      <c r="G573" s="536">
        <f>ROUND(B573*F573,2)</f>
        <v>0</v>
      </c>
    </row>
    <row r="574" spans="1:7" outlineLevel="1">
      <c r="A574" s="459" t="s">
        <v>2535</v>
      </c>
      <c r="B574" s="458">
        <v>5</v>
      </c>
      <c r="C574" s="409" t="s">
        <v>171</v>
      </c>
      <c r="F574" s="430"/>
      <c r="G574" s="536"/>
    </row>
    <row r="575" spans="1:7" ht="25.5" outlineLevel="1">
      <c r="A575" s="457" t="s">
        <v>2534</v>
      </c>
      <c r="B575" s="456"/>
      <c r="C575" s="404"/>
      <c r="F575" s="403"/>
      <c r="G575" s="537"/>
    </row>
    <row r="576" spans="1:7" outlineLevel="1">
      <c r="A576" s="459" t="s">
        <v>2536</v>
      </c>
      <c r="B576" s="458">
        <v>3</v>
      </c>
      <c r="C576" s="409" t="s">
        <v>171</v>
      </c>
      <c r="F576" s="430"/>
      <c r="G576" s="536">
        <f>ROUND(B576*F576,2)</f>
        <v>0</v>
      </c>
    </row>
    <row r="577" spans="1:7" outlineLevel="1">
      <c r="A577" s="459" t="s">
        <v>2535</v>
      </c>
      <c r="B577" s="458">
        <v>3</v>
      </c>
      <c r="C577" s="409" t="s">
        <v>171</v>
      </c>
      <c r="F577" s="430"/>
      <c r="G577" s="536"/>
    </row>
    <row r="578" spans="1:7" ht="25.5" outlineLevel="1">
      <c r="A578" s="457" t="s">
        <v>2534</v>
      </c>
      <c r="B578" s="456"/>
      <c r="C578" s="404"/>
      <c r="F578" s="403"/>
      <c r="G578" s="537"/>
    </row>
    <row r="579" spans="1:7" outlineLevel="1">
      <c r="A579" s="459" t="s">
        <v>2532</v>
      </c>
      <c r="B579" s="458">
        <v>1</v>
      </c>
      <c r="C579" s="424" t="s">
        <v>171</v>
      </c>
      <c r="F579" s="430"/>
      <c r="G579" s="536">
        <f>ROUND(B579*F579,2)</f>
        <v>0</v>
      </c>
    </row>
    <row r="580" spans="1:7" outlineLevel="1">
      <c r="A580" s="459" t="s">
        <v>2531</v>
      </c>
      <c r="B580" s="458">
        <v>1</v>
      </c>
      <c r="C580" s="409" t="s">
        <v>171</v>
      </c>
      <c r="F580" s="430"/>
      <c r="G580" s="536"/>
    </row>
    <row r="581" spans="1:7" outlineLevel="1">
      <c r="A581" s="457" t="s">
        <v>2533</v>
      </c>
      <c r="B581" s="456"/>
      <c r="C581" s="404"/>
      <c r="F581" s="403"/>
      <c r="G581" s="537"/>
    </row>
    <row r="582" spans="1:7" outlineLevel="1">
      <c r="A582" s="459" t="s">
        <v>2532</v>
      </c>
      <c r="B582" s="458">
        <v>1</v>
      </c>
      <c r="C582" s="424" t="s">
        <v>171</v>
      </c>
      <c r="F582" s="430"/>
      <c r="G582" s="536">
        <f>ROUND(B582*F582,2)</f>
        <v>0</v>
      </c>
    </row>
    <row r="583" spans="1:7" outlineLevel="1">
      <c r="A583" s="459" t="s">
        <v>2531</v>
      </c>
      <c r="B583" s="458">
        <v>1</v>
      </c>
      <c r="C583" s="409" t="s">
        <v>171</v>
      </c>
      <c r="F583" s="430"/>
      <c r="G583" s="536"/>
    </row>
    <row r="584" spans="1:7" ht="25.5" outlineLevel="1">
      <c r="A584" s="457" t="s">
        <v>2530</v>
      </c>
      <c r="B584" s="456"/>
      <c r="C584" s="404"/>
      <c r="F584" s="403"/>
      <c r="G584" s="537"/>
    </row>
    <row r="585" spans="1:7" outlineLevel="1">
      <c r="F585" s="726"/>
      <c r="G585" s="396"/>
    </row>
    <row r="586" spans="1:7" ht="15">
      <c r="A586" s="514" t="s">
        <v>2529</v>
      </c>
      <c r="B586" s="518"/>
      <c r="C586" s="519"/>
      <c r="D586" s="517"/>
      <c r="E586" s="517"/>
      <c r="F586" s="727"/>
      <c r="G586" s="548">
        <f>SUM(G587:G596)</f>
        <v>0</v>
      </c>
    </row>
    <row r="587" spans="1:7" outlineLevel="1">
      <c r="A587" s="423" t="s">
        <v>2528</v>
      </c>
      <c r="B587" s="410">
        <v>1</v>
      </c>
      <c r="C587" s="409" t="s">
        <v>171</v>
      </c>
      <c r="F587" s="702"/>
      <c r="G587" s="536">
        <f>ROUND(B587*F587,2)</f>
        <v>0</v>
      </c>
    </row>
    <row r="588" spans="1:7" outlineLevel="1">
      <c r="A588" s="453" t="s">
        <v>2523</v>
      </c>
      <c r="B588" s="427">
        <v>1</v>
      </c>
      <c r="C588" s="404" t="s">
        <v>171</v>
      </c>
      <c r="F588" s="721"/>
      <c r="G588" s="537"/>
    </row>
    <row r="589" spans="1:7" outlineLevel="1">
      <c r="A589" s="423" t="s">
        <v>2527</v>
      </c>
      <c r="B589" s="410">
        <v>1</v>
      </c>
      <c r="C589" s="409" t="s">
        <v>171</v>
      </c>
      <c r="F589" s="702"/>
      <c r="G589" s="536">
        <f>ROUND(B589*F589,2)</f>
        <v>0</v>
      </c>
    </row>
    <row r="590" spans="1:7" outlineLevel="1">
      <c r="A590" s="453" t="s">
        <v>2523</v>
      </c>
      <c r="B590" s="427">
        <v>1</v>
      </c>
      <c r="C590" s="404" t="s">
        <v>171</v>
      </c>
      <c r="F590" s="721"/>
      <c r="G590" s="537"/>
    </row>
    <row r="591" spans="1:7" outlineLevel="1">
      <c r="A591" s="423" t="s">
        <v>2526</v>
      </c>
      <c r="B591" s="410">
        <v>1</v>
      </c>
      <c r="C591" s="409" t="s">
        <v>171</v>
      </c>
      <c r="F591" s="702"/>
      <c r="G591" s="536">
        <f>ROUND(B591*F591,2)</f>
        <v>0</v>
      </c>
    </row>
    <row r="592" spans="1:7" outlineLevel="1">
      <c r="A592" s="453" t="s">
        <v>2523</v>
      </c>
      <c r="B592" s="427">
        <v>1</v>
      </c>
      <c r="C592" s="404" t="s">
        <v>171</v>
      </c>
      <c r="F592" s="721"/>
      <c r="G592" s="537"/>
    </row>
    <row r="593" spans="1:7" outlineLevel="1">
      <c r="A593" s="423" t="s">
        <v>2525</v>
      </c>
      <c r="B593" s="410">
        <v>1</v>
      </c>
      <c r="C593" s="409" t="s">
        <v>171</v>
      </c>
      <c r="F593" s="702"/>
      <c r="G593" s="536">
        <f>ROUND(B593*F593,2)</f>
        <v>0</v>
      </c>
    </row>
    <row r="594" spans="1:7" outlineLevel="1">
      <c r="A594" s="453" t="s">
        <v>2523</v>
      </c>
      <c r="B594" s="427">
        <v>1</v>
      </c>
      <c r="C594" s="404" t="s">
        <v>171</v>
      </c>
      <c r="F594" s="721"/>
      <c r="G594" s="537"/>
    </row>
    <row r="595" spans="1:7" outlineLevel="1">
      <c r="A595" s="423" t="s">
        <v>2524</v>
      </c>
      <c r="B595" s="410">
        <v>1</v>
      </c>
      <c r="C595" s="409" t="s">
        <v>171</v>
      </c>
      <c r="F595" s="702"/>
      <c r="G595" s="536">
        <f>ROUND(B595*F595,2)</f>
        <v>0</v>
      </c>
    </row>
    <row r="596" spans="1:7" outlineLevel="1">
      <c r="A596" s="453" t="s">
        <v>2523</v>
      </c>
      <c r="B596" s="427">
        <v>1</v>
      </c>
      <c r="C596" s="404" t="s">
        <v>171</v>
      </c>
      <c r="F596" s="721"/>
      <c r="G596" s="537"/>
    </row>
    <row r="597" spans="1:7" outlineLevel="1">
      <c r="F597" s="726"/>
      <c r="G597" s="396"/>
    </row>
    <row r="598" spans="1:7" ht="15">
      <c r="A598" s="514" t="s">
        <v>50</v>
      </c>
      <c r="B598" s="518"/>
      <c r="C598" s="519"/>
      <c r="D598" s="517"/>
      <c r="E598" s="517"/>
      <c r="F598" s="727"/>
      <c r="G598" s="548">
        <f>SUM(G599:G602)</f>
        <v>0</v>
      </c>
    </row>
    <row r="599" spans="1:7" outlineLevel="1">
      <c r="A599" s="411" t="s">
        <v>2496</v>
      </c>
      <c r="B599" s="410"/>
      <c r="C599" s="409"/>
      <c r="F599" s="702"/>
      <c r="G599" s="536"/>
    </row>
    <row r="600" spans="1:7" outlineLevel="1">
      <c r="A600" s="406"/>
      <c r="B600" s="405">
        <v>1</v>
      </c>
      <c r="C600" s="404" t="s">
        <v>171</v>
      </c>
      <c r="F600" s="402"/>
      <c r="G600" s="537">
        <f>ROUND(B600*F600,2)</f>
        <v>0</v>
      </c>
    </row>
    <row r="601" spans="1:7" outlineLevel="1">
      <c r="A601" s="411" t="s">
        <v>2495</v>
      </c>
      <c r="B601" s="410"/>
      <c r="C601" s="409"/>
      <c r="F601" s="702"/>
      <c r="G601" s="536"/>
    </row>
    <row r="602" spans="1:7" outlineLevel="1">
      <c r="A602" s="406"/>
      <c r="B602" s="405">
        <v>1</v>
      </c>
      <c r="C602" s="404" t="s">
        <v>171</v>
      </c>
      <c r="F602" s="402"/>
      <c r="G602" s="537">
        <f>ROUND(B602*F602,2)</f>
        <v>0</v>
      </c>
    </row>
    <row r="603" spans="1:7" ht="15.75" outlineLevel="1" thickBot="1">
      <c r="A603" s="395"/>
      <c r="B603" s="394"/>
      <c r="C603" s="393"/>
      <c r="F603" s="394"/>
      <c r="G603" s="545"/>
    </row>
    <row r="604" spans="1:7" ht="15" thickBot="1">
      <c r="A604" s="549" t="s">
        <v>2711</v>
      </c>
      <c r="B604" s="550"/>
      <c r="C604" s="550"/>
      <c r="D604" s="551"/>
      <c r="E604" s="551"/>
      <c r="F604" s="550"/>
      <c r="G604" s="552">
        <f>SUM(G598+G586+G566+G514+G500+G474+G436+G412+G382+G354+G318+G282+G226+G163+G116+G65+G6)</f>
        <v>0</v>
      </c>
    </row>
    <row r="605" spans="1:7">
      <c r="A605" s="390"/>
      <c r="B605" s="397"/>
      <c r="C605" s="397"/>
      <c r="F605" s="397"/>
      <c r="G605" s="547"/>
    </row>
  </sheetData>
  <mergeCells count="53">
    <mergeCell ref="A17:A18"/>
    <mergeCell ref="A19:A20"/>
    <mergeCell ref="A21:A22"/>
    <mergeCell ref="A23:A24"/>
    <mergeCell ref="A264:A265"/>
    <mergeCell ref="A229:A230"/>
    <mergeCell ref="A82:A83"/>
    <mergeCell ref="A105:A106"/>
    <mergeCell ref="A76:A77"/>
    <mergeCell ref="A78:A79"/>
    <mergeCell ref="A80:A81"/>
    <mergeCell ref="A170:A171"/>
    <mergeCell ref="A54:A55"/>
    <mergeCell ref="A56:A57"/>
    <mergeCell ref="A72:A73"/>
    <mergeCell ref="A74:A75"/>
    <mergeCell ref="A107:A108"/>
    <mergeCell ref="A123:A124"/>
    <mergeCell ref="A125:A126"/>
    <mergeCell ref="A127:A128"/>
    <mergeCell ref="A343:A344"/>
    <mergeCell ref="A129:A130"/>
    <mergeCell ref="A152:A153"/>
    <mergeCell ref="A154:A155"/>
    <mergeCell ref="A210:A211"/>
    <mergeCell ref="A293:A294"/>
    <mergeCell ref="A295:A296"/>
    <mergeCell ref="A305:A306"/>
    <mergeCell ref="A307:A308"/>
    <mergeCell ref="A329:A330"/>
    <mergeCell ref="A331:A332"/>
    <mergeCell ref="A341:A342"/>
    <mergeCell ref="A449:A450"/>
    <mergeCell ref="A361:A362"/>
    <mergeCell ref="A363:A364"/>
    <mergeCell ref="A371:A372"/>
    <mergeCell ref="A391:A392"/>
    <mergeCell ref="A393:A394"/>
    <mergeCell ref="A397:A398"/>
    <mergeCell ref="A401:A402"/>
    <mergeCell ref="A419:A420"/>
    <mergeCell ref="A421:A422"/>
    <mergeCell ref="A425:A426"/>
    <mergeCell ref="A447:A448"/>
    <mergeCell ref="A461:A462"/>
    <mergeCell ref="A463:A464"/>
    <mergeCell ref="A479:A480"/>
    <mergeCell ref="A481:A482"/>
    <mergeCell ref="A509:A510"/>
    <mergeCell ref="A489:A490"/>
    <mergeCell ref="A503:A504"/>
    <mergeCell ref="A505:A506"/>
    <mergeCell ref="A507:A508"/>
  </mergeCells>
  <pageMargins left="0.74803149606299213" right="0.74803149606299213" top="0.98425196850393704" bottom="0.98425196850393704" header="0.51181102362204722" footer="0.51181102362204722"/>
  <pageSetup paperSize="9" scale="92" fitToHeight="99" orientation="portrait" horizontalDpi="4294967295" r:id="rId1"/>
  <headerFooter alignWithMargins="0">
    <oddHeader>Stránka &amp;P</oddHeader>
  </headerFooter>
  <rowBreaks count="2" manualBreakCount="2">
    <brk id="204" max="6" man="1"/>
    <brk id="249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916"/>
  <sheetViews>
    <sheetView topLeftCell="D1" zoomScaleNormal="100" zoomScaleSheetLayoutView="100" workbookViewId="0">
      <selection activeCell="G11" sqref="G11"/>
    </sheetView>
  </sheetViews>
  <sheetFormatPr defaultColWidth="9.140625" defaultRowHeight="12.75"/>
  <cols>
    <col min="1" max="1" width="8.5703125" style="566" bestFit="1" customWidth="1"/>
    <col min="2" max="2" width="9.5703125" style="564" customWidth="1"/>
    <col min="3" max="3" width="11.7109375" style="564" customWidth="1"/>
    <col min="4" max="4" width="5.7109375" style="565" customWidth="1"/>
    <col min="5" max="5" width="4.7109375" style="564" customWidth="1"/>
    <col min="6" max="6" width="20" style="563" bestFit="1" customWidth="1"/>
    <col min="7" max="7" width="43.7109375" style="562" customWidth="1"/>
    <col min="8" max="8" width="13.140625" style="561" customWidth="1"/>
    <col min="9" max="9" width="15.85546875" style="560" bestFit="1" customWidth="1"/>
    <col min="10" max="10" width="14.85546875" style="559" customWidth="1"/>
    <col min="11" max="11" width="19.7109375" style="558" customWidth="1"/>
    <col min="12" max="16384" width="9.140625" style="314"/>
  </cols>
  <sheetData>
    <row r="1" spans="1:14" ht="36.75" thickBot="1">
      <c r="A1" s="604" t="s">
        <v>2025</v>
      </c>
      <c r="B1" s="603" t="s">
        <v>3798</v>
      </c>
      <c r="C1" s="759" t="s">
        <v>3797</v>
      </c>
      <c r="D1" s="759" t="s">
        <v>3796</v>
      </c>
      <c r="E1" s="759" t="s">
        <v>3795</v>
      </c>
      <c r="F1" s="762" t="s">
        <v>3794</v>
      </c>
      <c r="G1" s="759" t="s">
        <v>82</v>
      </c>
      <c r="H1" s="764" t="s">
        <v>3793</v>
      </c>
      <c r="I1" s="765"/>
      <c r="J1" s="757" t="s">
        <v>42</v>
      </c>
      <c r="K1" s="758"/>
      <c r="M1" s="746"/>
      <c r="N1" s="746"/>
    </row>
    <row r="2" spans="1:14" ht="24.75" thickBot="1">
      <c r="A2" s="602"/>
      <c r="B2" s="601"/>
      <c r="C2" s="760"/>
      <c r="D2" s="761"/>
      <c r="E2" s="760"/>
      <c r="F2" s="763"/>
      <c r="G2" s="760"/>
      <c r="H2" s="600" t="s">
        <v>1814</v>
      </c>
      <c r="I2" s="599" t="s">
        <v>2519</v>
      </c>
      <c r="J2" s="598" t="s">
        <v>1814</v>
      </c>
      <c r="K2" s="597" t="s">
        <v>2519</v>
      </c>
    </row>
    <row r="3" spans="1:14" ht="15.75">
      <c r="A3" s="568" t="s">
        <v>6</v>
      </c>
      <c r="B3" s="595" t="s">
        <v>3792</v>
      </c>
      <c r="C3" s="584"/>
      <c r="D3" s="585"/>
      <c r="E3" s="584"/>
      <c r="F3" s="583"/>
      <c r="G3" s="596"/>
      <c r="H3" s="580"/>
      <c r="I3" s="578">
        <f t="shared" ref="I3:I12" si="0">D3*H3</f>
        <v>0</v>
      </c>
      <c r="J3" s="579"/>
      <c r="K3" s="576">
        <f t="shared" ref="K3:K12" si="1">D3*J3</f>
        <v>0</v>
      </c>
    </row>
    <row r="4" spans="1:14" ht="15.75">
      <c r="A4" s="568" t="s">
        <v>6</v>
      </c>
      <c r="B4" s="595" t="s">
        <v>3791</v>
      </c>
      <c r="C4" s="584"/>
      <c r="D4" s="585"/>
      <c r="E4" s="584"/>
      <c r="F4" s="583"/>
      <c r="G4" s="596"/>
      <c r="H4" s="580"/>
      <c r="I4" s="578">
        <f t="shared" si="0"/>
        <v>0</v>
      </c>
      <c r="J4" s="579"/>
      <c r="K4" s="576">
        <f t="shared" si="1"/>
        <v>0</v>
      </c>
    </row>
    <row r="5" spans="1:14" ht="15.75">
      <c r="A5" s="568"/>
      <c r="B5" s="595" t="s">
        <v>3790</v>
      </c>
      <c r="C5" s="584"/>
      <c r="D5" s="585"/>
      <c r="E5" s="584"/>
      <c r="F5" s="583"/>
      <c r="G5" s="582"/>
      <c r="H5" s="580"/>
      <c r="I5" s="578">
        <f t="shared" si="0"/>
        <v>0</v>
      </c>
      <c r="J5" s="579"/>
      <c r="K5" s="576">
        <f t="shared" si="1"/>
        <v>0</v>
      </c>
    </row>
    <row r="6" spans="1:14">
      <c r="A6" s="568"/>
      <c r="B6" s="584"/>
      <c r="C6" s="584"/>
      <c r="D6" s="585"/>
      <c r="E6" s="584"/>
      <c r="F6" s="583"/>
      <c r="G6" s="582" t="s">
        <v>3091</v>
      </c>
      <c r="H6" s="580"/>
      <c r="I6" s="578">
        <f t="shared" si="0"/>
        <v>0</v>
      </c>
      <c r="J6" s="579"/>
      <c r="K6" s="576">
        <f t="shared" si="1"/>
        <v>0</v>
      </c>
    </row>
    <row r="7" spans="1:14">
      <c r="A7" s="587"/>
      <c r="B7" s="584"/>
      <c r="C7" s="584"/>
      <c r="D7" s="585"/>
      <c r="E7" s="584"/>
      <c r="F7" s="583"/>
      <c r="G7" s="582" t="s">
        <v>3569</v>
      </c>
      <c r="H7" s="580"/>
      <c r="I7" s="578">
        <f t="shared" si="0"/>
        <v>0</v>
      </c>
      <c r="J7" s="579"/>
      <c r="K7" s="576">
        <f t="shared" si="1"/>
        <v>0</v>
      </c>
    </row>
    <row r="8" spans="1:14">
      <c r="A8" s="568" t="s">
        <v>3789</v>
      </c>
      <c r="B8" s="584"/>
      <c r="C8" s="584" t="s">
        <v>2901</v>
      </c>
      <c r="D8" s="585">
        <v>1</v>
      </c>
      <c r="E8" s="584" t="s">
        <v>171</v>
      </c>
      <c r="F8" s="589"/>
      <c r="G8" s="586" t="s">
        <v>3565</v>
      </c>
      <c r="H8" s="580"/>
      <c r="I8" s="578">
        <f t="shared" si="0"/>
        <v>0</v>
      </c>
      <c r="J8" s="579"/>
      <c r="K8" s="576">
        <f t="shared" si="1"/>
        <v>0</v>
      </c>
    </row>
    <row r="9" spans="1:14">
      <c r="A9" s="587"/>
      <c r="B9" s="584"/>
      <c r="C9" s="584"/>
      <c r="D9" s="585"/>
      <c r="E9" s="584"/>
      <c r="F9" s="583"/>
      <c r="G9" s="582" t="s">
        <v>3567</v>
      </c>
      <c r="H9" s="580"/>
      <c r="I9" s="578">
        <f t="shared" si="0"/>
        <v>0</v>
      </c>
      <c r="J9" s="579"/>
      <c r="K9" s="576">
        <f t="shared" si="1"/>
        <v>0</v>
      </c>
    </row>
    <row r="10" spans="1:14">
      <c r="A10" s="568" t="s">
        <v>3788</v>
      </c>
      <c r="B10" s="584"/>
      <c r="C10" s="584" t="s">
        <v>2901</v>
      </c>
      <c r="D10" s="585">
        <v>1</v>
      </c>
      <c r="E10" s="584" t="s">
        <v>171</v>
      </c>
      <c r="F10" s="589"/>
      <c r="G10" s="586" t="s">
        <v>3565</v>
      </c>
      <c r="H10" s="580"/>
      <c r="I10" s="578">
        <f t="shared" si="0"/>
        <v>0</v>
      </c>
      <c r="J10" s="579"/>
      <c r="K10" s="576">
        <f t="shared" si="1"/>
        <v>0</v>
      </c>
    </row>
    <row r="11" spans="1:14">
      <c r="A11" s="587"/>
      <c r="B11" s="584"/>
      <c r="C11" s="584"/>
      <c r="D11" s="585"/>
      <c r="E11" s="584"/>
      <c r="F11" s="583"/>
      <c r="G11" s="582" t="s">
        <v>3787</v>
      </c>
      <c r="H11" s="580"/>
      <c r="I11" s="578">
        <f t="shared" si="0"/>
        <v>0</v>
      </c>
      <c r="J11" s="579"/>
      <c r="K11" s="576">
        <f t="shared" si="1"/>
        <v>0</v>
      </c>
    </row>
    <row r="12" spans="1:14">
      <c r="A12" s="587"/>
      <c r="B12" s="584"/>
      <c r="C12" s="584"/>
      <c r="D12" s="585"/>
      <c r="E12" s="584"/>
      <c r="F12" s="583"/>
      <c r="G12" s="582" t="s">
        <v>3786</v>
      </c>
      <c r="H12" s="580"/>
      <c r="I12" s="578">
        <f t="shared" si="0"/>
        <v>0</v>
      </c>
      <c r="J12" s="579"/>
      <c r="K12" s="576">
        <f t="shared" si="1"/>
        <v>0</v>
      </c>
    </row>
    <row r="13" spans="1:14">
      <c r="A13" s="568" t="s">
        <v>3785</v>
      </c>
      <c r="B13" s="584"/>
      <c r="C13" s="584" t="s">
        <v>2788</v>
      </c>
      <c r="D13" s="585">
        <v>1</v>
      </c>
      <c r="E13" s="584" t="s">
        <v>171</v>
      </c>
      <c r="F13" s="589" t="s">
        <v>3784</v>
      </c>
      <c r="G13" s="586" t="s">
        <v>3783</v>
      </c>
      <c r="H13" s="580"/>
      <c r="I13" s="578"/>
      <c r="J13" s="579"/>
      <c r="K13" s="576"/>
    </row>
    <row r="14" spans="1:14">
      <c r="A14" s="568"/>
      <c r="B14" s="584"/>
      <c r="C14" s="584"/>
      <c r="D14" s="585"/>
      <c r="E14" s="584"/>
      <c r="F14" s="583"/>
      <c r="G14" s="582"/>
      <c r="H14" s="580"/>
      <c r="I14" s="578"/>
      <c r="J14" s="579"/>
      <c r="K14" s="576"/>
    </row>
    <row r="15" spans="1:14">
      <c r="A15" s="568"/>
      <c r="B15" s="584"/>
      <c r="C15" s="584"/>
      <c r="D15" s="585"/>
      <c r="E15" s="584"/>
      <c r="F15" s="583"/>
      <c r="G15" s="582" t="s">
        <v>3782</v>
      </c>
      <c r="H15" s="580"/>
      <c r="I15" s="578"/>
      <c r="J15" s="579"/>
      <c r="K15" s="576"/>
    </row>
    <row r="16" spans="1:14">
      <c r="A16" s="587"/>
      <c r="B16" s="584"/>
      <c r="C16" s="584"/>
      <c r="D16" s="585"/>
      <c r="E16" s="584"/>
      <c r="F16" s="583"/>
      <c r="G16" s="582" t="s">
        <v>3564</v>
      </c>
      <c r="H16" s="580"/>
      <c r="I16" s="578"/>
      <c r="J16" s="579"/>
      <c r="K16" s="576"/>
    </row>
    <row r="17" spans="1:11">
      <c r="A17" s="568" t="s">
        <v>3781</v>
      </c>
      <c r="B17" s="584"/>
      <c r="C17" s="584" t="s">
        <v>2788</v>
      </c>
      <c r="D17" s="585">
        <v>1</v>
      </c>
      <c r="E17" s="584" t="s">
        <v>171</v>
      </c>
      <c r="F17" s="589" t="s">
        <v>3562</v>
      </c>
      <c r="G17" s="586" t="s">
        <v>3561</v>
      </c>
      <c r="H17" s="580"/>
      <c r="I17" s="578"/>
      <c r="J17" s="579"/>
      <c r="K17" s="576"/>
    </row>
    <row r="18" spans="1:11">
      <c r="A18" s="587"/>
      <c r="B18" s="584"/>
      <c r="C18" s="584"/>
      <c r="D18" s="585"/>
      <c r="E18" s="584"/>
      <c r="F18" s="583"/>
      <c r="G18" s="582" t="s">
        <v>3780</v>
      </c>
      <c r="H18" s="580"/>
      <c r="I18" s="578"/>
      <c r="J18" s="579"/>
      <c r="K18" s="576"/>
    </row>
    <row r="19" spans="1:11" ht="24">
      <c r="A19" s="568" t="s">
        <v>3779</v>
      </c>
      <c r="B19" s="584" t="s">
        <v>3179</v>
      </c>
      <c r="C19" s="584" t="s">
        <v>2788</v>
      </c>
      <c r="D19" s="585">
        <v>1</v>
      </c>
      <c r="E19" s="584" t="s">
        <v>171</v>
      </c>
      <c r="F19" s="589" t="s">
        <v>3147</v>
      </c>
      <c r="G19" s="586" t="s">
        <v>3146</v>
      </c>
      <c r="H19" s="580"/>
      <c r="I19" s="578"/>
      <c r="J19" s="579"/>
      <c r="K19" s="576"/>
    </row>
    <row r="20" spans="1:11">
      <c r="A20" s="587"/>
      <c r="B20" s="584"/>
      <c r="C20" s="584"/>
      <c r="D20" s="585"/>
      <c r="E20" s="584"/>
      <c r="F20" s="583"/>
      <c r="G20" s="582" t="s">
        <v>3778</v>
      </c>
      <c r="H20" s="580"/>
      <c r="I20" s="578"/>
      <c r="J20" s="579"/>
      <c r="K20" s="576"/>
    </row>
    <row r="21" spans="1:11">
      <c r="A21" s="568" t="s">
        <v>3777</v>
      </c>
      <c r="B21" s="584" t="s">
        <v>3628</v>
      </c>
      <c r="C21" s="584" t="s">
        <v>2788</v>
      </c>
      <c r="D21" s="585">
        <v>1</v>
      </c>
      <c r="E21" s="584" t="s">
        <v>171</v>
      </c>
      <c r="F21" s="589" t="s">
        <v>3627</v>
      </c>
      <c r="G21" s="586" t="s">
        <v>3626</v>
      </c>
      <c r="H21" s="580"/>
      <c r="I21" s="578"/>
      <c r="J21" s="579"/>
      <c r="K21" s="576"/>
    </row>
    <row r="22" spans="1:11">
      <c r="A22" s="568"/>
      <c r="B22" s="592" t="s">
        <v>68</v>
      </c>
      <c r="C22" s="584" t="s">
        <v>2788</v>
      </c>
      <c r="D22" s="585">
        <v>2</v>
      </c>
      <c r="E22" s="584" t="s">
        <v>171</v>
      </c>
      <c r="F22" s="589" t="s">
        <v>3625</v>
      </c>
      <c r="G22" s="586" t="s">
        <v>3624</v>
      </c>
      <c r="H22" s="580"/>
      <c r="I22" s="578"/>
      <c r="J22" s="579"/>
      <c r="K22" s="576"/>
    </row>
    <row r="23" spans="1:11">
      <c r="A23" s="587"/>
      <c r="B23" s="584"/>
      <c r="C23" s="584"/>
      <c r="D23" s="585"/>
      <c r="E23" s="584"/>
      <c r="F23" s="583"/>
      <c r="G23" s="582" t="s">
        <v>3776</v>
      </c>
      <c r="H23" s="580"/>
      <c r="I23" s="578"/>
      <c r="J23" s="579"/>
      <c r="K23" s="576"/>
    </row>
    <row r="24" spans="1:11" ht="24">
      <c r="A24" s="568" t="s">
        <v>3775</v>
      </c>
      <c r="B24" s="584" t="s">
        <v>3665</v>
      </c>
      <c r="C24" s="584" t="s">
        <v>2788</v>
      </c>
      <c r="D24" s="585">
        <v>1</v>
      </c>
      <c r="E24" s="584" t="s">
        <v>171</v>
      </c>
      <c r="F24" s="589" t="s">
        <v>3669</v>
      </c>
      <c r="G24" s="586" t="s">
        <v>3668</v>
      </c>
      <c r="H24" s="580"/>
      <c r="I24" s="578"/>
      <c r="J24" s="579"/>
      <c r="K24" s="576"/>
    </row>
    <row r="25" spans="1:11">
      <c r="A25" s="587"/>
      <c r="B25" s="584"/>
      <c r="C25" s="584"/>
      <c r="D25" s="585"/>
      <c r="E25" s="584"/>
      <c r="F25" s="583"/>
      <c r="G25" s="582" t="s">
        <v>3774</v>
      </c>
      <c r="H25" s="580"/>
      <c r="I25" s="578"/>
      <c r="J25" s="579"/>
      <c r="K25" s="576"/>
    </row>
    <row r="26" spans="1:11" ht="24">
      <c r="A26" s="591" t="s">
        <v>3773</v>
      </c>
      <c r="B26" s="584" t="s">
        <v>3665</v>
      </c>
      <c r="C26" s="584" t="s">
        <v>2788</v>
      </c>
      <c r="D26" s="585">
        <v>1</v>
      </c>
      <c r="E26" s="584" t="s">
        <v>171</v>
      </c>
      <c r="F26" s="589" t="s">
        <v>3669</v>
      </c>
      <c r="G26" s="586" t="s">
        <v>3668</v>
      </c>
      <c r="H26" s="580"/>
      <c r="I26" s="578"/>
      <c r="J26" s="579"/>
      <c r="K26" s="576"/>
    </row>
    <row r="27" spans="1:11" ht="24">
      <c r="A27" s="587"/>
      <c r="B27" s="584"/>
      <c r="C27" s="584"/>
      <c r="D27" s="585"/>
      <c r="E27" s="584"/>
      <c r="F27" s="583"/>
      <c r="G27" s="582" t="s">
        <v>3772</v>
      </c>
      <c r="H27" s="580"/>
      <c r="I27" s="578"/>
      <c r="J27" s="579"/>
      <c r="K27" s="576"/>
    </row>
    <row r="28" spans="1:11" ht="36">
      <c r="A28" s="591" t="s">
        <v>3771</v>
      </c>
      <c r="B28" s="584" t="s">
        <v>3665</v>
      </c>
      <c r="C28" s="584" t="s">
        <v>2788</v>
      </c>
      <c r="D28" s="585">
        <v>1</v>
      </c>
      <c r="E28" s="584" t="s">
        <v>171</v>
      </c>
      <c r="F28" s="589" t="s">
        <v>3664</v>
      </c>
      <c r="G28" s="586" t="s">
        <v>3663</v>
      </c>
      <c r="H28" s="580"/>
      <c r="I28" s="578"/>
      <c r="J28" s="579"/>
      <c r="K28" s="576"/>
    </row>
    <row r="29" spans="1:11">
      <c r="A29" s="587"/>
      <c r="B29" s="584"/>
      <c r="C29" s="584"/>
      <c r="D29" s="585"/>
      <c r="E29" s="584"/>
      <c r="F29" s="583"/>
      <c r="G29" s="582" t="s">
        <v>3770</v>
      </c>
      <c r="H29" s="580"/>
      <c r="I29" s="578"/>
      <c r="J29" s="579"/>
      <c r="K29" s="576"/>
    </row>
    <row r="30" spans="1:11">
      <c r="A30" s="591" t="s">
        <v>3769</v>
      </c>
      <c r="B30" s="584" t="s">
        <v>3768</v>
      </c>
      <c r="C30" s="584" t="s">
        <v>2788</v>
      </c>
      <c r="D30" s="585">
        <v>1</v>
      </c>
      <c r="E30" s="584" t="s">
        <v>171</v>
      </c>
      <c r="F30" s="589" t="s">
        <v>3767</v>
      </c>
      <c r="G30" s="586" t="s">
        <v>3766</v>
      </c>
      <c r="H30" s="580"/>
      <c r="I30" s="578"/>
      <c r="J30" s="579"/>
      <c r="K30" s="576"/>
    </row>
    <row r="31" spans="1:11">
      <c r="A31" s="587"/>
      <c r="B31" s="584"/>
      <c r="C31" s="584"/>
      <c r="D31" s="585"/>
      <c r="E31" s="584"/>
      <c r="F31" s="583"/>
      <c r="G31" s="582" t="s">
        <v>3765</v>
      </c>
      <c r="H31" s="580"/>
      <c r="I31" s="578"/>
      <c r="J31" s="579"/>
      <c r="K31" s="576"/>
    </row>
    <row r="32" spans="1:11">
      <c r="A32" s="591" t="s">
        <v>3764</v>
      </c>
      <c r="B32" s="584" t="s">
        <v>3763</v>
      </c>
      <c r="C32" s="584" t="s">
        <v>2807</v>
      </c>
      <c r="D32" s="585">
        <v>1</v>
      </c>
      <c r="E32" s="584" t="s">
        <v>171</v>
      </c>
      <c r="F32" s="589" t="s">
        <v>3762</v>
      </c>
      <c r="G32" s="586" t="s">
        <v>3761</v>
      </c>
      <c r="H32" s="580"/>
      <c r="I32" s="578"/>
      <c r="J32" s="579"/>
      <c r="K32" s="576"/>
    </row>
    <row r="33" spans="1:11">
      <c r="A33" s="587"/>
      <c r="B33" s="584"/>
      <c r="C33" s="584"/>
      <c r="D33" s="585"/>
      <c r="E33" s="584"/>
      <c r="F33" s="583"/>
      <c r="G33" s="582" t="s">
        <v>3760</v>
      </c>
      <c r="H33" s="580"/>
      <c r="I33" s="578"/>
      <c r="J33" s="579"/>
      <c r="K33" s="576"/>
    </row>
    <row r="34" spans="1:11">
      <c r="A34" s="591" t="s">
        <v>3759</v>
      </c>
      <c r="B34" s="584" t="s">
        <v>3758</v>
      </c>
      <c r="C34" s="584" t="s">
        <v>2807</v>
      </c>
      <c r="D34" s="585">
        <v>1</v>
      </c>
      <c r="E34" s="584" t="s">
        <v>171</v>
      </c>
      <c r="F34" s="589" t="s">
        <v>3621</v>
      </c>
      <c r="G34" s="586" t="s">
        <v>3620</v>
      </c>
      <c r="H34" s="580"/>
      <c r="I34" s="578"/>
      <c r="J34" s="579"/>
      <c r="K34" s="576"/>
    </row>
    <row r="35" spans="1:11">
      <c r="A35" s="587"/>
      <c r="B35" s="584"/>
      <c r="C35" s="584"/>
      <c r="D35" s="585"/>
      <c r="E35" s="584"/>
      <c r="F35" s="583"/>
      <c r="G35" s="582" t="s">
        <v>3757</v>
      </c>
      <c r="H35" s="580"/>
      <c r="I35" s="578"/>
      <c r="J35" s="579"/>
      <c r="K35" s="576"/>
    </row>
    <row r="36" spans="1:11">
      <c r="A36" s="568" t="s">
        <v>3756</v>
      </c>
      <c r="B36" s="584" t="s">
        <v>3628</v>
      </c>
      <c r="C36" s="584" t="s">
        <v>2788</v>
      </c>
      <c r="D36" s="585">
        <v>1</v>
      </c>
      <c r="E36" s="584" t="s">
        <v>171</v>
      </c>
      <c r="F36" s="589" t="s">
        <v>3627</v>
      </c>
      <c r="G36" s="586" t="s">
        <v>3626</v>
      </c>
      <c r="H36" s="580"/>
      <c r="I36" s="578"/>
      <c r="J36" s="579"/>
      <c r="K36" s="576"/>
    </row>
    <row r="37" spans="1:11">
      <c r="A37" s="568"/>
      <c r="B37" s="592" t="s">
        <v>68</v>
      </c>
      <c r="C37" s="584" t="s">
        <v>2788</v>
      </c>
      <c r="D37" s="585">
        <v>2</v>
      </c>
      <c r="E37" s="584" t="s">
        <v>171</v>
      </c>
      <c r="F37" s="589" t="s">
        <v>3625</v>
      </c>
      <c r="G37" s="586" t="s">
        <v>3624</v>
      </c>
      <c r="H37" s="580"/>
      <c r="I37" s="578"/>
      <c r="J37" s="579"/>
      <c r="K37" s="576"/>
    </row>
    <row r="38" spans="1:11">
      <c r="A38" s="587"/>
      <c r="B38" s="584"/>
      <c r="C38" s="584"/>
      <c r="D38" s="585"/>
      <c r="E38" s="584"/>
      <c r="F38" s="583"/>
      <c r="G38" s="582" t="s">
        <v>3755</v>
      </c>
      <c r="H38" s="580"/>
      <c r="I38" s="578"/>
      <c r="J38" s="579"/>
      <c r="K38" s="576"/>
    </row>
    <row r="39" spans="1:11">
      <c r="A39" s="568" t="s">
        <v>3754</v>
      </c>
      <c r="B39" s="584" t="s">
        <v>3628</v>
      </c>
      <c r="C39" s="584" t="s">
        <v>2788</v>
      </c>
      <c r="D39" s="585">
        <v>1</v>
      </c>
      <c r="E39" s="584" t="s">
        <v>171</v>
      </c>
      <c r="F39" s="589" t="s">
        <v>3627</v>
      </c>
      <c r="G39" s="586" t="s">
        <v>3626</v>
      </c>
      <c r="H39" s="580"/>
      <c r="I39" s="578"/>
      <c r="J39" s="579"/>
      <c r="K39" s="576"/>
    </row>
    <row r="40" spans="1:11">
      <c r="A40" s="568"/>
      <c r="B40" s="592" t="s">
        <v>68</v>
      </c>
      <c r="C40" s="584" t="s">
        <v>2788</v>
      </c>
      <c r="D40" s="585">
        <v>2</v>
      </c>
      <c r="E40" s="584" t="s">
        <v>171</v>
      </c>
      <c r="F40" s="589" t="s">
        <v>3625</v>
      </c>
      <c r="G40" s="586" t="s">
        <v>3624</v>
      </c>
      <c r="H40" s="580"/>
      <c r="I40" s="578"/>
      <c r="J40" s="579"/>
      <c r="K40" s="576"/>
    </row>
    <row r="41" spans="1:11">
      <c r="A41" s="568"/>
      <c r="B41" s="584"/>
      <c r="C41" s="584"/>
      <c r="D41" s="585"/>
      <c r="E41" s="584"/>
      <c r="F41" s="583"/>
      <c r="G41" s="582"/>
      <c r="H41" s="580"/>
      <c r="I41" s="578"/>
      <c r="J41" s="579"/>
      <c r="K41" s="576"/>
    </row>
    <row r="42" spans="1:11">
      <c r="A42" s="587"/>
      <c r="B42" s="584"/>
      <c r="C42" s="584"/>
      <c r="D42" s="585"/>
      <c r="E42" s="584"/>
      <c r="F42" s="583"/>
      <c r="G42" s="582" t="s">
        <v>3753</v>
      </c>
      <c r="H42" s="580"/>
      <c r="I42" s="578"/>
      <c r="J42" s="579"/>
      <c r="K42" s="576"/>
    </row>
    <row r="43" spans="1:11">
      <c r="A43" s="587"/>
      <c r="B43" s="584"/>
      <c r="C43" s="584"/>
      <c r="D43" s="585"/>
      <c r="E43" s="584"/>
      <c r="F43" s="583"/>
      <c r="G43" s="582" t="s">
        <v>3752</v>
      </c>
      <c r="H43" s="580"/>
      <c r="I43" s="578"/>
      <c r="J43" s="579"/>
      <c r="K43" s="576"/>
    </row>
    <row r="44" spans="1:11">
      <c r="A44" s="568" t="s">
        <v>3751</v>
      </c>
      <c r="B44" s="584" t="s">
        <v>3179</v>
      </c>
      <c r="C44" s="584" t="s">
        <v>2788</v>
      </c>
      <c r="D44" s="585">
        <v>1</v>
      </c>
      <c r="E44" s="584" t="s">
        <v>171</v>
      </c>
      <c r="F44" s="590" t="s">
        <v>3750</v>
      </c>
      <c r="G44" s="586" t="s">
        <v>3749</v>
      </c>
      <c r="H44" s="580"/>
      <c r="I44" s="578"/>
      <c r="J44" s="579"/>
      <c r="K44" s="576"/>
    </row>
    <row r="45" spans="1:11">
      <c r="A45" s="587"/>
      <c r="B45" s="584"/>
      <c r="C45" s="584"/>
      <c r="D45" s="585"/>
      <c r="E45" s="584"/>
      <c r="F45" s="583"/>
      <c r="G45" s="582" t="s">
        <v>3748</v>
      </c>
      <c r="H45" s="580"/>
      <c r="I45" s="578"/>
      <c r="J45" s="579"/>
      <c r="K45" s="576"/>
    </row>
    <row r="46" spans="1:11" ht="24">
      <c r="A46" s="568" t="s">
        <v>3747</v>
      </c>
      <c r="B46" s="584" t="s">
        <v>3179</v>
      </c>
      <c r="C46" s="584" t="s">
        <v>2788</v>
      </c>
      <c r="D46" s="585">
        <v>1</v>
      </c>
      <c r="E46" s="584" t="s">
        <v>171</v>
      </c>
      <c r="F46" s="590" t="s">
        <v>3197</v>
      </c>
      <c r="G46" s="586" t="s">
        <v>3196</v>
      </c>
      <c r="H46" s="580"/>
      <c r="I46" s="578"/>
      <c r="J46" s="579"/>
      <c r="K46" s="576"/>
    </row>
    <row r="47" spans="1:11">
      <c r="A47" s="587"/>
      <c r="B47" s="584"/>
      <c r="C47" s="584"/>
      <c r="D47" s="585"/>
      <c r="E47" s="584"/>
      <c r="F47" s="583"/>
      <c r="G47" s="582" t="s">
        <v>3746</v>
      </c>
      <c r="H47" s="580"/>
      <c r="I47" s="578"/>
      <c r="J47" s="579"/>
      <c r="K47" s="576"/>
    </row>
    <row r="48" spans="1:11" ht="24">
      <c r="A48" s="568" t="s">
        <v>3745</v>
      </c>
      <c r="B48" s="584" t="s">
        <v>3179</v>
      </c>
      <c r="C48" s="584" t="s">
        <v>2788</v>
      </c>
      <c r="D48" s="585">
        <v>1</v>
      </c>
      <c r="E48" s="584" t="s">
        <v>171</v>
      </c>
      <c r="F48" s="590" t="s">
        <v>3197</v>
      </c>
      <c r="G48" s="586" t="s">
        <v>3196</v>
      </c>
      <c r="H48" s="580"/>
      <c r="I48" s="578"/>
      <c r="J48" s="579"/>
      <c r="K48" s="576"/>
    </row>
    <row r="49" spans="1:11">
      <c r="A49" s="587"/>
      <c r="B49" s="584"/>
      <c r="C49" s="584"/>
      <c r="D49" s="585"/>
      <c r="E49" s="584"/>
      <c r="F49" s="583"/>
      <c r="G49" s="582" t="s">
        <v>3744</v>
      </c>
      <c r="H49" s="580"/>
      <c r="I49" s="578"/>
      <c r="J49" s="579"/>
      <c r="K49" s="576"/>
    </row>
    <row r="50" spans="1:11">
      <c r="A50" s="568" t="s">
        <v>3743</v>
      </c>
      <c r="B50" s="584" t="s">
        <v>3742</v>
      </c>
      <c r="C50" s="584" t="s">
        <v>2807</v>
      </c>
      <c r="D50" s="585">
        <v>1</v>
      </c>
      <c r="E50" s="584" t="s">
        <v>171</v>
      </c>
      <c r="F50" s="590" t="s">
        <v>3597</v>
      </c>
      <c r="G50" s="586" t="s">
        <v>3596</v>
      </c>
      <c r="H50" s="580"/>
      <c r="I50" s="578"/>
      <c r="J50" s="579"/>
      <c r="K50" s="576"/>
    </row>
    <row r="51" spans="1:11">
      <c r="A51" s="587"/>
      <c r="B51" s="584"/>
      <c r="C51" s="584"/>
      <c r="D51" s="585"/>
      <c r="E51" s="584"/>
      <c r="F51" s="583"/>
      <c r="G51" s="582" t="s">
        <v>3741</v>
      </c>
      <c r="H51" s="580"/>
      <c r="I51" s="578"/>
      <c r="J51" s="579"/>
      <c r="K51" s="576"/>
    </row>
    <row r="52" spans="1:11">
      <c r="A52" s="568" t="s">
        <v>3740</v>
      </c>
      <c r="B52" s="584" t="s">
        <v>3739</v>
      </c>
      <c r="C52" s="584" t="s">
        <v>2807</v>
      </c>
      <c r="D52" s="585">
        <v>1</v>
      </c>
      <c r="E52" s="584" t="s">
        <v>171</v>
      </c>
      <c r="F52" s="590" t="s">
        <v>151</v>
      </c>
      <c r="G52" s="586" t="s">
        <v>3730</v>
      </c>
      <c r="H52" s="580"/>
      <c r="I52" s="578"/>
      <c r="J52" s="579"/>
      <c r="K52" s="576"/>
    </row>
    <row r="53" spans="1:11">
      <c r="A53" s="587"/>
      <c r="B53" s="584"/>
      <c r="C53" s="584"/>
      <c r="D53" s="585"/>
      <c r="E53" s="584"/>
      <c r="F53" s="583"/>
      <c r="G53" s="582" t="s">
        <v>3738</v>
      </c>
      <c r="H53" s="580"/>
      <c r="I53" s="578"/>
      <c r="J53" s="579"/>
      <c r="K53" s="576"/>
    </row>
    <row r="54" spans="1:11" ht="24">
      <c r="A54" s="568" t="s">
        <v>3737</v>
      </c>
      <c r="B54" s="584" t="s">
        <v>3179</v>
      </c>
      <c r="C54" s="584" t="s">
        <v>2788</v>
      </c>
      <c r="D54" s="585">
        <v>1</v>
      </c>
      <c r="E54" s="584" t="s">
        <v>171</v>
      </c>
      <c r="F54" s="590" t="s">
        <v>3197</v>
      </c>
      <c r="G54" s="586" t="s">
        <v>3196</v>
      </c>
      <c r="H54" s="580"/>
      <c r="I54" s="578"/>
      <c r="J54" s="579"/>
      <c r="K54" s="576"/>
    </row>
    <row r="55" spans="1:11">
      <c r="A55" s="587"/>
      <c r="B55" s="584"/>
      <c r="C55" s="584"/>
      <c r="D55" s="585"/>
      <c r="E55" s="584"/>
      <c r="F55" s="583"/>
      <c r="G55" s="582" t="s">
        <v>3736</v>
      </c>
      <c r="H55" s="580"/>
      <c r="I55" s="578"/>
      <c r="J55" s="579"/>
      <c r="K55" s="576"/>
    </row>
    <row r="56" spans="1:11">
      <c r="A56" s="568" t="s">
        <v>3735</v>
      </c>
      <c r="B56" s="584" t="s">
        <v>3734</v>
      </c>
      <c r="C56" s="584" t="s">
        <v>2807</v>
      </c>
      <c r="D56" s="585">
        <v>1</v>
      </c>
      <c r="E56" s="584" t="s">
        <v>171</v>
      </c>
      <c r="F56" s="590" t="s">
        <v>3597</v>
      </c>
      <c r="G56" s="586" t="s">
        <v>3596</v>
      </c>
      <c r="H56" s="580"/>
      <c r="I56" s="578"/>
      <c r="J56" s="579"/>
      <c r="K56" s="576"/>
    </row>
    <row r="57" spans="1:11">
      <c r="A57" s="587"/>
      <c r="B57" s="584"/>
      <c r="C57" s="584"/>
      <c r="D57" s="585"/>
      <c r="E57" s="584"/>
      <c r="F57" s="583"/>
      <c r="G57" s="582" t="s">
        <v>3733</v>
      </c>
      <c r="H57" s="580"/>
      <c r="I57" s="578"/>
      <c r="J57" s="579"/>
      <c r="K57" s="576"/>
    </row>
    <row r="58" spans="1:11">
      <c r="A58" s="568" t="s">
        <v>3732</v>
      </c>
      <c r="B58" s="584" t="s">
        <v>3731</v>
      </c>
      <c r="C58" s="584" t="s">
        <v>2807</v>
      </c>
      <c r="D58" s="585">
        <v>1</v>
      </c>
      <c r="E58" s="584" t="s">
        <v>171</v>
      </c>
      <c r="F58" s="590" t="s">
        <v>151</v>
      </c>
      <c r="G58" s="586" t="s">
        <v>3730</v>
      </c>
      <c r="H58" s="580"/>
      <c r="I58" s="578"/>
      <c r="J58" s="579"/>
      <c r="K58" s="576"/>
    </row>
    <row r="59" spans="1:11">
      <c r="A59" s="568"/>
      <c r="B59" s="584"/>
      <c r="C59" s="584"/>
      <c r="D59" s="585"/>
      <c r="E59" s="584"/>
      <c r="F59" s="583"/>
      <c r="G59" s="582"/>
      <c r="H59" s="580"/>
      <c r="I59" s="578"/>
      <c r="J59" s="579"/>
      <c r="K59" s="576"/>
    </row>
    <row r="60" spans="1:11">
      <c r="A60" s="587"/>
      <c r="B60" s="584"/>
      <c r="C60" s="584"/>
      <c r="D60" s="585"/>
      <c r="E60" s="584"/>
      <c r="F60" s="583"/>
      <c r="G60" s="582" t="s">
        <v>3729</v>
      </c>
      <c r="H60" s="580"/>
      <c r="I60" s="578"/>
      <c r="J60" s="579"/>
      <c r="K60" s="576"/>
    </row>
    <row r="61" spans="1:11">
      <c r="A61" s="587"/>
      <c r="B61" s="584"/>
      <c r="C61" s="584"/>
      <c r="D61" s="585"/>
      <c r="E61" s="584"/>
      <c r="F61" s="583"/>
      <c r="G61" s="582" t="s">
        <v>3592</v>
      </c>
      <c r="H61" s="580"/>
      <c r="I61" s="578"/>
      <c r="J61" s="579"/>
      <c r="K61" s="576"/>
    </row>
    <row r="62" spans="1:11" ht="24">
      <c r="A62" s="568" t="s">
        <v>3728</v>
      </c>
      <c r="B62" s="584" t="s">
        <v>3179</v>
      </c>
      <c r="C62" s="584" t="s">
        <v>2788</v>
      </c>
      <c r="D62" s="585">
        <v>1</v>
      </c>
      <c r="E62" s="584" t="s">
        <v>171</v>
      </c>
      <c r="F62" s="590" t="s">
        <v>3197</v>
      </c>
      <c r="G62" s="586" t="s">
        <v>3196</v>
      </c>
      <c r="H62" s="580"/>
      <c r="I62" s="578"/>
      <c r="J62" s="579"/>
      <c r="K62" s="576"/>
    </row>
    <row r="63" spans="1:11">
      <c r="A63" s="587"/>
      <c r="B63" s="584"/>
      <c r="C63" s="584"/>
      <c r="D63" s="585"/>
      <c r="E63" s="584"/>
      <c r="F63" s="583"/>
      <c r="G63" s="582" t="s">
        <v>3590</v>
      </c>
      <c r="H63" s="580"/>
      <c r="I63" s="578"/>
      <c r="J63" s="579"/>
      <c r="K63" s="576"/>
    </row>
    <row r="64" spans="1:11" ht="24">
      <c r="A64" s="568" t="s">
        <v>3727</v>
      </c>
      <c r="B64" s="584" t="s">
        <v>3179</v>
      </c>
      <c r="C64" s="584" t="s">
        <v>2788</v>
      </c>
      <c r="D64" s="585">
        <v>1</v>
      </c>
      <c r="E64" s="584" t="s">
        <v>171</v>
      </c>
      <c r="F64" s="590" t="s">
        <v>3197</v>
      </c>
      <c r="G64" s="586" t="s">
        <v>3196</v>
      </c>
      <c r="H64" s="580"/>
      <c r="I64" s="578"/>
      <c r="J64" s="579"/>
      <c r="K64" s="576"/>
    </row>
    <row r="65" spans="1:11">
      <c r="A65" s="587"/>
      <c r="B65" s="584"/>
      <c r="C65" s="584"/>
      <c r="D65" s="585"/>
      <c r="E65" s="584"/>
      <c r="F65" s="583"/>
      <c r="G65" s="582" t="s">
        <v>3726</v>
      </c>
      <c r="H65" s="580"/>
      <c r="I65" s="578"/>
      <c r="J65" s="579"/>
      <c r="K65" s="576"/>
    </row>
    <row r="66" spans="1:11">
      <c r="A66" s="568" t="s">
        <v>3725</v>
      </c>
      <c r="B66" s="584" t="s">
        <v>3152</v>
      </c>
      <c r="C66" s="584" t="s">
        <v>2788</v>
      </c>
      <c r="D66" s="585">
        <v>1</v>
      </c>
      <c r="E66" s="584" t="s">
        <v>171</v>
      </c>
      <c r="F66" s="590" t="s">
        <v>3636</v>
      </c>
      <c r="G66" s="586" t="s">
        <v>3635</v>
      </c>
      <c r="H66" s="580"/>
      <c r="I66" s="578"/>
      <c r="J66" s="579"/>
      <c r="K66" s="576"/>
    </row>
    <row r="67" spans="1:11">
      <c r="A67" s="568"/>
      <c r="B67" s="592"/>
      <c r="C67" s="584" t="s">
        <v>58</v>
      </c>
      <c r="D67" s="585">
        <v>1</v>
      </c>
      <c r="E67" s="584" t="s">
        <v>171</v>
      </c>
      <c r="F67" s="590" t="s">
        <v>3634</v>
      </c>
      <c r="G67" s="586" t="s">
        <v>3633</v>
      </c>
      <c r="H67" s="580"/>
      <c r="I67" s="578"/>
      <c r="J67" s="579"/>
      <c r="K67" s="576"/>
    </row>
    <row r="68" spans="1:11">
      <c r="A68" s="568"/>
      <c r="B68" s="584"/>
      <c r="C68" s="584"/>
      <c r="D68" s="585"/>
      <c r="E68" s="584"/>
      <c r="F68" s="583"/>
      <c r="G68" s="582"/>
      <c r="H68" s="580"/>
      <c r="I68" s="578"/>
      <c r="J68" s="579"/>
      <c r="K68" s="576"/>
    </row>
    <row r="69" spans="1:11">
      <c r="A69" s="587" t="s">
        <v>3724</v>
      </c>
      <c r="B69" s="584"/>
      <c r="C69" s="584"/>
      <c r="D69" s="585"/>
      <c r="E69" s="584"/>
      <c r="F69" s="583"/>
      <c r="G69" s="582" t="s">
        <v>1578</v>
      </c>
      <c r="H69" s="580"/>
      <c r="I69" s="578"/>
      <c r="J69" s="579"/>
      <c r="K69" s="576"/>
    </row>
    <row r="70" spans="1:11">
      <c r="A70" s="568"/>
      <c r="G70" s="593"/>
      <c r="H70" s="580"/>
      <c r="I70" s="578"/>
      <c r="J70" s="579"/>
      <c r="K70" s="576"/>
    </row>
    <row r="71" spans="1:11">
      <c r="A71" s="587"/>
      <c r="G71" s="582" t="s">
        <v>3690</v>
      </c>
      <c r="H71" s="580"/>
      <c r="I71" s="578"/>
      <c r="J71" s="579"/>
      <c r="K71" s="576"/>
    </row>
    <row r="72" spans="1:11">
      <c r="A72" s="568" t="s">
        <v>3723</v>
      </c>
      <c r="B72" s="564" t="s">
        <v>3722</v>
      </c>
      <c r="C72" s="564" t="s">
        <v>2807</v>
      </c>
      <c r="D72" s="565">
        <v>1</v>
      </c>
      <c r="E72" s="564" t="s">
        <v>171</v>
      </c>
      <c r="F72" s="563" t="s">
        <v>3211</v>
      </c>
      <c r="G72" s="562" t="s">
        <v>3210</v>
      </c>
      <c r="H72" s="580"/>
      <c r="I72" s="578"/>
      <c r="J72" s="579"/>
      <c r="K72" s="576"/>
    </row>
    <row r="73" spans="1:11">
      <c r="A73" s="568"/>
      <c r="B73" s="594"/>
      <c r="C73" s="584"/>
      <c r="D73" s="585"/>
      <c r="E73" s="584"/>
      <c r="G73" s="586"/>
      <c r="H73" s="580"/>
      <c r="I73" s="578"/>
      <c r="J73" s="579"/>
      <c r="K73" s="576"/>
    </row>
    <row r="74" spans="1:11">
      <c r="A74" s="587"/>
      <c r="G74" s="582" t="s">
        <v>3721</v>
      </c>
      <c r="H74" s="580"/>
      <c r="I74" s="578"/>
      <c r="J74" s="579"/>
      <c r="K74" s="576"/>
    </row>
    <row r="75" spans="1:11">
      <c r="A75" s="568" t="s">
        <v>3720</v>
      </c>
      <c r="B75" s="564" t="s">
        <v>3719</v>
      </c>
      <c r="C75" s="564" t="s">
        <v>2807</v>
      </c>
      <c r="D75" s="565">
        <v>1</v>
      </c>
      <c r="E75" s="564" t="s">
        <v>171</v>
      </c>
      <c r="F75" s="563" t="s">
        <v>3597</v>
      </c>
      <c r="G75" s="562" t="s">
        <v>3596</v>
      </c>
      <c r="H75" s="580"/>
      <c r="I75" s="578"/>
      <c r="J75" s="579"/>
      <c r="K75" s="576"/>
    </row>
    <row r="76" spans="1:11">
      <c r="A76" s="568"/>
      <c r="B76" s="594"/>
      <c r="C76" s="584"/>
      <c r="D76" s="585"/>
      <c r="E76" s="584"/>
      <c r="G76" s="586"/>
      <c r="H76" s="580"/>
      <c r="I76" s="578"/>
      <c r="J76" s="579"/>
      <c r="K76" s="576"/>
    </row>
    <row r="77" spans="1:11">
      <c r="A77" s="587"/>
      <c r="B77" s="584"/>
      <c r="C77" s="584"/>
      <c r="D77" s="585"/>
      <c r="E77" s="584"/>
      <c r="F77" s="583"/>
      <c r="G77" s="582" t="s">
        <v>3718</v>
      </c>
      <c r="H77" s="580"/>
      <c r="I77" s="578"/>
      <c r="J77" s="579"/>
      <c r="K77" s="576"/>
    </row>
    <row r="78" spans="1:11" ht="24">
      <c r="A78" s="568" t="s">
        <v>3717</v>
      </c>
      <c r="B78" s="584" t="s">
        <v>3179</v>
      </c>
      <c r="C78" s="584" t="s">
        <v>2788</v>
      </c>
      <c r="D78" s="585">
        <v>1</v>
      </c>
      <c r="E78" s="584" t="s">
        <v>171</v>
      </c>
      <c r="F78" s="590" t="s">
        <v>3197</v>
      </c>
      <c r="G78" s="586" t="s">
        <v>3196</v>
      </c>
      <c r="H78" s="580"/>
      <c r="I78" s="578"/>
      <c r="J78" s="579"/>
      <c r="K78" s="576"/>
    </row>
    <row r="79" spans="1:11">
      <c r="A79" s="568" t="s">
        <v>3716</v>
      </c>
      <c r="B79" s="564" t="s">
        <v>3715</v>
      </c>
      <c r="C79" s="564" t="s">
        <v>2807</v>
      </c>
      <c r="D79" s="565">
        <v>1</v>
      </c>
      <c r="E79" s="564" t="s">
        <v>171</v>
      </c>
      <c r="F79" s="563" t="s">
        <v>3597</v>
      </c>
      <c r="G79" s="562" t="s">
        <v>3596</v>
      </c>
      <c r="H79" s="580"/>
      <c r="I79" s="578"/>
      <c r="J79" s="579"/>
      <c r="K79" s="576"/>
    </row>
    <row r="80" spans="1:11">
      <c r="A80" s="568" t="s">
        <v>3714</v>
      </c>
      <c r="B80" s="584" t="s">
        <v>3193</v>
      </c>
      <c r="C80" s="584" t="s">
        <v>58</v>
      </c>
      <c r="D80" s="585">
        <v>1</v>
      </c>
      <c r="E80" s="584" t="s">
        <v>171</v>
      </c>
      <c r="F80" s="590" t="s">
        <v>3708</v>
      </c>
      <c r="G80" s="586" t="s">
        <v>3707</v>
      </c>
      <c r="H80" s="580"/>
      <c r="I80" s="578"/>
      <c r="J80" s="579"/>
      <c r="K80" s="576"/>
    </row>
    <row r="81" spans="1:11" ht="24">
      <c r="A81" s="568"/>
      <c r="B81" s="584"/>
      <c r="C81" s="584" t="s">
        <v>58</v>
      </c>
      <c r="D81" s="585">
        <v>1</v>
      </c>
      <c r="E81" s="584" t="s">
        <v>171</v>
      </c>
      <c r="F81" s="590" t="s">
        <v>3706</v>
      </c>
      <c r="G81" s="586" t="s">
        <v>3205</v>
      </c>
      <c r="H81" s="580"/>
      <c r="I81" s="578"/>
      <c r="J81" s="579"/>
      <c r="K81" s="576"/>
    </row>
    <row r="82" spans="1:11" ht="24">
      <c r="A82" s="568"/>
      <c r="B82" s="592" t="s">
        <v>3188</v>
      </c>
      <c r="C82" s="584" t="s">
        <v>2788</v>
      </c>
      <c r="D82" s="585">
        <v>1</v>
      </c>
      <c r="E82" s="584" t="s">
        <v>171</v>
      </c>
      <c r="F82" s="590" t="s">
        <v>3204</v>
      </c>
      <c r="G82" s="586" t="s">
        <v>3203</v>
      </c>
      <c r="H82" s="580"/>
      <c r="I82" s="578"/>
      <c r="J82" s="579"/>
      <c r="K82" s="576"/>
    </row>
    <row r="83" spans="1:11">
      <c r="A83" s="568"/>
      <c r="G83" s="593"/>
      <c r="H83" s="580"/>
      <c r="I83" s="578"/>
      <c r="J83" s="579"/>
      <c r="K83" s="576"/>
    </row>
    <row r="84" spans="1:11">
      <c r="A84" s="587"/>
      <c r="B84" s="584"/>
      <c r="C84" s="584"/>
      <c r="D84" s="585"/>
      <c r="E84" s="584"/>
      <c r="F84" s="583"/>
      <c r="G84" s="582" t="s">
        <v>3713</v>
      </c>
      <c r="H84" s="580"/>
      <c r="I84" s="578"/>
      <c r="J84" s="579"/>
      <c r="K84" s="576"/>
    </row>
    <row r="85" spans="1:11" ht="24">
      <c r="A85" s="568" t="s">
        <v>3712</v>
      </c>
      <c r="B85" s="584" t="s">
        <v>3179</v>
      </c>
      <c r="C85" s="584" t="s">
        <v>2788</v>
      </c>
      <c r="D85" s="585">
        <v>1</v>
      </c>
      <c r="E85" s="584" t="s">
        <v>171</v>
      </c>
      <c r="F85" s="590" t="s">
        <v>3197</v>
      </c>
      <c r="G85" s="586" t="s">
        <v>3196</v>
      </c>
      <c r="H85" s="580"/>
      <c r="I85" s="578"/>
      <c r="J85" s="579"/>
      <c r="K85" s="576"/>
    </row>
    <row r="86" spans="1:11">
      <c r="A86" s="568" t="s">
        <v>3711</v>
      </c>
      <c r="B86" s="564" t="s">
        <v>3710</v>
      </c>
      <c r="C86" s="564" t="s">
        <v>2807</v>
      </c>
      <c r="D86" s="565">
        <v>1</v>
      </c>
      <c r="E86" s="564" t="s">
        <v>171</v>
      </c>
      <c r="F86" s="563" t="s">
        <v>3597</v>
      </c>
      <c r="G86" s="562" t="s">
        <v>3596</v>
      </c>
      <c r="H86" s="580"/>
      <c r="I86" s="578"/>
      <c r="J86" s="579"/>
      <c r="K86" s="576"/>
    </row>
    <row r="87" spans="1:11">
      <c r="A87" s="568" t="s">
        <v>3709</v>
      </c>
      <c r="B87" s="584" t="s">
        <v>3193</v>
      </c>
      <c r="C87" s="584" t="s">
        <v>58</v>
      </c>
      <c r="D87" s="585">
        <v>1</v>
      </c>
      <c r="E87" s="584" t="s">
        <v>171</v>
      </c>
      <c r="F87" s="590" t="s">
        <v>3708</v>
      </c>
      <c r="G87" s="586" t="s">
        <v>3707</v>
      </c>
      <c r="H87" s="580"/>
      <c r="I87" s="578"/>
      <c r="J87" s="579"/>
      <c r="K87" s="576"/>
    </row>
    <row r="88" spans="1:11" ht="24">
      <c r="A88" s="568"/>
      <c r="B88" s="584"/>
      <c r="C88" s="584" t="s">
        <v>58</v>
      </c>
      <c r="D88" s="585">
        <v>1</v>
      </c>
      <c r="E88" s="584" t="s">
        <v>171</v>
      </c>
      <c r="F88" s="590" t="s">
        <v>3706</v>
      </c>
      <c r="G88" s="586" t="s">
        <v>3205</v>
      </c>
      <c r="H88" s="580"/>
      <c r="I88" s="578"/>
      <c r="J88" s="579"/>
      <c r="K88" s="576"/>
    </row>
    <row r="89" spans="1:11" ht="24">
      <c r="A89" s="568"/>
      <c r="B89" s="592" t="s">
        <v>3188</v>
      </c>
      <c r="C89" s="584" t="s">
        <v>2788</v>
      </c>
      <c r="D89" s="585">
        <v>1</v>
      </c>
      <c r="E89" s="584" t="s">
        <v>171</v>
      </c>
      <c r="F89" s="590" t="s">
        <v>3204</v>
      </c>
      <c r="G89" s="586" t="s">
        <v>3203</v>
      </c>
      <c r="H89" s="580"/>
      <c r="I89" s="578"/>
      <c r="J89" s="579"/>
      <c r="K89" s="576"/>
    </row>
    <row r="90" spans="1:11">
      <c r="A90" s="568"/>
      <c r="B90" s="584"/>
      <c r="C90" s="584"/>
      <c r="D90" s="585"/>
      <c r="E90" s="584"/>
      <c r="F90" s="583"/>
      <c r="G90" s="586"/>
      <c r="H90" s="580"/>
      <c r="I90" s="578"/>
      <c r="J90" s="579"/>
      <c r="K90" s="576"/>
    </row>
    <row r="91" spans="1:11">
      <c r="A91" s="587"/>
      <c r="B91" s="584"/>
      <c r="C91" s="584"/>
      <c r="D91" s="585"/>
      <c r="E91" s="584"/>
      <c r="F91" s="583"/>
      <c r="G91" s="582" t="s">
        <v>3705</v>
      </c>
      <c r="H91" s="580"/>
      <c r="I91" s="578"/>
      <c r="J91" s="579"/>
      <c r="K91" s="576"/>
    </row>
    <row r="92" spans="1:11">
      <c r="A92" s="587"/>
      <c r="B92" s="584"/>
      <c r="C92" s="584"/>
      <c r="D92" s="585"/>
      <c r="E92" s="584"/>
      <c r="F92" s="583"/>
      <c r="G92" s="582" t="s">
        <v>3704</v>
      </c>
      <c r="H92" s="580"/>
      <c r="I92" s="578"/>
      <c r="J92" s="579"/>
      <c r="K92" s="576"/>
    </row>
    <row r="93" spans="1:11">
      <c r="A93" s="568" t="s">
        <v>3703</v>
      </c>
      <c r="B93" s="584" t="s">
        <v>3179</v>
      </c>
      <c r="C93" s="584" t="s">
        <v>2788</v>
      </c>
      <c r="D93" s="585">
        <v>1</v>
      </c>
      <c r="E93" s="584" t="s">
        <v>171</v>
      </c>
      <c r="F93" s="590" t="s">
        <v>3702</v>
      </c>
      <c r="G93" s="586" t="s">
        <v>3701</v>
      </c>
      <c r="H93" s="580"/>
      <c r="I93" s="578"/>
      <c r="J93" s="579"/>
      <c r="K93" s="576"/>
    </row>
    <row r="94" spans="1:11">
      <c r="A94" s="568"/>
      <c r="B94" s="584"/>
      <c r="C94" s="584"/>
      <c r="D94" s="585">
        <v>1</v>
      </c>
      <c r="E94" s="584" t="s">
        <v>171</v>
      </c>
      <c r="F94" s="590"/>
      <c r="G94" s="586" t="s">
        <v>3700</v>
      </c>
      <c r="H94" s="580"/>
      <c r="I94" s="578"/>
      <c r="J94" s="579"/>
      <c r="K94" s="576"/>
    </row>
    <row r="95" spans="1:11">
      <c r="A95" s="587"/>
      <c r="B95" s="584"/>
      <c r="C95" s="584"/>
      <c r="D95" s="585"/>
      <c r="E95" s="584"/>
      <c r="F95" s="583"/>
      <c r="G95" s="582" t="s">
        <v>3699</v>
      </c>
      <c r="H95" s="580"/>
      <c r="I95" s="578"/>
      <c r="J95" s="579"/>
      <c r="K95" s="576"/>
    </row>
    <row r="96" spans="1:11" ht="24">
      <c r="A96" s="568" t="s">
        <v>3698</v>
      </c>
      <c r="B96" s="584" t="s">
        <v>3201</v>
      </c>
      <c r="C96" s="584" t="s">
        <v>2788</v>
      </c>
      <c r="D96" s="585">
        <v>1</v>
      </c>
      <c r="E96" s="584" t="s">
        <v>171</v>
      </c>
      <c r="F96" s="590" t="s">
        <v>3697</v>
      </c>
      <c r="G96" s="586" t="s">
        <v>3696</v>
      </c>
      <c r="H96" s="580"/>
      <c r="I96" s="578"/>
      <c r="J96" s="579"/>
      <c r="K96" s="576"/>
    </row>
    <row r="97" spans="1:11">
      <c r="A97" s="587"/>
      <c r="B97" s="584"/>
      <c r="C97" s="584"/>
      <c r="D97" s="585"/>
      <c r="E97" s="584"/>
      <c r="F97" s="583"/>
      <c r="G97" s="582" t="s">
        <v>3695</v>
      </c>
      <c r="H97" s="580"/>
      <c r="I97" s="578"/>
      <c r="J97" s="579"/>
      <c r="K97" s="576"/>
    </row>
    <row r="98" spans="1:11">
      <c r="A98" s="568" t="s">
        <v>3694</v>
      </c>
      <c r="B98" s="584" t="s">
        <v>3693</v>
      </c>
      <c r="C98" s="584" t="s">
        <v>2807</v>
      </c>
      <c r="D98" s="585">
        <v>1</v>
      </c>
      <c r="E98" s="584" t="s">
        <v>171</v>
      </c>
      <c r="F98" s="590" t="s">
        <v>3597</v>
      </c>
      <c r="G98" s="586" t="s">
        <v>3596</v>
      </c>
      <c r="H98" s="580"/>
      <c r="I98" s="578"/>
      <c r="J98" s="579"/>
      <c r="K98" s="576"/>
    </row>
    <row r="99" spans="1:11">
      <c r="A99" s="568" t="s">
        <v>3692</v>
      </c>
      <c r="B99" s="584" t="s">
        <v>3691</v>
      </c>
      <c r="C99" s="584" t="s">
        <v>2807</v>
      </c>
      <c r="D99" s="585">
        <v>1</v>
      </c>
      <c r="E99" s="584" t="s">
        <v>171</v>
      </c>
      <c r="F99" s="590" t="s">
        <v>3597</v>
      </c>
      <c r="G99" s="586" t="s">
        <v>3596</v>
      </c>
      <c r="H99" s="580"/>
      <c r="I99" s="578"/>
      <c r="J99" s="579"/>
      <c r="K99" s="576"/>
    </row>
    <row r="100" spans="1:11">
      <c r="A100" s="568"/>
      <c r="G100" s="593"/>
      <c r="H100" s="580"/>
      <c r="I100" s="578"/>
      <c r="J100" s="579"/>
      <c r="K100" s="576"/>
    </row>
    <row r="101" spans="1:11">
      <c r="A101" s="587"/>
      <c r="G101" s="582" t="s">
        <v>3690</v>
      </c>
      <c r="H101" s="580"/>
      <c r="I101" s="578"/>
      <c r="J101" s="579"/>
      <c r="K101" s="576"/>
    </row>
    <row r="102" spans="1:11">
      <c r="A102" s="568" t="s">
        <v>3689</v>
      </c>
      <c r="B102" s="564" t="s">
        <v>3688</v>
      </c>
      <c r="C102" s="564" t="s">
        <v>2807</v>
      </c>
      <c r="D102" s="565">
        <v>1</v>
      </c>
      <c r="E102" s="564" t="s">
        <v>171</v>
      </c>
      <c r="F102" s="563" t="s">
        <v>3211</v>
      </c>
      <c r="G102" s="562" t="s">
        <v>3210</v>
      </c>
      <c r="H102" s="580"/>
      <c r="I102" s="578"/>
      <c r="J102" s="579"/>
      <c r="K102" s="576"/>
    </row>
    <row r="103" spans="1:11">
      <c r="A103" s="568"/>
      <c r="B103" s="594"/>
      <c r="C103" s="584"/>
      <c r="D103" s="585"/>
      <c r="E103" s="584"/>
      <c r="G103" s="586"/>
      <c r="H103" s="580"/>
      <c r="I103" s="578"/>
      <c r="J103" s="579"/>
      <c r="K103" s="576"/>
    </row>
    <row r="104" spans="1:11" ht="24">
      <c r="A104" s="568"/>
      <c r="B104" s="584"/>
      <c r="C104" s="584"/>
      <c r="D104" s="585"/>
      <c r="E104" s="584"/>
      <c r="F104" s="583"/>
      <c r="G104" s="582" t="s">
        <v>3687</v>
      </c>
      <c r="H104" s="580"/>
      <c r="I104" s="578"/>
      <c r="J104" s="579"/>
      <c r="K104" s="576"/>
    </row>
    <row r="105" spans="1:11">
      <c r="A105" s="568"/>
      <c r="B105" s="584"/>
      <c r="C105" s="584"/>
      <c r="D105" s="585"/>
      <c r="E105" s="584"/>
      <c r="F105" s="583"/>
      <c r="G105" s="586"/>
      <c r="H105" s="580"/>
      <c r="I105" s="578"/>
      <c r="J105" s="579"/>
      <c r="K105" s="576"/>
    </row>
    <row r="106" spans="1:11">
      <c r="A106" s="587" t="s">
        <v>3686</v>
      </c>
      <c r="B106" s="584"/>
      <c r="C106" s="584"/>
      <c r="D106" s="585"/>
      <c r="E106" s="584"/>
      <c r="F106" s="583"/>
      <c r="G106" s="582" t="s">
        <v>1578</v>
      </c>
      <c r="H106" s="580"/>
      <c r="I106" s="578"/>
      <c r="J106" s="579"/>
      <c r="K106" s="576"/>
    </row>
    <row r="107" spans="1:11">
      <c r="A107" s="568"/>
      <c r="G107" s="593"/>
      <c r="H107" s="580"/>
      <c r="I107" s="578"/>
      <c r="J107" s="579"/>
      <c r="K107" s="576"/>
    </row>
    <row r="108" spans="1:11">
      <c r="A108" s="568"/>
      <c r="B108" s="584"/>
      <c r="C108" s="584"/>
      <c r="D108" s="585"/>
      <c r="E108" s="584"/>
      <c r="F108" s="583"/>
      <c r="G108" s="582" t="s">
        <v>3260</v>
      </c>
      <c r="H108" s="580"/>
      <c r="I108" s="578"/>
      <c r="J108" s="579"/>
      <c r="K108" s="576"/>
    </row>
    <row r="109" spans="1:11">
      <c r="A109" s="587"/>
      <c r="B109" s="584"/>
      <c r="C109" s="584"/>
      <c r="D109" s="585"/>
      <c r="E109" s="584"/>
      <c r="F109" s="583"/>
      <c r="G109" s="582" t="s">
        <v>3685</v>
      </c>
      <c r="H109" s="580"/>
      <c r="I109" s="578"/>
      <c r="J109" s="579"/>
      <c r="K109" s="576"/>
    </row>
    <row r="110" spans="1:11">
      <c r="A110" s="587"/>
      <c r="B110" s="584"/>
      <c r="C110" s="584"/>
      <c r="D110" s="585"/>
      <c r="E110" s="584"/>
      <c r="F110" s="583"/>
      <c r="G110" s="582" t="s">
        <v>3684</v>
      </c>
      <c r="H110" s="580"/>
      <c r="I110" s="578"/>
      <c r="J110" s="579"/>
      <c r="K110" s="576"/>
    </row>
    <row r="111" spans="1:11">
      <c r="A111" s="568" t="s">
        <v>3683</v>
      </c>
      <c r="B111" s="584" t="s">
        <v>3628</v>
      </c>
      <c r="C111" s="584" t="s">
        <v>2788</v>
      </c>
      <c r="D111" s="585">
        <v>1</v>
      </c>
      <c r="E111" s="584" t="s">
        <v>171</v>
      </c>
      <c r="F111" s="589" t="s">
        <v>3627</v>
      </c>
      <c r="G111" s="586" t="s">
        <v>3626</v>
      </c>
      <c r="H111" s="580"/>
      <c r="I111" s="578"/>
      <c r="J111" s="579"/>
      <c r="K111" s="576"/>
    </row>
    <row r="112" spans="1:11">
      <c r="A112" s="568"/>
      <c r="B112" s="592" t="s">
        <v>68</v>
      </c>
      <c r="C112" s="584" t="s">
        <v>2788</v>
      </c>
      <c r="D112" s="585">
        <v>2</v>
      </c>
      <c r="E112" s="584" t="s">
        <v>171</v>
      </c>
      <c r="F112" s="589" t="s">
        <v>3625</v>
      </c>
      <c r="G112" s="586" t="s">
        <v>3624</v>
      </c>
      <c r="H112" s="580"/>
      <c r="I112" s="578"/>
      <c r="J112" s="579"/>
      <c r="K112" s="576"/>
    </row>
    <row r="113" spans="1:11">
      <c r="A113" s="587"/>
      <c r="B113" s="584"/>
      <c r="C113" s="584"/>
      <c r="D113" s="585"/>
      <c r="E113" s="584"/>
      <c r="F113" s="583"/>
      <c r="G113" s="582" t="s">
        <v>3592</v>
      </c>
      <c r="H113" s="580"/>
      <c r="I113" s="578"/>
      <c r="J113" s="579"/>
      <c r="K113" s="576"/>
    </row>
    <row r="114" spans="1:11" ht="24">
      <c r="A114" s="568" t="s">
        <v>3682</v>
      </c>
      <c r="B114" s="584" t="s">
        <v>3179</v>
      </c>
      <c r="C114" s="584" t="s">
        <v>2788</v>
      </c>
      <c r="D114" s="585">
        <v>1</v>
      </c>
      <c r="E114" s="584" t="s">
        <v>171</v>
      </c>
      <c r="F114" s="590" t="s">
        <v>3197</v>
      </c>
      <c r="G114" s="586" t="s">
        <v>3196</v>
      </c>
      <c r="H114" s="580"/>
      <c r="I114" s="578"/>
      <c r="J114" s="579"/>
      <c r="K114" s="576"/>
    </row>
    <row r="115" spans="1:11">
      <c r="A115" s="587"/>
      <c r="B115" s="584"/>
      <c r="C115" s="584"/>
      <c r="D115" s="585"/>
      <c r="E115" s="584"/>
      <c r="F115" s="583"/>
      <c r="G115" s="582" t="s">
        <v>3590</v>
      </c>
      <c r="H115" s="580"/>
      <c r="I115" s="578"/>
      <c r="J115" s="579"/>
      <c r="K115" s="576"/>
    </row>
    <row r="116" spans="1:11" ht="24">
      <c r="A116" s="568" t="s">
        <v>3681</v>
      </c>
      <c r="B116" s="584" t="s">
        <v>3179</v>
      </c>
      <c r="C116" s="584" t="s">
        <v>2788</v>
      </c>
      <c r="D116" s="585">
        <v>1</v>
      </c>
      <c r="E116" s="584" t="s">
        <v>171</v>
      </c>
      <c r="F116" s="590" t="s">
        <v>3197</v>
      </c>
      <c r="G116" s="586" t="s">
        <v>3196</v>
      </c>
      <c r="H116" s="580"/>
      <c r="I116" s="578"/>
      <c r="J116" s="579"/>
      <c r="K116" s="576"/>
    </row>
    <row r="117" spans="1:11">
      <c r="A117" s="568"/>
      <c r="B117" s="584"/>
      <c r="C117" s="584"/>
      <c r="D117" s="585"/>
      <c r="E117" s="584"/>
      <c r="F117" s="583"/>
      <c r="G117" s="586"/>
      <c r="H117" s="580"/>
      <c r="I117" s="578"/>
      <c r="J117" s="579"/>
      <c r="K117" s="576"/>
    </row>
    <row r="118" spans="1:11">
      <c r="A118" s="587"/>
      <c r="B118" s="584"/>
      <c r="C118" s="584"/>
      <c r="D118" s="585"/>
      <c r="E118" s="584"/>
      <c r="F118" s="583"/>
      <c r="G118" s="582" t="s">
        <v>3680</v>
      </c>
      <c r="H118" s="580"/>
      <c r="I118" s="578"/>
      <c r="J118" s="579"/>
      <c r="K118" s="576"/>
    </row>
    <row r="119" spans="1:11" ht="24">
      <c r="A119" s="568" t="s">
        <v>3679</v>
      </c>
      <c r="B119" s="584" t="s">
        <v>3179</v>
      </c>
      <c r="C119" s="584" t="s">
        <v>2788</v>
      </c>
      <c r="D119" s="585">
        <v>1</v>
      </c>
      <c r="E119" s="584" t="s">
        <v>171</v>
      </c>
      <c r="F119" s="590" t="s">
        <v>3197</v>
      </c>
      <c r="G119" s="586" t="s">
        <v>3196</v>
      </c>
      <c r="H119" s="580"/>
      <c r="I119" s="578"/>
      <c r="J119" s="579"/>
      <c r="K119" s="576"/>
    </row>
    <row r="120" spans="1:11">
      <c r="A120" s="568" t="s">
        <v>3678</v>
      </c>
      <c r="B120" s="564" t="s">
        <v>3677</v>
      </c>
      <c r="C120" s="564" t="s">
        <v>2807</v>
      </c>
      <c r="D120" s="565">
        <v>1</v>
      </c>
      <c r="E120" s="564" t="s">
        <v>171</v>
      </c>
      <c r="F120" s="563" t="s">
        <v>3597</v>
      </c>
      <c r="G120" s="562" t="s">
        <v>3596</v>
      </c>
      <c r="H120" s="580"/>
      <c r="I120" s="578"/>
      <c r="J120" s="579"/>
      <c r="K120" s="576"/>
    </row>
    <row r="121" spans="1:11">
      <c r="A121" s="568" t="s">
        <v>3676</v>
      </c>
      <c r="B121" s="584" t="s">
        <v>3193</v>
      </c>
      <c r="C121" s="584" t="s">
        <v>58</v>
      </c>
      <c r="D121" s="585">
        <v>1</v>
      </c>
      <c r="E121" s="584" t="s">
        <v>171</v>
      </c>
      <c r="F121" s="590" t="s">
        <v>3353</v>
      </c>
      <c r="G121" s="586" t="s">
        <v>3352</v>
      </c>
      <c r="H121" s="580"/>
      <c r="I121" s="578"/>
      <c r="J121" s="579"/>
      <c r="K121" s="576"/>
    </row>
    <row r="122" spans="1:11" ht="24">
      <c r="A122" s="568"/>
      <c r="B122" s="584"/>
      <c r="C122" s="584" t="s">
        <v>58</v>
      </c>
      <c r="D122" s="585">
        <v>1</v>
      </c>
      <c r="E122" s="584" t="s">
        <v>171</v>
      </c>
      <c r="F122" s="590" t="s">
        <v>3351</v>
      </c>
      <c r="G122" s="586" t="s">
        <v>3205</v>
      </c>
      <c r="H122" s="580"/>
      <c r="I122" s="578"/>
      <c r="J122" s="579"/>
      <c r="K122" s="576"/>
    </row>
    <row r="123" spans="1:11">
      <c r="A123" s="568"/>
      <c r="B123" s="592" t="s">
        <v>3188</v>
      </c>
      <c r="C123" s="584" t="s">
        <v>2788</v>
      </c>
      <c r="D123" s="585">
        <v>1</v>
      </c>
      <c r="E123" s="584" t="s">
        <v>171</v>
      </c>
      <c r="F123" s="590" t="s">
        <v>3350</v>
      </c>
      <c r="G123" s="586" t="s">
        <v>3349</v>
      </c>
      <c r="H123" s="580"/>
      <c r="I123" s="578"/>
      <c r="J123" s="579"/>
      <c r="K123" s="576"/>
    </row>
    <row r="124" spans="1:11" ht="24">
      <c r="A124" s="568"/>
      <c r="B124" s="584"/>
      <c r="C124" s="584"/>
      <c r="D124" s="585"/>
      <c r="E124" s="584"/>
      <c r="F124" s="583"/>
      <c r="G124" s="582" t="s">
        <v>3675</v>
      </c>
      <c r="H124" s="580"/>
      <c r="I124" s="578"/>
      <c r="J124" s="579"/>
      <c r="K124" s="576"/>
    </row>
    <row r="125" spans="1:11">
      <c r="A125" s="568"/>
      <c r="B125" s="584"/>
      <c r="C125" s="584"/>
      <c r="D125" s="585"/>
      <c r="E125" s="584"/>
      <c r="F125" s="583"/>
      <c r="G125" s="586"/>
      <c r="H125" s="580"/>
      <c r="I125" s="578"/>
      <c r="J125" s="579"/>
      <c r="K125" s="576"/>
    </row>
    <row r="126" spans="1:11">
      <c r="A126" s="587" t="s">
        <v>63</v>
      </c>
      <c r="B126" s="584"/>
      <c r="C126" s="584"/>
      <c r="D126" s="585"/>
      <c r="E126" s="584"/>
      <c r="F126" s="583"/>
      <c r="G126" s="582" t="s">
        <v>1578</v>
      </c>
      <c r="H126" s="580"/>
      <c r="I126" s="578"/>
      <c r="J126" s="579"/>
      <c r="K126" s="576"/>
    </row>
    <row r="127" spans="1:11">
      <c r="A127" s="568"/>
      <c r="B127" s="584"/>
      <c r="C127" s="584"/>
      <c r="D127" s="585"/>
      <c r="E127" s="584"/>
      <c r="F127" s="583"/>
      <c r="G127" s="586"/>
      <c r="H127" s="580"/>
      <c r="I127" s="578"/>
      <c r="J127" s="579"/>
      <c r="K127" s="576"/>
    </row>
    <row r="128" spans="1:11">
      <c r="A128" s="568"/>
      <c r="B128" s="584"/>
      <c r="C128" s="584"/>
      <c r="D128" s="585"/>
      <c r="E128" s="584"/>
      <c r="F128" s="583"/>
      <c r="G128" s="582" t="s">
        <v>3091</v>
      </c>
      <c r="H128" s="580"/>
      <c r="I128" s="578"/>
      <c r="J128" s="579"/>
      <c r="K128" s="576"/>
    </row>
    <row r="129" spans="1:11">
      <c r="A129" s="568"/>
      <c r="B129" s="584"/>
      <c r="C129" s="584"/>
      <c r="D129" s="585"/>
      <c r="E129" s="584"/>
      <c r="F129" s="583"/>
      <c r="G129" s="582" t="s">
        <v>3674</v>
      </c>
      <c r="H129" s="580"/>
      <c r="I129" s="578"/>
      <c r="J129" s="579"/>
      <c r="K129" s="576"/>
    </row>
    <row r="130" spans="1:11">
      <c r="A130" s="587"/>
      <c r="B130" s="584"/>
      <c r="C130" s="584"/>
      <c r="D130" s="585"/>
      <c r="E130" s="584"/>
      <c r="F130" s="583"/>
      <c r="G130" s="582" t="s">
        <v>3673</v>
      </c>
      <c r="H130" s="580"/>
      <c r="I130" s="578"/>
      <c r="J130" s="579"/>
      <c r="K130" s="576"/>
    </row>
    <row r="131" spans="1:11" ht="24">
      <c r="A131" s="568" t="s">
        <v>3672</v>
      </c>
      <c r="B131" s="584" t="s">
        <v>3665</v>
      </c>
      <c r="C131" s="584" t="s">
        <v>2788</v>
      </c>
      <c r="D131" s="585">
        <v>1</v>
      </c>
      <c r="E131" s="584" t="s">
        <v>171</v>
      </c>
      <c r="F131" s="589" t="s">
        <v>3669</v>
      </c>
      <c r="G131" s="586" t="s">
        <v>3668</v>
      </c>
      <c r="H131" s="580"/>
      <c r="I131" s="578"/>
      <c r="J131" s="579"/>
      <c r="K131" s="576"/>
    </row>
    <row r="132" spans="1:11">
      <c r="A132" s="587"/>
      <c r="B132" s="584"/>
      <c r="C132" s="584"/>
      <c r="D132" s="585"/>
      <c r="E132" s="584"/>
      <c r="F132" s="583"/>
      <c r="G132" s="582" t="s">
        <v>3671</v>
      </c>
      <c r="H132" s="580"/>
      <c r="I132" s="578"/>
      <c r="J132" s="579"/>
      <c r="K132" s="576"/>
    </row>
    <row r="133" spans="1:11" ht="24">
      <c r="A133" s="591" t="s">
        <v>3670</v>
      </c>
      <c r="B133" s="584" t="s">
        <v>3665</v>
      </c>
      <c r="C133" s="584" t="s">
        <v>2788</v>
      </c>
      <c r="D133" s="585">
        <v>1</v>
      </c>
      <c r="E133" s="584" t="s">
        <v>171</v>
      </c>
      <c r="F133" s="589" t="s">
        <v>3669</v>
      </c>
      <c r="G133" s="586" t="s">
        <v>3668</v>
      </c>
      <c r="H133" s="580"/>
      <c r="I133" s="578"/>
      <c r="J133" s="579"/>
      <c r="K133" s="576"/>
    </row>
    <row r="134" spans="1:11" ht="24">
      <c r="A134" s="587"/>
      <c r="B134" s="584"/>
      <c r="C134" s="584"/>
      <c r="D134" s="585"/>
      <c r="E134" s="584"/>
      <c r="F134" s="583"/>
      <c r="G134" s="582" t="s">
        <v>3667</v>
      </c>
      <c r="H134" s="580"/>
      <c r="I134" s="578"/>
      <c r="J134" s="579"/>
      <c r="K134" s="576"/>
    </row>
    <row r="135" spans="1:11" ht="36">
      <c r="A135" s="591" t="s">
        <v>3666</v>
      </c>
      <c r="B135" s="584" t="s">
        <v>3665</v>
      </c>
      <c r="C135" s="584" t="s">
        <v>2788</v>
      </c>
      <c r="D135" s="585">
        <v>1</v>
      </c>
      <c r="E135" s="584" t="s">
        <v>171</v>
      </c>
      <c r="F135" s="589" t="s">
        <v>3664</v>
      </c>
      <c r="G135" s="586" t="s">
        <v>3663</v>
      </c>
      <c r="H135" s="580"/>
      <c r="I135" s="578"/>
      <c r="J135" s="579"/>
      <c r="K135" s="576"/>
    </row>
    <row r="136" spans="1:11">
      <c r="A136" s="587"/>
      <c r="B136" s="584"/>
      <c r="C136" s="584"/>
      <c r="D136" s="585"/>
      <c r="E136" s="584"/>
      <c r="F136" s="583"/>
      <c r="G136" s="582" t="s">
        <v>3662</v>
      </c>
      <c r="H136" s="580"/>
      <c r="I136" s="578"/>
      <c r="J136" s="579"/>
      <c r="K136" s="576"/>
    </row>
    <row r="137" spans="1:11" ht="24">
      <c r="A137" s="568" t="s">
        <v>3661</v>
      </c>
      <c r="B137" s="584" t="s">
        <v>3179</v>
      </c>
      <c r="C137" s="584" t="s">
        <v>2788</v>
      </c>
      <c r="D137" s="585">
        <v>1</v>
      </c>
      <c r="E137" s="584" t="s">
        <v>171</v>
      </c>
      <c r="F137" s="590" t="s">
        <v>3197</v>
      </c>
      <c r="G137" s="586" t="s">
        <v>3196</v>
      </c>
      <c r="H137" s="580"/>
      <c r="I137" s="578"/>
      <c r="J137" s="579"/>
      <c r="K137" s="576"/>
    </row>
    <row r="138" spans="1:11">
      <c r="A138" s="587"/>
      <c r="B138" s="584"/>
      <c r="C138" s="584"/>
      <c r="D138" s="585"/>
      <c r="E138" s="584"/>
      <c r="F138" s="583"/>
      <c r="G138" s="582" t="s">
        <v>3660</v>
      </c>
      <c r="H138" s="580"/>
      <c r="I138" s="578"/>
      <c r="J138" s="579"/>
      <c r="K138" s="576"/>
    </row>
    <row r="139" spans="1:11">
      <c r="A139" s="568" t="s">
        <v>3659</v>
      </c>
      <c r="B139" s="584" t="s">
        <v>3152</v>
      </c>
      <c r="C139" s="584" t="s">
        <v>2788</v>
      </c>
      <c r="D139" s="585">
        <v>1</v>
      </c>
      <c r="E139" s="584" t="s">
        <v>171</v>
      </c>
      <c r="F139" s="590" t="s">
        <v>3658</v>
      </c>
      <c r="G139" s="586" t="s">
        <v>3657</v>
      </c>
      <c r="H139" s="580"/>
      <c r="I139" s="578"/>
      <c r="J139" s="579"/>
      <c r="K139" s="576"/>
    </row>
    <row r="140" spans="1:11">
      <c r="A140" s="568"/>
      <c r="B140" s="592"/>
      <c r="C140" s="584" t="s">
        <v>58</v>
      </c>
      <c r="D140" s="585">
        <v>1</v>
      </c>
      <c r="E140" s="584" t="s">
        <v>171</v>
      </c>
      <c r="F140" s="590" t="s">
        <v>3634</v>
      </c>
      <c r="G140" s="586" t="s">
        <v>3633</v>
      </c>
      <c r="H140" s="580"/>
      <c r="I140" s="578"/>
      <c r="J140" s="579"/>
      <c r="K140" s="576"/>
    </row>
    <row r="141" spans="1:11">
      <c r="A141" s="568"/>
      <c r="B141" s="592"/>
      <c r="C141" s="584" t="s">
        <v>58</v>
      </c>
      <c r="D141" s="585">
        <v>1</v>
      </c>
      <c r="E141" s="584" t="s">
        <v>171</v>
      </c>
      <c r="F141" s="590" t="s">
        <v>3656</v>
      </c>
      <c r="G141" s="586" t="s">
        <v>3655</v>
      </c>
      <c r="H141" s="580"/>
      <c r="I141" s="578"/>
      <c r="J141" s="579"/>
      <c r="K141" s="576"/>
    </row>
    <row r="142" spans="1:11">
      <c r="A142" s="587"/>
      <c r="B142" s="584"/>
      <c r="C142" s="584"/>
      <c r="D142" s="585"/>
      <c r="E142" s="584"/>
      <c r="F142" s="583"/>
      <c r="G142" s="582" t="s">
        <v>3654</v>
      </c>
      <c r="H142" s="580"/>
      <c r="I142" s="578"/>
      <c r="J142" s="579"/>
      <c r="K142" s="576"/>
    </row>
    <row r="143" spans="1:11">
      <c r="A143" s="568" t="s">
        <v>3653</v>
      </c>
      <c r="B143" s="584" t="s">
        <v>3652</v>
      </c>
      <c r="C143" s="584" t="s">
        <v>2807</v>
      </c>
      <c r="D143" s="585">
        <v>1</v>
      </c>
      <c r="E143" s="584" t="s">
        <v>171</v>
      </c>
      <c r="F143" s="590" t="s">
        <v>3651</v>
      </c>
      <c r="G143" s="586" t="s">
        <v>3650</v>
      </c>
      <c r="H143" s="580"/>
      <c r="I143" s="578"/>
      <c r="J143" s="579"/>
      <c r="K143" s="576"/>
    </row>
    <row r="144" spans="1:11">
      <c r="A144" s="587"/>
      <c r="B144" s="584"/>
      <c r="C144" s="584"/>
      <c r="D144" s="585"/>
      <c r="E144" s="584"/>
      <c r="F144" s="583"/>
      <c r="G144" s="582" t="s">
        <v>3649</v>
      </c>
      <c r="H144" s="580"/>
      <c r="I144" s="578"/>
      <c r="J144" s="579"/>
      <c r="K144" s="576"/>
    </row>
    <row r="145" spans="1:11">
      <c r="A145" s="568" t="s">
        <v>3648</v>
      </c>
      <c r="B145" s="584" t="s">
        <v>3647</v>
      </c>
      <c r="C145" s="584" t="s">
        <v>2807</v>
      </c>
      <c r="D145" s="585">
        <v>1</v>
      </c>
      <c r="E145" s="584" t="s">
        <v>171</v>
      </c>
      <c r="F145" s="590" t="s">
        <v>3643</v>
      </c>
      <c r="G145" s="586" t="s">
        <v>3642</v>
      </c>
      <c r="H145" s="580"/>
      <c r="I145" s="578"/>
      <c r="J145" s="579"/>
      <c r="K145" s="576"/>
    </row>
    <row r="146" spans="1:11">
      <c r="A146" s="587"/>
      <c r="B146" s="584"/>
      <c r="C146" s="584"/>
      <c r="D146" s="585"/>
      <c r="E146" s="584"/>
      <c r="F146" s="583"/>
      <c r="G146" s="582" t="s">
        <v>3646</v>
      </c>
      <c r="H146" s="580"/>
      <c r="I146" s="578"/>
      <c r="J146" s="579"/>
      <c r="K146" s="576"/>
    </row>
    <row r="147" spans="1:11">
      <c r="A147" s="568" t="s">
        <v>3645</v>
      </c>
      <c r="B147" s="584" t="s">
        <v>3644</v>
      </c>
      <c r="C147" s="584" t="s">
        <v>2807</v>
      </c>
      <c r="D147" s="585">
        <v>1</v>
      </c>
      <c r="E147" s="584" t="s">
        <v>171</v>
      </c>
      <c r="F147" s="590" t="s">
        <v>3643</v>
      </c>
      <c r="G147" s="586" t="s">
        <v>3642</v>
      </c>
      <c r="H147" s="580"/>
      <c r="I147" s="578"/>
      <c r="J147" s="579"/>
      <c r="K147" s="576"/>
    </row>
    <row r="148" spans="1:11">
      <c r="A148" s="568"/>
      <c r="B148" s="584"/>
      <c r="C148" s="584"/>
      <c r="D148" s="585"/>
      <c r="E148" s="584"/>
      <c r="F148" s="583"/>
      <c r="G148" s="582"/>
      <c r="H148" s="580"/>
      <c r="I148" s="578"/>
      <c r="J148" s="579"/>
      <c r="K148" s="576"/>
    </row>
    <row r="149" spans="1:11">
      <c r="A149" s="587" t="s">
        <v>3641</v>
      </c>
      <c r="B149" s="584"/>
      <c r="C149" s="584"/>
      <c r="D149" s="585"/>
      <c r="E149" s="584"/>
      <c r="F149" s="583"/>
      <c r="G149" s="582" t="s">
        <v>1578</v>
      </c>
      <c r="H149" s="580"/>
      <c r="I149" s="578"/>
      <c r="J149" s="579"/>
      <c r="K149" s="576"/>
    </row>
    <row r="150" spans="1:11">
      <c r="A150" s="568"/>
      <c r="B150" s="584"/>
      <c r="C150" s="584"/>
      <c r="D150" s="585"/>
      <c r="E150" s="584"/>
      <c r="F150" s="583"/>
      <c r="G150" s="582"/>
      <c r="H150" s="580"/>
      <c r="I150" s="578"/>
      <c r="J150" s="579"/>
      <c r="K150" s="576"/>
    </row>
    <row r="151" spans="1:11">
      <c r="A151" s="587"/>
      <c r="B151" s="584"/>
      <c r="C151" s="584"/>
      <c r="D151" s="585"/>
      <c r="E151" s="584"/>
      <c r="F151" s="583"/>
      <c r="G151" s="582" t="s">
        <v>3640</v>
      </c>
      <c r="H151" s="580"/>
      <c r="I151" s="578"/>
      <c r="J151" s="579"/>
      <c r="K151" s="576"/>
    </row>
    <row r="152" spans="1:11">
      <c r="A152" s="568"/>
      <c r="B152" s="584"/>
      <c r="C152" s="584"/>
      <c r="D152" s="585"/>
      <c r="E152" s="584"/>
      <c r="F152" s="583"/>
      <c r="G152" s="582"/>
      <c r="H152" s="580"/>
      <c r="I152" s="578"/>
      <c r="J152" s="579"/>
      <c r="K152" s="576"/>
    </row>
    <row r="153" spans="1:11">
      <c r="A153" s="587"/>
      <c r="B153" s="584"/>
      <c r="C153" s="584"/>
      <c r="D153" s="585"/>
      <c r="E153" s="584"/>
      <c r="F153" s="583"/>
      <c r="G153" s="582" t="s">
        <v>3639</v>
      </c>
      <c r="H153" s="580"/>
      <c r="I153" s="578"/>
      <c r="J153" s="579"/>
      <c r="K153" s="576"/>
    </row>
    <row r="154" spans="1:11">
      <c r="A154" s="587"/>
      <c r="B154" s="584"/>
      <c r="C154" s="584"/>
      <c r="D154" s="585"/>
      <c r="E154" s="584"/>
      <c r="F154" s="583"/>
      <c r="G154" s="582" t="s">
        <v>3638</v>
      </c>
      <c r="H154" s="580"/>
      <c r="I154" s="578"/>
      <c r="J154" s="579"/>
      <c r="K154" s="576"/>
    </row>
    <row r="155" spans="1:11">
      <c r="A155" s="568" t="s">
        <v>3637</v>
      </c>
      <c r="B155" s="584" t="s">
        <v>3152</v>
      </c>
      <c r="C155" s="584" t="s">
        <v>2788</v>
      </c>
      <c r="D155" s="585">
        <v>1</v>
      </c>
      <c r="E155" s="584" t="s">
        <v>171</v>
      </c>
      <c r="F155" s="590" t="s">
        <v>3636</v>
      </c>
      <c r="G155" s="586" t="s">
        <v>3635</v>
      </c>
      <c r="H155" s="580"/>
      <c r="I155" s="578"/>
      <c r="J155" s="579"/>
      <c r="K155" s="576"/>
    </row>
    <row r="156" spans="1:11">
      <c r="A156" s="568"/>
      <c r="B156" s="592"/>
      <c r="C156" s="584" t="s">
        <v>58</v>
      </c>
      <c r="D156" s="585">
        <v>1</v>
      </c>
      <c r="E156" s="584" t="s">
        <v>171</v>
      </c>
      <c r="F156" s="590" t="s">
        <v>3634</v>
      </c>
      <c r="G156" s="586" t="s">
        <v>3633</v>
      </c>
      <c r="H156" s="580"/>
      <c r="I156" s="578"/>
      <c r="J156" s="579"/>
      <c r="K156" s="576"/>
    </row>
    <row r="157" spans="1:11">
      <c r="A157" s="587"/>
      <c r="B157" s="584"/>
      <c r="C157" s="584"/>
      <c r="D157" s="585"/>
      <c r="E157" s="584"/>
      <c r="F157" s="583"/>
      <c r="G157" s="582" t="s">
        <v>3632</v>
      </c>
      <c r="H157" s="580"/>
      <c r="I157" s="578"/>
      <c r="J157" s="579"/>
      <c r="K157" s="576"/>
    </row>
    <row r="158" spans="1:11" ht="24">
      <c r="A158" s="568" t="s">
        <v>3631</v>
      </c>
      <c r="B158" s="584" t="s">
        <v>3179</v>
      </c>
      <c r="C158" s="584" t="s">
        <v>2788</v>
      </c>
      <c r="D158" s="585">
        <v>1</v>
      </c>
      <c r="E158" s="584" t="s">
        <v>171</v>
      </c>
      <c r="F158" s="589" t="s">
        <v>3147</v>
      </c>
      <c r="G158" s="586" t="s">
        <v>3146</v>
      </c>
      <c r="H158" s="580"/>
      <c r="I158" s="578"/>
      <c r="J158" s="579"/>
      <c r="K158" s="576"/>
    </row>
    <row r="159" spans="1:11">
      <c r="A159" s="587"/>
      <c r="B159" s="584"/>
      <c r="C159" s="584"/>
      <c r="D159" s="585"/>
      <c r="E159" s="584"/>
      <c r="F159" s="583"/>
      <c r="G159" s="582" t="s">
        <v>3630</v>
      </c>
      <c r="H159" s="580"/>
      <c r="I159" s="578"/>
      <c r="J159" s="579"/>
      <c r="K159" s="576"/>
    </row>
    <row r="160" spans="1:11">
      <c r="A160" s="568" t="s">
        <v>3629</v>
      </c>
      <c r="B160" s="584" t="s">
        <v>3628</v>
      </c>
      <c r="C160" s="584" t="s">
        <v>2788</v>
      </c>
      <c r="D160" s="585">
        <v>1</v>
      </c>
      <c r="E160" s="584" t="s">
        <v>171</v>
      </c>
      <c r="F160" s="589" t="s">
        <v>3627</v>
      </c>
      <c r="G160" s="586" t="s">
        <v>3626</v>
      </c>
      <c r="H160" s="580"/>
      <c r="I160" s="578"/>
      <c r="J160" s="579"/>
      <c r="K160" s="576"/>
    </row>
    <row r="161" spans="1:11">
      <c r="A161" s="568"/>
      <c r="B161" s="592" t="s">
        <v>68</v>
      </c>
      <c r="C161" s="584" t="s">
        <v>2788</v>
      </c>
      <c r="D161" s="585">
        <v>2</v>
      </c>
      <c r="E161" s="584" t="s">
        <v>171</v>
      </c>
      <c r="F161" s="589" t="s">
        <v>3625</v>
      </c>
      <c r="G161" s="586" t="s">
        <v>3624</v>
      </c>
      <c r="H161" s="580"/>
      <c r="I161" s="578"/>
      <c r="J161" s="579"/>
      <c r="K161" s="576"/>
    </row>
    <row r="162" spans="1:11">
      <c r="A162" s="587"/>
      <c r="B162" s="584"/>
      <c r="C162" s="584"/>
      <c r="D162" s="585"/>
      <c r="E162" s="584"/>
      <c r="F162" s="583"/>
      <c r="G162" s="582" t="s">
        <v>3623</v>
      </c>
      <c r="H162" s="580"/>
      <c r="I162" s="578"/>
      <c r="J162" s="579"/>
      <c r="K162" s="576"/>
    </row>
    <row r="163" spans="1:11">
      <c r="A163" s="591" t="s">
        <v>3622</v>
      </c>
      <c r="B163" s="584" t="s">
        <v>2901</v>
      </c>
      <c r="C163" s="584" t="s">
        <v>2807</v>
      </c>
      <c r="D163" s="585">
        <v>1</v>
      </c>
      <c r="E163" s="584" t="s">
        <v>171</v>
      </c>
      <c r="F163" s="589" t="s">
        <v>3621</v>
      </c>
      <c r="G163" s="586" t="s">
        <v>3620</v>
      </c>
      <c r="H163" s="580"/>
      <c r="I163" s="578"/>
      <c r="J163" s="579"/>
      <c r="K163" s="576"/>
    </row>
    <row r="164" spans="1:11">
      <c r="A164" s="568"/>
      <c r="B164" s="584"/>
      <c r="C164" s="584"/>
      <c r="D164" s="585"/>
      <c r="E164" s="584"/>
      <c r="F164" s="583"/>
      <c r="G164" s="582"/>
      <c r="H164" s="580"/>
      <c r="I164" s="578"/>
      <c r="J164" s="579"/>
      <c r="K164" s="576"/>
    </row>
    <row r="165" spans="1:11">
      <c r="A165" s="587"/>
      <c r="B165" s="584"/>
      <c r="C165" s="584"/>
      <c r="D165" s="585"/>
      <c r="E165" s="584"/>
      <c r="F165" s="583"/>
      <c r="G165" s="582" t="s">
        <v>3619</v>
      </c>
      <c r="H165" s="580"/>
      <c r="I165" s="578"/>
      <c r="J165" s="579"/>
      <c r="K165" s="576"/>
    </row>
    <row r="166" spans="1:11">
      <c r="A166" s="587"/>
      <c r="B166" s="584"/>
      <c r="C166" s="584"/>
      <c r="D166" s="585"/>
      <c r="E166" s="584"/>
      <c r="F166" s="583"/>
      <c r="G166" s="582" t="s">
        <v>3618</v>
      </c>
      <c r="H166" s="580"/>
      <c r="I166" s="578"/>
      <c r="J166" s="579"/>
      <c r="K166" s="576"/>
    </row>
    <row r="167" spans="1:11" ht="24">
      <c r="A167" s="568" t="s">
        <v>3617</v>
      </c>
      <c r="B167" s="584" t="s">
        <v>3179</v>
      </c>
      <c r="C167" s="584" t="s">
        <v>2788</v>
      </c>
      <c r="D167" s="585">
        <v>1</v>
      </c>
      <c r="E167" s="584" t="s">
        <v>171</v>
      </c>
      <c r="F167" s="590" t="s">
        <v>3197</v>
      </c>
      <c r="G167" s="586" t="s">
        <v>3196</v>
      </c>
      <c r="H167" s="580"/>
      <c r="I167" s="578"/>
      <c r="J167" s="579"/>
      <c r="K167" s="576"/>
    </row>
    <row r="168" spans="1:11">
      <c r="A168" s="587"/>
      <c r="B168" s="584"/>
      <c r="C168" s="584"/>
      <c r="D168" s="585"/>
      <c r="E168" s="584"/>
      <c r="F168" s="583"/>
      <c r="G168" s="582" t="s">
        <v>3616</v>
      </c>
      <c r="H168" s="580"/>
      <c r="I168" s="578"/>
      <c r="J168" s="579"/>
      <c r="K168" s="576"/>
    </row>
    <row r="169" spans="1:11">
      <c r="A169" s="568" t="s">
        <v>3615</v>
      </c>
      <c r="B169" s="584" t="s">
        <v>3614</v>
      </c>
      <c r="C169" s="584" t="s">
        <v>2807</v>
      </c>
      <c r="D169" s="585">
        <v>1</v>
      </c>
      <c r="E169" s="584" t="s">
        <v>171</v>
      </c>
      <c r="F169" s="590" t="s">
        <v>3597</v>
      </c>
      <c r="G169" s="586" t="s">
        <v>3596</v>
      </c>
      <c r="H169" s="580"/>
      <c r="I169" s="578"/>
      <c r="J169" s="579"/>
      <c r="K169" s="576"/>
    </row>
    <row r="170" spans="1:11">
      <c r="A170" s="587"/>
      <c r="B170" s="584"/>
      <c r="C170" s="584"/>
      <c r="D170" s="585"/>
      <c r="E170" s="584"/>
      <c r="F170" s="583"/>
      <c r="G170" s="582" t="s">
        <v>3613</v>
      </c>
      <c r="H170" s="580"/>
      <c r="I170" s="578"/>
      <c r="J170" s="579"/>
      <c r="K170" s="576"/>
    </row>
    <row r="171" spans="1:11">
      <c r="A171" s="568" t="s">
        <v>3612</v>
      </c>
      <c r="B171" s="584" t="s">
        <v>3611</v>
      </c>
      <c r="C171" s="584" t="s">
        <v>2807</v>
      </c>
      <c r="D171" s="585">
        <v>1</v>
      </c>
      <c r="E171" s="584" t="s">
        <v>171</v>
      </c>
      <c r="F171" s="590" t="s">
        <v>3602</v>
      </c>
      <c r="G171" s="586" t="s">
        <v>3601</v>
      </c>
      <c r="H171" s="580"/>
      <c r="I171" s="578"/>
      <c r="J171" s="579"/>
      <c r="K171" s="576"/>
    </row>
    <row r="172" spans="1:11">
      <c r="A172" s="587"/>
      <c r="B172" s="584"/>
      <c r="C172" s="584"/>
      <c r="D172" s="585"/>
      <c r="E172" s="584"/>
      <c r="F172" s="583"/>
      <c r="G172" s="582" t="s">
        <v>3610</v>
      </c>
      <c r="H172" s="580"/>
      <c r="I172" s="578"/>
      <c r="J172" s="579"/>
      <c r="K172" s="576"/>
    </row>
    <row r="173" spans="1:11" ht="24">
      <c r="A173" s="568" t="s">
        <v>3609</v>
      </c>
      <c r="B173" s="584" t="s">
        <v>3179</v>
      </c>
      <c r="C173" s="584" t="s">
        <v>2788</v>
      </c>
      <c r="D173" s="585">
        <v>1</v>
      </c>
      <c r="E173" s="584" t="s">
        <v>171</v>
      </c>
      <c r="F173" s="590" t="s">
        <v>3197</v>
      </c>
      <c r="G173" s="586" t="s">
        <v>3196</v>
      </c>
      <c r="H173" s="580"/>
      <c r="I173" s="578"/>
      <c r="J173" s="579"/>
      <c r="K173" s="576"/>
    </row>
    <row r="174" spans="1:11">
      <c r="A174" s="587"/>
      <c r="B174" s="584"/>
      <c r="C174" s="584"/>
      <c r="D174" s="585"/>
      <c r="E174" s="584"/>
      <c r="F174" s="583"/>
      <c r="G174" s="582" t="s">
        <v>3608</v>
      </c>
      <c r="H174" s="580"/>
      <c r="I174" s="578"/>
      <c r="J174" s="579"/>
      <c r="K174" s="576"/>
    </row>
    <row r="175" spans="1:11">
      <c r="A175" s="568" t="s">
        <v>3607</v>
      </c>
      <c r="B175" s="584" t="s">
        <v>3606</v>
      </c>
      <c r="C175" s="584" t="s">
        <v>2807</v>
      </c>
      <c r="D175" s="585">
        <v>1</v>
      </c>
      <c r="E175" s="584" t="s">
        <v>171</v>
      </c>
      <c r="F175" s="590" t="s">
        <v>3597</v>
      </c>
      <c r="G175" s="586" t="s">
        <v>3596</v>
      </c>
      <c r="H175" s="580"/>
      <c r="I175" s="578"/>
      <c r="J175" s="579"/>
      <c r="K175" s="576"/>
    </row>
    <row r="176" spans="1:11">
      <c r="A176" s="587"/>
      <c r="B176" s="584"/>
      <c r="C176" s="584"/>
      <c r="D176" s="585"/>
      <c r="E176" s="584"/>
      <c r="F176" s="583"/>
      <c r="G176" s="582" t="s">
        <v>3605</v>
      </c>
      <c r="H176" s="580"/>
      <c r="I176" s="578"/>
      <c r="J176" s="579"/>
      <c r="K176" s="576"/>
    </row>
    <row r="177" spans="1:11">
      <c r="A177" s="568" t="s">
        <v>3604</v>
      </c>
      <c r="B177" s="584" t="s">
        <v>3603</v>
      </c>
      <c r="C177" s="584" t="s">
        <v>2807</v>
      </c>
      <c r="D177" s="585">
        <v>1</v>
      </c>
      <c r="E177" s="584" t="s">
        <v>171</v>
      </c>
      <c r="F177" s="590" t="s">
        <v>3602</v>
      </c>
      <c r="G177" s="586" t="s">
        <v>3601</v>
      </c>
      <c r="H177" s="580"/>
      <c r="I177" s="578"/>
      <c r="J177" s="579"/>
      <c r="K177" s="576"/>
    </row>
    <row r="178" spans="1:11">
      <c r="A178" s="587"/>
      <c r="B178" s="584"/>
      <c r="C178" s="584"/>
      <c r="D178" s="585"/>
      <c r="E178" s="584"/>
      <c r="F178" s="583"/>
      <c r="G178" s="582" t="s">
        <v>3600</v>
      </c>
      <c r="H178" s="580"/>
      <c r="I178" s="578"/>
      <c r="J178" s="579"/>
      <c r="K178" s="576"/>
    </row>
    <row r="179" spans="1:11">
      <c r="A179" s="568" t="s">
        <v>3599</v>
      </c>
      <c r="B179" s="584" t="s">
        <v>3598</v>
      </c>
      <c r="C179" s="584" t="s">
        <v>2807</v>
      </c>
      <c r="D179" s="585">
        <v>1</v>
      </c>
      <c r="E179" s="584" t="s">
        <v>171</v>
      </c>
      <c r="F179" s="590" t="s">
        <v>3597</v>
      </c>
      <c r="G179" s="586" t="s">
        <v>3596</v>
      </c>
      <c r="H179" s="580"/>
      <c r="I179" s="578"/>
      <c r="J179" s="579"/>
      <c r="K179" s="576"/>
    </row>
    <row r="180" spans="1:11">
      <c r="A180" s="587"/>
      <c r="B180" s="584"/>
      <c r="C180" s="584"/>
      <c r="D180" s="585"/>
      <c r="E180" s="584"/>
      <c r="F180" s="583"/>
      <c r="G180" s="582" t="s">
        <v>3595</v>
      </c>
      <c r="H180" s="580"/>
      <c r="I180" s="578"/>
      <c r="J180" s="579"/>
      <c r="K180" s="576"/>
    </row>
    <row r="181" spans="1:11" ht="24">
      <c r="A181" s="568" t="s">
        <v>3594</v>
      </c>
      <c r="B181" s="584" t="s">
        <v>3179</v>
      </c>
      <c r="C181" s="584" t="s">
        <v>2788</v>
      </c>
      <c r="D181" s="585">
        <v>1</v>
      </c>
      <c r="E181" s="584" t="s">
        <v>171</v>
      </c>
      <c r="F181" s="590" t="s">
        <v>3197</v>
      </c>
      <c r="G181" s="586" t="s">
        <v>3196</v>
      </c>
      <c r="H181" s="580"/>
      <c r="I181" s="578"/>
      <c r="J181" s="579"/>
      <c r="K181" s="576"/>
    </row>
    <row r="182" spans="1:11">
      <c r="A182" s="568"/>
      <c r="B182" s="584"/>
      <c r="C182" s="584"/>
      <c r="D182" s="585"/>
      <c r="E182" s="584"/>
      <c r="F182" s="583"/>
      <c r="G182" s="582"/>
      <c r="H182" s="580"/>
      <c r="I182" s="578"/>
      <c r="J182" s="579"/>
      <c r="K182" s="576"/>
    </row>
    <row r="183" spans="1:11">
      <c r="A183" s="587"/>
      <c r="B183" s="584"/>
      <c r="C183" s="584"/>
      <c r="D183" s="585"/>
      <c r="E183" s="584"/>
      <c r="F183" s="583"/>
      <c r="G183" s="582" t="s">
        <v>3593</v>
      </c>
      <c r="H183" s="580"/>
      <c r="I183" s="578"/>
      <c r="J183" s="579"/>
      <c r="K183" s="576"/>
    </row>
    <row r="184" spans="1:11">
      <c r="A184" s="587"/>
      <c r="B184" s="584"/>
      <c r="C184" s="584"/>
      <c r="D184" s="585"/>
      <c r="E184" s="584"/>
      <c r="F184" s="583"/>
      <c r="G184" s="582" t="s">
        <v>3592</v>
      </c>
      <c r="H184" s="580"/>
      <c r="I184" s="578"/>
      <c r="J184" s="579"/>
      <c r="K184" s="576"/>
    </row>
    <row r="185" spans="1:11" ht="24">
      <c r="A185" s="568" t="s">
        <v>3591</v>
      </c>
      <c r="B185" s="584" t="s">
        <v>3179</v>
      </c>
      <c r="C185" s="584" t="s">
        <v>2788</v>
      </c>
      <c r="D185" s="585">
        <v>1</v>
      </c>
      <c r="E185" s="584" t="s">
        <v>171</v>
      </c>
      <c r="F185" s="590" t="s">
        <v>3197</v>
      </c>
      <c r="G185" s="586" t="s">
        <v>3196</v>
      </c>
      <c r="H185" s="580"/>
      <c r="I185" s="578"/>
      <c r="J185" s="579"/>
      <c r="K185" s="576"/>
    </row>
    <row r="186" spans="1:11">
      <c r="A186" s="587"/>
      <c r="B186" s="584"/>
      <c r="C186" s="584"/>
      <c r="D186" s="585"/>
      <c r="E186" s="584"/>
      <c r="F186" s="583"/>
      <c r="G186" s="582" t="s">
        <v>3590</v>
      </c>
      <c r="H186" s="580"/>
      <c r="I186" s="578"/>
      <c r="J186" s="579"/>
      <c r="K186" s="576"/>
    </row>
    <row r="187" spans="1:11" ht="24">
      <c r="A187" s="568" t="s">
        <v>3589</v>
      </c>
      <c r="B187" s="584" t="s">
        <v>3179</v>
      </c>
      <c r="C187" s="584" t="s">
        <v>2788</v>
      </c>
      <c r="D187" s="585">
        <v>1</v>
      </c>
      <c r="E187" s="584" t="s">
        <v>171</v>
      </c>
      <c r="F187" s="590" t="s">
        <v>3197</v>
      </c>
      <c r="G187" s="586" t="s">
        <v>3196</v>
      </c>
      <c r="H187" s="580"/>
      <c r="I187" s="578"/>
      <c r="J187" s="579"/>
      <c r="K187" s="576"/>
    </row>
    <row r="188" spans="1:11">
      <c r="A188" s="568"/>
      <c r="B188" s="584"/>
      <c r="C188" s="584"/>
      <c r="D188" s="585"/>
      <c r="E188" s="584"/>
      <c r="F188" s="583"/>
      <c r="G188" s="582"/>
      <c r="H188" s="580"/>
      <c r="I188" s="578"/>
      <c r="J188" s="579"/>
      <c r="K188" s="576"/>
    </row>
    <row r="189" spans="1:11">
      <c r="A189" s="587"/>
      <c r="B189" s="584"/>
      <c r="C189" s="584"/>
      <c r="D189" s="585"/>
      <c r="E189" s="584"/>
      <c r="F189" s="583"/>
      <c r="G189" s="582" t="s">
        <v>3588</v>
      </c>
      <c r="H189" s="580"/>
      <c r="I189" s="578"/>
      <c r="J189" s="579"/>
      <c r="K189" s="576"/>
    </row>
    <row r="190" spans="1:11">
      <c r="A190" s="568" t="s">
        <v>3587</v>
      </c>
      <c r="B190" s="584" t="s">
        <v>3586</v>
      </c>
      <c r="C190" s="584" t="s">
        <v>2807</v>
      </c>
      <c r="D190" s="585">
        <v>1</v>
      </c>
      <c r="E190" s="584" t="s">
        <v>171</v>
      </c>
      <c r="F190" s="583" t="s">
        <v>3573</v>
      </c>
      <c r="G190" s="586" t="s">
        <v>3572</v>
      </c>
      <c r="H190" s="580"/>
      <c r="I190" s="578"/>
      <c r="J190" s="579"/>
      <c r="K190" s="576"/>
    </row>
    <row r="191" spans="1:11">
      <c r="A191" s="568"/>
      <c r="B191" s="584"/>
      <c r="C191" s="584"/>
      <c r="D191" s="585"/>
      <c r="E191" s="584"/>
      <c r="F191" s="583"/>
      <c r="G191" s="586"/>
      <c r="H191" s="580"/>
      <c r="I191" s="578"/>
      <c r="J191" s="579"/>
      <c r="K191" s="576"/>
    </row>
    <row r="192" spans="1:11">
      <c r="A192" s="587"/>
      <c r="B192" s="584"/>
      <c r="C192" s="584"/>
      <c r="D192" s="585"/>
      <c r="E192" s="584"/>
      <c r="F192" s="583"/>
      <c r="G192" s="582" t="s">
        <v>3585</v>
      </c>
      <c r="H192" s="580"/>
      <c r="I192" s="578"/>
      <c r="J192" s="579"/>
      <c r="K192" s="576"/>
    </row>
    <row r="193" spans="1:11">
      <c r="A193" s="568" t="s">
        <v>3584</v>
      </c>
      <c r="B193" s="584" t="s">
        <v>3583</v>
      </c>
      <c r="C193" s="584" t="s">
        <v>2807</v>
      </c>
      <c r="D193" s="585">
        <v>1</v>
      </c>
      <c r="E193" s="584" t="s">
        <v>171</v>
      </c>
      <c r="F193" s="583" t="s">
        <v>3573</v>
      </c>
      <c r="G193" s="586" t="s">
        <v>3572</v>
      </c>
      <c r="H193" s="580"/>
      <c r="I193" s="578"/>
      <c r="J193" s="579"/>
      <c r="K193" s="576"/>
    </row>
    <row r="194" spans="1:11">
      <c r="A194" s="568"/>
      <c r="B194" s="584"/>
      <c r="C194" s="584"/>
      <c r="D194" s="585"/>
      <c r="E194" s="584"/>
      <c r="F194" s="583"/>
      <c r="G194" s="586"/>
      <c r="H194" s="580"/>
      <c r="I194" s="578"/>
      <c r="J194" s="579"/>
      <c r="K194" s="576"/>
    </row>
    <row r="195" spans="1:11">
      <c r="A195" s="587"/>
      <c r="B195" s="584"/>
      <c r="C195" s="584"/>
      <c r="D195" s="585"/>
      <c r="E195" s="584"/>
      <c r="F195" s="583"/>
      <c r="G195" s="582" t="s">
        <v>3582</v>
      </c>
      <c r="H195" s="580"/>
      <c r="I195" s="578"/>
      <c r="J195" s="579"/>
      <c r="K195" s="576"/>
    </row>
    <row r="196" spans="1:11">
      <c r="A196" s="568" t="s">
        <v>3581</v>
      </c>
      <c r="B196" s="584" t="s">
        <v>3580</v>
      </c>
      <c r="C196" s="584" t="s">
        <v>2807</v>
      </c>
      <c r="D196" s="585">
        <v>1</v>
      </c>
      <c r="E196" s="584" t="s">
        <v>171</v>
      </c>
      <c r="F196" s="583" t="s">
        <v>3573</v>
      </c>
      <c r="G196" s="586" t="s">
        <v>3572</v>
      </c>
      <c r="H196" s="580"/>
      <c r="I196" s="578"/>
      <c r="J196" s="579"/>
      <c r="K196" s="576"/>
    </row>
    <row r="197" spans="1:11">
      <c r="A197" s="568"/>
      <c r="B197" s="584"/>
      <c r="C197" s="584"/>
      <c r="D197" s="585"/>
      <c r="E197" s="584"/>
      <c r="F197" s="583"/>
      <c r="G197" s="586"/>
      <c r="H197" s="580"/>
      <c r="I197" s="578"/>
      <c r="J197" s="579"/>
      <c r="K197" s="576"/>
    </row>
    <row r="198" spans="1:11">
      <c r="A198" s="587"/>
      <c r="B198" s="584"/>
      <c r="C198" s="584"/>
      <c r="D198" s="585"/>
      <c r="E198" s="584"/>
      <c r="F198" s="583"/>
      <c r="G198" s="582" t="s">
        <v>3579</v>
      </c>
      <c r="H198" s="580"/>
      <c r="I198" s="578"/>
      <c r="J198" s="579"/>
      <c r="K198" s="576"/>
    </row>
    <row r="199" spans="1:11">
      <c r="A199" s="568" t="s">
        <v>3578</v>
      </c>
      <c r="B199" s="584" t="s">
        <v>3577</v>
      </c>
      <c r="C199" s="584" t="s">
        <v>2807</v>
      </c>
      <c r="D199" s="585">
        <v>1</v>
      </c>
      <c r="E199" s="584" t="s">
        <v>171</v>
      </c>
      <c r="F199" s="583" t="s">
        <v>3573</v>
      </c>
      <c r="G199" s="586" t="s">
        <v>3572</v>
      </c>
      <c r="H199" s="580"/>
      <c r="I199" s="578"/>
      <c r="J199" s="579"/>
      <c r="K199" s="576"/>
    </row>
    <row r="200" spans="1:11">
      <c r="A200" s="568"/>
      <c r="B200" s="584"/>
      <c r="C200" s="584"/>
      <c r="D200" s="585"/>
      <c r="E200" s="584"/>
      <c r="F200" s="583"/>
      <c r="G200" s="586"/>
      <c r="H200" s="580"/>
      <c r="I200" s="578"/>
      <c r="J200" s="579"/>
      <c r="K200" s="576"/>
    </row>
    <row r="201" spans="1:11">
      <c r="A201" s="587"/>
      <c r="B201" s="584"/>
      <c r="C201" s="584"/>
      <c r="D201" s="585"/>
      <c r="E201" s="584"/>
      <c r="F201" s="583"/>
      <c r="G201" s="582" t="s">
        <v>3576</v>
      </c>
      <c r="H201" s="580"/>
      <c r="I201" s="578"/>
      <c r="J201" s="579"/>
      <c r="K201" s="576"/>
    </row>
    <row r="202" spans="1:11">
      <c r="A202" s="568" t="s">
        <v>3575</v>
      </c>
      <c r="B202" s="584" t="s">
        <v>3574</v>
      </c>
      <c r="C202" s="584" t="s">
        <v>2807</v>
      </c>
      <c r="D202" s="585">
        <v>1</v>
      </c>
      <c r="E202" s="584" t="s">
        <v>171</v>
      </c>
      <c r="F202" s="583" t="s">
        <v>3573</v>
      </c>
      <c r="G202" s="586" t="s">
        <v>3572</v>
      </c>
      <c r="H202" s="580"/>
      <c r="I202" s="578"/>
      <c r="J202" s="579"/>
      <c r="K202" s="576"/>
    </row>
    <row r="203" spans="1:11">
      <c r="A203" s="568"/>
      <c r="B203" s="584"/>
      <c r="C203" s="584"/>
      <c r="D203" s="585"/>
      <c r="E203" s="584"/>
      <c r="F203" s="583"/>
      <c r="G203" s="586"/>
      <c r="H203" s="580"/>
      <c r="I203" s="578"/>
      <c r="J203" s="579"/>
      <c r="K203" s="576"/>
    </row>
    <row r="204" spans="1:11" ht="24">
      <c r="A204" s="568"/>
      <c r="B204" s="584"/>
      <c r="C204" s="584"/>
      <c r="D204" s="585"/>
      <c r="E204" s="584"/>
      <c r="F204" s="583"/>
      <c r="G204" s="582" t="s">
        <v>3571</v>
      </c>
      <c r="H204" s="580"/>
      <c r="I204" s="578"/>
      <c r="J204" s="579"/>
      <c r="K204" s="576"/>
    </row>
    <row r="205" spans="1:11">
      <c r="A205" s="568"/>
      <c r="B205" s="584"/>
      <c r="C205" s="584"/>
      <c r="D205" s="585"/>
      <c r="E205" s="584"/>
      <c r="F205" s="583"/>
      <c r="G205" s="586"/>
      <c r="H205" s="580"/>
      <c r="I205" s="578"/>
      <c r="J205" s="579"/>
      <c r="K205" s="576"/>
    </row>
    <row r="206" spans="1:11">
      <c r="A206" s="587" t="s">
        <v>3570</v>
      </c>
      <c r="B206" s="584"/>
      <c r="C206" s="584"/>
      <c r="D206" s="585"/>
      <c r="E206" s="584"/>
      <c r="F206" s="583"/>
      <c r="G206" s="582" t="s">
        <v>1578</v>
      </c>
      <c r="H206" s="580"/>
      <c r="I206" s="578"/>
      <c r="J206" s="579"/>
      <c r="K206" s="576"/>
    </row>
    <row r="207" spans="1:11">
      <c r="A207" s="568"/>
      <c r="B207" s="584"/>
      <c r="C207" s="584"/>
      <c r="D207" s="585"/>
      <c r="E207" s="584"/>
      <c r="F207" s="583"/>
      <c r="G207" s="586"/>
      <c r="H207" s="580"/>
      <c r="I207" s="578"/>
      <c r="J207" s="579"/>
      <c r="K207" s="576"/>
    </row>
    <row r="208" spans="1:11">
      <c r="A208" s="568"/>
      <c r="B208" s="584"/>
      <c r="C208" s="584"/>
      <c r="D208" s="585"/>
      <c r="E208" s="584"/>
      <c r="F208" s="583"/>
      <c r="G208" s="582" t="s">
        <v>3111</v>
      </c>
      <c r="H208" s="580"/>
      <c r="I208" s="578"/>
      <c r="J208" s="579"/>
      <c r="K208" s="576"/>
    </row>
    <row r="209" spans="1:11">
      <c r="A209" s="587"/>
      <c r="B209" s="584"/>
      <c r="C209" s="584"/>
      <c r="D209" s="585"/>
      <c r="E209" s="584"/>
      <c r="F209" s="583"/>
      <c r="G209" s="582" t="s">
        <v>3569</v>
      </c>
      <c r="H209" s="580"/>
      <c r="I209" s="578"/>
      <c r="J209" s="579"/>
      <c r="K209" s="576"/>
    </row>
    <row r="210" spans="1:11">
      <c r="A210" s="568" t="s">
        <v>3568</v>
      </c>
      <c r="B210" s="584"/>
      <c r="C210" s="584" t="s">
        <v>2901</v>
      </c>
      <c r="D210" s="585">
        <v>1</v>
      </c>
      <c r="E210" s="584" t="s">
        <v>171</v>
      </c>
      <c r="F210" s="589"/>
      <c r="G210" s="586" t="s">
        <v>3565</v>
      </c>
      <c r="H210" s="580"/>
      <c r="I210" s="578"/>
      <c r="J210" s="579"/>
      <c r="K210" s="576"/>
    </row>
    <row r="211" spans="1:11">
      <c r="A211" s="587"/>
      <c r="B211" s="584"/>
      <c r="C211" s="584"/>
      <c r="D211" s="585"/>
      <c r="E211" s="584"/>
      <c r="F211" s="583"/>
      <c r="G211" s="582" t="s">
        <v>3567</v>
      </c>
      <c r="H211" s="580"/>
      <c r="I211" s="578"/>
      <c r="J211" s="579"/>
      <c r="K211" s="576"/>
    </row>
    <row r="212" spans="1:11">
      <c r="A212" s="568" t="s">
        <v>3566</v>
      </c>
      <c r="B212" s="584"/>
      <c r="C212" s="584" t="s">
        <v>2901</v>
      </c>
      <c r="D212" s="585">
        <v>1</v>
      </c>
      <c r="E212" s="584" t="s">
        <v>171</v>
      </c>
      <c r="F212" s="589"/>
      <c r="G212" s="586" t="s">
        <v>3565</v>
      </c>
      <c r="H212" s="580"/>
      <c r="I212" s="578"/>
      <c r="J212" s="579"/>
      <c r="K212" s="576"/>
    </row>
    <row r="213" spans="1:11">
      <c r="A213" s="587"/>
      <c r="B213" s="584"/>
      <c r="C213" s="584"/>
      <c r="D213" s="585"/>
      <c r="E213" s="584"/>
      <c r="F213" s="583"/>
      <c r="G213" s="582" t="s">
        <v>3564</v>
      </c>
      <c r="H213" s="580"/>
      <c r="I213" s="578"/>
      <c r="J213" s="579"/>
      <c r="K213" s="576"/>
    </row>
    <row r="214" spans="1:11">
      <c r="A214" s="568" t="s">
        <v>3563</v>
      </c>
      <c r="B214" s="584"/>
      <c r="C214" s="584" t="s">
        <v>2788</v>
      </c>
      <c r="D214" s="585">
        <v>1</v>
      </c>
      <c r="E214" s="584" t="s">
        <v>171</v>
      </c>
      <c r="F214" s="589" t="s">
        <v>3562</v>
      </c>
      <c r="G214" s="586" t="s">
        <v>3561</v>
      </c>
      <c r="H214" s="580"/>
      <c r="I214" s="578"/>
      <c r="J214" s="579"/>
      <c r="K214" s="576"/>
    </row>
    <row r="215" spans="1:11">
      <c r="A215" s="587"/>
      <c r="B215" s="584"/>
      <c r="C215" s="584"/>
      <c r="D215" s="585"/>
      <c r="E215" s="584"/>
      <c r="F215" s="583"/>
      <c r="G215" s="582" t="s">
        <v>3560</v>
      </c>
      <c r="H215" s="580"/>
      <c r="I215" s="578"/>
      <c r="J215" s="579"/>
      <c r="K215" s="576"/>
    </row>
    <row r="216" spans="1:11" ht="24">
      <c r="A216" s="568" t="s">
        <v>3559</v>
      </c>
      <c r="B216" s="584" t="s">
        <v>3179</v>
      </c>
      <c r="C216" s="584" t="s">
        <v>2788</v>
      </c>
      <c r="D216" s="585">
        <v>1</v>
      </c>
      <c r="E216" s="584" t="s">
        <v>171</v>
      </c>
      <c r="F216" s="589" t="s">
        <v>3147</v>
      </c>
      <c r="G216" s="586" t="s">
        <v>3146</v>
      </c>
      <c r="H216" s="580"/>
      <c r="I216" s="578"/>
      <c r="J216" s="579"/>
      <c r="K216" s="576"/>
    </row>
    <row r="217" spans="1:11">
      <c r="A217" s="568"/>
      <c r="B217" s="584"/>
      <c r="C217" s="584"/>
      <c r="D217" s="585"/>
      <c r="E217" s="584"/>
      <c r="F217" s="583"/>
      <c r="G217" s="586"/>
      <c r="H217" s="580"/>
      <c r="I217" s="578"/>
      <c r="J217" s="579"/>
      <c r="K217" s="576"/>
    </row>
    <row r="218" spans="1:11">
      <c r="A218" s="568"/>
      <c r="B218" s="584"/>
      <c r="C218" s="584"/>
      <c r="D218" s="585"/>
      <c r="E218" s="584"/>
      <c r="F218" s="583"/>
      <c r="G218" s="582" t="s">
        <v>3558</v>
      </c>
      <c r="H218" s="580"/>
      <c r="I218" s="578"/>
      <c r="J218" s="579"/>
      <c r="K218" s="576"/>
    </row>
    <row r="219" spans="1:11">
      <c r="A219" s="568"/>
      <c r="B219" s="584"/>
      <c r="C219" s="584"/>
      <c r="D219" s="585"/>
      <c r="E219" s="584"/>
      <c r="F219" s="583"/>
      <c r="G219" s="586"/>
      <c r="H219" s="580"/>
      <c r="I219" s="578"/>
      <c r="J219" s="579"/>
      <c r="K219" s="576"/>
    </row>
    <row r="220" spans="1:11">
      <c r="A220" s="587"/>
      <c r="B220" s="584"/>
      <c r="C220" s="584"/>
      <c r="D220" s="585"/>
      <c r="E220" s="584"/>
      <c r="F220" s="583"/>
      <c r="G220" s="582" t="s">
        <v>3557</v>
      </c>
      <c r="H220" s="580"/>
      <c r="I220" s="578"/>
      <c r="J220" s="579"/>
      <c r="K220" s="576"/>
    </row>
    <row r="221" spans="1:11">
      <c r="A221" s="587"/>
      <c r="B221" s="584"/>
      <c r="C221" s="584"/>
      <c r="D221" s="585"/>
      <c r="E221" s="584"/>
      <c r="F221" s="583"/>
      <c r="G221" s="582" t="s">
        <v>3220</v>
      </c>
      <c r="H221" s="580"/>
      <c r="I221" s="578"/>
      <c r="J221" s="579"/>
      <c r="K221" s="576"/>
    </row>
    <row r="222" spans="1:11">
      <c r="A222" s="568" t="s">
        <v>3556</v>
      </c>
      <c r="B222" s="584" t="s">
        <v>3179</v>
      </c>
      <c r="C222" s="584" t="s">
        <v>2788</v>
      </c>
      <c r="D222" s="585">
        <v>1</v>
      </c>
      <c r="E222" s="584" t="s">
        <v>171</v>
      </c>
      <c r="F222" s="583" t="s">
        <v>3174</v>
      </c>
      <c r="G222" s="586" t="s">
        <v>3173</v>
      </c>
      <c r="H222" s="580"/>
      <c r="I222" s="578"/>
      <c r="J222" s="579"/>
      <c r="K222" s="576"/>
    </row>
    <row r="223" spans="1:11" ht="24">
      <c r="A223" s="568" t="s">
        <v>3555</v>
      </c>
      <c r="B223" s="584" t="s">
        <v>3158</v>
      </c>
      <c r="C223" s="584" t="s">
        <v>2788</v>
      </c>
      <c r="D223" s="585">
        <v>1</v>
      </c>
      <c r="E223" s="584" t="s">
        <v>171</v>
      </c>
      <c r="F223" s="583" t="s">
        <v>3157</v>
      </c>
      <c r="G223" s="586" t="s">
        <v>3156</v>
      </c>
      <c r="H223" s="580"/>
      <c r="I223" s="578"/>
      <c r="J223" s="579"/>
      <c r="K223" s="576"/>
    </row>
    <row r="224" spans="1:11" ht="24">
      <c r="A224" s="568" t="s">
        <v>3554</v>
      </c>
      <c r="B224" s="584" t="s">
        <v>3152</v>
      </c>
      <c r="C224" s="584" t="s">
        <v>2788</v>
      </c>
      <c r="D224" s="585">
        <v>1</v>
      </c>
      <c r="E224" s="584" t="s">
        <v>171</v>
      </c>
      <c r="F224" s="583" t="s">
        <v>3151</v>
      </c>
      <c r="G224" s="586" t="s">
        <v>3150</v>
      </c>
      <c r="H224" s="580"/>
      <c r="I224" s="578"/>
      <c r="J224" s="579"/>
      <c r="K224" s="576"/>
    </row>
    <row r="225" spans="1:11">
      <c r="A225" s="568" t="s">
        <v>3553</v>
      </c>
      <c r="B225" s="584" t="s">
        <v>3158</v>
      </c>
      <c r="C225" s="584" t="s">
        <v>2788</v>
      </c>
      <c r="D225" s="585">
        <v>1</v>
      </c>
      <c r="E225" s="584" t="s">
        <v>171</v>
      </c>
      <c r="F225" s="583" t="s">
        <v>3215</v>
      </c>
      <c r="G225" s="586" t="s">
        <v>3214</v>
      </c>
      <c r="H225" s="580"/>
      <c r="I225" s="578"/>
      <c r="J225" s="579"/>
      <c r="K225" s="576"/>
    </row>
    <row r="226" spans="1:11">
      <c r="A226" s="568" t="s">
        <v>3552</v>
      </c>
      <c r="B226" s="584" t="s">
        <v>3551</v>
      </c>
      <c r="C226" s="584" t="s">
        <v>2788</v>
      </c>
      <c r="D226" s="585">
        <v>1</v>
      </c>
      <c r="E226" s="584" t="s">
        <v>171</v>
      </c>
      <c r="F226" s="583" t="s">
        <v>3211</v>
      </c>
      <c r="G226" s="562" t="s">
        <v>3210</v>
      </c>
      <c r="H226" s="580"/>
      <c r="I226" s="578"/>
      <c r="J226" s="579"/>
      <c r="K226" s="576"/>
    </row>
    <row r="227" spans="1:11">
      <c r="A227" s="568" t="s">
        <v>3550</v>
      </c>
      <c r="B227" s="584" t="s">
        <v>3193</v>
      </c>
      <c r="C227" s="584" t="s">
        <v>58</v>
      </c>
      <c r="D227" s="585">
        <v>1</v>
      </c>
      <c r="E227" s="584" t="s">
        <v>171</v>
      </c>
      <c r="F227" s="583" t="s">
        <v>3208</v>
      </c>
      <c r="G227" s="586" t="s">
        <v>3207</v>
      </c>
      <c r="H227" s="580"/>
      <c r="I227" s="578"/>
      <c r="J227" s="579"/>
      <c r="K227" s="576"/>
    </row>
    <row r="228" spans="1:11" ht="24">
      <c r="A228" s="568"/>
      <c r="B228" s="584"/>
      <c r="C228" s="584" t="s">
        <v>58</v>
      </c>
      <c r="D228" s="585">
        <v>1</v>
      </c>
      <c r="E228" s="584" t="s">
        <v>171</v>
      </c>
      <c r="F228" s="583" t="s">
        <v>3206</v>
      </c>
      <c r="G228" s="586" t="s">
        <v>3205</v>
      </c>
      <c r="H228" s="580"/>
      <c r="I228" s="578"/>
      <c r="J228" s="579"/>
      <c r="K228" s="576"/>
    </row>
    <row r="229" spans="1:11" ht="24">
      <c r="A229" s="568"/>
      <c r="B229" s="584" t="s">
        <v>3188</v>
      </c>
      <c r="C229" s="584" t="s">
        <v>2788</v>
      </c>
      <c r="D229" s="585">
        <v>1</v>
      </c>
      <c r="E229" s="584" t="s">
        <v>171</v>
      </c>
      <c r="F229" s="583" t="s">
        <v>3204</v>
      </c>
      <c r="G229" s="586" t="s">
        <v>3203</v>
      </c>
      <c r="H229" s="580"/>
      <c r="I229" s="578"/>
      <c r="J229" s="579"/>
      <c r="K229" s="576"/>
    </row>
    <row r="230" spans="1:11" ht="24">
      <c r="A230" s="568" t="s">
        <v>3549</v>
      </c>
      <c r="B230" s="584" t="s">
        <v>3201</v>
      </c>
      <c r="C230" s="584" t="s">
        <v>2788</v>
      </c>
      <c r="D230" s="585">
        <v>1</v>
      </c>
      <c r="E230" s="584" t="s">
        <v>171</v>
      </c>
      <c r="F230" s="583" t="s">
        <v>3200</v>
      </c>
      <c r="G230" s="586" t="s">
        <v>3199</v>
      </c>
      <c r="H230" s="580"/>
      <c r="I230" s="578"/>
      <c r="J230" s="579"/>
      <c r="K230" s="576"/>
    </row>
    <row r="231" spans="1:11" ht="24">
      <c r="A231" s="568" t="s">
        <v>3548</v>
      </c>
      <c r="B231" s="584" t="s">
        <v>3179</v>
      </c>
      <c r="C231" s="584" t="s">
        <v>2788</v>
      </c>
      <c r="D231" s="585">
        <v>1</v>
      </c>
      <c r="E231" s="584" t="s">
        <v>171</v>
      </c>
      <c r="F231" s="583" t="s">
        <v>3197</v>
      </c>
      <c r="G231" s="586" t="s">
        <v>3196</v>
      </c>
      <c r="H231" s="580"/>
      <c r="I231" s="578"/>
      <c r="J231" s="579"/>
      <c r="K231" s="576"/>
    </row>
    <row r="232" spans="1:11">
      <c r="A232" s="568" t="s">
        <v>3547</v>
      </c>
      <c r="B232" s="584"/>
      <c r="C232" s="584"/>
      <c r="D232" s="585"/>
      <c r="E232" s="584"/>
      <c r="F232" s="583"/>
      <c r="G232" s="586" t="s">
        <v>1578</v>
      </c>
      <c r="H232" s="580"/>
      <c r="I232" s="578"/>
      <c r="J232" s="579"/>
      <c r="K232" s="576"/>
    </row>
    <row r="233" spans="1:11">
      <c r="A233" s="568" t="s">
        <v>3546</v>
      </c>
      <c r="B233" s="584" t="s">
        <v>3193</v>
      </c>
      <c r="C233" s="584" t="s">
        <v>58</v>
      </c>
      <c r="D233" s="585">
        <v>1</v>
      </c>
      <c r="E233" s="584" t="s">
        <v>171</v>
      </c>
      <c r="F233" s="583" t="s">
        <v>3192</v>
      </c>
      <c r="G233" s="586" t="s">
        <v>3191</v>
      </c>
      <c r="H233" s="580"/>
      <c r="I233" s="578"/>
      <c r="J233" s="579"/>
      <c r="K233" s="576"/>
    </row>
    <row r="234" spans="1:11" ht="24">
      <c r="A234" s="568"/>
      <c r="B234" s="584"/>
      <c r="C234" s="584" t="s">
        <v>58</v>
      </c>
      <c r="D234" s="585">
        <v>1</v>
      </c>
      <c r="E234" s="584" t="s">
        <v>171</v>
      </c>
      <c r="F234" s="583" t="s">
        <v>3190</v>
      </c>
      <c r="G234" s="586" t="s">
        <v>3189</v>
      </c>
      <c r="H234" s="580"/>
      <c r="I234" s="578"/>
      <c r="J234" s="579"/>
      <c r="K234" s="576"/>
    </row>
    <row r="235" spans="1:11" ht="24">
      <c r="A235" s="568"/>
      <c r="B235" s="584" t="s">
        <v>3188</v>
      </c>
      <c r="C235" s="584" t="s">
        <v>2788</v>
      </c>
      <c r="D235" s="585">
        <v>1</v>
      </c>
      <c r="E235" s="584" t="s">
        <v>171</v>
      </c>
      <c r="F235" s="583" t="s">
        <v>3187</v>
      </c>
      <c r="G235" s="586" t="s">
        <v>3186</v>
      </c>
      <c r="H235" s="580"/>
      <c r="I235" s="578"/>
      <c r="J235" s="579"/>
      <c r="K235" s="576"/>
    </row>
    <row r="236" spans="1:11" ht="24">
      <c r="A236" s="568" t="s">
        <v>3545</v>
      </c>
      <c r="B236" s="584"/>
      <c r="C236" s="584" t="s">
        <v>2807</v>
      </c>
      <c r="D236" s="585">
        <v>1</v>
      </c>
      <c r="E236" s="584" t="s">
        <v>171</v>
      </c>
      <c r="F236" s="583" t="s">
        <v>3245</v>
      </c>
      <c r="G236" s="586" t="s">
        <v>3244</v>
      </c>
      <c r="H236" s="580"/>
      <c r="I236" s="578"/>
      <c r="J236" s="579"/>
      <c r="K236" s="576"/>
    </row>
    <row r="237" spans="1:11" ht="24">
      <c r="A237" s="568" t="s">
        <v>3544</v>
      </c>
      <c r="B237" s="584" t="s">
        <v>3543</v>
      </c>
      <c r="C237" s="584" t="s">
        <v>2807</v>
      </c>
      <c r="D237" s="585">
        <v>1</v>
      </c>
      <c r="E237" s="584" t="s">
        <v>171</v>
      </c>
      <c r="F237" s="583" t="s">
        <v>3169</v>
      </c>
      <c r="G237" s="586" t="s">
        <v>3168</v>
      </c>
      <c r="H237" s="580"/>
      <c r="I237" s="578"/>
      <c r="J237" s="579"/>
      <c r="K237" s="576"/>
    </row>
    <row r="238" spans="1:11">
      <c r="A238" s="568"/>
      <c r="B238" s="584" t="s">
        <v>3167</v>
      </c>
      <c r="C238" s="584" t="s">
        <v>2807</v>
      </c>
      <c r="D238" s="585">
        <v>1</v>
      </c>
      <c r="E238" s="584" t="s">
        <v>171</v>
      </c>
      <c r="F238" s="583" t="s">
        <v>3166</v>
      </c>
      <c r="G238" s="586" t="s">
        <v>3165</v>
      </c>
      <c r="H238" s="580"/>
      <c r="I238" s="578"/>
      <c r="J238" s="579"/>
      <c r="K238" s="576"/>
    </row>
    <row r="239" spans="1:11">
      <c r="A239" s="568"/>
      <c r="B239" s="584"/>
      <c r="C239" s="584" t="s">
        <v>2807</v>
      </c>
      <c r="D239" s="585">
        <v>1</v>
      </c>
      <c r="E239" s="584" t="s">
        <v>171</v>
      </c>
      <c r="F239" s="583" t="s">
        <v>3164</v>
      </c>
      <c r="G239" s="586" t="s">
        <v>3163</v>
      </c>
      <c r="H239" s="580"/>
      <c r="I239" s="578"/>
      <c r="J239" s="579"/>
      <c r="K239" s="576"/>
    </row>
    <row r="240" spans="1:11" ht="24">
      <c r="A240" s="568" t="s">
        <v>3542</v>
      </c>
      <c r="B240" s="584" t="s">
        <v>2828</v>
      </c>
      <c r="C240" s="584" t="s">
        <v>2788</v>
      </c>
      <c r="D240" s="585">
        <v>1</v>
      </c>
      <c r="E240" s="584" t="s">
        <v>171</v>
      </c>
      <c r="F240" s="583" t="s">
        <v>3161</v>
      </c>
      <c r="G240" s="586" t="s">
        <v>3160</v>
      </c>
      <c r="H240" s="580"/>
      <c r="I240" s="578"/>
      <c r="J240" s="579"/>
      <c r="K240" s="576"/>
    </row>
    <row r="241" spans="1:11" ht="24">
      <c r="A241" s="568" t="s">
        <v>3541</v>
      </c>
      <c r="B241" s="584" t="s">
        <v>3152</v>
      </c>
      <c r="C241" s="584" t="s">
        <v>2788</v>
      </c>
      <c r="D241" s="585">
        <v>1</v>
      </c>
      <c r="E241" s="584" t="s">
        <v>171</v>
      </c>
      <c r="F241" s="583" t="s">
        <v>3151</v>
      </c>
      <c r="G241" s="586" t="s">
        <v>3150</v>
      </c>
      <c r="H241" s="580"/>
      <c r="I241" s="578"/>
      <c r="J241" s="579"/>
      <c r="K241" s="576"/>
    </row>
    <row r="242" spans="1:11" ht="24">
      <c r="A242" s="568" t="s">
        <v>3540</v>
      </c>
      <c r="B242" s="584" t="s">
        <v>3175</v>
      </c>
      <c r="C242" s="584" t="s">
        <v>2788</v>
      </c>
      <c r="D242" s="585">
        <v>1</v>
      </c>
      <c r="E242" s="584" t="s">
        <v>171</v>
      </c>
      <c r="F242" s="583" t="s">
        <v>3235</v>
      </c>
      <c r="G242" s="586" t="s">
        <v>3234</v>
      </c>
      <c r="H242" s="580"/>
      <c r="I242" s="578"/>
      <c r="J242" s="579"/>
      <c r="K242" s="576"/>
    </row>
    <row r="243" spans="1:11" ht="24">
      <c r="A243" s="568" t="s">
        <v>3539</v>
      </c>
      <c r="B243" s="584" t="s">
        <v>3152</v>
      </c>
      <c r="C243" s="584" t="s">
        <v>2788</v>
      </c>
      <c r="D243" s="585">
        <v>1</v>
      </c>
      <c r="E243" s="584" t="s">
        <v>171</v>
      </c>
      <c r="F243" s="583" t="s">
        <v>3151</v>
      </c>
      <c r="G243" s="586" t="s">
        <v>3150</v>
      </c>
      <c r="H243" s="580"/>
      <c r="I243" s="578"/>
      <c r="J243" s="579"/>
      <c r="K243" s="576"/>
    </row>
    <row r="244" spans="1:11" ht="24">
      <c r="A244" s="568" t="s">
        <v>3538</v>
      </c>
      <c r="B244" s="584" t="s">
        <v>3152</v>
      </c>
      <c r="C244" s="584" t="s">
        <v>2788</v>
      </c>
      <c r="D244" s="585">
        <v>1</v>
      </c>
      <c r="E244" s="584" t="s">
        <v>171</v>
      </c>
      <c r="F244" s="583" t="s">
        <v>3151</v>
      </c>
      <c r="G244" s="586" t="s">
        <v>3150</v>
      </c>
      <c r="H244" s="580"/>
      <c r="I244" s="578"/>
      <c r="J244" s="579"/>
      <c r="K244" s="576"/>
    </row>
    <row r="245" spans="1:11" ht="24">
      <c r="A245" s="568" t="s">
        <v>3537</v>
      </c>
      <c r="B245" s="584" t="s">
        <v>3175</v>
      </c>
      <c r="C245" s="584" t="s">
        <v>2788</v>
      </c>
      <c r="D245" s="585">
        <v>1</v>
      </c>
      <c r="E245" s="584" t="s">
        <v>171</v>
      </c>
      <c r="F245" s="583" t="s">
        <v>3235</v>
      </c>
      <c r="G245" s="586" t="s">
        <v>3234</v>
      </c>
      <c r="H245" s="580"/>
      <c r="I245" s="578"/>
      <c r="J245" s="579"/>
      <c r="K245" s="576"/>
    </row>
    <row r="246" spans="1:11" ht="24">
      <c r="A246" s="568" t="s">
        <v>3536</v>
      </c>
      <c r="B246" s="584" t="s">
        <v>3152</v>
      </c>
      <c r="C246" s="584" t="s">
        <v>2788</v>
      </c>
      <c r="D246" s="585">
        <v>1</v>
      </c>
      <c r="E246" s="584" t="s">
        <v>171</v>
      </c>
      <c r="F246" s="583" t="s">
        <v>3151</v>
      </c>
      <c r="G246" s="586" t="s">
        <v>3150</v>
      </c>
      <c r="H246" s="580"/>
      <c r="I246" s="578"/>
      <c r="J246" s="579"/>
      <c r="K246" s="576"/>
    </row>
    <row r="247" spans="1:11" ht="24">
      <c r="A247" s="568" t="s">
        <v>3535</v>
      </c>
      <c r="B247" s="584" t="s">
        <v>3534</v>
      </c>
      <c r="C247" s="584" t="s">
        <v>2807</v>
      </c>
      <c r="D247" s="585">
        <v>1</v>
      </c>
      <c r="E247" s="584" t="s">
        <v>171</v>
      </c>
      <c r="F247" s="583" t="s">
        <v>3169</v>
      </c>
      <c r="G247" s="586" t="s">
        <v>3168</v>
      </c>
      <c r="H247" s="580"/>
      <c r="I247" s="578"/>
      <c r="J247" s="579"/>
      <c r="K247" s="576"/>
    </row>
    <row r="248" spans="1:11">
      <c r="A248" s="568"/>
      <c r="B248" s="584" t="s">
        <v>3167</v>
      </c>
      <c r="C248" s="584" t="s">
        <v>2807</v>
      </c>
      <c r="D248" s="585">
        <v>1</v>
      </c>
      <c r="E248" s="584" t="s">
        <v>171</v>
      </c>
      <c r="F248" s="583" t="s">
        <v>3166</v>
      </c>
      <c r="G248" s="586" t="s">
        <v>3165</v>
      </c>
      <c r="H248" s="580"/>
      <c r="I248" s="578"/>
      <c r="J248" s="579"/>
      <c r="K248" s="576"/>
    </row>
    <row r="249" spans="1:11">
      <c r="A249" s="568"/>
      <c r="B249" s="584"/>
      <c r="C249" s="584" t="s">
        <v>2807</v>
      </c>
      <c r="D249" s="585">
        <v>1</v>
      </c>
      <c r="E249" s="584" t="s">
        <v>171</v>
      </c>
      <c r="F249" s="583" t="s">
        <v>3164</v>
      </c>
      <c r="G249" s="586" t="s">
        <v>3163</v>
      </c>
      <c r="H249" s="580"/>
      <c r="I249" s="578"/>
      <c r="J249" s="579"/>
      <c r="K249" s="576"/>
    </row>
    <row r="250" spans="1:11" ht="24">
      <c r="A250" s="568" t="s">
        <v>3533</v>
      </c>
      <c r="B250" s="584" t="s">
        <v>2828</v>
      </c>
      <c r="C250" s="584" t="s">
        <v>2788</v>
      </c>
      <c r="D250" s="585">
        <v>1</v>
      </c>
      <c r="E250" s="584" t="s">
        <v>171</v>
      </c>
      <c r="F250" s="583" t="s">
        <v>3161</v>
      </c>
      <c r="G250" s="586" t="s">
        <v>3160</v>
      </c>
      <c r="H250" s="580"/>
      <c r="I250" s="578"/>
      <c r="J250" s="579"/>
      <c r="K250" s="576"/>
    </row>
    <row r="251" spans="1:11" ht="24">
      <c r="A251" s="568" t="s">
        <v>3532</v>
      </c>
      <c r="B251" s="584" t="s">
        <v>3158</v>
      </c>
      <c r="C251" s="584" t="s">
        <v>2788</v>
      </c>
      <c r="D251" s="585">
        <v>1</v>
      </c>
      <c r="E251" s="584" t="s">
        <v>171</v>
      </c>
      <c r="F251" s="583" t="s">
        <v>3157</v>
      </c>
      <c r="G251" s="586" t="s">
        <v>3156</v>
      </c>
      <c r="H251" s="580"/>
      <c r="I251" s="578"/>
      <c r="J251" s="579"/>
      <c r="K251" s="576"/>
    </row>
    <row r="252" spans="1:11" ht="24">
      <c r="A252" s="568" t="s">
        <v>3531</v>
      </c>
      <c r="B252" s="584" t="s">
        <v>3152</v>
      </c>
      <c r="C252" s="584" t="s">
        <v>2788</v>
      </c>
      <c r="D252" s="585">
        <v>1</v>
      </c>
      <c r="E252" s="584" t="s">
        <v>171</v>
      </c>
      <c r="F252" s="583" t="s">
        <v>3151</v>
      </c>
      <c r="G252" s="586" t="s">
        <v>3150</v>
      </c>
      <c r="H252" s="580"/>
      <c r="I252" s="578"/>
      <c r="J252" s="579"/>
      <c r="K252" s="576"/>
    </row>
    <row r="253" spans="1:11">
      <c r="A253" s="568" t="s">
        <v>3530</v>
      </c>
      <c r="B253" s="584"/>
      <c r="C253" s="584"/>
      <c r="D253" s="585"/>
      <c r="E253" s="584"/>
      <c r="F253" s="583"/>
      <c r="G253" s="586" t="s">
        <v>1578</v>
      </c>
      <c r="H253" s="580"/>
      <c r="I253" s="578"/>
      <c r="J253" s="579"/>
      <c r="K253" s="576"/>
    </row>
    <row r="254" spans="1:11">
      <c r="A254" s="587"/>
      <c r="B254" s="584"/>
      <c r="C254" s="584"/>
      <c r="D254" s="585"/>
      <c r="E254" s="584"/>
      <c r="F254" s="583"/>
      <c r="G254" s="582" t="s">
        <v>3529</v>
      </c>
      <c r="H254" s="580"/>
      <c r="I254" s="578"/>
      <c r="J254" s="579"/>
      <c r="K254" s="576"/>
    </row>
    <row r="255" spans="1:11" ht="24">
      <c r="A255" s="568" t="s">
        <v>3528</v>
      </c>
      <c r="B255" s="584" t="s">
        <v>3152</v>
      </c>
      <c r="C255" s="584" t="s">
        <v>2788</v>
      </c>
      <c r="D255" s="585">
        <v>1</v>
      </c>
      <c r="E255" s="584" t="s">
        <v>171</v>
      </c>
      <c r="F255" s="583" t="s">
        <v>3151</v>
      </c>
      <c r="G255" s="586" t="s">
        <v>3150</v>
      </c>
      <c r="H255" s="580"/>
      <c r="I255" s="578"/>
      <c r="J255" s="579"/>
      <c r="K255" s="576"/>
    </row>
    <row r="256" spans="1:11" ht="24">
      <c r="A256" s="568" t="s">
        <v>3527</v>
      </c>
      <c r="B256" s="584" t="s">
        <v>3148</v>
      </c>
      <c r="C256" s="584" t="s">
        <v>2788</v>
      </c>
      <c r="D256" s="585">
        <v>1</v>
      </c>
      <c r="E256" s="584" t="s">
        <v>171</v>
      </c>
      <c r="F256" s="583" t="s">
        <v>3225</v>
      </c>
      <c r="G256" s="586" t="s">
        <v>3224</v>
      </c>
      <c r="H256" s="580"/>
      <c r="I256" s="578"/>
      <c r="J256" s="579"/>
      <c r="K256" s="576"/>
    </row>
    <row r="257" spans="1:11">
      <c r="A257" s="568" t="s">
        <v>3526</v>
      </c>
      <c r="B257" s="584"/>
      <c r="C257" s="584"/>
      <c r="D257" s="585"/>
      <c r="E257" s="584"/>
      <c r="F257" s="583"/>
      <c r="G257" s="586" t="s">
        <v>1578</v>
      </c>
      <c r="H257" s="580"/>
      <c r="I257" s="578"/>
      <c r="J257" s="579"/>
      <c r="K257" s="576"/>
    </row>
    <row r="258" spans="1:11">
      <c r="A258" s="587"/>
      <c r="B258" s="584"/>
      <c r="C258" s="584"/>
      <c r="D258" s="585"/>
      <c r="E258" s="584"/>
      <c r="F258" s="583"/>
      <c r="G258" s="582" t="s">
        <v>3525</v>
      </c>
      <c r="H258" s="580"/>
      <c r="I258" s="578"/>
      <c r="J258" s="579"/>
      <c r="K258" s="576"/>
    </row>
    <row r="259" spans="1:11">
      <c r="A259" s="568" t="s">
        <v>3524</v>
      </c>
      <c r="B259" s="584" t="s">
        <v>3523</v>
      </c>
      <c r="C259" s="584" t="s">
        <v>2807</v>
      </c>
      <c r="D259" s="585">
        <v>1</v>
      </c>
      <c r="E259" s="584" t="s">
        <v>171</v>
      </c>
      <c r="F259" s="583" t="s">
        <v>3279</v>
      </c>
      <c r="G259" s="586" t="s">
        <v>3278</v>
      </c>
      <c r="H259" s="580"/>
      <c r="I259" s="578"/>
      <c r="J259" s="579"/>
      <c r="K259" s="576"/>
    </row>
    <row r="260" spans="1:11" ht="24">
      <c r="A260" s="568" t="s">
        <v>3522</v>
      </c>
      <c r="B260" s="584"/>
      <c r="C260" s="584" t="s">
        <v>2901</v>
      </c>
      <c r="D260" s="585">
        <v>1</v>
      </c>
      <c r="E260" s="584" t="s">
        <v>171</v>
      </c>
      <c r="F260" s="583" t="s">
        <v>3276</v>
      </c>
      <c r="G260" s="586" t="s">
        <v>3275</v>
      </c>
      <c r="H260" s="580"/>
      <c r="I260" s="578"/>
      <c r="J260" s="579"/>
      <c r="K260" s="576"/>
    </row>
    <row r="261" spans="1:11" ht="24">
      <c r="A261" s="568" t="s">
        <v>3521</v>
      </c>
      <c r="B261" s="584"/>
      <c r="C261" s="584" t="s">
        <v>2901</v>
      </c>
      <c r="D261" s="585">
        <v>1</v>
      </c>
      <c r="E261" s="584" t="s">
        <v>171</v>
      </c>
      <c r="F261" s="583" t="s">
        <v>3273</v>
      </c>
      <c r="G261" s="586" t="s">
        <v>3272</v>
      </c>
      <c r="H261" s="580"/>
      <c r="I261" s="578"/>
      <c r="J261" s="579"/>
      <c r="K261" s="576"/>
    </row>
    <row r="262" spans="1:11">
      <c r="A262" s="568" t="s">
        <v>3520</v>
      </c>
      <c r="B262" s="584" t="s">
        <v>3179</v>
      </c>
      <c r="C262" s="584" t="s">
        <v>2788</v>
      </c>
      <c r="D262" s="585">
        <v>1</v>
      </c>
      <c r="E262" s="584" t="s">
        <v>171</v>
      </c>
      <c r="F262" s="583" t="s">
        <v>3270</v>
      </c>
      <c r="G262" s="586" t="s">
        <v>3269</v>
      </c>
      <c r="H262" s="580"/>
      <c r="I262" s="578"/>
      <c r="J262" s="579"/>
      <c r="K262" s="576"/>
    </row>
    <row r="263" spans="1:11" ht="24">
      <c r="A263" s="568" t="s">
        <v>3519</v>
      </c>
      <c r="B263" s="584" t="s">
        <v>3179</v>
      </c>
      <c r="C263" s="584" t="s">
        <v>2788</v>
      </c>
      <c r="D263" s="585">
        <v>1</v>
      </c>
      <c r="E263" s="584" t="s">
        <v>171</v>
      </c>
      <c r="F263" s="583" t="s">
        <v>3147</v>
      </c>
      <c r="G263" s="586" t="s">
        <v>3146</v>
      </c>
      <c r="H263" s="580"/>
      <c r="I263" s="578"/>
      <c r="J263" s="579"/>
      <c r="K263" s="576"/>
    </row>
    <row r="264" spans="1:11">
      <c r="A264" s="568" t="s">
        <v>3518</v>
      </c>
      <c r="B264" s="584"/>
      <c r="C264" s="584"/>
      <c r="D264" s="585"/>
      <c r="E264" s="584"/>
      <c r="F264" s="583"/>
      <c r="G264" s="586" t="s">
        <v>1578</v>
      </c>
      <c r="H264" s="580"/>
      <c r="I264" s="578"/>
      <c r="J264" s="579"/>
      <c r="K264" s="576"/>
    </row>
    <row r="265" spans="1:11">
      <c r="A265" s="587"/>
      <c r="B265" s="584"/>
      <c r="C265" s="584"/>
      <c r="D265" s="585"/>
      <c r="E265" s="584"/>
      <c r="F265" s="583"/>
      <c r="G265" s="582" t="s">
        <v>3517</v>
      </c>
      <c r="H265" s="580"/>
      <c r="I265" s="578"/>
      <c r="J265" s="579"/>
      <c r="K265" s="576"/>
    </row>
    <row r="266" spans="1:11">
      <c r="A266" s="568" t="s">
        <v>3516</v>
      </c>
      <c r="B266" s="584" t="s">
        <v>3515</v>
      </c>
      <c r="C266" s="584" t="s">
        <v>2807</v>
      </c>
      <c r="D266" s="585">
        <v>1</v>
      </c>
      <c r="E266" s="584" t="s">
        <v>171</v>
      </c>
      <c r="F266" s="583" t="s">
        <v>3279</v>
      </c>
      <c r="G266" s="586" t="s">
        <v>3278</v>
      </c>
      <c r="H266" s="580"/>
      <c r="I266" s="578"/>
      <c r="J266" s="579"/>
      <c r="K266" s="576"/>
    </row>
    <row r="267" spans="1:11" ht="24">
      <c r="A267" s="568" t="s">
        <v>3514</v>
      </c>
      <c r="B267" s="584"/>
      <c r="C267" s="584" t="s">
        <v>2901</v>
      </c>
      <c r="D267" s="585">
        <v>1</v>
      </c>
      <c r="E267" s="584" t="s">
        <v>171</v>
      </c>
      <c r="F267" s="583" t="s">
        <v>3276</v>
      </c>
      <c r="G267" s="586" t="s">
        <v>3275</v>
      </c>
      <c r="H267" s="580"/>
      <c r="I267" s="578"/>
      <c r="J267" s="579"/>
      <c r="K267" s="576"/>
    </row>
    <row r="268" spans="1:11" ht="24">
      <c r="A268" s="568" t="s">
        <v>3513</v>
      </c>
      <c r="B268" s="584"/>
      <c r="C268" s="584" t="s">
        <v>2901</v>
      </c>
      <c r="D268" s="585">
        <v>1</v>
      </c>
      <c r="E268" s="584" t="s">
        <v>171</v>
      </c>
      <c r="F268" s="583" t="s">
        <v>3273</v>
      </c>
      <c r="G268" s="586" t="s">
        <v>3272</v>
      </c>
      <c r="H268" s="580"/>
      <c r="I268" s="578"/>
      <c r="J268" s="579"/>
      <c r="K268" s="576"/>
    </row>
    <row r="269" spans="1:11">
      <c r="A269" s="568" t="s">
        <v>3512</v>
      </c>
      <c r="B269" s="584" t="s">
        <v>3179</v>
      </c>
      <c r="C269" s="584" t="s">
        <v>2788</v>
      </c>
      <c r="D269" s="585">
        <v>1</v>
      </c>
      <c r="E269" s="584" t="s">
        <v>171</v>
      </c>
      <c r="F269" s="583" t="s">
        <v>3270</v>
      </c>
      <c r="G269" s="586" t="s">
        <v>3269</v>
      </c>
      <c r="H269" s="580"/>
      <c r="I269" s="578"/>
      <c r="J269" s="579"/>
      <c r="K269" s="576"/>
    </row>
    <row r="270" spans="1:11" ht="24">
      <c r="A270" s="568" t="s">
        <v>3511</v>
      </c>
      <c r="B270" s="584" t="s">
        <v>3179</v>
      </c>
      <c r="C270" s="584" t="s">
        <v>2788</v>
      </c>
      <c r="D270" s="585">
        <v>1</v>
      </c>
      <c r="E270" s="584" t="s">
        <v>171</v>
      </c>
      <c r="F270" s="583" t="s">
        <v>3147</v>
      </c>
      <c r="G270" s="586" t="s">
        <v>3146</v>
      </c>
      <c r="H270" s="580"/>
      <c r="I270" s="578"/>
      <c r="J270" s="579"/>
      <c r="K270" s="576"/>
    </row>
    <row r="271" spans="1:11">
      <c r="A271" s="568" t="s">
        <v>3510</v>
      </c>
      <c r="B271" s="584"/>
      <c r="C271" s="584"/>
      <c r="D271" s="585"/>
      <c r="E271" s="584"/>
      <c r="F271" s="583"/>
      <c r="G271" s="586" t="s">
        <v>1578</v>
      </c>
      <c r="H271" s="580"/>
      <c r="I271" s="578"/>
      <c r="J271" s="579"/>
      <c r="K271" s="576"/>
    </row>
    <row r="272" spans="1:11">
      <c r="A272" s="587"/>
      <c r="B272" s="584"/>
      <c r="C272" s="584"/>
      <c r="D272" s="585"/>
      <c r="E272" s="584"/>
      <c r="F272" s="583"/>
      <c r="G272" s="582" t="s">
        <v>3097</v>
      </c>
      <c r="H272" s="580"/>
      <c r="I272" s="578"/>
      <c r="J272" s="579"/>
      <c r="K272" s="576"/>
    </row>
    <row r="273" spans="1:15">
      <c r="A273" s="568" t="s">
        <v>3451</v>
      </c>
      <c r="B273" s="584" t="s">
        <v>3095</v>
      </c>
      <c r="C273" s="584" t="s">
        <v>2807</v>
      </c>
      <c r="D273" s="585">
        <v>2</v>
      </c>
      <c r="E273" s="584" t="s">
        <v>171</v>
      </c>
      <c r="F273" s="583" t="s">
        <v>150</v>
      </c>
      <c r="G273" s="586" t="s">
        <v>3094</v>
      </c>
      <c r="H273" s="580"/>
      <c r="I273" s="578"/>
      <c r="J273" s="579"/>
      <c r="K273" s="576"/>
    </row>
    <row r="274" spans="1:15">
      <c r="A274" s="568"/>
      <c r="B274" s="584"/>
      <c r="C274" s="584"/>
      <c r="D274" s="585"/>
      <c r="E274" s="584"/>
      <c r="F274" s="583"/>
      <c r="G274" s="582"/>
      <c r="H274" s="580"/>
      <c r="I274" s="578"/>
      <c r="J274" s="579"/>
      <c r="K274" s="576"/>
    </row>
    <row r="275" spans="1:15">
      <c r="A275" s="587"/>
      <c r="B275" s="584"/>
      <c r="C275" s="584"/>
      <c r="D275" s="585"/>
      <c r="E275" s="584"/>
      <c r="F275" s="583"/>
      <c r="G275" s="582" t="s">
        <v>3509</v>
      </c>
      <c r="H275" s="580"/>
      <c r="I275" s="578"/>
      <c r="J275" s="579"/>
      <c r="K275" s="576"/>
    </row>
    <row r="276" spans="1:15">
      <c r="A276" s="587"/>
      <c r="B276" s="584"/>
      <c r="C276" s="584"/>
      <c r="D276" s="585"/>
      <c r="E276" s="584"/>
      <c r="F276" s="583"/>
      <c r="G276" s="582" t="s">
        <v>3220</v>
      </c>
      <c r="H276" s="580"/>
      <c r="I276" s="578"/>
      <c r="J276" s="579"/>
      <c r="K276" s="576"/>
    </row>
    <row r="277" spans="1:15">
      <c r="A277" s="568" t="s">
        <v>3508</v>
      </c>
      <c r="B277" s="584" t="s">
        <v>3179</v>
      </c>
      <c r="C277" s="584" t="s">
        <v>2788</v>
      </c>
      <c r="D277" s="585">
        <v>1</v>
      </c>
      <c r="E277" s="584" t="s">
        <v>171</v>
      </c>
      <c r="F277" s="583" t="s">
        <v>3174</v>
      </c>
      <c r="G277" s="586" t="s">
        <v>3173</v>
      </c>
      <c r="H277" s="580"/>
      <c r="I277" s="578"/>
      <c r="J277" s="579"/>
      <c r="K277" s="576"/>
    </row>
    <row r="278" spans="1:15" ht="24">
      <c r="A278" s="568" t="s">
        <v>3507</v>
      </c>
      <c r="B278" s="584" t="s">
        <v>3158</v>
      </c>
      <c r="C278" s="584" t="s">
        <v>2788</v>
      </c>
      <c r="D278" s="585">
        <v>1</v>
      </c>
      <c r="E278" s="584" t="s">
        <v>171</v>
      </c>
      <c r="F278" s="583" t="s">
        <v>3157</v>
      </c>
      <c r="G278" s="586" t="s">
        <v>3156</v>
      </c>
      <c r="H278" s="580"/>
      <c r="I278" s="578"/>
      <c r="J278" s="579"/>
      <c r="K278" s="576"/>
    </row>
    <row r="279" spans="1:15" ht="24">
      <c r="A279" s="568" t="s">
        <v>3506</v>
      </c>
      <c r="B279" s="584" t="s">
        <v>3152</v>
      </c>
      <c r="C279" s="584" t="s">
        <v>2788</v>
      </c>
      <c r="D279" s="585">
        <v>1</v>
      </c>
      <c r="E279" s="584" t="s">
        <v>171</v>
      </c>
      <c r="F279" s="583" t="s">
        <v>3151</v>
      </c>
      <c r="G279" s="586" t="s">
        <v>3150</v>
      </c>
      <c r="H279" s="580"/>
      <c r="I279" s="578"/>
      <c r="J279" s="579"/>
      <c r="K279" s="576"/>
    </row>
    <row r="280" spans="1:15">
      <c r="A280" s="568" t="s">
        <v>3505</v>
      </c>
      <c r="B280" s="584" t="s">
        <v>3158</v>
      </c>
      <c r="C280" s="584" t="s">
        <v>2788</v>
      </c>
      <c r="D280" s="585">
        <v>1</v>
      </c>
      <c r="E280" s="584" t="s">
        <v>171</v>
      </c>
      <c r="F280" s="583" t="s">
        <v>3215</v>
      </c>
      <c r="G280" s="586" t="s">
        <v>3214</v>
      </c>
      <c r="H280" s="580"/>
      <c r="I280" s="578"/>
      <c r="J280" s="579"/>
      <c r="K280" s="576"/>
    </row>
    <row r="281" spans="1:15">
      <c r="A281" s="568" t="s">
        <v>3504</v>
      </c>
      <c r="B281" s="584" t="s">
        <v>3503</v>
      </c>
      <c r="C281" s="584" t="s">
        <v>2788</v>
      </c>
      <c r="D281" s="585">
        <v>1</v>
      </c>
      <c r="E281" s="584" t="s">
        <v>171</v>
      </c>
      <c r="F281" s="583" t="s">
        <v>3211</v>
      </c>
      <c r="G281" s="562" t="s">
        <v>3210</v>
      </c>
      <c r="H281" s="580"/>
      <c r="I281" s="578"/>
      <c r="J281" s="579"/>
      <c r="K281" s="576"/>
    </row>
    <row r="282" spans="1:15">
      <c r="A282" s="568" t="s">
        <v>3502</v>
      </c>
      <c r="B282" s="584" t="s">
        <v>3193</v>
      </c>
      <c r="C282" s="584" t="s">
        <v>58</v>
      </c>
      <c r="D282" s="585">
        <v>1</v>
      </c>
      <c r="E282" s="584" t="s">
        <v>171</v>
      </c>
      <c r="F282" s="583" t="s">
        <v>3501</v>
      </c>
      <c r="G282" s="586" t="s">
        <v>3500</v>
      </c>
      <c r="H282" s="580"/>
      <c r="I282" s="578"/>
      <c r="J282" s="579"/>
      <c r="K282" s="576"/>
    </row>
    <row r="283" spans="1:15" ht="24">
      <c r="A283" s="588"/>
      <c r="B283" s="584"/>
      <c r="C283" s="584" t="s">
        <v>58</v>
      </c>
      <c r="D283" s="585">
        <v>1</v>
      </c>
      <c r="E283" s="584" t="s">
        <v>171</v>
      </c>
      <c r="F283" s="583" t="s">
        <v>3499</v>
      </c>
      <c r="G283" s="586" t="s">
        <v>3205</v>
      </c>
      <c r="H283" s="580"/>
      <c r="I283" s="578"/>
      <c r="J283" s="579"/>
      <c r="K283" s="576"/>
    </row>
    <row r="284" spans="1:15" ht="24">
      <c r="A284" s="568"/>
      <c r="B284" s="584" t="s">
        <v>3188</v>
      </c>
      <c r="C284" s="584" t="s">
        <v>2788</v>
      </c>
      <c r="D284" s="585">
        <v>1</v>
      </c>
      <c r="E284" s="584" t="s">
        <v>171</v>
      </c>
      <c r="F284" s="583" t="s">
        <v>3187</v>
      </c>
      <c r="G284" s="586" t="s">
        <v>3186</v>
      </c>
      <c r="H284" s="580"/>
      <c r="I284" s="578"/>
      <c r="J284" s="579"/>
      <c r="K284" s="576"/>
    </row>
    <row r="285" spans="1:15" ht="24">
      <c r="A285" s="568" t="s">
        <v>3498</v>
      </c>
      <c r="B285" s="584" t="s">
        <v>3201</v>
      </c>
      <c r="C285" s="584" t="s">
        <v>2788</v>
      </c>
      <c r="D285" s="585">
        <v>1</v>
      </c>
      <c r="E285" s="584" t="s">
        <v>171</v>
      </c>
      <c r="F285" s="583" t="s">
        <v>3200</v>
      </c>
      <c r="G285" s="586" t="s">
        <v>3199</v>
      </c>
      <c r="H285" s="580"/>
      <c r="I285" s="578"/>
      <c r="J285" s="579"/>
      <c r="K285" s="576"/>
    </row>
    <row r="286" spans="1:15" ht="24">
      <c r="A286" s="568" t="s">
        <v>3497</v>
      </c>
      <c r="B286" s="584" t="s">
        <v>3179</v>
      </c>
      <c r="C286" s="584" t="s">
        <v>2788</v>
      </c>
      <c r="D286" s="585">
        <v>1</v>
      </c>
      <c r="E286" s="584" t="s">
        <v>171</v>
      </c>
      <c r="F286" s="583" t="s">
        <v>3197</v>
      </c>
      <c r="G286" s="586" t="s">
        <v>3196</v>
      </c>
      <c r="H286" s="580"/>
      <c r="I286" s="578"/>
      <c r="J286" s="579"/>
      <c r="K286" s="576"/>
      <c r="O286" s="747"/>
    </row>
    <row r="287" spans="1:15">
      <c r="A287" s="568" t="s">
        <v>3496</v>
      </c>
      <c r="B287" s="584"/>
      <c r="C287" s="584"/>
      <c r="D287" s="585"/>
      <c r="E287" s="584"/>
      <c r="F287" s="583"/>
      <c r="G287" s="586" t="s">
        <v>1578</v>
      </c>
      <c r="H287" s="580"/>
      <c r="I287" s="578"/>
      <c r="J287" s="579"/>
      <c r="K287" s="576"/>
      <c r="O287" s="747"/>
    </row>
    <row r="288" spans="1:15">
      <c r="A288" s="568" t="s">
        <v>3495</v>
      </c>
      <c r="B288" s="584" t="s">
        <v>3193</v>
      </c>
      <c r="C288" s="584" t="s">
        <v>58</v>
      </c>
      <c r="D288" s="585">
        <v>1</v>
      </c>
      <c r="E288" s="584" t="s">
        <v>171</v>
      </c>
      <c r="F288" s="583" t="s">
        <v>3391</v>
      </c>
      <c r="G288" s="586" t="s">
        <v>3390</v>
      </c>
      <c r="H288" s="580"/>
      <c r="I288" s="578"/>
      <c r="J288" s="579"/>
      <c r="K288" s="576"/>
      <c r="O288" s="747"/>
    </row>
    <row r="289" spans="1:15" ht="24">
      <c r="A289" s="568"/>
      <c r="B289" s="584" t="s">
        <v>3188</v>
      </c>
      <c r="C289" s="584" t="s">
        <v>2788</v>
      </c>
      <c r="D289" s="585">
        <v>1</v>
      </c>
      <c r="E289" s="584" t="s">
        <v>171</v>
      </c>
      <c r="F289" s="583" t="s">
        <v>3389</v>
      </c>
      <c r="G289" s="586" t="s">
        <v>3388</v>
      </c>
      <c r="H289" s="580"/>
      <c r="I289" s="578"/>
      <c r="J289" s="579"/>
      <c r="K289" s="576"/>
      <c r="O289" s="747"/>
    </row>
    <row r="290" spans="1:15" ht="24">
      <c r="A290" s="568" t="s">
        <v>3494</v>
      </c>
      <c r="B290" s="584"/>
      <c r="C290" s="584" t="s">
        <v>2807</v>
      </c>
      <c r="D290" s="585">
        <v>1</v>
      </c>
      <c r="E290" s="584" t="s">
        <v>171</v>
      </c>
      <c r="F290" s="583" t="s">
        <v>3245</v>
      </c>
      <c r="G290" s="586" t="s">
        <v>3244</v>
      </c>
      <c r="H290" s="580"/>
      <c r="I290" s="578"/>
      <c r="J290" s="579"/>
      <c r="K290" s="576"/>
      <c r="O290" s="747"/>
    </row>
    <row r="291" spans="1:15" ht="24">
      <c r="A291" s="568" t="s">
        <v>3493</v>
      </c>
      <c r="B291" s="584" t="s">
        <v>3492</v>
      </c>
      <c r="C291" s="584" t="s">
        <v>2807</v>
      </c>
      <c r="D291" s="585">
        <v>1</v>
      </c>
      <c r="E291" s="584" t="s">
        <v>171</v>
      </c>
      <c r="F291" s="583" t="s">
        <v>3169</v>
      </c>
      <c r="G291" s="586" t="s">
        <v>3168</v>
      </c>
      <c r="H291" s="580"/>
      <c r="I291" s="578"/>
      <c r="J291" s="579"/>
      <c r="K291" s="576"/>
      <c r="O291" s="747"/>
    </row>
    <row r="292" spans="1:15">
      <c r="A292" s="588"/>
      <c r="B292" s="584" t="s">
        <v>3167</v>
      </c>
      <c r="C292" s="584" t="s">
        <v>2807</v>
      </c>
      <c r="D292" s="585">
        <v>1</v>
      </c>
      <c r="E292" s="584" t="s">
        <v>171</v>
      </c>
      <c r="F292" s="583" t="s">
        <v>3166</v>
      </c>
      <c r="G292" s="586" t="s">
        <v>3165</v>
      </c>
      <c r="H292" s="580"/>
      <c r="I292" s="578"/>
      <c r="J292" s="579"/>
      <c r="K292" s="576"/>
      <c r="O292" s="747"/>
    </row>
    <row r="293" spans="1:15">
      <c r="A293" s="568"/>
      <c r="B293" s="584"/>
      <c r="C293" s="584" t="s">
        <v>2807</v>
      </c>
      <c r="D293" s="585">
        <v>1</v>
      </c>
      <c r="E293" s="584" t="s">
        <v>171</v>
      </c>
      <c r="F293" s="583" t="s">
        <v>3164</v>
      </c>
      <c r="G293" s="586" t="s">
        <v>3163</v>
      </c>
      <c r="H293" s="580"/>
      <c r="I293" s="578"/>
      <c r="J293" s="579"/>
      <c r="K293" s="576"/>
      <c r="O293" s="747"/>
    </row>
    <row r="294" spans="1:15" ht="24">
      <c r="A294" s="568" t="s">
        <v>3491</v>
      </c>
      <c r="B294" s="584" t="s">
        <v>2828</v>
      </c>
      <c r="C294" s="584" t="s">
        <v>2788</v>
      </c>
      <c r="D294" s="585">
        <v>1</v>
      </c>
      <c r="E294" s="584" t="s">
        <v>171</v>
      </c>
      <c r="F294" s="583" t="s">
        <v>3161</v>
      </c>
      <c r="G294" s="586" t="s">
        <v>3160</v>
      </c>
      <c r="H294" s="580"/>
      <c r="I294" s="578"/>
      <c r="J294" s="579"/>
      <c r="K294" s="576"/>
      <c r="O294" s="747"/>
    </row>
    <row r="295" spans="1:15" ht="24">
      <c r="A295" s="568" t="s">
        <v>3490</v>
      </c>
      <c r="B295" s="584" t="s">
        <v>3152</v>
      </c>
      <c r="C295" s="584" t="s">
        <v>2788</v>
      </c>
      <c r="D295" s="585">
        <v>1</v>
      </c>
      <c r="E295" s="584" t="s">
        <v>171</v>
      </c>
      <c r="F295" s="583" t="s">
        <v>3151</v>
      </c>
      <c r="G295" s="586" t="s">
        <v>3150</v>
      </c>
      <c r="H295" s="580"/>
      <c r="I295" s="578"/>
      <c r="J295" s="579"/>
      <c r="K295" s="576"/>
    </row>
    <row r="296" spans="1:15" ht="24">
      <c r="A296" s="568" t="s">
        <v>3489</v>
      </c>
      <c r="B296" s="584" t="s">
        <v>3175</v>
      </c>
      <c r="C296" s="584" t="s">
        <v>2788</v>
      </c>
      <c r="D296" s="585">
        <v>1</v>
      </c>
      <c r="E296" s="584" t="s">
        <v>171</v>
      </c>
      <c r="F296" s="583" t="s">
        <v>3235</v>
      </c>
      <c r="G296" s="586" t="s">
        <v>3234</v>
      </c>
      <c r="H296" s="580"/>
      <c r="I296" s="578"/>
      <c r="J296" s="579"/>
      <c r="K296" s="576"/>
    </row>
    <row r="297" spans="1:15" ht="24">
      <c r="A297" s="568" t="s">
        <v>3488</v>
      </c>
      <c r="B297" s="584" t="s">
        <v>3152</v>
      </c>
      <c r="C297" s="584" t="s">
        <v>2788</v>
      </c>
      <c r="D297" s="585">
        <v>1</v>
      </c>
      <c r="E297" s="584" t="s">
        <v>171</v>
      </c>
      <c r="F297" s="583" t="s">
        <v>3151</v>
      </c>
      <c r="G297" s="586" t="s">
        <v>3150</v>
      </c>
      <c r="H297" s="580"/>
      <c r="I297" s="578"/>
      <c r="J297" s="579"/>
      <c r="K297" s="576"/>
    </row>
    <row r="298" spans="1:15" ht="24">
      <c r="A298" s="568" t="s">
        <v>3487</v>
      </c>
      <c r="B298" s="584" t="s">
        <v>3152</v>
      </c>
      <c r="C298" s="584" t="s">
        <v>2788</v>
      </c>
      <c r="D298" s="585">
        <v>1</v>
      </c>
      <c r="E298" s="584" t="s">
        <v>171</v>
      </c>
      <c r="F298" s="583" t="s">
        <v>3151</v>
      </c>
      <c r="G298" s="586" t="s">
        <v>3150</v>
      </c>
      <c r="H298" s="580"/>
      <c r="I298" s="578"/>
      <c r="J298" s="579"/>
      <c r="K298" s="576"/>
    </row>
    <row r="299" spans="1:15" ht="24">
      <c r="A299" s="568" t="s">
        <v>3486</v>
      </c>
      <c r="B299" s="584" t="s">
        <v>3175</v>
      </c>
      <c r="C299" s="584" t="s">
        <v>2788</v>
      </c>
      <c r="D299" s="585">
        <v>1</v>
      </c>
      <c r="E299" s="584" t="s">
        <v>171</v>
      </c>
      <c r="F299" s="583" t="s">
        <v>3235</v>
      </c>
      <c r="G299" s="586" t="s">
        <v>3234</v>
      </c>
      <c r="H299" s="580"/>
      <c r="I299" s="578"/>
      <c r="J299" s="579"/>
      <c r="K299" s="576"/>
    </row>
    <row r="300" spans="1:15" ht="24">
      <c r="A300" s="568" t="s">
        <v>3485</v>
      </c>
      <c r="B300" s="584" t="s">
        <v>3152</v>
      </c>
      <c r="C300" s="584" t="s">
        <v>2788</v>
      </c>
      <c r="D300" s="585">
        <v>1</v>
      </c>
      <c r="E300" s="584" t="s">
        <v>171</v>
      </c>
      <c r="F300" s="583" t="s">
        <v>3151</v>
      </c>
      <c r="G300" s="586" t="s">
        <v>3150</v>
      </c>
      <c r="H300" s="580"/>
      <c r="I300" s="578"/>
      <c r="J300" s="579"/>
      <c r="K300" s="576"/>
    </row>
    <row r="301" spans="1:15" ht="24">
      <c r="A301" s="568" t="s">
        <v>3484</v>
      </c>
      <c r="B301" s="584" t="s">
        <v>3483</v>
      </c>
      <c r="C301" s="584" t="s">
        <v>2807</v>
      </c>
      <c r="D301" s="585">
        <v>1</v>
      </c>
      <c r="E301" s="584" t="s">
        <v>171</v>
      </c>
      <c r="F301" s="583" t="s">
        <v>3169</v>
      </c>
      <c r="G301" s="586" t="s">
        <v>3168</v>
      </c>
      <c r="H301" s="580"/>
      <c r="I301" s="578"/>
      <c r="J301" s="579"/>
      <c r="K301" s="576"/>
    </row>
    <row r="302" spans="1:15">
      <c r="A302" s="588"/>
      <c r="B302" s="584" t="s">
        <v>3167</v>
      </c>
      <c r="C302" s="584" t="s">
        <v>2807</v>
      </c>
      <c r="D302" s="585">
        <v>1</v>
      </c>
      <c r="E302" s="584" t="s">
        <v>171</v>
      </c>
      <c r="F302" s="583" t="s">
        <v>3166</v>
      </c>
      <c r="G302" s="586" t="s">
        <v>3165</v>
      </c>
      <c r="H302" s="580"/>
      <c r="I302" s="578"/>
      <c r="J302" s="579"/>
      <c r="K302" s="576"/>
    </row>
    <row r="303" spans="1:15">
      <c r="A303" s="568"/>
      <c r="B303" s="584"/>
      <c r="C303" s="584" t="s">
        <v>2807</v>
      </c>
      <c r="D303" s="585">
        <v>1</v>
      </c>
      <c r="E303" s="584" t="s">
        <v>171</v>
      </c>
      <c r="F303" s="583" t="s">
        <v>3164</v>
      </c>
      <c r="G303" s="586" t="s">
        <v>3163</v>
      </c>
      <c r="H303" s="580"/>
      <c r="I303" s="578"/>
      <c r="J303" s="579"/>
      <c r="K303" s="576"/>
    </row>
    <row r="304" spans="1:15" ht="24">
      <c r="A304" s="568" t="s">
        <v>3482</v>
      </c>
      <c r="B304" s="584" t="s">
        <v>2828</v>
      </c>
      <c r="C304" s="584" t="s">
        <v>2788</v>
      </c>
      <c r="D304" s="585">
        <v>1</v>
      </c>
      <c r="E304" s="584" t="s">
        <v>171</v>
      </c>
      <c r="F304" s="583" t="s">
        <v>3161</v>
      </c>
      <c r="G304" s="586" t="s">
        <v>3160</v>
      </c>
      <c r="H304" s="580"/>
      <c r="I304" s="578"/>
      <c r="J304" s="579"/>
      <c r="K304" s="576"/>
    </row>
    <row r="305" spans="1:11" ht="24">
      <c r="A305" s="568" t="s">
        <v>3481</v>
      </c>
      <c r="B305" s="584" t="s">
        <v>3158</v>
      </c>
      <c r="C305" s="584" t="s">
        <v>2788</v>
      </c>
      <c r="D305" s="585">
        <v>1</v>
      </c>
      <c r="E305" s="584" t="s">
        <v>171</v>
      </c>
      <c r="F305" s="583" t="s">
        <v>3157</v>
      </c>
      <c r="G305" s="586" t="s">
        <v>3156</v>
      </c>
      <c r="H305" s="580"/>
      <c r="I305" s="578"/>
      <c r="J305" s="579"/>
      <c r="K305" s="576"/>
    </row>
    <row r="306" spans="1:11" ht="24">
      <c r="A306" s="568" t="s">
        <v>3480</v>
      </c>
      <c r="B306" s="584" t="s">
        <v>3152</v>
      </c>
      <c r="C306" s="584" t="s">
        <v>2788</v>
      </c>
      <c r="D306" s="585">
        <v>1</v>
      </c>
      <c r="E306" s="584" t="s">
        <v>171</v>
      </c>
      <c r="F306" s="583" t="s">
        <v>3151</v>
      </c>
      <c r="G306" s="586" t="s">
        <v>3150</v>
      </c>
      <c r="H306" s="580"/>
      <c r="I306" s="578"/>
      <c r="J306" s="579"/>
      <c r="K306" s="576"/>
    </row>
    <row r="307" spans="1:11">
      <c r="A307" s="568" t="s">
        <v>3479</v>
      </c>
      <c r="B307" s="584"/>
      <c r="C307" s="584"/>
      <c r="D307" s="585"/>
      <c r="E307" s="584"/>
      <c r="F307" s="583"/>
      <c r="G307" s="586" t="s">
        <v>1578</v>
      </c>
      <c r="H307" s="580"/>
      <c r="I307" s="578"/>
      <c r="J307" s="579"/>
      <c r="K307" s="576"/>
    </row>
    <row r="308" spans="1:11">
      <c r="A308" s="588"/>
      <c r="B308" s="584"/>
      <c r="C308" s="584"/>
      <c r="D308" s="585"/>
      <c r="E308" s="584"/>
      <c r="F308" s="583"/>
      <c r="G308" s="582" t="s">
        <v>3478</v>
      </c>
      <c r="H308" s="580"/>
      <c r="I308" s="578"/>
      <c r="J308" s="579"/>
      <c r="K308" s="576"/>
    </row>
    <row r="309" spans="1:11" ht="24">
      <c r="A309" s="568" t="s">
        <v>3477</v>
      </c>
      <c r="B309" s="584" t="s">
        <v>3152</v>
      </c>
      <c r="C309" s="584" t="s">
        <v>2788</v>
      </c>
      <c r="D309" s="585">
        <v>1</v>
      </c>
      <c r="E309" s="584" t="s">
        <v>171</v>
      </c>
      <c r="F309" s="583" t="s">
        <v>3151</v>
      </c>
      <c r="G309" s="586" t="s">
        <v>3150</v>
      </c>
      <c r="H309" s="580"/>
      <c r="I309" s="578"/>
      <c r="J309" s="579"/>
      <c r="K309" s="576"/>
    </row>
    <row r="310" spans="1:11" ht="24">
      <c r="A310" s="568" t="s">
        <v>3476</v>
      </c>
      <c r="B310" s="584" t="s">
        <v>3148</v>
      </c>
      <c r="C310" s="584" t="s">
        <v>2788</v>
      </c>
      <c r="D310" s="585">
        <v>1</v>
      </c>
      <c r="E310" s="584" t="s">
        <v>171</v>
      </c>
      <c r="F310" s="583" t="s">
        <v>3225</v>
      </c>
      <c r="G310" s="586" t="s">
        <v>3224</v>
      </c>
      <c r="H310" s="580"/>
      <c r="I310" s="578"/>
      <c r="J310" s="579"/>
      <c r="K310" s="576"/>
    </row>
    <row r="311" spans="1:11">
      <c r="A311" s="568" t="s">
        <v>3475</v>
      </c>
      <c r="B311" s="584"/>
      <c r="C311" s="584"/>
      <c r="D311" s="585"/>
      <c r="E311" s="584"/>
      <c r="F311" s="583"/>
      <c r="G311" s="586" t="s">
        <v>1578</v>
      </c>
      <c r="H311" s="580"/>
      <c r="I311" s="578"/>
      <c r="J311" s="579"/>
      <c r="K311" s="576"/>
    </row>
    <row r="312" spans="1:11">
      <c r="A312" s="587"/>
      <c r="B312" s="584"/>
      <c r="C312" s="584"/>
      <c r="D312" s="585"/>
      <c r="E312" s="584"/>
      <c r="F312" s="583"/>
      <c r="G312" s="582" t="s">
        <v>3474</v>
      </c>
      <c r="H312" s="580"/>
      <c r="I312" s="578"/>
      <c r="J312" s="579"/>
      <c r="K312" s="576"/>
    </row>
    <row r="313" spans="1:11">
      <c r="A313" s="568" t="s">
        <v>3473</v>
      </c>
      <c r="B313" s="584" t="s">
        <v>3472</v>
      </c>
      <c r="C313" s="584" t="s">
        <v>2807</v>
      </c>
      <c r="D313" s="585">
        <v>1</v>
      </c>
      <c r="E313" s="584" t="s">
        <v>171</v>
      </c>
      <c r="F313" s="583" t="s">
        <v>3279</v>
      </c>
      <c r="G313" s="586" t="s">
        <v>3278</v>
      </c>
      <c r="H313" s="580"/>
      <c r="I313" s="578"/>
      <c r="J313" s="579"/>
      <c r="K313" s="576"/>
    </row>
    <row r="314" spans="1:11" ht="24">
      <c r="A314" s="568" t="s">
        <v>3471</v>
      </c>
      <c r="B314" s="584"/>
      <c r="C314" s="584" t="s">
        <v>2901</v>
      </c>
      <c r="D314" s="585">
        <v>1</v>
      </c>
      <c r="E314" s="584" t="s">
        <v>171</v>
      </c>
      <c r="F314" s="583" t="s">
        <v>3276</v>
      </c>
      <c r="G314" s="586" t="s">
        <v>3275</v>
      </c>
      <c r="H314" s="580"/>
      <c r="I314" s="578"/>
      <c r="J314" s="579"/>
      <c r="K314" s="576"/>
    </row>
    <row r="315" spans="1:11" ht="24">
      <c r="A315" s="568" t="s">
        <v>3470</v>
      </c>
      <c r="B315" s="584"/>
      <c r="C315" s="584" t="s">
        <v>2901</v>
      </c>
      <c r="D315" s="585">
        <v>1</v>
      </c>
      <c r="E315" s="584" t="s">
        <v>171</v>
      </c>
      <c r="F315" s="583" t="s">
        <v>3273</v>
      </c>
      <c r="G315" s="586" t="s">
        <v>3272</v>
      </c>
      <c r="H315" s="580"/>
      <c r="I315" s="578"/>
      <c r="J315" s="579"/>
      <c r="K315" s="576"/>
    </row>
    <row r="316" spans="1:11">
      <c r="A316" s="568" t="s">
        <v>3469</v>
      </c>
      <c r="B316" s="584" t="s">
        <v>3179</v>
      </c>
      <c r="C316" s="584" t="s">
        <v>2788</v>
      </c>
      <c r="D316" s="585">
        <v>1</v>
      </c>
      <c r="E316" s="584" t="s">
        <v>171</v>
      </c>
      <c r="F316" s="583" t="s">
        <v>3270</v>
      </c>
      <c r="G316" s="586" t="s">
        <v>3269</v>
      </c>
      <c r="H316" s="580"/>
      <c r="I316" s="578"/>
      <c r="J316" s="579"/>
      <c r="K316" s="576"/>
    </row>
    <row r="317" spans="1:11" ht="24">
      <c r="A317" s="568" t="s">
        <v>3468</v>
      </c>
      <c r="B317" s="584" t="s">
        <v>3179</v>
      </c>
      <c r="C317" s="584" t="s">
        <v>2788</v>
      </c>
      <c r="D317" s="585">
        <v>1</v>
      </c>
      <c r="E317" s="584" t="s">
        <v>171</v>
      </c>
      <c r="F317" s="583" t="s">
        <v>3147</v>
      </c>
      <c r="G317" s="586" t="s">
        <v>3146</v>
      </c>
      <c r="H317" s="580"/>
      <c r="I317" s="578"/>
      <c r="J317" s="579"/>
      <c r="K317" s="576"/>
    </row>
    <row r="318" spans="1:11">
      <c r="A318" s="568" t="s">
        <v>3416</v>
      </c>
      <c r="B318" s="584"/>
      <c r="C318" s="584"/>
      <c r="D318" s="585"/>
      <c r="E318" s="584"/>
      <c r="F318" s="583"/>
      <c r="G318" s="586" t="s">
        <v>1578</v>
      </c>
      <c r="H318" s="580"/>
      <c r="I318" s="578"/>
      <c r="J318" s="579"/>
      <c r="K318" s="576"/>
    </row>
    <row r="319" spans="1:11">
      <c r="A319" s="587"/>
      <c r="B319" s="584"/>
      <c r="C319" s="584"/>
      <c r="D319" s="585"/>
      <c r="E319" s="584"/>
      <c r="F319" s="583"/>
      <c r="G319" s="582" t="s">
        <v>3467</v>
      </c>
      <c r="H319" s="580"/>
      <c r="I319" s="578"/>
      <c r="J319" s="579"/>
      <c r="K319" s="576"/>
    </row>
    <row r="320" spans="1:11">
      <c r="A320" s="568" t="s">
        <v>3466</v>
      </c>
      <c r="B320" s="584" t="s">
        <v>3465</v>
      </c>
      <c r="C320" s="584" t="s">
        <v>2807</v>
      </c>
      <c r="D320" s="585">
        <v>1</v>
      </c>
      <c r="E320" s="584" t="s">
        <v>171</v>
      </c>
      <c r="F320" s="583" t="s">
        <v>3279</v>
      </c>
      <c r="G320" s="586" t="s">
        <v>3278</v>
      </c>
      <c r="H320" s="580"/>
      <c r="I320" s="578"/>
      <c r="J320" s="579"/>
      <c r="K320" s="576"/>
    </row>
    <row r="321" spans="1:11" ht="24">
      <c r="A321" s="568" t="s">
        <v>3464</v>
      </c>
      <c r="B321" s="584"/>
      <c r="C321" s="584" t="s">
        <v>2901</v>
      </c>
      <c r="D321" s="585">
        <v>1</v>
      </c>
      <c r="E321" s="584" t="s">
        <v>171</v>
      </c>
      <c r="F321" s="583" t="s">
        <v>3276</v>
      </c>
      <c r="G321" s="586" t="s">
        <v>3275</v>
      </c>
      <c r="H321" s="580"/>
      <c r="I321" s="578"/>
      <c r="J321" s="579"/>
      <c r="K321" s="576"/>
    </row>
    <row r="322" spans="1:11" ht="24">
      <c r="A322" s="568" t="s">
        <v>3463</v>
      </c>
      <c r="B322" s="584"/>
      <c r="C322" s="584" t="s">
        <v>2901</v>
      </c>
      <c r="D322" s="585">
        <v>1</v>
      </c>
      <c r="E322" s="584" t="s">
        <v>171</v>
      </c>
      <c r="F322" s="583" t="s">
        <v>3273</v>
      </c>
      <c r="G322" s="586" t="s">
        <v>3272</v>
      </c>
      <c r="H322" s="580"/>
      <c r="I322" s="578"/>
      <c r="J322" s="579"/>
      <c r="K322" s="576"/>
    </row>
    <row r="323" spans="1:11">
      <c r="A323" s="568" t="s">
        <v>3462</v>
      </c>
      <c r="B323" s="584" t="s">
        <v>3179</v>
      </c>
      <c r="C323" s="584" t="s">
        <v>2788</v>
      </c>
      <c r="D323" s="585">
        <v>1</v>
      </c>
      <c r="E323" s="584" t="s">
        <v>171</v>
      </c>
      <c r="F323" s="583" t="s">
        <v>3270</v>
      </c>
      <c r="G323" s="586" t="s">
        <v>3269</v>
      </c>
      <c r="H323" s="580"/>
      <c r="I323" s="578"/>
      <c r="J323" s="579"/>
      <c r="K323" s="576"/>
    </row>
    <row r="324" spans="1:11" ht="24">
      <c r="A324" s="568" t="s">
        <v>3461</v>
      </c>
      <c r="B324" s="584" t="s">
        <v>3179</v>
      </c>
      <c r="C324" s="584" t="s">
        <v>2788</v>
      </c>
      <c r="D324" s="585">
        <v>1</v>
      </c>
      <c r="E324" s="584" t="s">
        <v>171</v>
      </c>
      <c r="F324" s="583" t="s">
        <v>3147</v>
      </c>
      <c r="G324" s="586" t="s">
        <v>3146</v>
      </c>
      <c r="H324" s="580"/>
      <c r="I324" s="578"/>
      <c r="J324" s="579"/>
      <c r="K324" s="576"/>
    </row>
    <row r="325" spans="1:11">
      <c r="A325" s="568" t="s">
        <v>3460</v>
      </c>
      <c r="B325" s="584"/>
      <c r="C325" s="584"/>
      <c r="D325" s="585"/>
      <c r="E325" s="584"/>
      <c r="F325" s="583"/>
      <c r="G325" s="586" t="s">
        <v>1578</v>
      </c>
      <c r="H325" s="580"/>
      <c r="I325" s="578"/>
      <c r="J325" s="579"/>
      <c r="K325" s="576"/>
    </row>
    <row r="326" spans="1:11">
      <c r="A326" s="587"/>
      <c r="B326" s="584"/>
      <c r="C326" s="584"/>
      <c r="D326" s="585"/>
      <c r="E326" s="584"/>
      <c r="F326" s="583"/>
      <c r="G326" s="582" t="s">
        <v>3459</v>
      </c>
      <c r="H326" s="580"/>
      <c r="I326" s="578"/>
      <c r="J326" s="579"/>
      <c r="K326" s="576"/>
    </row>
    <row r="327" spans="1:11">
      <c r="A327" s="568" t="s">
        <v>3458</v>
      </c>
      <c r="B327" s="584" t="s">
        <v>3457</v>
      </c>
      <c r="C327" s="584" t="s">
        <v>2807</v>
      </c>
      <c r="D327" s="585">
        <v>1</v>
      </c>
      <c r="E327" s="584" t="s">
        <v>171</v>
      </c>
      <c r="F327" s="583" t="s">
        <v>3279</v>
      </c>
      <c r="G327" s="586" t="s">
        <v>3278</v>
      </c>
      <c r="H327" s="580"/>
      <c r="I327" s="578"/>
      <c r="J327" s="579"/>
      <c r="K327" s="576"/>
    </row>
    <row r="328" spans="1:11" ht="24">
      <c r="A328" s="568" t="s">
        <v>3456</v>
      </c>
      <c r="B328" s="584"/>
      <c r="C328" s="584" t="s">
        <v>2901</v>
      </c>
      <c r="D328" s="585">
        <v>1</v>
      </c>
      <c r="E328" s="584" t="s">
        <v>171</v>
      </c>
      <c r="F328" s="583" t="s">
        <v>3276</v>
      </c>
      <c r="G328" s="586" t="s">
        <v>3275</v>
      </c>
      <c r="H328" s="580"/>
      <c r="I328" s="578"/>
      <c r="J328" s="579"/>
      <c r="K328" s="576"/>
    </row>
    <row r="329" spans="1:11" ht="24">
      <c r="A329" s="568" t="s">
        <v>3455</v>
      </c>
      <c r="B329" s="584"/>
      <c r="C329" s="584" t="s">
        <v>2901</v>
      </c>
      <c r="D329" s="585">
        <v>1</v>
      </c>
      <c r="E329" s="584" t="s">
        <v>171</v>
      </c>
      <c r="F329" s="583" t="s">
        <v>3273</v>
      </c>
      <c r="G329" s="586" t="s">
        <v>3272</v>
      </c>
      <c r="H329" s="580"/>
      <c r="I329" s="578"/>
      <c r="J329" s="579"/>
      <c r="K329" s="576"/>
    </row>
    <row r="330" spans="1:11">
      <c r="A330" s="568" t="s">
        <v>3454</v>
      </c>
      <c r="B330" s="584" t="s">
        <v>3179</v>
      </c>
      <c r="C330" s="584" t="s">
        <v>2788</v>
      </c>
      <c r="D330" s="585">
        <v>1</v>
      </c>
      <c r="E330" s="584" t="s">
        <v>171</v>
      </c>
      <c r="F330" s="583" t="s">
        <v>3270</v>
      </c>
      <c r="G330" s="586" t="s">
        <v>3269</v>
      </c>
      <c r="H330" s="580"/>
      <c r="I330" s="578"/>
      <c r="J330" s="579"/>
      <c r="K330" s="576"/>
    </row>
    <row r="331" spans="1:11" ht="24">
      <c r="A331" s="568" t="s">
        <v>3453</v>
      </c>
      <c r="B331" s="584" t="s">
        <v>3179</v>
      </c>
      <c r="C331" s="584" t="s">
        <v>2788</v>
      </c>
      <c r="D331" s="585">
        <v>1</v>
      </c>
      <c r="E331" s="584" t="s">
        <v>171</v>
      </c>
      <c r="F331" s="583" t="s">
        <v>3147</v>
      </c>
      <c r="G331" s="586" t="s">
        <v>3146</v>
      </c>
      <c r="H331" s="580"/>
      <c r="I331" s="578"/>
      <c r="J331" s="579"/>
      <c r="K331" s="576"/>
    </row>
    <row r="332" spans="1:11">
      <c r="A332" s="568" t="s">
        <v>3452</v>
      </c>
      <c r="B332" s="584"/>
      <c r="C332" s="584"/>
      <c r="D332" s="585"/>
      <c r="E332" s="584"/>
      <c r="F332" s="583"/>
      <c r="G332" s="586" t="s">
        <v>1578</v>
      </c>
      <c r="H332" s="580"/>
      <c r="I332" s="578"/>
      <c r="J332" s="579"/>
      <c r="K332" s="576"/>
    </row>
    <row r="333" spans="1:11">
      <c r="A333" s="587"/>
      <c r="B333" s="584"/>
      <c r="C333" s="584"/>
      <c r="D333" s="585"/>
      <c r="E333" s="584"/>
      <c r="F333" s="583"/>
      <c r="G333" s="582" t="s">
        <v>3097</v>
      </c>
      <c r="H333" s="580"/>
      <c r="I333" s="578"/>
      <c r="J333" s="579"/>
      <c r="K333" s="576"/>
    </row>
    <row r="334" spans="1:11">
      <c r="A334" s="568" t="s">
        <v>3451</v>
      </c>
      <c r="B334" s="584" t="s">
        <v>3095</v>
      </c>
      <c r="C334" s="584" t="s">
        <v>2807</v>
      </c>
      <c r="D334" s="585">
        <v>2</v>
      </c>
      <c r="E334" s="584" t="s">
        <v>171</v>
      </c>
      <c r="F334" s="583" t="s">
        <v>150</v>
      </c>
      <c r="G334" s="586" t="s">
        <v>3094</v>
      </c>
      <c r="H334" s="580"/>
      <c r="I334" s="578"/>
      <c r="J334" s="579"/>
      <c r="K334" s="576"/>
    </row>
    <row r="335" spans="1:11">
      <c r="A335" s="568"/>
      <c r="B335" s="584"/>
      <c r="C335" s="584"/>
      <c r="D335" s="585"/>
      <c r="E335" s="584"/>
      <c r="F335" s="583"/>
      <c r="G335" s="582"/>
      <c r="H335" s="580"/>
      <c r="I335" s="578"/>
      <c r="J335" s="579"/>
      <c r="K335" s="576"/>
    </row>
    <row r="336" spans="1:11">
      <c r="A336" s="587"/>
      <c r="B336" s="584"/>
      <c r="C336" s="584"/>
      <c r="D336" s="585"/>
      <c r="E336" s="584"/>
      <c r="F336" s="583"/>
      <c r="G336" s="582" t="s">
        <v>3450</v>
      </c>
      <c r="H336" s="580"/>
      <c r="I336" s="578"/>
      <c r="J336" s="579"/>
      <c r="K336" s="576"/>
    </row>
    <row r="337" spans="1:11">
      <c r="A337" s="587"/>
      <c r="B337" s="584"/>
      <c r="C337" s="584"/>
      <c r="D337" s="585"/>
      <c r="E337" s="584"/>
      <c r="F337" s="583"/>
      <c r="G337" s="582" t="s">
        <v>3220</v>
      </c>
      <c r="H337" s="580"/>
      <c r="I337" s="578"/>
      <c r="J337" s="579"/>
      <c r="K337" s="576"/>
    </row>
    <row r="338" spans="1:11">
      <c r="A338" s="568" t="s">
        <v>3449</v>
      </c>
      <c r="B338" s="584" t="s">
        <v>3179</v>
      </c>
      <c r="C338" s="584" t="s">
        <v>2788</v>
      </c>
      <c r="D338" s="585">
        <v>1</v>
      </c>
      <c r="E338" s="584" t="s">
        <v>171</v>
      </c>
      <c r="F338" s="583" t="s">
        <v>3174</v>
      </c>
      <c r="G338" s="586" t="s">
        <v>3173</v>
      </c>
      <c r="H338" s="580"/>
      <c r="I338" s="578"/>
      <c r="J338" s="579"/>
      <c r="K338" s="576"/>
    </row>
    <row r="339" spans="1:11" ht="24">
      <c r="A339" s="568" t="s">
        <v>3448</v>
      </c>
      <c r="B339" s="584" t="s">
        <v>3158</v>
      </c>
      <c r="C339" s="584" t="s">
        <v>2788</v>
      </c>
      <c r="D339" s="585">
        <v>1</v>
      </c>
      <c r="E339" s="584" t="s">
        <v>171</v>
      </c>
      <c r="F339" s="583" t="s">
        <v>3157</v>
      </c>
      <c r="G339" s="586" t="s">
        <v>3156</v>
      </c>
      <c r="H339" s="580"/>
      <c r="I339" s="578"/>
      <c r="J339" s="579"/>
      <c r="K339" s="576"/>
    </row>
    <row r="340" spans="1:11" ht="24">
      <c r="A340" s="568" t="s">
        <v>3447</v>
      </c>
      <c r="B340" s="584" t="s">
        <v>3152</v>
      </c>
      <c r="C340" s="584" t="s">
        <v>2788</v>
      </c>
      <c r="D340" s="585">
        <v>1</v>
      </c>
      <c r="E340" s="584" t="s">
        <v>171</v>
      </c>
      <c r="F340" s="583" t="s">
        <v>3151</v>
      </c>
      <c r="G340" s="586" t="s">
        <v>3150</v>
      </c>
      <c r="H340" s="580"/>
      <c r="I340" s="578"/>
      <c r="J340" s="579"/>
      <c r="K340" s="576"/>
    </row>
    <row r="341" spans="1:11">
      <c r="A341" s="568" t="s">
        <v>3446</v>
      </c>
      <c r="B341" s="584" t="s">
        <v>3158</v>
      </c>
      <c r="C341" s="584" t="s">
        <v>2788</v>
      </c>
      <c r="D341" s="585">
        <v>1</v>
      </c>
      <c r="E341" s="584" t="s">
        <v>171</v>
      </c>
      <c r="F341" s="583" t="s">
        <v>3215</v>
      </c>
      <c r="G341" s="586" t="s">
        <v>3214</v>
      </c>
      <c r="H341" s="580"/>
      <c r="I341" s="578"/>
      <c r="J341" s="579"/>
      <c r="K341" s="576"/>
    </row>
    <row r="342" spans="1:11">
      <c r="A342" s="568" t="s">
        <v>3445</v>
      </c>
      <c r="B342" s="584" t="s">
        <v>3444</v>
      </c>
      <c r="C342" s="584" t="s">
        <v>2788</v>
      </c>
      <c r="D342" s="585">
        <v>1</v>
      </c>
      <c r="E342" s="584" t="s">
        <v>171</v>
      </c>
      <c r="F342" s="583" t="s">
        <v>3211</v>
      </c>
      <c r="G342" s="562" t="s">
        <v>3210</v>
      </c>
      <c r="H342" s="580"/>
      <c r="I342" s="578"/>
      <c r="J342" s="579"/>
      <c r="K342" s="576"/>
    </row>
    <row r="343" spans="1:11">
      <c r="A343" s="568" t="s">
        <v>3443</v>
      </c>
      <c r="B343" s="584" t="s">
        <v>3193</v>
      </c>
      <c r="C343" s="584" t="s">
        <v>58</v>
      </c>
      <c r="D343" s="585">
        <v>1</v>
      </c>
      <c r="E343" s="584" t="s">
        <v>171</v>
      </c>
      <c r="F343" s="583" t="s">
        <v>3208</v>
      </c>
      <c r="G343" s="586" t="s">
        <v>3207</v>
      </c>
      <c r="H343" s="580"/>
      <c r="I343" s="578"/>
      <c r="J343" s="579"/>
      <c r="K343" s="576"/>
    </row>
    <row r="344" spans="1:11" ht="24">
      <c r="A344" s="588"/>
      <c r="B344" s="584"/>
      <c r="C344" s="584" t="s">
        <v>58</v>
      </c>
      <c r="D344" s="585">
        <v>1</v>
      </c>
      <c r="E344" s="584" t="s">
        <v>171</v>
      </c>
      <c r="F344" s="583" t="s">
        <v>3206</v>
      </c>
      <c r="G344" s="586" t="s">
        <v>3205</v>
      </c>
      <c r="H344" s="580"/>
      <c r="I344" s="578"/>
      <c r="J344" s="579"/>
      <c r="K344" s="576"/>
    </row>
    <row r="345" spans="1:11" ht="24">
      <c r="A345" s="568"/>
      <c r="B345" s="584" t="s">
        <v>3188</v>
      </c>
      <c r="C345" s="584" t="s">
        <v>2788</v>
      </c>
      <c r="D345" s="585">
        <v>1</v>
      </c>
      <c r="E345" s="584" t="s">
        <v>171</v>
      </c>
      <c r="F345" s="583" t="s">
        <v>3204</v>
      </c>
      <c r="G345" s="586" t="s">
        <v>3203</v>
      </c>
      <c r="H345" s="580"/>
      <c r="I345" s="578"/>
      <c r="J345" s="579"/>
      <c r="K345" s="576"/>
    </row>
    <row r="346" spans="1:11" ht="24">
      <c r="A346" s="568" t="s">
        <v>3442</v>
      </c>
      <c r="B346" s="584" t="s">
        <v>3201</v>
      </c>
      <c r="C346" s="584" t="s">
        <v>2788</v>
      </c>
      <c r="D346" s="585">
        <v>1</v>
      </c>
      <c r="E346" s="584" t="s">
        <v>171</v>
      </c>
      <c r="F346" s="583" t="s">
        <v>3200</v>
      </c>
      <c r="G346" s="586" t="s">
        <v>3199</v>
      </c>
      <c r="H346" s="580"/>
      <c r="I346" s="578"/>
      <c r="J346" s="579"/>
      <c r="K346" s="576"/>
    </row>
    <row r="347" spans="1:11" ht="24">
      <c r="A347" s="568" t="s">
        <v>3441</v>
      </c>
      <c r="B347" s="584" t="s">
        <v>3179</v>
      </c>
      <c r="C347" s="584" t="s">
        <v>2788</v>
      </c>
      <c r="D347" s="585">
        <v>1</v>
      </c>
      <c r="E347" s="584" t="s">
        <v>171</v>
      </c>
      <c r="F347" s="583" t="s">
        <v>3197</v>
      </c>
      <c r="G347" s="586" t="s">
        <v>3196</v>
      </c>
      <c r="H347" s="580"/>
      <c r="I347" s="578"/>
      <c r="J347" s="579"/>
      <c r="K347" s="576"/>
    </row>
    <row r="348" spans="1:11">
      <c r="A348" s="568" t="s">
        <v>3440</v>
      </c>
      <c r="B348" s="584"/>
      <c r="C348" s="584"/>
      <c r="D348" s="585"/>
      <c r="E348" s="584"/>
      <c r="F348" s="583"/>
      <c r="G348" s="586" t="s">
        <v>1578</v>
      </c>
      <c r="H348" s="580"/>
      <c r="I348" s="578"/>
      <c r="J348" s="579"/>
      <c r="K348" s="576"/>
    </row>
    <row r="349" spans="1:11">
      <c r="A349" s="568" t="s">
        <v>3439</v>
      </c>
      <c r="B349" s="584" t="s">
        <v>3193</v>
      </c>
      <c r="C349" s="584" t="s">
        <v>58</v>
      </c>
      <c r="D349" s="585">
        <v>1</v>
      </c>
      <c r="E349" s="584" t="s">
        <v>171</v>
      </c>
      <c r="F349" s="583" t="s">
        <v>3391</v>
      </c>
      <c r="G349" s="586" t="s">
        <v>3390</v>
      </c>
      <c r="H349" s="580"/>
      <c r="I349" s="578"/>
      <c r="J349" s="579"/>
      <c r="K349" s="576"/>
    </row>
    <row r="350" spans="1:11" ht="24">
      <c r="A350" s="568"/>
      <c r="B350" s="584" t="s">
        <v>3188</v>
      </c>
      <c r="C350" s="584" t="s">
        <v>2788</v>
      </c>
      <c r="D350" s="585">
        <v>1</v>
      </c>
      <c r="E350" s="584" t="s">
        <v>171</v>
      </c>
      <c r="F350" s="583" t="s">
        <v>3389</v>
      </c>
      <c r="G350" s="586" t="s">
        <v>3388</v>
      </c>
      <c r="H350" s="580"/>
      <c r="I350" s="578"/>
      <c r="J350" s="579"/>
      <c r="K350" s="576"/>
    </row>
    <row r="351" spans="1:11" ht="24">
      <c r="A351" s="568" t="s">
        <v>3438</v>
      </c>
      <c r="B351" s="584"/>
      <c r="C351" s="584" t="s">
        <v>2807</v>
      </c>
      <c r="D351" s="585">
        <v>1</v>
      </c>
      <c r="E351" s="584" t="s">
        <v>171</v>
      </c>
      <c r="F351" s="583" t="s">
        <v>3245</v>
      </c>
      <c r="G351" s="586" t="s">
        <v>3244</v>
      </c>
      <c r="H351" s="580"/>
      <c r="I351" s="578"/>
      <c r="J351" s="579"/>
      <c r="K351" s="576"/>
    </row>
    <row r="352" spans="1:11" ht="24">
      <c r="A352" s="568" t="s">
        <v>3437</v>
      </c>
      <c r="B352" s="584" t="s">
        <v>3436</v>
      </c>
      <c r="C352" s="584" t="s">
        <v>2807</v>
      </c>
      <c r="D352" s="585">
        <v>1</v>
      </c>
      <c r="E352" s="584" t="s">
        <v>171</v>
      </c>
      <c r="F352" s="583" t="s">
        <v>3169</v>
      </c>
      <c r="G352" s="586" t="s">
        <v>3168</v>
      </c>
      <c r="H352" s="580"/>
      <c r="I352" s="578"/>
      <c r="J352" s="579"/>
      <c r="K352" s="576"/>
    </row>
    <row r="353" spans="1:11">
      <c r="A353" s="588"/>
      <c r="B353" s="584" t="s">
        <v>3167</v>
      </c>
      <c r="C353" s="584" t="s">
        <v>2807</v>
      </c>
      <c r="D353" s="585">
        <v>1</v>
      </c>
      <c r="E353" s="584" t="s">
        <v>171</v>
      </c>
      <c r="F353" s="583" t="s">
        <v>3166</v>
      </c>
      <c r="G353" s="586" t="s">
        <v>3165</v>
      </c>
      <c r="H353" s="580"/>
      <c r="I353" s="578"/>
      <c r="J353" s="579"/>
      <c r="K353" s="576"/>
    </row>
    <row r="354" spans="1:11">
      <c r="A354" s="568"/>
      <c r="B354" s="584"/>
      <c r="C354" s="584" t="s">
        <v>2807</v>
      </c>
      <c r="D354" s="585">
        <v>1</v>
      </c>
      <c r="E354" s="584" t="s">
        <v>171</v>
      </c>
      <c r="F354" s="583" t="s">
        <v>3164</v>
      </c>
      <c r="G354" s="586" t="s">
        <v>3163</v>
      </c>
      <c r="H354" s="580"/>
      <c r="I354" s="578"/>
      <c r="J354" s="579"/>
      <c r="K354" s="576"/>
    </row>
    <row r="355" spans="1:11" ht="24">
      <c r="A355" s="568" t="s">
        <v>3435</v>
      </c>
      <c r="B355" s="584" t="s">
        <v>2828</v>
      </c>
      <c r="C355" s="584" t="s">
        <v>2788</v>
      </c>
      <c r="D355" s="585">
        <v>1</v>
      </c>
      <c r="E355" s="584" t="s">
        <v>171</v>
      </c>
      <c r="F355" s="583" t="s">
        <v>3161</v>
      </c>
      <c r="G355" s="586" t="s">
        <v>3160</v>
      </c>
      <c r="H355" s="580"/>
      <c r="I355" s="578"/>
      <c r="J355" s="579"/>
      <c r="K355" s="576"/>
    </row>
    <row r="356" spans="1:11" ht="24">
      <c r="A356" s="568" t="s">
        <v>3434</v>
      </c>
      <c r="B356" s="584" t="s">
        <v>3152</v>
      </c>
      <c r="C356" s="584" t="s">
        <v>2788</v>
      </c>
      <c r="D356" s="585">
        <v>1</v>
      </c>
      <c r="E356" s="584" t="s">
        <v>171</v>
      </c>
      <c r="F356" s="583" t="s">
        <v>3151</v>
      </c>
      <c r="G356" s="586" t="s">
        <v>3150</v>
      </c>
      <c r="H356" s="580"/>
      <c r="I356" s="578"/>
      <c r="J356" s="579"/>
      <c r="K356" s="576"/>
    </row>
    <row r="357" spans="1:11" ht="24">
      <c r="A357" s="568" t="s">
        <v>3433</v>
      </c>
      <c r="B357" s="584" t="s">
        <v>3175</v>
      </c>
      <c r="C357" s="584" t="s">
        <v>2788</v>
      </c>
      <c r="D357" s="585">
        <v>1</v>
      </c>
      <c r="E357" s="584" t="s">
        <v>171</v>
      </c>
      <c r="F357" s="583" t="s">
        <v>3235</v>
      </c>
      <c r="G357" s="586" t="s">
        <v>3234</v>
      </c>
      <c r="H357" s="580"/>
      <c r="I357" s="578"/>
      <c r="J357" s="579"/>
      <c r="K357" s="576"/>
    </row>
    <row r="358" spans="1:11" ht="24">
      <c r="A358" s="568" t="s">
        <v>3432</v>
      </c>
      <c r="B358" s="584" t="s">
        <v>3152</v>
      </c>
      <c r="C358" s="584" t="s">
        <v>2788</v>
      </c>
      <c r="D358" s="585">
        <v>1</v>
      </c>
      <c r="E358" s="584" t="s">
        <v>171</v>
      </c>
      <c r="F358" s="583" t="s">
        <v>3151</v>
      </c>
      <c r="G358" s="586" t="s">
        <v>3150</v>
      </c>
      <c r="H358" s="580"/>
      <c r="I358" s="578"/>
      <c r="J358" s="579"/>
      <c r="K358" s="576"/>
    </row>
    <row r="359" spans="1:11" ht="24">
      <c r="A359" s="568" t="s">
        <v>3431</v>
      </c>
      <c r="B359" s="584" t="s">
        <v>3152</v>
      </c>
      <c r="C359" s="584" t="s">
        <v>2788</v>
      </c>
      <c r="D359" s="585">
        <v>1</v>
      </c>
      <c r="E359" s="584" t="s">
        <v>171</v>
      </c>
      <c r="F359" s="583" t="s">
        <v>3151</v>
      </c>
      <c r="G359" s="586" t="s">
        <v>3150</v>
      </c>
      <c r="H359" s="580"/>
      <c r="I359" s="578"/>
      <c r="J359" s="579"/>
      <c r="K359" s="576"/>
    </row>
    <row r="360" spans="1:11" ht="24">
      <c r="A360" s="568" t="s">
        <v>3430</v>
      </c>
      <c r="B360" s="584" t="s">
        <v>3175</v>
      </c>
      <c r="C360" s="584" t="s">
        <v>2788</v>
      </c>
      <c r="D360" s="585">
        <v>1</v>
      </c>
      <c r="E360" s="584" t="s">
        <v>171</v>
      </c>
      <c r="F360" s="583" t="s">
        <v>3235</v>
      </c>
      <c r="G360" s="586" t="s">
        <v>3234</v>
      </c>
      <c r="H360" s="580"/>
      <c r="I360" s="578"/>
      <c r="J360" s="579"/>
      <c r="K360" s="576"/>
    </row>
    <row r="361" spans="1:11" ht="24">
      <c r="A361" s="568" t="s">
        <v>3429</v>
      </c>
      <c r="B361" s="584" t="s">
        <v>3152</v>
      </c>
      <c r="C361" s="584" t="s">
        <v>2788</v>
      </c>
      <c r="D361" s="585">
        <v>1</v>
      </c>
      <c r="E361" s="584" t="s">
        <v>171</v>
      </c>
      <c r="F361" s="583" t="s">
        <v>3151</v>
      </c>
      <c r="G361" s="586" t="s">
        <v>3150</v>
      </c>
      <c r="H361" s="580"/>
      <c r="I361" s="578"/>
      <c r="J361" s="579"/>
      <c r="K361" s="576"/>
    </row>
    <row r="362" spans="1:11" ht="24">
      <c r="A362" s="568" t="s">
        <v>3428</v>
      </c>
      <c r="B362" s="584" t="s">
        <v>3427</v>
      </c>
      <c r="C362" s="584" t="s">
        <v>2807</v>
      </c>
      <c r="D362" s="585">
        <v>1</v>
      </c>
      <c r="E362" s="584" t="s">
        <v>171</v>
      </c>
      <c r="F362" s="583" t="s">
        <v>3169</v>
      </c>
      <c r="G362" s="586" t="s">
        <v>3168</v>
      </c>
      <c r="H362" s="580"/>
      <c r="I362" s="578"/>
      <c r="J362" s="579"/>
      <c r="K362" s="576"/>
    </row>
    <row r="363" spans="1:11">
      <c r="A363" s="588"/>
      <c r="B363" s="584" t="s">
        <v>3167</v>
      </c>
      <c r="C363" s="584" t="s">
        <v>2807</v>
      </c>
      <c r="D363" s="585">
        <v>1</v>
      </c>
      <c r="E363" s="584" t="s">
        <v>171</v>
      </c>
      <c r="F363" s="583" t="s">
        <v>3166</v>
      </c>
      <c r="G363" s="586" t="s">
        <v>3165</v>
      </c>
      <c r="H363" s="580"/>
      <c r="I363" s="578"/>
      <c r="J363" s="579"/>
      <c r="K363" s="576"/>
    </row>
    <row r="364" spans="1:11">
      <c r="A364" s="568"/>
      <c r="B364" s="584"/>
      <c r="C364" s="584" t="s">
        <v>2807</v>
      </c>
      <c r="D364" s="585">
        <v>1</v>
      </c>
      <c r="E364" s="584" t="s">
        <v>171</v>
      </c>
      <c r="F364" s="583" t="s">
        <v>3164</v>
      </c>
      <c r="G364" s="586" t="s">
        <v>3163</v>
      </c>
      <c r="H364" s="580"/>
      <c r="I364" s="578"/>
      <c r="J364" s="579"/>
      <c r="K364" s="576"/>
    </row>
    <row r="365" spans="1:11" ht="24">
      <c r="A365" s="568" t="s">
        <v>3426</v>
      </c>
      <c r="B365" s="584" t="s">
        <v>2828</v>
      </c>
      <c r="C365" s="584" t="s">
        <v>2788</v>
      </c>
      <c r="D365" s="585">
        <v>1</v>
      </c>
      <c r="E365" s="584" t="s">
        <v>171</v>
      </c>
      <c r="F365" s="583" t="s">
        <v>3161</v>
      </c>
      <c r="G365" s="586" t="s">
        <v>3160</v>
      </c>
      <c r="H365" s="580"/>
      <c r="I365" s="578"/>
      <c r="J365" s="579"/>
      <c r="K365" s="576"/>
    </row>
    <row r="366" spans="1:11" ht="24">
      <c r="A366" s="568" t="s">
        <v>3425</v>
      </c>
      <c r="B366" s="584" t="s">
        <v>3158</v>
      </c>
      <c r="C366" s="584" t="s">
        <v>2788</v>
      </c>
      <c r="D366" s="585">
        <v>1</v>
      </c>
      <c r="E366" s="584" t="s">
        <v>171</v>
      </c>
      <c r="F366" s="583" t="s">
        <v>3157</v>
      </c>
      <c r="G366" s="586" t="s">
        <v>3156</v>
      </c>
      <c r="H366" s="580"/>
      <c r="I366" s="578"/>
      <c r="J366" s="579"/>
      <c r="K366" s="576"/>
    </row>
    <row r="367" spans="1:11" ht="24">
      <c r="A367" s="568" t="s">
        <v>3424</v>
      </c>
      <c r="B367" s="584" t="s">
        <v>3152</v>
      </c>
      <c r="C367" s="584" t="s">
        <v>2788</v>
      </c>
      <c r="D367" s="585">
        <v>1</v>
      </c>
      <c r="E367" s="584" t="s">
        <v>171</v>
      </c>
      <c r="F367" s="583" t="s">
        <v>3151</v>
      </c>
      <c r="G367" s="586" t="s">
        <v>3150</v>
      </c>
      <c r="H367" s="580"/>
      <c r="I367" s="578"/>
      <c r="J367" s="579"/>
      <c r="K367" s="576"/>
    </row>
    <row r="368" spans="1:11">
      <c r="A368" s="568" t="s">
        <v>3423</v>
      </c>
      <c r="B368" s="584"/>
      <c r="C368" s="584"/>
      <c r="D368" s="585"/>
      <c r="E368" s="584"/>
      <c r="F368" s="583"/>
      <c r="G368" s="586" t="s">
        <v>1578</v>
      </c>
      <c r="H368" s="580"/>
      <c r="I368" s="578"/>
      <c r="J368" s="579"/>
      <c r="K368" s="576"/>
    </row>
    <row r="369" spans="1:11">
      <c r="A369" s="568"/>
      <c r="B369" s="584"/>
      <c r="C369" s="584"/>
      <c r="D369" s="585"/>
      <c r="E369" s="584"/>
      <c r="F369" s="583"/>
      <c r="G369" s="582" t="s">
        <v>3422</v>
      </c>
      <c r="H369" s="580"/>
      <c r="I369" s="578"/>
      <c r="J369" s="579"/>
      <c r="K369" s="576"/>
    </row>
    <row r="370" spans="1:11">
      <c r="A370" s="568" t="s">
        <v>3421</v>
      </c>
      <c r="B370" s="584" t="s">
        <v>3193</v>
      </c>
      <c r="C370" s="584" t="s">
        <v>58</v>
      </c>
      <c r="D370" s="585">
        <v>1</v>
      </c>
      <c r="E370" s="584" t="s">
        <v>171</v>
      </c>
      <c r="F370" s="583" t="s">
        <v>3353</v>
      </c>
      <c r="G370" s="586" t="s">
        <v>3352</v>
      </c>
      <c r="H370" s="580"/>
      <c r="I370" s="578"/>
      <c r="J370" s="579"/>
      <c r="K370" s="576"/>
    </row>
    <row r="371" spans="1:11" ht="24">
      <c r="A371" s="588"/>
      <c r="B371" s="584"/>
      <c r="C371" s="584" t="s">
        <v>58</v>
      </c>
      <c r="D371" s="585">
        <v>1</v>
      </c>
      <c r="E371" s="584" t="s">
        <v>171</v>
      </c>
      <c r="F371" s="583" t="s">
        <v>3351</v>
      </c>
      <c r="G371" s="586" t="s">
        <v>3205</v>
      </c>
      <c r="H371" s="580"/>
      <c r="I371" s="578"/>
      <c r="J371" s="579"/>
      <c r="K371" s="576"/>
    </row>
    <row r="372" spans="1:11">
      <c r="A372" s="568"/>
      <c r="B372" s="584" t="s">
        <v>3188</v>
      </c>
      <c r="C372" s="584" t="s">
        <v>2788</v>
      </c>
      <c r="D372" s="585">
        <v>1</v>
      </c>
      <c r="E372" s="584" t="s">
        <v>171</v>
      </c>
      <c r="F372" s="583" t="s">
        <v>3350</v>
      </c>
      <c r="G372" s="586" t="s">
        <v>3349</v>
      </c>
      <c r="H372" s="580"/>
      <c r="I372" s="578"/>
      <c r="J372" s="579"/>
      <c r="K372" s="576"/>
    </row>
    <row r="373" spans="1:11" ht="24">
      <c r="A373" s="568" t="s">
        <v>3420</v>
      </c>
      <c r="B373" s="584"/>
      <c r="C373" s="584" t="s">
        <v>2807</v>
      </c>
      <c r="D373" s="585">
        <v>1</v>
      </c>
      <c r="E373" s="584" t="s">
        <v>171</v>
      </c>
      <c r="F373" s="583" t="s">
        <v>3245</v>
      </c>
      <c r="G373" s="586" t="s">
        <v>3244</v>
      </c>
      <c r="H373" s="580"/>
      <c r="I373" s="578"/>
      <c r="J373" s="579"/>
      <c r="K373" s="576"/>
    </row>
    <row r="374" spans="1:11" ht="24">
      <c r="A374" s="568" t="s">
        <v>3419</v>
      </c>
      <c r="B374" s="584" t="s">
        <v>3175</v>
      </c>
      <c r="C374" s="584" t="s">
        <v>2788</v>
      </c>
      <c r="D374" s="585">
        <v>1</v>
      </c>
      <c r="E374" s="584" t="s">
        <v>171</v>
      </c>
      <c r="F374" s="583" t="s">
        <v>3235</v>
      </c>
      <c r="G374" s="586" t="s">
        <v>3234</v>
      </c>
      <c r="H374" s="580"/>
      <c r="I374" s="578"/>
      <c r="J374" s="579"/>
      <c r="K374" s="576"/>
    </row>
    <row r="375" spans="1:11" ht="24">
      <c r="A375" s="568" t="s">
        <v>3418</v>
      </c>
      <c r="B375" s="584" t="s">
        <v>3148</v>
      </c>
      <c r="C375" s="584" t="s">
        <v>2788</v>
      </c>
      <c r="D375" s="585">
        <v>1</v>
      </c>
      <c r="E375" s="584" t="s">
        <v>171</v>
      </c>
      <c r="F375" s="583" t="s">
        <v>3225</v>
      </c>
      <c r="G375" s="586" t="s">
        <v>3224</v>
      </c>
      <c r="H375" s="580"/>
      <c r="I375" s="578"/>
      <c r="J375" s="579"/>
      <c r="K375" s="576"/>
    </row>
    <row r="376" spans="1:11" ht="24">
      <c r="A376" s="568" t="s">
        <v>3417</v>
      </c>
      <c r="B376" s="584" t="s">
        <v>3152</v>
      </c>
      <c r="C376" s="584" t="s">
        <v>2788</v>
      </c>
      <c r="D376" s="585">
        <v>1</v>
      </c>
      <c r="E376" s="584" t="s">
        <v>171</v>
      </c>
      <c r="F376" s="583" t="s">
        <v>3151</v>
      </c>
      <c r="G376" s="586" t="s">
        <v>3150</v>
      </c>
      <c r="H376" s="580"/>
      <c r="I376" s="578"/>
      <c r="J376" s="579"/>
      <c r="K376" s="576"/>
    </row>
    <row r="377" spans="1:11">
      <c r="A377" s="568" t="s">
        <v>3416</v>
      </c>
      <c r="B377" s="584"/>
      <c r="C377" s="584"/>
      <c r="D377" s="585"/>
      <c r="E377" s="584"/>
      <c r="F377" s="583"/>
      <c r="G377" s="586" t="s">
        <v>1578</v>
      </c>
      <c r="H377" s="580"/>
      <c r="I377" s="578"/>
      <c r="J377" s="579"/>
      <c r="K377" s="576"/>
    </row>
    <row r="378" spans="1:11">
      <c r="A378" s="587"/>
      <c r="B378" s="584"/>
      <c r="C378" s="584"/>
      <c r="D378" s="585"/>
      <c r="E378" s="584"/>
      <c r="F378" s="583"/>
      <c r="G378" s="582" t="s">
        <v>3415</v>
      </c>
      <c r="H378" s="580"/>
      <c r="I378" s="578"/>
      <c r="J378" s="579"/>
      <c r="K378" s="576"/>
    </row>
    <row r="379" spans="1:11">
      <c r="A379" s="568" t="s">
        <v>3414</v>
      </c>
      <c r="B379" s="584" t="s">
        <v>3193</v>
      </c>
      <c r="C379" s="584" t="s">
        <v>58</v>
      </c>
      <c r="D379" s="585">
        <v>1</v>
      </c>
      <c r="E379" s="584" t="s">
        <v>171</v>
      </c>
      <c r="F379" s="583" t="s">
        <v>3353</v>
      </c>
      <c r="G379" s="586" t="s">
        <v>3352</v>
      </c>
      <c r="H379" s="580"/>
      <c r="I379" s="578"/>
      <c r="J379" s="579"/>
      <c r="K379" s="576"/>
    </row>
    <row r="380" spans="1:11" ht="24">
      <c r="A380" s="588"/>
      <c r="B380" s="584"/>
      <c r="C380" s="584" t="s">
        <v>58</v>
      </c>
      <c r="D380" s="585">
        <v>1</v>
      </c>
      <c r="E380" s="584" t="s">
        <v>171</v>
      </c>
      <c r="F380" s="583" t="s">
        <v>3351</v>
      </c>
      <c r="G380" s="586" t="s">
        <v>3205</v>
      </c>
      <c r="H380" s="580"/>
      <c r="I380" s="578"/>
      <c r="J380" s="579"/>
      <c r="K380" s="576"/>
    </row>
    <row r="381" spans="1:11">
      <c r="A381" s="568"/>
      <c r="B381" s="584" t="s">
        <v>3188</v>
      </c>
      <c r="C381" s="584" t="s">
        <v>2788</v>
      </c>
      <c r="D381" s="585">
        <v>1</v>
      </c>
      <c r="E381" s="584" t="s">
        <v>171</v>
      </c>
      <c r="F381" s="583" t="s">
        <v>3350</v>
      </c>
      <c r="G381" s="586" t="s">
        <v>3349</v>
      </c>
      <c r="H381" s="580"/>
      <c r="I381" s="578"/>
      <c r="J381" s="579"/>
      <c r="K381" s="576"/>
    </row>
    <row r="382" spans="1:11" ht="24">
      <c r="A382" s="568" t="s">
        <v>3413</v>
      </c>
      <c r="B382" s="584"/>
      <c r="C382" s="584" t="s">
        <v>2807</v>
      </c>
      <c r="D382" s="585">
        <v>1</v>
      </c>
      <c r="E382" s="584" t="s">
        <v>171</v>
      </c>
      <c r="F382" s="583" t="s">
        <v>3245</v>
      </c>
      <c r="G382" s="586" t="s">
        <v>3244</v>
      </c>
      <c r="H382" s="580"/>
      <c r="I382" s="578"/>
      <c r="J382" s="579"/>
      <c r="K382" s="576"/>
    </row>
    <row r="383" spans="1:11" ht="24">
      <c r="A383" s="568" t="s">
        <v>3412</v>
      </c>
      <c r="B383" s="584" t="s">
        <v>3175</v>
      </c>
      <c r="C383" s="584" t="s">
        <v>2788</v>
      </c>
      <c r="D383" s="585">
        <v>1</v>
      </c>
      <c r="E383" s="584" t="s">
        <v>171</v>
      </c>
      <c r="F383" s="583" t="s">
        <v>3235</v>
      </c>
      <c r="G383" s="586" t="s">
        <v>3234</v>
      </c>
      <c r="H383" s="580"/>
      <c r="I383" s="578"/>
      <c r="J383" s="579"/>
      <c r="K383" s="576"/>
    </row>
    <row r="384" spans="1:11" ht="24">
      <c r="A384" s="568" t="s">
        <v>3411</v>
      </c>
      <c r="B384" s="584" t="s">
        <v>3148</v>
      </c>
      <c r="C384" s="584" t="s">
        <v>2788</v>
      </c>
      <c r="D384" s="585">
        <v>1</v>
      </c>
      <c r="E384" s="584" t="s">
        <v>171</v>
      </c>
      <c r="F384" s="583" t="s">
        <v>3225</v>
      </c>
      <c r="G384" s="586" t="s">
        <v>3224</v>
      </c>
      <c r="H384" s="580"/>
      <c r="I384" s="578"/>
      <c r="J384" s="579"/>
      <c r="K384" s="576"/>
    </row>
    <row r="385" spans="1:11">
      <c r="A385" s="568" t="s">
        <v>3410</v>
      </c>
      <c r="B385" s="584"/>
      <c r="C385" s="584"/>
      <c r="D385" s="585"/>
      <c r="E385" s="584"/>
      <c r="F385" s="583"/>
      <c r="G385" s="586" t="s">
        <v>1578</v>
      </c>
      <c r="H385" s="580"/>
      <c r="I385" s="578"/>
      <c r="J385" s="579"/>
      <c r="K385" s="576"/>
    </row>
    <row r="386" spans="1:11">
      <c r="A386" s="587"/>
      <c r="B386" s="584"/>
      <c r="C386" s="584"/>
      <c r="D386" s="585"/>
      <c r="E386" s="584"/>
      <c r="F386" s="583"/>
      <c r="G386" s="582" t="s">
        <v>3409</v>
      </c>
      <c r="H386" s="580"/>
      <c r="I386" s="578"/>
      <c r="J386" s="579"/>
      <c r="K386" s="576"/>
    </row>
    <row r="387" spans="1:11">
      <c r="A387" s="568" t="s">
        <v>3408</v>
      </c>
      <c r="B387" s="584" t="s">
        <v>3193</v>
      </c>
      <c r="C387" s="584" t="s">
        <v>58</v>
      </c>
      <c r="D387" s="585">
        <v>1</v>
      </c>
      <c r="E387" s="584" t="s">
        <v>171</v>
      </c>
      <c r="F387" s="583" t="s">
        <v>3353</v>
      </c>
      <c r="G387" s="586" t="s">
        <v>3352</v>
      </c>
      <c r="H387" s="580"/>
      <c r="I387" s="578"/>
      <c r="J387" s="579"/>
      <c r="K387" s="576"/>
    </row>
    <row r="388" spans="1:11" ht="24">
      <c r="A388" s="588"/>
      <c r="B388" s="584"/>
      <c r="C388" s="584" t="s">
        <v>58</v>
      </c>
      <c r="D388" s="585">
        <v>1</v>
      </c>
      <c r="E388" s="584" t="s">
        <v>171</v>
      </c>
      <c r="F388" s="583" t="s">
        <v>3351</v>
      </c>
      <c r="G388" s="586" t="s">
        <v>3205</v>
      </c>
      <c r="H388" s="580"/>
      <c r="I388" s="578"/>
      <c r="J388" s="579"/>
      <c r="K388" s="576"/>
    </row>
    <row r="389" spans="1:11">
      <c r="A389" s="568"/>
      <c r="B389" s="584" t="s">
        <v>3188</v>
      </c>
      <c r="C389" s="584" t="s">
        <v>2788</v>
      </c>
      <c r="D389" s="585">
        <v>1</v>
      </c>
      <c r="E389" s="584" t="s">
        <v>171</v>
      </c>
      <c r="F389" s="583" t="s">
        <v>3350</v>
      </c>
      <c r="G389" s="586" t="s">
        <v>3349</v>
      </c>
      <c r="H389" s="580"/>
      <c r="I389" s="578"/>
      <c r="J389" s="579"/>
      <c r="K389" s="576"/>
    </row>
    <row r="390" spans="1:11">
      <c r="A390" s="568" t="s">
        <v>3407</v>
      </c>
      <c r="B390" s="584" t="s">
        <v>3179</v>
      </c>
      <c r="C390" s="584" t="s">
        <v>2788</v>
      </c>
      <c r="D390" s="585">
        <v>1</v>
      </c>
      <c r="E390" s="584" t="s">
        <v>171</v>
      </c>
      <c r="F390" s="583" t="s">
        <v>3270</v>
      </c>
      <c r="G390" s="586" t="s">
        <v>3269</v>
      </c>
      <c r="H390" s="580"/>
      <c r="I390" s="578"/>
      <c r="J390" s="579"/>
      <c r="K390" s="576"/>
    </row>
    <row r="391" spans="1:11" ht="24">
      <c r="A391" s="568" t="s">
        <v>3406</v>
      </c>
      <c r="B391" s="584" t="s">
        <v>3179</v>
      </c>
      <c r="C391" s="584" t="s">
        <v>2788</v>
      </c>
      <c r="D391" s="585">
        <v>1</v>
      </c>
      <c r="E391" s="584" t="s">
        <v>171</v>
      </c>
      <c r="F391" s="583" t="s">
        <v>3147</v>
      </c>
      <c r="G391" s="586" t="s">
        <v>3146</v>
      </c>
      <c r="H391" s="580"/>
      <c r="I391" s="578"/>
      <c r="J391" s="579"/>
      <c r="K391" s="576"/>
    </row>
    <row r="392" spans="1:11">
      <c r="A392" s="568" t="s">
        <v>3405</v>
      </c>
      <c r="B392" s="584"/>
      <c r="C392" s="584"/>
      <c r="D392" s="585"/>
      <c r="E392" s="584"/>
      <c r="F392" s="583"/>
      <c r="G392" s="586" t="s">
        <v>1578</v>
      </c>
      <c r="H392" s="580"/>
      <c r="I392" s="578"/>
      <c r="J392" s="579"/>
      <c r="K392" s="576"/>
    </row>
    <row r="393" spans="1:11">
      <c r="A393" s="587"/>
      <c r="B393" s="584"/>
      <c r="C393" s="584"/>
      <c r="D393" s="585"/>
      <c r="E393" s="584"/>
      <c r="F393" s="583"/>
      <c r="G393" s="582" t="s">
        <v>3097</v>
      </c>
      <c r="H393" s="580"/>
      <c r="I393" s="578"/>
      <c r="J393" s="579"/>
      <c r="K393" s="576"/>
    </row>
    <row r="394" spans="1:11">
      <c r="A394" s="568" t="s">
        <v>3404</v>
      </c>
      <c r="B394" s="584" t="s">
        <v>3095</v>
      </c>
      <c r="C394" s="584" t="s">
        <v>2807</v>
      </c>
      <c r="D394" s="585">
        <v>4</v>
      </c>
      <c r="E394" s="584" t="s">
        <v>171</v>
      </c>
      <c r="F394" s="583" t="s">
        <v>150</v>
      </c>
      <c r="G394" s="586" t="s">
        <v>3094</v>
      </c>
      <c r="H394" s="580"/>
      <c r="I394" s="578"/>
      <c r="J394" s="579"/>
      <c r="K394" s="576"/>
    </row>
    <row r="395" spans="1:11">
      <c r="A395" s="568"/>
      <c r="B395" s="584"/>
      <c r="C395" s="584"/>
      <c r="D395" s="585"/>
      <c r="E395" s="584"/>
      <c r="F395" s="583"/>
      <c r="G395" s="582"/>
      <c r="H395" s="580"/>
      <c r="I395" s="578"/>
      <c r="J395" s="579"/>
      <c r="K395" s="576"/>
    </row>
    <row r="396" spans="1:11">
      <c r="A396" s="587"/>
      <c r="B396" s="584"/>
      <c r="C396" s="584"/>
      <c r="D396" s="585"/>
      <c r="E396" s="584"/>
      <c r="F396" s="583"/>
      <c r="G396" s="582" t="s">
        <v>3403</v>
      </c>
      <c r="H396" s="580"/>
      <c r="I396" s="578"/>
      <c r="J396" s="579"/>
      <c r="K396" s="576"/>
    </row>
    <row r="397" spans="1:11">
      <c r="A397" s="587"/>
      <c r="B397" s="584"/>
      <c r="C397" s="584"/>
      <c r="D397" s="585"/>
      <c r="E397" s="584"/>
      <c r="F397" s="583"/>
      <c r="G397" s="582" t="s">
        <v>3220</v>
      </c>
      <c r="H397" s="580"/>
      <c r="I397" s="578"/>
      <c r="J397" s="579"/>
      <c r="K397" s="576"/>
    </row>
    <row r="398" spans="1:11">
      <c r="A398" s="568" t="s">
        <v>3402</v>
      </c>
      <c r="B398" s="584" t="s">
        <v>3179</v>
      </c>
      <c r="C398" s="584" t="s">
        <v>2788</v>
      </c>
      <c r="D398" s="585">
        <v>1</v>
      </c>
      <c r="E398" s="584" t="s">
        <v>171</v>
      </c>
      <c r="F398" s="583" t="s">
        <v>3174</v>
      </c>
      <c r="G398" s="586" t="s">
        <v>3173</v>
      </c>
      <c r="H398" s="580"/>
      <c r="I398" s="578"/>
      <c r="J398" s="579"/>
      <c r="K398" s="576"/>
    </row>
    <row r="399" spans="1:11" ht="24">
      <c r="A399" s="568" t="s">
        <v>3401</v>
      </c>
      <c r="B399" s="584" t="s">
        <v>3158</v>
      </c>
      <c r="C399" s="584" t="s">
        <v>2788</v>
      </c>
      <c r="D399" s="585">
        <v>1</v>
      </c>
      <c r="E399" s="584" t="s">
        <v>171</v>
      </c>
      <c r="F399" s="583" t="s">
        <v>3157</v>
      </c>
      <c r="G399" s="586" t="s">
        <v>3156</v>
      </c>
      <c r="H399" s="580"/>
      <c r="I399" s="578"/>
      <c r="J399" s="579"/>
      <c r="K399" s="576"/>
    </row>
    <row r="400" spans="1:11" ht="24">
      <c r="A400" s="568" t="s">
        <v>3400</v>
      </c>
      <c r="B400" s="584" t="s">
        <v>3152</v>
      </c>
      <c r="C400" s="584" t="s">
        <v>2788</v>
      </c>
      <c r="D400" s="585">
        <v>1</v>
      </c>
      <c r="E400" s="584" t="s">
        <v>171</v>
      </c>
      <c r="F400" s="583" t="s">
        <v>3151</v>
      </c>
      <c r="G400" s="586" t="s">
        <v>3150</v>
      </c>
      <c r="H400" s="580"/>
      <c r="I400" s="578"/>
      <c r="J400" s="579"/>
      <c r="K400" s="576"/>
    </row>
    <row r="401" spans="1:11">
      <c r="A401" s="568" t="s">
        <v>3399</v>
      </c>
      <c r="B401" s="584" t="s">
        <v>3158</v>
      </c>
      <c r="C401" s="584" t="s">
        <v>2788</v>
      </c>
      <c r="D401" s="585">
        <v>1</v>
      </c>
      <c r="E401" s="584" t="s">
        <v>171</v>
      </c>
      <c r="F401" s="583" t="s">
        <v>3215</v>
      </c>
      <c r="G401" s="586" t="s">
        <v>3214</v>
      </c>
      <c r="H401" s="580"/>
      <c r="I401" s="578"/>
      <c r="J401" s="579"/>
      <c r="K401" s="576"/>
    </row>
    <row r="402" spans="1:11">
      <c r="A402" s="568" t="s">
        <v>3398</v>
      </c>
      <c r="B402" s="584" t="s">
        <v>3397</v>
      </c>
      <c r="C402" s="584" t="s">
        <v>2788</v>
      </c>
      <c r="D402" s="585">
        <v>1</v>
      </c>
      <c r="E402" s="584" t="s">
        <v>171</v>
      </c>
      <c r="F402" s="583" t="s">
        <v>3211</v>
      </c>
      <c r="G402" s="562" t="s">
        <v>3210</v>
      </c>
      <c r="H402" s="580"/>
      <c r="I402" s="578"/>
      <c r="J402" s="579"/>
      <c r="K402" s="576"/>
    </row>
    <row r="403" spans="1:11">
      <c r="A403" s="568" t="s">
        <v>3396</v>
      </c>
      <c r="B403" s="584" t="s">
        <v>3193</v>
      </c>
      <c r="C403" s="584" t="s">
        <v>58</v>
      </c>
      <c r="D403" s="585">
        <v>1</v>
      </c>
      <c r="E403" s="584" t="s">
        <v>171</v>
      </c>
      <c r="F403" s="583" t="s">
        <v>3208</v>
      </c>
      <c r="G403" s="586" t="s">
        <v>3207</v>
      </c>
      <c r="H403" s="580"/>
      <c r="I403" s="578"/>
      <c r="J403" s="579"/>
      <c r="K403" s="576"/>
    </row>
    <row r="404" spans="1:11" ht="24">
      <c r="A404" s="588"/>
      <c r="B404" s="584"/>
      <c r="C404" s="584" t="s">
        <v>58</v>
      </c>
      <c r="D404" s="585">
        <v>1</v>
      </c>
      <c r="E404" s="584" t="s">
        <v>171</v>
      </c>
      <c r="F404" s="583" t="s">
        <v>3206</v>
      </c>
      <c r="G404" s="586" t="s">
        <v>3205</v>
      </c>
      <c r="H404" s="580"/>
      <c r="I404" s="578"/>
      <c r="J404" s="579"/>
      <c r="K404" s="576"/>
    </row>
    <row r="405" spans="1:11" ht="24">
      <c r="A405" s="568"/>
      <c r="B405" s="584" t="s">
        <v>3188</v>
      </c>
      <c r="C405" s="584" t="s">
        <v>2788</v>
      </c>
      <c r="D405" s="585">
        <v>1</v>
      </c>
      <c r="E405" s="584" t="s">
        <v>171</v>
      </c>
      <c r="F405" s="583" t="s">
        <v>3204</v>
      </c>
      <c r="G405" s="586" t="s">
        <v>3203</v>
      </c>
      <c r="H405" s="580"/>
      <c r="I405" s="578"/>
      <c r="J405" s="579"/>
      <c r="K405" s="576"/>
    </row>
    <row r="406" spans="1:11" ht="24">
      <c r="A406" s="568" t="s">
        <v>3395</v>
      </c>
      <c r="B406" s="584" t="s">
        <v>3201</v>
      </c>
      <c r="C406" s="584" t="s">
        <v>2788</v>
      </c>
      <c r="D406" s="585">
        <v>1</v>
      </c>
      <c r="E406" s="584" t="s">
        <v>171</v>
      </c>
      <c r="F406" s="583" t="s">
        <v>3200</v>
      </c>
      <c r="G406" s="586" t="s">
        <v>3199</v>
      </c>
      <c r="H406" s="580"/>
      <c r="I406" s="578"/>
      <c r="J406" s="579"/>
      <c r="K406" s="576"/>
    </row>
    <row r="407" spans="1:11" ht="24">
      <c r="A407" s="568" t="s">
        <v>3394</v>
      </c>
      <c r="B407" s="584" t="s">
        <v>3179</v>
      </c>
      <c r="C407" s="584" t="s">
        <v>2788</v>
      </c>
      <c r="D407" s="585">
        <v>1</v>
      </c>
      <c r="E407" s="584" t="s">
        <v>171</v>
      </c>
      <c r="F407" s="583" t="s">
        <v>3197</v>
      </c>
      <c r="G407" s="586" t="s">
        <v>3196</v>
      </c>
      <c r="H407" s="580"/>
      <c r="I407" s="578"/>
      <c r="J407" s="579"/>
      <c r="K407" s="576"/>
    </row>
    <row r="408" spans="1:11">
      <c r="A408" s="568" t="s">
        <v>3393</v>
      </c>
      <c r="B408" s="584"/>
      <c r="C408" s="584"/>
      <c r="D408" s="585"/>
      <c r="E408" s="584"/>
      <c r="F408" s="583"/>
      <c r="G408" s="586" t="s">
        <v>1578</v>
      </c>
      <c r="H408" s="580"/>
      <c r="I408" s="578"/>
      <c r="J408" s="579"/>
      <c r="K408" s="576"/>
    </row>
    <row r="409" spans="1:11">
      <c r="A409" s="568" t="s">
        <v>3392</v>
      </c>
      <c r="B409" s="584" t="s">
        <v>3193</v>
      </c>
      <c r="C409" s="584" t="s">
        <v>58</v>
      </c>
      <c r="D409" s="585">
        <v>1</v>
      </c>
      <c r="E409" s="584" t="s">
        <v>171</v>
      </c>
      <c r="F409" s="583" t="s">
        <v>3391</v>
      </c>
      <c r="G409" s="586" t="s">
        <v>3390</v>
      </c>
      <c r="H409" s="580"/>
      <c r="I409" s="578"/>
      <c r="J409" s="579"/>
      <c r="K409" s="576"/>
    </row>
    <row r="410" spans="1:11" ht="24">
      <c r="A410" s="568"/>
      <c r="B410" s="584" t="s">
        <v>3188</v>
      </c>
      <c r="C410" s="584" t="s">
        <v>2788</v>
      </c>
      <c r="D410" s="585">
        <v>1</v>
      </c>
      <c r="E410" s="584" t="s">
        <v>171</v>
      </c>
      <c r="F410" s="583" t="s">
        <v>3389</v>
      </c>
      <c r="G410" s="586" t="s">
        <v>3388</v>
      </c>
      <c r="H410" s="580"/>
      <c r="I410" s="578"/>
      <c r="J410" s="579"/>
      <c r="K410" s="576"/>
    </row>
    <row r="411" spans="1:11" ht="24">
      <c r="A411" s="568" t="s">
        <v>3387</v>
      </c>
      <c r="B411" s="584"/>
      <c r="C411" s="584" t="s">
        <v>2807</v>
      </c>
      <c r="D411" s="585">
        <v>1</v>
      </c>
      <c r="E411" s="584" t="s">
        <v>171</v>
      </c>
      <c r="F411" s="583" t="s">
        <v>3245</v>
      </c>
      <c r="G411" s="586" t="s">
        <v>3244</v>
      </c>
      <c r="H411" s="580"/>
      <c r="I411" s="578"/>
      <c r="J411" s="579"/>
      <c r="K411" s="576"/>
    </row>
    <row r="412" spans="1:11" ht="24">
      <c r="A412" s="568" t="s">
        <v>3386</v>
      </c>
      <c r="B412" s="584" t="s">
        <v>3385</v>
      </c>
      <c r="C412" s="584" t="s">
        <v>2807</v>
      </c>
      <c r="D412" s="585">
        <v>1</v>
      </c>
      <c r="E412" s="584" t="s">
        <v>171</v>
      </c>
      <c r="F412" s="583" t="s">
        <v>3169</v>
      </c>
      <c r="G412" s="586" t="s">
        <v>3168</v>
      </c>
      <c r="H412" s="580"/>
      <c r="I412" s="578"/>
      <c r="J412" s="579"/>
      <c r="K412" s="576"/>
    </row>
    <row r="413" spans="1:11">
      <c r="A413" s="588"/>
      <c r="B413" s="584" t="s">
        <v>3167</v>
      </c>
      <c r="C413" s="584" t="s">
        <v>2807</v>
      </c>
      <c r="D413" s="585">
        <v>1</v>
      </c>
      <c r="E413" s="584" t="s">
        <v>171</v>
      </c>
      <c r="F413" s="583" t="s">
        <v>3166</v>
      </c>
      <c r="G413" s="586" t="s">
        <v>3165</v>
      </c>
      <c r="H413" s="580"/>
      <c r="I413" s="578"/>
      <c r="J413" s="579"/>
      <c r="K413" s="576"/>
    </row>
    <row r="414" spans="1:11">
      <c r="A414" s="568"/>
      <c r="B414" s="584"/>
      <c r="C414" s="584" t="s">
        <v>2807</v>
      </c>
      <c r="D414" s="585">
        <v>1</v>
      </c>
      <c r="E414" s="584" t="s">
        <v>171</v>
      </c>
      <c r="F414" s="583" t="s">
        <v>3164</v>
      </c>
      <c r="G414" s="586" t="s">
        <v>3163</v>
      </c>
      <c r="H414" s="580"/>
      <c r="I414" s="578"/>
      <c r="J414" s="579"/>
      <c r="K414" s="576"/>
    </row>
    <row r="415" spans="1:11" ht="24">
      <c r="A415" s="568" t="s">
        <v>3384</v>
      </c>
      <c r="B415" s="584" t="s">
        <v>2828</v>
      </c>
      <c r="C415" s="584" t="s">
        <v>2788</v>
      </c>
      <c r="D415" s="585">
        <v>1</v>
      </c>
      <c r="E415" s="584" t="s">
        <v>171</v>
      </c>
      <c r="F415" s="583" t="s">
        <v>3161</v>
      </c>
      <c r="G415" s="586" t="s">
        <v>3160</v>
      </c>
      <c r="H415" s="580"/>
      <c r="I415" s="578"/>
      <c r="J415" s="579"/>
      <c r="K415" s="576"/>
    </row>
    <row r="416" spans="1:11" ht="24">
      <c r="A416" s="568" t="s">
        <v>3383</v>
      </c>
      <c r="B416" s="584" t="s">
        <v>3152</v>
      </c>
      <c r="C416" s="584" t="s">
        <v>2788</v>
      </c>
      <c r="D416" s="585">
        <v>1</v>
      </c>
      <c r="E416" s="584" t="s">
        <v>171</v>
      </c>
      <c r="F416" s="583" t="s">
        <v>3151</v>
      </c>
      <c r="G416" s="586" t="s">
        <v>3150</v>
      </c>
      <c r="H416" s="580"/>
      <c r="I416" s="578"/>
      <c r="J416" s="579"/>
      <c r="K416" s="576"/>
    </row>
    <row r="417" spans="1:11" ht="24">
      <c r="A417" s="568" t="s">
        <v>3382</v>
      </c>
      <c r="B417" s="584" t="s">
        <v>3175</v>
      </c>
      <c r="C417" s="584" t="s">
        <v>2788</v>
      </c>
      <c r="D417" s="585">
        <v>1</v>
      </c>
      <c r="E417" s="584" t="s">
        <v>171</v>
      </c>
      <c r="F417" s="583" t="s">
        <v>3235</v>
      </c>
      <c r="G417" s="586" t="s">
        <v>3234</v>
      </c>
      <c r="H417" s="580"/>
      <c r="I417" s="578"/>
      <c r="J417" s="579"/>
      <c r="K417" s="576"/>
    </row>
    <row r="418" spans="1:11" ht="24">
      <c r="A418" s="568" t="s">
        <v>3381</v>
      </c>
      <c r="B418" s="584" t="s">
        <v>3152</v>
      </c>
      <c r="C418" s="584" t="s">
        <v>2788</v>
      </c>
      <c r="D418" s="585">
        <v>1</v>
      </c>
      <c r="E418" s="584" t="s">
        <v>171</v>
      </c>
      <c r="F418" s="583" t="s">
        <v>3151</v>
      </c>
      <c r="G418" s="586" t="s">
        <v>3150</v>
      </c>
      <c r="H418" s="580"/>
      <c r="I418" s="578"/>
      <c r="J418" s="579"/>
      <c r="K418" s="576"/>
    </row>
    <row r="419" spans="1:11" ht="24">
      <c r="A419" s="568" t="s">
        <v>3380</v>
      </c>
      <c r="B419" s="584" t="s">
        <v>3152</v>
      </c>
      <c r="C419" s="584" t="s">
        <v>2788</v>
      </c>
      <c r="D419" s="585">
        <v>1</v>
      </c>
      <c r="E419" s="584" t="s">
        <v>171</v>
      </c>
      <c r="F419" s="583" t="s">
        <v>3151</v>
      </c>
      <c r="G419" s="586" t="s">
        <v>3150</v>
      </c>
      <c r="H419" s="580"/>
      <c r="I419" s="578"/>
      <c r="J419" s="579"/>
      <c r="K419" s="576"/>
    </row>
    <row r="420" spans="1:11" ht="24">
      <c r="A420" s="568" t="s">
        <v>3379</v>
      </c>
      <c r="B420" s="584" t="s">
        <v>3175</v>
      </c>
      <c r="C420" s="584" t="s">
        <v>2788</v>
      </c>
      <c r="D420" s="585">
        <v>1</v>
      </c>
      <c r="E420" s="584" t="s">
        <v>171</v>
      </c>
      <c r="F420" s="583" t="s">
        <v>3235</v>
      </c>
      <c r="G420" s="586" t="s">
        <v>3234</v>
      </c>
      <c r="H420" s="580"/>
      <c r="I420" s="578"/>
      <c r="J420" s="579"/>
      <c r="K420" s="576"/>
    </row>
    <row r="421" spans="1:11" ht="24">
      <c r="A421" s="568" t="s">
        <v>3378</v>
      </c>
      <c r="B421" s="584" t="s">
        <v>3152</v>
      </c>
      <c r="C421" s="584" t="s">
        <v>2788</v>
      </c>
      <c r="D421" s="585">
        <v>1</v>
      </c>
      <c r="E421" s="584" t="s">
        <v>171</v>
      </c>
      <c r="F421" s="583" t="s">
        <v>3151</v>
      </c>
      <c r="G421" s="586" t="s">
        <v>3150</v>
      </c>
      <c r="H421" s="580"/>
      <c r="I421" s="578"/>
      <c r="J421" s="579"/>
      <c r="K421" s="576"/>
    </row>
    <row r="422" spans="1:11" ht="24">
      <c r="A422" s="568" t="s">
        <v>3377</v>
      </c>
      <c r="B422" s="584" t="s">
        <v>3376</v>
      </c>
      <c r="C422" s="584" t="s">
        <v>2807</v>
      </c>
      <c r="D422" s="585">
        <v>1</v>
      </c>
      <c r="E422" s="584" t="s">
        <v>171</v>
      </c>
      <c r="F422" s="583" t="s">
        <v>3169</v>
      </c>
      <c r="G422" s="586" t="s">
        <v>3168</v>
      </c>
      <c r="H422" s="580"/>
      <c r="I422" s="578"/>
      <c r="J422" s="579"/>
      <c r="K422" s="576"/>
    </row>
    <row r="423" spans="1:11">
      <c r="A423" s="588"/>
      <c r="B423" s="584" t="s">
        <v>3167</v>
      </c>
      <c r="C423" s="584" t="s">
        <v>2807</v>
      </c>
      <c r="D423" s="585">
        <v>1</v>
      </c>
      <c r="E423" s="584" t="s">
        <v>171</v>
      </c>
      <c r="F423" s="583" t="s">
        <v>3166</v>
      </c>
      <c r="G423" s="586" t="s">
        <v>3165</v>
      </c>
      <c r="H423" s="580"/>
      <c r="I423" s="578"/>
      <c r="J423" s="579"/>
      <c r="K423" s="576"/>
    </row>
    <row r="424" spans="1:11">
      <c r="A424" s="568"/>
      <c r="B424" s="584"/>
      <c r="C424" s="584" t="s">
        <v>2807</v>
      </c>
      <c r="D424" s="585">
        <v>1</v>
      </c>
      <c r="E424" s="584" t="s">
        <v>171</v>
      </c>
      <c r="F424" s="583" t="s">
        <v>3164</v>
      </c>
      <c r="G424" s="586" t="s">
        <v>3163</v>
      </c>
      <c r="H424" s="580"/>
      <c r="I424" s="578"/>
      <c r="J424" s="579"/>
      <c r="K424" s="576"/>
    </row>
    <row r="425" spans="1:11" ht="24">
      <c r="A425" s="568" t="s">
        <v>3375</v>
      </c>
      <c r="B425" s="584" t="s">
        <v>2828</v>
      </c>
      <c r="C425" s="584" t="s">
        <v>2788</v>
      </c>
      <c r="D425" s="585">
        <v>1</v>
      </c>
      <c r="E425" s="584" t="s">
        <v>171</v>
      </c>
      <c r="F425" s="583" t="s">
        <v>3161</v>
      </c>
      <c r="G425" s="586" t="s">
        <v>3160</v>
      </c>
      <c r="H425" s="580"/>
      <c r="I425" s="578"/>
      <c r="J425" s="579"/>
      <c r="K425" s="576"/>
    </row>
    <row r="426" spans="1:11" ht="24">
      <c r="A426" s="568" t="s">
        <v>3374</v>
      </c>
      <c r="B426" s="584" t="s">
        <v>3158</v>
      </c>
      <c r="C426" s="584" t="s">
        <v>2788</v>
      </c>
      <c r="D426" s="585">
        <v>1</v>
      </c>
      <c r="E426" s="584" t="s">
        <v>171</v>
      </c>
      <c r="F426" s="583" t="s">
        <v>3157</v>
      </c>
      <c r="G426" s="586" t="s">
        <v>3156</v>
      </c>
      <c r="H426" s="580"/>
      <c r="I426" s="578"/>
      <c r="J426" s="579"/>
      <c r="K426" s="576"/>
    </row>
    <row r="427" spans="1:11" ht="24">
      <c r="A427" s="568" t="s">
        <v>3373</v>
      </c>
      <c r="B427" s="584" t="s">
        <v>3152</v>
      </c>
      <c r="C427" s="584" t="s">
        <v>2788</v>
      </c>
      <c r="D427" s="585">
        <v>1</v>
      </c>
      <c r="E427" s="584" t="s">
        <v>171</v>
      </c>
      <c r="F427" s="583" t="s">
        <v>3151</v>
      </c>
      <c r="G427" s="586" t="s">
        <v>3150</v>
      </c>
      <c r="H427" s="580"/>
      <c r="I427" s="578"/>
      <c r="J427" s="579"/>
      <c r="K427" s="576"/>
    </row>
    <row r="428" spans="1:11">
      <c r="A428" s="568" t="s">
        <v>3372</v>
      </c>
      <c r="B428" s="584"/>
      <c r="C428" s="584"/>
      <c r="D428" s="585"/>
      <c r="E428" s="584"/>
      <c r="F428" s="583"/>
      <c r="G428" s="586" t="s">
        <v>1578</v>
      </c>
      <c r="H428" s="580"/>
      <c r="I428" s="578"/>
      <c r="J428" s="579"/>
      <c r="K428" s="576"/>
    </row>
    <row r="429" spans="1:11">
      <c r="A429" s="568"/>
      <c r="B429" s="584"/>
      <c r="C429" s="584"/>
      <c r="D429" s="585"/>
      <c r="E429" s="584"/>
      <c r="F429" s="583"/>
      <c r="G429" s="582" t="s">
        <v>3371</v>
      </c>
      <c r="H429" s="580"/>
      <c r="I429" s="578"/>
      <c r="J429" s="579"/>
      <c r="K429" s="576"/>
    </row>
    <row r="430" spans="1:11">
      <c r="A430" s="568" t="s">
        <v>3370</v>
      </c>
      <c r="B430" s="584" t="s">
        <v>3193</v>
      </c>
      <c r="C430" s="584" t="s">
        <v>58</v>
      </c>
      <c r="D430" s="585">
        <v>1</v>
      </c>
      <c r="E430" s="584" t="s">
        <v>171</v>
      </c>
      <c r="F430" s="583" t="s">
        <v>3369</v>
      </c>
      <c r="G430" s="586" t="s">
        <v>3368</v>
      </c>
      <c r="H430" s="580"/>
      <c r="I430" s="578"/>
      <c r="J430" s="579"/>
      <c r="K430" s="576"/>
    </row>
    <row r="431" spans="1:11" ht="24">
      <c r="A431" s="588"/>
      <c r="B431" s="584"/>
      <c r="C431" s="584" t="s">
        <v>58</v>
      </c>
      <c r="D431" s="585">
        <v>1</v>
      </c>
      <c r="E431" s="584" t="s">
        <v>171</v>
      </c>
      <c r="F431" s="583" t="s">
        <v>3367</v>
      </c>
      <c r="G431" s="586" t="s">
        <v>3205</v>
      </c>
      <c r="H431" s="580"/>
      <c r="I431" s="578"/>
      <c r="J431" s="579"/>
      <c r="K431" s="576"/>
    </row>
    <row r="432" spans="1:11">
      <c r="A432" s="568"/>
      <c r="B432" s="584" t="s">
        <v>3188</v>
      </c>
      <c r="C432" s="584" t="s">
        <v>2788</v>
      </c>
      <c r="D432" s="585">
        <v>1</v>
      </c>
      <c r="E432" s="584" t="s">
        <v>171</v>
      </c>
      <c r="F432" s="583" t="s">
        <v>3350</v>
      </c>
      <c r="G432" s="586" t="s">
        <v>3349</v>
      </c>
      <c r="H432" s="580"/>
      <c r="I432" s="578"/>
      <c r="J432" s="579"/>
      <c r="K432" s="576"/>
    </row>
    <row r="433" spans="1:11" ht="24">
      <c r="A433" s="568" t="s">
        <v>3366</v>
      </c>
      <c r="B433" s="584"/>
      <c r="C433" s="584" t="s">
        <v>2807</v>
      </c>
      <c r="D433" s="585">
        <v>1</v>
      </c>
      <c r="E433" s="584" t="s">
        <v>171</v>
      </c>
      <c r="F433" s="583" t="s">
        <v>3245</v>
      </c>
      <c r="G433" s="586" t="s">
        <v>3244</v>
      </c>
      <c r="H433" s="580"/>
      <c r="I433" s="578"/>
      <c r="J433" s="579"/>
      <c r="K433" s="576"/>
    </row>
    <row r="434" spans="1:11" ht="24">
      <c r="A434" s="568" t="s">
        <v>3365</v>
      </c>
      <c r="B434" s="584" t="s">
        <v>3175</v>
      </c>
      <c r="C434" s="584" t="s">
        <v>2788</v>
      </c>
      <c r="D434" s="585">
        <v>1</v>
      </c>
      <c r="E434" s="584" t="s">
        <v>171</v>
      </c>
      <c r="F434" s="583" t="s">
        <v>3235</v>
      </c>
      <c r="G434" s="586" t="s">
        <v>3234</v>
      </c>
      <c r="H434" s="580"/>
      <c r="I434" s="578"/>
      <c r="J434" s="579"/>
      <c r="K434" s="576"/>
    </row>
    <row r="435" spans="1:11" ht="24">
      <c r="A435" s="568" t="s">
        <v>3364</v>
      </c>
      <c r="B435" s="584" t="s">
        <v>3148</v>
      </c>
      <c r="C435" s="584" t="s">
        <v>2788</v>
      </c>
      <c r="D435" s="585">
        <v>1</v>
      </c>
      <c r="E435" s="584" t="s">
        <v>171</v>
      </c>
      <c r="F435" s="583" t="s">
        <v>3225</v>
      </c>
      <c r="G435" s="586" t="s">
        <v>3224</v>
      </c>
      <c r="H435" s="580"/>
      <c r="I435" s="578"/>
      <c r="J435" s="579"/>
      <c r="K435" s="576"/>
    </row>
    <row r="436" spans="1:11" ht="24">
      <c r="A436" s="568" t="s">
        <v>3363</v>
      </c>
      <c r="B436" s="584" t="s">
        <v>3152</v>
      </c>
      <c r="C436" s="584" t="s">
        <v>2788</v>
      </c>
      <c r="D436" s="585">
        <v>1</v>
      </c>
      <c r="E436" s="584" t="s">
        <v>171</v>
      </c>
      <c r="F436" s="583" t="s">
        <v>3151</v>
      </c>
      <c r="G436" s="586" t="s">
        <v>3150</v>
      </c>
      <c r="H436" s="580"/>
      <c r="I436" s="578"/>
      <c r="J436" s="579"/>
      <c r="K436" s="576"/>
    </row>
    <row r="437" spans="1:11">
      <c r="A437" s="568" t="s">
        <v>3362</v>
      </c>
      <c r="B437" s="584"/>
      <c r="C437" s="584"/>
      <c r="D437" s="585"/>
      <c r="E437" s="584"/>
      <c r="F437" s="583"/>
      <c r="G437" s="586" t="s">
        <v>1578</v>
      </c>
      <c r="H437" s="580"/>
      <c r="I437" s="578"/>
      <c r="J437" s="579"/>
      <c r="K437" s="576"/>
    </row>
    <row r="438" spans="1:11">
      <c r="A438" s="587"/>
      <c r="B438" s="584"/>
      <c r="C438" s="584"/>
      <c r="D438" s="585"/>
      <c r="E438" s="584"/>
      <c r="F438" s="583"/>
      <c r="G438" s="582" t="s">
        <v>3361</v>
      </c>
      <c r="H438" s="580"/>
      <c r="I438" s="578"/>
      <c r="J438" s="579"/>
      <c r="K438" s="576"/>
    </row>
    <row r="439" spans="1:11">
      <c r="A439" s="568" t="s">
        <v>3360</v>
      </c>
      <c r="B439" s="584" t="s">
        <v>3193</v>
      </c>
      <c r="C439" s="584" t="s">
        <v>58</v>
      </c>
      <c r="D439" s="585">
        <v>1</v>
      </c>
      <c r="E439" s="584" t="s">
        <v>171</v>
      </c>
      <c r="F439" s="583" t="s">
        <v>3353</v>
      </c>
      <c r="G439" s="586" t="s">
        <v>3352</v>
      </c>
      <c r="H439" s="580"/>
      <c r="I439" s="578"/>
      <c r="J439" s="579"/>
      <c r="K439" s="576"/>
    </row>
    <row r="440" spans="1:11" ht="24">
      <c r="A440" s="588"/>
      <c r="B440" s="584"/>
      <c r="C440" s="584" t="s">
        <v>58</v>
      </c>
      <c r="D440" s="585">
        <v>1</v>
      </c>
      <c r="E440" s="584" t="s">
        <v>171</v>
      </c>
      <c r="F440" s="583" t="s">
        <v>3351</v>
      </c>
      <c r="G440" s="586" t="s">
        <v>3205</v>
      </c>
      <c r="H440" s="580"/>
      <c r="I440" s="578"/>
      <c r="J440" s="579"/>
      <c r="K440" s="576"/>
    </row>
    <row r="441" spans="1:11">
      <c r="A441" s="568"/>
      <c r="B441" s="584" t="s">
        <v>3188</v>
      </c>
      <c r="C441" s="584" t="s">
        <v>2788</v>
      </c>
      <c r="D441" s="585">
        <v>1</v>
      </c>
      <c r="E441" s="584" t="s">
        <v>171</v>
      </c>
      <c r="F441" s="583" t="s">
        <v>3350</v>
      </c>
      <c r="G441" s="586" t="s">
        <v>3349</v>
      </c>
      <c r="H441" s="580"/>
      <c r="I441" s="578"/>
      <c r="J441" s="579"/>
      <c r="K441" s="576"/>
    </row>
    <row r="442" spans="1:11" ht="24">
      <c r="A442" s="568" t="s">
        <v>3359</v>
      </c>
      <c r="B442" s="584"/>
      <c r="C442" s="584" t="s">
        <v>2807</v>
      </c>
      <c r="D442" s="585">
        <v>1</v>
      </c>
      <c r="E442" s="584" t="s">
        <v>171</v>
      </c>
      <c r="F442" s="583" t="s">
        <v>3245</v>
      </c>
      <c r="G442" s="586" t="s">
        <v>3244</v>
      </c>
      <c r="H442" s="580"/>
      <c r="I442" s="578"/>
      <c r="J442" s="579"/>
      <c r="K442" s="576"/>
    </row>
    <row r="443" spans="1:11" ht="24">
      <c r="A443" s="568" t="s">
        <v>3358</v>
      </c>
      <c r="B443" s="584" t="s">
        <v>3175</v>
      </c>
      <c r="C443" s="584" t="s">
        <v>2788</v>
      </c>
      <c r="D443" s="585">
        <v>1</v>
      </c>
      <c r="E443" s="584" t="s">
        <v>171</v>
      </c>
      <c r="F443" s="583" t="s">
        <v>3235</v>
      </c>
      <c r="G443" s="586" t="s">
        <v>3234</v>
      </c>
      <c r="H443" s="580"/>
      <c r="I443" s="578"/>
      <c r="J443" s="579"/>
      <c r="K443" s="576"/>
    </row>
    <row r="444" spans="1:11" ht="24">
      <c r="A444" s="568" t="s">
        <v>3357</v>
      </c>
      <c r="B444" s="584" t="s">
        <v>3148</v>
      </c>
      <c r="C444" s="584" t="s">
        <v>2788</v>
      </c>
      <c r="D444" s="585">
        <v>1</v>
      </c>
      <c r="E444" s="584" t="s">
        <v>171</v>
      </c>
      <c r="F444" s="583" t="s">
        <v>3225</v>
      </c>
      <c r="G444" s="586" t="s">
        <v>3224</v>
      </c>
      <c r="H444" s="580"/>
      <c r="I444" s="578"/>
      <c r="J444" s="579"/>
      <c r="K444" s="576"/>
    </row>
    <row r="445" spans="1:11">
      <c r="A445" s="568" t="s">
        <v>3356</v>
      </c>
      <c r="B445" s="584"/>
      <c r="C445" s="584"/>
      <c r="D445" s="585"/>
      <c r="E445" s="584"/>
      <c r="F445" s="583"/>
      <c r="G445" s="586" t="s">
        <v>1578</v>
      </c>
      <c r="H445" s="580"/>
      <c r="I445" s="578"/>
      <c r="J445" s="579"/>
      <c r="K445" s="576"/>
    </row>
    <row r="446" spans="1:11">
      <c r="A446" s="587"/>
      <c r="B446" s="584"/>
      <c r="C446" s="584"/>
      <c r="D446" s="585"/>
      <c r="E446" s="584"/>
      <c r="F446" s="583"/>
      <c r="G446" s="582" t="s">
        <v>3355</v>
      </c>
      <c r="H446" s="580"/>
      <c r="I446" s="578"/>
      <c r="J446" s="579"/>
      <c r="K446" s="576"/>
    </row>
    <row r="447" spans="1:11">
      <c r="A447" s="568" t="s">
        <v>3354</v>
      </c>
      <c r="B447" s="584" t="s">
        <v>3193</v>
      </c>
      <c r="C447" s="584" t="s">
        <v>58</v>
      </c>
      <c r="D447" s="585">
        <v>1</v>
      </c>
      <c r="E447" s="584" t="s">
        <v>171</v>
      </c>
      <c r="F447" s="583" t="s">
        <v>3353</v>
      </c>
      <c r="G447" s="586" t="s">
        <v>3352</v>
      </c>
      <c r="H447" s="580"/>
      <c r="I447" s="578"/>
      <c r="J447" s="579"/>
      <c r="K447" s="576"/>
    </row>
    <row r="448" spans="1:11" ht="24">
      <c r="A448" s="588"/>
      <c r="B448" s="584"/>
      <c r="C448" s="584" t="s">
        <v>58</v>
      </c>
      <c r="D448" s="585">
        <v>1</v>
      </c>
      <c r="E448" s="584" t="s">
        <v>171</v>
      </c>
      <c r="F448" s="583" t="s">
        <v>3351</v>
      </c>
      <c r="G448" s="586" t="s">
        <v>3205</v>
      </c>
      <c r="H448" s="580"/>
      <c r="I448" s="578"/>
      <c r="J448" s="579"/>
      <c r="K448" s="576"/>
    </row>
    <row r="449" spans="1:11">
      <c r="A449" s="568"/>
      <c r="B449" s="584" t="s">
        <v>3188</v>
      </c>
      <c r="C449" s="584" t="s">
        <v>2788</v>
      </c>
      <c r="D449" s="585">
        <v>1</v>
      </c>
      <c r="E449" s="584" t="s">
        <v>171</v>
      </c>
      <c r="F449" s="583" t="s">
        <v>3350</v>
      </c>
      <c r="G449" s="586" t="s">
        <v>3349</v>
      </c>
      <c r="H449" s="580"/>
      <c r="I449" s="578"/>
      <c r="J449" s="579"/>
      <c r="K449" s="576"/>
    </row>
    <row r="450" spans="1:11" ht="24">
      <c r="A450" s="568" t="s">
        <v>3348</v>
      </c>
      <c r="B450" s="584"/>
      <c r="C450" s="584" t="s">
        <v>2807</v>
      </c>
      <c r="D450" s="585">
        <v>1</v>
      </c>
      <c r="E450" s="584" t="s">
        <v>171</v>
      </c>
      <c r="F450" s="583" t="s">
        <v>3245</v>
      </c>
      <c r="G450" s="586" t="s">
        <v>3244</v>
      </c>
      <c r="H450" s="580"/>
      <c r="I450" s="578"/>
      <c r="J450" s="579"/>
      <c r="K450" s="576"/>
    </row>
    <row r="451" spans="1:11" ht="24">
      <c r="A451" s="568" t="s">
        <v>3347</v>
      </c>
      <c r="B451" s="584" t="s">
        <v>3175</v>
      </c>
      <c r="C451" s="584" t="s">
        <v>2788</v>
      </c>
      <c r="D451" s="585">
        <v>1</v>
      </c>
      <c r="E451" s="584" t="s">
        <v>171</v>
      </c>
      <c r="F451" s="583" t="s">
        <v>3235</v>
      </c>
      <c r="G451" s="586" t="s">
        <v>3234</v>
      </c>
      <c r="H451" s="580"/>
      <c r="I451" s="578"/>
      <c r="J451" s="579"/>
      <c r="K451" s="576"/>
    </row>
    <row r="452" spans="1:11" ht="24">
      <c r="A452" s="568" t="s">
        <v>3346</v>
      </c>
      <c r="B452" s="584" t="s">
        <v>3148</v>
      </c>
      <c r="C452" s="584" t="s">
        <v>2788</v>
      </c>
      <c r="D452" s="585">
        <v>1</v>
      </c>
      <c r="E452" s="584" t="s">
        <v>171</v>
      </c>
      <c r="F452" s="583" t="s">
        <v>3225</v>
      </c>
      <c r="G452" s="586" t="s">
        <v>3224</v>
      </c>
      <c r="H452" s="580"/>
      <c r="I452" s="578"/>
      <c r="J452" s="579"/>
      <c r="K452" s="576"/>
    </row>
    <row r="453" spans="1:11">
      <c r="A453" s="568" t="s">
        <v>3345</v>
      </c>
      <c r="B453" s="584"/>
      <c r="C453" s="584"/>
      <c r="D453" s="585"/>
      <c r="E453" s="584"/>
      <c r="F453" s="583"/>
      <c r="G453" s="586" t="s">
        <v>1578</v>
      </c>
      <c r="H453" s="580"/>
      <c r="I453" s="578"/>
      <c r="J453" s="579"/>
      <c r="K453" s="576"/>
    </row>
    <row r="454" spans="1:11">
      <c r="A454" s="587"/>
      <c r="B454" s="584"/>
      <c r="C454" s="584"/>
      <c r="D454" s="585"/>
      <c r="E454" s="584"/>
      <c r="F454" s="583"/>
      <c r="G454" s="582" t="s">
        <v>3097</v>
      </c>
      <c r="H454" s="580"/>
      <c r="I454" s="578"/>
      <c r="J454" s="579"/>
      <c r="K454" s="576"/>
    </row>
    <row r="455" spans="1:11">
      <c r="A455" s="568" t="s">
        <v>3344</v>
      </c>
      <c r="B455" s="584" t="s">
        <v>3095</v>
      </c>
      <c r="C455" s="584" t="s">
        <v>2807</v>
      </c>
      <c r="D455" s="585">
        <v>4</v>
      </c>
      <c r="E455" s="584" t="s">
        <v>171</v>
      </c>
      <c r="F455" s="583" t="s">
        <v>150</v>
      </c>
      <c r="G455" s="586" t="s">
        <v>3094</v>
      </c>
      <c r="H455" s="580"/>
      <c r="I455" s="578"/>
      <c r="J455" s="579"/>
      <c r="K455" s="576"/>
    </row>
    <row r="456" spans="1:11">
      <c r="A456" s="568"/>
      <c r="B456" s="584"/>
      <c r="C456" s="584"/>
      <c r="D456" s="585"/>
      <c r="E456" s="584"/>
      <c r="F456" s="583"/>
      <c r="G456" s="582"/>
      <c r="H456" s="580"/>
      <c r="I456" s="578"/>
      <c r="J456" s="579"/>
      <c r="K456" s="576"/>
    </row>
    <row r="457" spans="1:11">
      <c r="A457" s="587"/>
      <c r="B457" s="584"/>
      <c r="C457" s="584"/>
      <c r="D457" s="585"/>
      <c r="E457" s="584"/>
      <c r="F457" s="583"/>
      <c r="G457" s="582" t="s">
        <v>3343</v>
      </c>
      <c r="H457" s="580"/>
      <c r="I457" s="578"/>
      <c r="J457" s="579"/>
      <c r="K457" s="576"/>
    </row>
    <row r="458" spans="1:11">
      <c r="A458" s="587"/>
      <c r="B458" s="584"/>
      <c r="C458" s="584"/>
      <c r="D458" s="585"/>
      <c r="E458" s="584"/>
      <c r="F458" s="583"/>
      <c r="G458" s="582" t="s">
        <v>3220</v>
      </c>
      <c r="H458" s="580"/>
      <c r="I458" s="578"/>
      <c r="J458" s="579"/>
      <c r="K458" s="576"/>
    </row>
    <row r="459" spans="1:11">
      <c r="A459" s="568" t="s">
        <v>3342</v>
      </c>
      <c r="B459" s="584" t="s">
        <v>3179</v>
      </c>
      <c r="C459" s="584" t="s">
        <v>2788</v>
      </c>
      <c r="D459" s="585">
        <v>1</v>
      </c>
      <c r="E459" s="584" t="s">
        <v>171</v>
      </c>
      <c r="F459" s="583" t="s">
        <v>3174</v>
      </c>
      <c r="G459" s="586" t="s">
        <v>3173</v>
      </c>
      <c r="H459" s="580"/>
      <c r="I459" s="578"/>
      <c r="J459" s="579"/>
      <c r="K459" s="576"/>
    </row>
    <row r="460" spans="1:11" ht="24">
      <c r="A460" s="568" t="s">
        <v>3341</v>
      </c>
      <c r="B460" s="584" t="s">
        <v>3158</v>
      </c>
      <c r="C460" s="584" t="s">
        <v>2788</v>
      </c>
      <c r="D460" s="585">
        <v>1</v>
      </c>
      <c r="E460" s="584" t="s">
        <v>171</v>
      </c>
      <c r="F460" s="583" t="s">
        <v>3157</v>
      </c>
      <c r="G460" s="586" t="s">
        <v>3156</v>
      </c>
      <c r="H460" s="580"/>
      <c r="I460" s="578"/>
      <c r="J460" s="579"/>
      <c r="K460" s="576"/>
    </row>
    <row r="461" spans="1:11" ht="24">
      <c r="A461" s="568" t="s">
        <v>3340</v>
      </c>
      <c r="B461" s="584" t="s">
        <v>3152</v>
      </c>
      <c r="C461" s="584" t="s">
        <v>2788</v>
      </c>
      <c r="D461" s="585">
        <v>1</v>
      </c>
      <c r="E461" s="584" t="s">
        <v>171</v>
      </c>
      <c r="F461" s="583" t="s">
        <v>3151</v>
      </c>
      <c r="G461" s="586" t="s">
        <v>3150</v>
      </c>
      <c r="H461" s="580"/>
      <c r="I461" s="578"/>
      <c r="J461" s="579"/>
      <c r="K461" s="576"/>
    </row>
    <row r="462" spans="1:11">
      <c r="A462" s="568" t="s">
        <v>3339</v>
      </c>
      <c r="B462" s="584" t="s">
        <v>3158</v>
      </c>
      <c r="C462" s="584" t="s">
        <v>2788</v>
      </c>
      <c r="D462" s="585">
        <v>1</v>
      </c>
      <c r="E462" s="584" t="s">
        <v>171</v>
      </c>
      <c r="F462" s="583" t="s">
        <v>3215</v>
      </c>
      <c r="G462" s="586" t="s">
        <v>3214</v>
      </c>
      <c r="H462" s="580"/>
      <c r="I462" s="578"/>
      <c r="J462" s="579"/>
      <c r="K462" s="576"/>
    </row>
    <row r="463" spans="1:11">
      <c r="A463" s="568" t="s">
        <v>3338</v>
      </c>
      <c r="B463" s="584" t="s">
        <v>3337</v>
      </c>
      <c r="C463" s="584" t="s">
        <v>2788</v>
      </c>
      <c r="D463" s="585">
        <v>1</v>
      </c>
      <c r="E463" s="584" t="s">
        <v>171</v>
      </c>
      <c r="F463" s="583" t="s">
        <v>3211</v>
      </c>
      <c r="G463" s="562" t="s">
        <v>3210</v>
      </c>
      <c r="H463" s="580"/>
      <c r="I463" s="578"/>
      <c r="J463" s="579"/>
      <c r="K463" s="576"/>
    </row>
    <row r="464" spans="1:11">
      <c r="A464" s="568" t="s">
        <v>3336</v>
      </c>
      <c r="B464" s="584" t="s">
        <v>3193</v>
      </c>
      <c r="C464" s="584" t="s">
        <v>58</v>
      </c>
      <c r="D464" s="585">
        <v>1</v>
      </c>
      <c r="E464" s="584" t="s">
        <v>171</v>
      </c>
      <c r="F464" s="583" t="s">
        <v>3208</v>
      </c>
      <c r="G464" s="586" t="s">
        <v>3207</v>
      </c>
      <c r="H464" s="580"/>
      <c r="I464" s="578"/>
      <c r="J464" s="579"/>
      <c r="K464" s="576"/>
    </row>
    <row r="465" spans="1:11" ht="24">
      <c r="A465" s="588"/>
      <c r="B465" s="584"/>
      <c r="C465" s="584" t="s">
        <v>58</v>
      </c>
      <c r="D465" s="585">
        <v>1</v>
      </c>
      <c r="E465" s="584" t="s">
        <v>171</v>
      </c>
      <c r="F465" s="583" t="s">
        <v>3206</v>
      </c>
      <c r="G465" s="586" t="s">
        <v>3205</v>
      </c>
      <c r="H465" s="580"/>
      <c r="I465" s="578"/>
      <c r="J465" s="579"/>
      <c r="K465" s="576"/>
    </row>
    <row r="466" spans="1:11" ht="24">
      <c r="A466" s="568"/>
      <c r="B466" s="584" t="s">
        <v>3188</v>
      </c>
      <c r="C466" s="584" t="s">
        <v>2788</v>
      </c>
      <c r="D466" s="585">
        <v>1</v>
      </c>
      <c r="E466" s="584" t="s">
        <v>171</v>
      </c>
      <c r="F466" s="583" t="s">
        <v>3204</v>
      </c>
      <c r="G466" s="586" t="s">
        <v>3203</v>
      </c>
      <c r="H466" s="580"/>
      <c r="I466" s="578"/>
      <c r="J466" s="579"/>
      <c r="K466" s="576"/>
    </row>
    <row r="467" spans="1:11" ht="24">
      <c r="A467" s="568" t="s">
        <v>3335</v>
      </c>
      <c r="B467" s="584" t="s">
        <v>3201</v>
      </c>
      <c r="C467" s="584" t="s">
        <v>2788</v>
      </c>
      <c r="D467" s="585">
        <v>1</v>
      </c>
      <c r="E467" s="584" t="s">
        <v>171</v>
      </c>
      <c r="F467" s="583" t="s">
        <v>3200</v>
      </c>
      <c r="G467" s="586" t="s">
        <v>3199</v>
      </c>
      <c r="H467" s="580"/>
      <c r="I467" s="578"/>
      <c r="J467" s="579"/>
      <c r="K467" s="576"/>
    </row>
    <row r="468" spans="1:11" ht="24">
      <c r="A468" s="568" t="s">
        <v>3334</v>
      </c>
      <c r="B468" s="584" t="s">
        <v>3179</v>
      </c>
      <c r="C468" s="584" t="s">
        <v>2788</v>
      </c>
      <c r="D468" s="585">
        <v>1</v>
      </c>
      <c r="E468" s="584" t="s">
        <v>171</v>
      </c>
      <c r="F468" s="583" t="s">
        <v>3197</v>
      </c>
      <c r="G468" s="586" t="s">
        <v>3196</v>
      </c>
      <c r="H468" s="580"/>
      <c r="I468" s="578"/>
      <c r="J468" s="579"/>
      <c r="K468" s="576"/>
    </row>
    <row r="469" spans="1:11">
      <c r="A469" s="568" t="s">
        <v>3333</v>
      </c>
      <c r="B469" s="584"/>
      <c r="C469" s="584"/>
      <c r="D469" s="585"/>
      <c r="E469" s="584"/>
      <c r="F469" s="583"/>
      <c r="G469" s="586" t="s">
        <v>1578</v>
      </c>
      <c r="H469" s="580"/>
      <c r="I469" s="578"/>
      <c r="J469" s="579"/>
      <c r="K469" s="576"/>
    </row>
    <row r="470" spans="1:11">
      <c r="A470" s="568" t="s">
        <v>3332</v>
      </c>
      <c r="B470" s="584" t="s">
        <v>3193</v>
      </c>
      <c r="C470" s="584" t="s">
        <v>58</v>
      </c>
      <c r="D470" s="585">
        <v>1</v>
      </c>
      <c r="E470" s="584" t="s">
        <v>171</v>
      </c>
      <c r="F470" s="583" t="s">
        <v>3192</v>
      </c>
      <c r="G470" s="586" t="s">
        <v>3191</v>
      </c>
      <c r="H470" s="580"/>
      <c r="I470" s="578"/>
      <c r="J470" s="579"/>
      <c r="K470" s="576"/>
    </row>
    <row r="471" spans="1:11" ht="24">
      <c r="A471" s="568"/>
      <c r="B471" s="584"/>
      <c r="C471" s="584" t="s">
        <v>58</v>
      </c>
      <c r="D471" s="585">
        <v>1</v>
      </c>
      <c r="E471" s="584" t="s">
        <v>171</v>
      </c>
      <c r="F471" s="583" t="s">
        <v>3190</v>
      </c>
      <c r="G471" s="586" t="s">
        <v>3189</v>
      </c>
      <c r="H471" s="580"/>
      <c r="I471" s="578"/>
      <c r="J471" s="579"/>
      <c r="K471" s="576"/>
    </row>
    <row r="472" spans="1:11" ht="24">
      <c r="A472" s="568"/>
      <c r="B472" s="584" t="s">
        <v>3188</v>
      </c>
      <c r="C472" s="584" t="s">
        <v>2788</v>
      </c>
      <c r="D472" s="585">
        <v>1</v>
      </c>
      <c r="E472" s="584" t="s">
        <v>171</v>
      </c>
      <c r="F472" s="583" t="s">
        <v>3187</v>
      </c>
      <c r="G472" s="586" t="s">
        <v>3186</v>
      </c>
      <c r="H472" s="580"/>
      <c r="I472" s="578"/>
      <c r="J472" s="579"/>
      <c r="K472" s="576"/>
    </row>
    <row r="473" spans="1:11" ht="24">
      <c r="A473" s="568" t="s">
        <v>3331</v>
      </c>
      <c r="B473" s="584"/>
      <c r="C473" s="584" t="s">
        <v>2807</v>
      </c>
      <c r="D473" s="585">
        <v>1</v>
      </c>
      <c r="E473" s="584" t="s">
        <v>171</v>
      </c>
      <c r="F473" s="583" t="s">
        <v>3245</v>
      </c>
      <c r="G473" s="586" t="s">
        <v>3244</v>
      </c>
      <c r="H473" s="580"/>
      <c r="I473" s="578"/>
      <c r="J473" s="579"/>
      <c r="K473" s="576"/>
    </row>
    <row r="474" spans="1:11" ht="24">
      <c r="A474" s="568" t="s">
        <v>3330</v>
      </c>
      <c r="B474" s="584" t="s">
        <v>3329</v>
      </c>
      <c r="C474" s="584" t="s">
        <v>2807</v>
      </c>
      <c r="D474" s="585">
        <v>1</v>
      </c>
      <c r="E474" s="584" t="s">
        <v>171</v>
      </c>
      <c r="F474" s="583" t="s">
        <v>3169</v>
      </c>
      <c r="G474" s="586" t="s">
        <v>3168</v>
      </c>
      <c r="H474" s="580"/>
      <c r="I474" s="578"/>
      <c r="J474" s="579"/>
      <c r="K474" s="576"/>
    </row>
    <row r="475" spans="1:11">
      <c r="A475" s="588"/>
      <c r="B475" s="584" t="s">
        <v>3167</v>
      </c>
      <c r="C475" s="584" t="s">
        <v>2807</v>
      </c>
      <c r="D475" s="585">
        <v>1</v>
      </c>
      <c r="E475" s="584" t="s">
        <v>171</v>
      </c>
      <c r="F475" s="583" t="s">
        <v>3166</v>
      </c>
      <c r="G475" s="586" t="s">
        <v>3165</v>
      </c>
      <c r="H475" s="580"/>
      <c r="I475" s="578"/>
      <c r="J475" s="579"/>
      <c r="K475" s="576"/>
    </row>
    <row r="476" spans="1:11">
      <c r="A476" s="568"/>
      <c r="B476" s="584"/>
      <c r="C476" s="584" t="s">
        <v>2807</v>
      </c>
      <c r="D476" s="585">
        <v>1</v>
      </c>
      <c r="E476" s="584" t="s">
        <v>171</v>
      </c>
      <c r="F476" s="583" t="s">
        <v>3164</v>
      </c>
      <c r="G476" s="586" t="s">
        <v>3163</v>
      </c>
      <c r="H476" s="580"/>
      <c r="I476" s="578"/>
      <c r="J476" s="579"/>
      <c r="K476" s="576"/>
    </row>
    <row r="477" spans="1:11" ht="24">
      <c r="A477" s="568" t="s">
        <v>3328</v>
      </c>
      <c r="B477" s="584" t="s">
        <v>2828</v>
      </c>
      <c r="C477" s="584" t="s">
        <v>2788</v>
      </c>
      <c r="D477" s="585">
        <v>1</v>
      </c>
      <c r="E477" s="584" t="s">
        <v>171</v>
      </c>
      <c r="F477" s="583" t="s">
        <v>3161</v>
      </c>
      <c r="G477" s="586" t="s">
        <v>3160</v>
      </c>
      <c r="H477" s="580"/>
      <c r="I477" s="578"/>
      <c r="J477" s="579"/>
      <c r="K477" s="576"/>
    </row>
    <row r="478" spans="1:11" ht="24">
      <c r="A478" s="568" t="s">
        <v>3327</v>
      </c>
      <c r="B478" s="584" t="s">
        <v>3152</v>
      </c>
      <c r="C478" s="584" t="s">
        <v>2788</v>
      </c>
      <c r="D478" s="585">
        <v>1</v>
      </c>
      <c r="E478" s="584" t="s">
        <v>171</v>
      </c>
      <c r="F478" s="583" t="s">
        <v>3151</v>
      </c>
      <c r="G478" s="586" t="s">
        <v>3150</v>
      </c>
      <c r="H478" s="580"/>
      <c r="I478" s="578"/>
      <c r="J478" s="579"/>
      <c r="K478" s="576"/>
    </row>
    <row r="479" spans="1:11" ht="24">
      <c r="A479" s="568" t="s">
        <v>3326</v>
      </c>
      <c r="B479" s="584" t="s">
        <v>3175</v>
      </c>
      <c r="C479" s="584" t="s">
        <v>2788</v>
      </c>
      <c r="D479" s="585">
        <v>1</v>
      </c>
      <c r="E479" s="584" t="s">
        <v>171</v>
      </c>
      <c r="F479" s="583" t="s">
        <v>3235</v>
      </c>
      <c r="G479" s="586" t="s">
        <v>3234</v>
      </c>
      <c r="H479" s="580"/>
      <c r="I479" s="578"/>
      <c r="J479" s="579"/>
      <c r="K479" s="576"/>
    </row>
    <row r="480" spans="1:11" ht="24">
      <c r="A480" s="568" t="s">
        <v>3325</v>
      </c>
      <c r="B480" s="584" t="s">
        <v>3152</v>
      </c>
      <c r="C480" s="584" t="s">
        <v>2788</v>
      </c>
      <c r="D480" s="585">
        <v>1</v>
      </c>
      <c r="E480" s="584" t="s">
        <v>171</v>
      </c>
      <c r="F480" s="583" t="s">
        <v>3151</v>
      </c>
      <c r="G480" s="586" t="s">
        <v>3150</v>
      </c>
      <c r="H480" s="580"/>
      <c r="I480" s="578"/>
      <c r="J480" s="579"/>
      <c r="K480" s="576"/>
    </row>
    <row r="481" spans="1:11" ht="24">
      <c r="A481" s="568" t="s">
        <v>3324</v>
      </c>
      <c r="B481" s="584" t="s">
        <v>3152</v>
      </c>
      <c r="C481" s="584" t="s">
        <v>2788</v>
      </c>
      <c r="D481" s="585">
        <v>1</v>
      </c>
      <c r="E481" s="584" t="s">
        <v>171</v>
      </c>
      <c r="F481" s="583" t="s">
        <v>3151</v>
      </c>
      <c r="G481" s="586" t="s">
        <v>3150</v>
      </c>
      <c r="H481" s="580"/>
      <c r="I481" s="578"/>
      <c r="J481" s="579"/>
      <c r="K481" s="576"/>
    </row>
    <row r="482" spans="1:11" ht="24">
      <c r="A482" s="568" t="s">
        <v>3323</v>
      </c>
      <c r="B482" s="584" t="s">
        <v>3175</v>
      </c>
      <c r="C482" s="584" t="s">
        <v>2788</v>
      </c>
      <c r="D482" s="585">
        <v>1</v>
      </c>
      <c r="E482" s="584" t="s">
        <v>171</v>
      </c>
      <c r="F482" s="583" t="s">
        <v>3235</v>
      </c>
      <c r="G482" s="586" t="s">
        <v>3234</v>
      </c>
      <c r="H482" s="580"/>
      <c r="I482" s="578"/>
      <c r="J482" s="579"/>
      <c r="K482" s="576"/>
    </row>
    <row r="483" spans="1:11" ht="24">
      <c r="A483" s="568" t="s">
        <v>3322</v>
      </c>
      <c r="B483" s="584" t="s">
        <v>3152</v>
      </c>
      <c r="C483" s="584" t="s">
        <v>2788</v>
      </c>
      <c r="D483" s="585">
        <v>1</v>
      </c>
      <c r="E483" s="584" t="s">
        <v>171</v>
      </c>
      <c r="F483" s="583" t="s">
        <v>3151</v>
      </c>
      <c r="G483" s="586" t="s">
        <v>3150</v>
      </c>
      <c r="H483" s="580"/>
      <c r="I483" s="578"/>
      <c r="J483" s="579"/>
      <c r="K483" s="576"/>
    </row>
    <row r="484" spans="1:11" ht="24">
      <c r="A484" s="568" t="s">
        <v>3321</v>
      </c>
      <c r="B484" s="584" t="s">
        <v>3320</v>
      </c>
      <c r="C484" s="584" t="s">
        <v>2807</v>
      </c>
      <c r="D484" s="585">
        <v>1</v>
      </c>
      <c r="E484" s="584" t="s">
        <v>171</v>
      </c>
      <c r="F484" s="583" t="s">
        <v>3169</v>
      </c>
      <c r="G484" s="586" t="s">
        <v>3168</v>
      </c>
      <c r="H484" s="580"/>
      <c r="I484" s="578"/>
      <c r="J484" s="579"/>
      <c r="K484" s="576"/>
    </row>
    <row r="485" spans="1:11">
      <c r="A485" s="588"/>
      <c r="B485" s="584" t="s">
        <v>3167</v>
      </c>
      <c r="C485" s="584" t="s">
        <v>2807</v>
      </c>
      <c r="D485" s="585">
        <v>1</v>
      </c>
      <c r="E485" s="584" t="s">
        <v>171</v>
      </c>
      <c r="F485" s="583" t="s">
        <v>3166</v>
      </c>
      <c r="G485" s="586" t="s">
        <v>3165</v>
      </c>
      <c r="H485" s="580"/>
      <c r="I485" s="578"/>
      <c r="J485" s="579"/>
      <c r="K485" s="576"/>
    </row>
    <row r="486" spans="1:11">
      <c r="A486" s="568"/>
      <c r="B486" s="584"/>
      <c r="C486" s="584" t="s">
        <v>2807</v>
      </c>
      <c r="D486" s="585">
        <v>1</v>
      </c>
      <c r="E486" s="584" t="s">
        <v>171</v>
      </c>
      <c r="F486" s="583" t="s">
        <v>3164</v>
      </c>
      <c r="G486" s="586" t="s">
        <v>3163</v>
      </c>
      <c r="H486" s="580"/>
      <c r="I486" s="578"/>
      <c r="J486" s="579"/>
      <c r="K486" s="576"/>
    </row>
    <row r="487" spans="1:11" ht="24">
      <c r="A487" s="568" t="s">
        <v>3319</v>
      </c>
      <c r="B487" s="584" t="s">
        <v>2828</v>
      </c>
      <c r="C487" s="584" t="s">
        <v>2788</v>
      </c>
      <c r="D487" s="585">
        <v>1</v>
      </c>
      <c r="E487" s="584" t="s">
        <v>171</v>
      </c>
      <c r="F487" s="583" t="s">
        <v>3161</v>
      </c>
      <c r="G487" s="586" t="s">
        <v>3160</v>
      </c>
      <c r="H487" s="580"/>
      <c r="I487" s="578"/>
      <c r="J487" s="579"/>
      <c r="K487" s="576"/>
    </row>
    <row r="488" spans="1:11" ht="24">
      <c r="A488" s="568" t="s">
        <v>3318</v>
      </c>
      <c r="B488" s="584" t="s">
        <v>3158</v>
      </c>
      <c r="C488" s="584" t="s">
        <v>2788</v>
      </c>
      <c r="D488" s="585">
        <v>1</v>
      </c>
      <c r="E488" s="584" t="s">
        <v>171</v>
      </c>
      <c r="F488" s="583" t="s">
        <v>3157</v>
      </c>
      <c r="G488" s="586" t="s">
        <v>3156</v>
      </c>
      <c r="H488" s="580"/>
      <c r="I488" s="578"/>
      <c r="J488" s="579"/>
      <c r="K488" s="576"/>
    </row>
    <row r="489" spans="1:11" ht="24">
      <c r="A489" s="568" t="s">
        <v>3317</v>
      </c>
      <c r="B489" s="584" t="s">
        <v>3152</v>
      </c>
      <c r="C489" s="584" t="s">
        <v>2788</v>
      </c>
      <c r="D489" s="585">
        <v>1</v>
      </c>
      <c r="E489" s="584" t="s">
        <v>171</v>
      </c>
      <c r="F489" s="583" t="s">
        <v>3151</v>
      </c>
      <c r="G489" s="586" t="s">
        <v>3150</v>
      </c>
      <c r="H489" s="580"/>
      <c r="I489" s="578"/>
      <c r="J489" s="579"/>
      <c r="K489" s="576"/>
    </row>
    <row r="490" spans="1:11">
      <c r="A490" s="568" t="s">
        <v>3316</v>
      </c>
      <c r="B490" s="584"/>
      <c r="C490" s="584"/>
      <c r="D490" s="585"/>
      <c r="E490" s="584"/>
      <c r="F490" s="583"/>
      <c r="G490" s="586" t="s">
        <v>1578</v>
      </c>
      <c r="H490" s="580"/>
      <c r="I490" s="578"/>
      <c r="J490" s="579"/>
      <c r="K490" s="576"/>
    </row>
    <row r="491" spans="1:11">
      <c r="A491" s="568"/>
      <c r="B491" s="584"/>
      <c r="C491" s="584"/>
      <c r="D491" s="585"/>
      <c r="E491" s="584"/>
      <c r="F491" s="583"/>
      <c r="G491" s="582" t="s">
        <v>3315</v>
      </c>
      <c r="H491" s="580"/>
      <c r="I491" s="578"/>
      <c r="J491" s="579"/>
      <c r="K491" s="576"/>
    </row>
    <row r="492" spans="1:11" ht="24">
      <c r="A492" s="568" t="s">
        <v>3314</v>
      </c>
      <c r="B492" s="584" t="s">
        <v>3152</v>
      </c>
      <c r="C492" s="584" t="s">
        <v>2788</v>
      </c>
      <c r="D492" s="585">
        <v>1</v>
      </c>
      <c r="E492" s="584" t="s">
        <v>171</v>
      </c>
      <c r="F492" s="583" t="s">
        <v>3151</v>
      </c>
      <c r="G492" s="586" t="s">
        <v>3150</v>
      </c>
      <c r="H492" s="580"/>
      <c r="I492" s="578"/>
      <c r="J492" s="579"/>
      <c r="K492" s="576"/>
    </row>
    <row r="493" spans="1:11" ht="24">
      <c r="A493" s="568" t="s">
        <v>3313</v>
      </c>
      <c r="B493" s="584" t="s">
        <v>3148</v>
      </c>
      <c r="C493" s="584" t="s">
        <v>2788</v>
      </c>
      <c r="D493" s="585">
        <v>1</v>
      </c>
      <c r="E493" s="584" t="s">
        <v>171</v>
      </c>
      <c r="F493" s="583" t="s">
        <v>3225</v>
      </c>
      <c r="G493" s="586" t="s">
        <v>3224</v>
      </c>
      <c r="H493" s="580"/>
      <c r="I493" s="578"/>
      <c r="J493" s="579"/>
      <c r="K493" s="576"/>
    </row>
    <row r="494" spans="1:11">
      <c r="A494" s="568" t="s">
        <v>3312</v>
      </c>
      <c r="B494" s="584"/>
      <c r="C494" s="584"/>
      <c r="D494" s="585"/>
      <c r="E494" s="584"/>
      <c r="F494" s="583"/>
      <c r="G494" s="586" t="s">
        <v>1578</v>
      </c>
      <c r="H494" s="580"/>
      <c r="I494" s="578"/>
      <c r="J494" s="579"/>
      <c r="K494" s="576"/>
    </row>
    <row r="495" spans="1:11">
      <c r="A495" s="587"/>
      <c r="B495" s="584"/>
      <c r="C495" s="584"/>
      <c r="D495" s="585"/>
      <c r="E495" s="584"/>
      <c r="F495" s="583"/>
      <c r="G495" s="582" t="s">
        <v>3311</v>
      </c>
      <c r="H495" s="580"/>
      <c r="I495" s="578"/>
      <c r="J495" s="579"/>
      <c r="K495" s="576"/>
    </row>
    <row r="496" spans="1:11">
      <c r="A496" s="568" t="s">
        <v>3310</v>
      </c>
      <c r="B496" s="584" t="s">
        <v>3309</v>
      </c>
      <c r="C496" s="584" t="s">
        <v>2807</v>
      </c>
      <c r="D496" s="585">
        <v>1</v>
      </c>
      <c r="E496" s="584" t="s">
        <v>171</v>
      </c>
      <c r="F496" s="583" t="s">
        <v>3279</v>
      </c>
      <c r="G496" s="586" t="s">
        <v>3278</v>
      </c>
      <c r="H496" s="580"/>
      <c r="I496" s="578"/>
      <c r="J496" s="579"/>
      <c r="K496" s="576"/>
    </row>
    <row r="497" spans="1:11" ht="24">
      <c r="A497" s="568" t="s">
        <v>3308</v>
      </c>
      <c r="B497" s="584"/>
      <c r="C497" s="584" t="s">
        <v>2901</v>
      </c>
      <c r="D497" s="585">
        <v>1</v>
      </c>
      <c r="E497" s="584" t="s">
        <v>171</v>
      </c>
      <c r="F497" s="583" t="s">
        <v>3276</v>
      </c>
      <c r="G497" s="586" t="s">
        <v>3275</v>
      </c>
      <c r="H497" s="580"/>
      <c r="I497" s="578"/>
      <c r="J497" s="579"/>
      <c r="K497" s="576"/>
    </row>
    <row r="498" spans="1:11" ht="24">
      <c r="A498" s="568" t="s">
        <v>3307</v>
      </c>
      <c r="B498" s="584"/>
      <c r="C498" s="584" t="s">
        <v>2901</v>
      </c>
      <c r="D498" s="585">
        <v>1</v>
      </c>
      <c r="E498" s="584" t="s">
        <v>171</v>
      </c>
      <c r="F498" s="583" t="s">
        <v>3273</v>
      </c>
      <c r="G498" s="586" t="s">
        <v>3272</v>
      </c>
      <c r="H498" s="580"/>
      <c r="I498" s="578"/>
      <c r="J498" s="579"/>
      <c r="K498" s="576"/>
    </row>
    <row r="499" spans="1:11">
      <c r="A499" s="568" t="s">
        <v>3306</v>
      </c>
      <c r="B499" s="584" t="s">
        <v>3179</v>
      </c>
      <c r="C499" s="584" t="s">
        <v>2788</v>
      </c>
      <c r="D499" s="585">
        <v>1</v>
      </c>
      <c r="E499" s="584" t="s">
        <v>171</v>
      </c>
      <c r="F499" s="583" t="s">
        <v>3270</v>
      </c>
      <c r="G499" s="586" t="s">
        <v>3269</v>
      </c>
      <c r="H499" s="580"/>
      <c r="I499" s="578"/>
      <c r="J499" s="579"/>
      <c r="K499" s="576"/>
    </row>
    <row r="500" spans="1:11" ht="24">
      <c r="A500" s="568" t="s">
        <v>3305</v>
      </c>
      <c r="B500" s="584" t="s">
        <v>3179</v>
      </c>
      <c r="C500" s="584" t="s">
        <v>2788</v>
      </c>
      <c r="D500" s="585">
        <v>1</v>
      </c>
      <c r="E500" s="584" t="s">
        <v>171</v>
      </c>
      <c r="F500" s="583" t="s">
        <v>3147</v>
      </c>
      <c r="G500" s="586" t="s">
        <v>3146</v>
      </c>
      <c r="H500" s="580"/>
      <c r="I500" s="578"/>
      <c r="J500" s="579"/>
      <c r="K500" s="576"/>
    </row>
    <row r="501" spans="1:11">
      <c r="A501" s="568" t="s">
        <v>3304</v>
      </c>
      <c r="B501" s="584" t="s">
        <v>3303</v>
      </c>
      <c r="C501" s="584" t="s">
        <v>2807</v>
      </c>
      <c r="D501" s="585">
        <v>1</v>
      </c>
      <c r="E501" s="584" t="s">
        <v>171</v>
      </c>
      <c r="F501" s="583" t="s">
        <v>3279</v>
      </c>
      <c r="G501" s="586" t="s">
        <v>3278</v>
      </c>
      <c r="H501" s="580"/>
      <c r="I501" s="578"/>
      <c r="J501" s="579"/>
      <c r="K501" s="576"/>
    </row>
    <row r="502" spans="1:11" ht="24">
      <c r="A502" s="568" t="s">
        <v>3302</v>
      </c>
      <c r="B502" s="584"/>
      <c r="C502" s="584" t="s">
        <v>2901</v>
      </c>
      <c r="D502" s="585">
        <v>1</v>
      </c>
      <c r="E502" s="584" t="s">
        <v>171</v>
      </c>
      <c r="F502" s="583" t="s">
        <v>3276</v>
      </c>
      <c r="G502" s="586" t="s">
        <v>3275</v>
      </c>
      <c r="H502" s="580"/>
      <c r="I502" s="578"/>
      <c r="J502" s="579"/>
      <c r="K502" s="576"/>
    </row>
    <row r="503" spans="1:11" ht="24">
      <c r="A503" s="568" t="s">
        <v>3301</v>
      </c>
      <c r="B503" s="584"/>
      <c r="C503" s="584" t="s">
        <v>2901</v>
      </c>
      <c r="D503" s="585">
        <v>1</v>
      </c>
      <c r="E503" s="584" t="s">
        <v>171</v>
      </c>
      <c r="F503" s="583" t="s">
        <v>3273</v>
      </c>
      <c r="G503" s="586" t="s">
        <v>3272</v>
      </c>
      <c r="H503" s="580"/>
      <c r="I503" s="578"/>
      <c r="J503" s="579"/>
      <c r="K503" s="576"/>
    </row>
    <row r="504" spans="1:11">
      <c r="A504" s="568" t="s">
        <v>3300</v>
      </c>
      <c r="B504" s="584" t="s">
        <v>3179</v>
      </c>
      <c r="C504" s="584" t="s">
        <v>2788</v>
      </c>
      <c r="D504" s="585">
        <v>1</v>
      </c>
      <c r="E504" s="584" t="s">
        <v>171</v>
      </c>
      <c r="F504" s="583" t="s">
        <v>3270</v>
      </c>
      <c r="G504" s="586" t="s">
        <v>3269</v>
      </c>
      <c r="H504" s="580"/>
      <c r="I504" s="578"/>
      <c r="J504" s="579"/>
      <c r="K504" s="576"/>
    </row>
    <row r="505" spans="1:11">
      <c r="A505" s="568" t="s">
        <v>3299</v>
      </c>
      <c r="B505" s="584"/>
      <c r="C505" s="584"/>
      <c r="D505" s="585"/>
      <c r="E505" s="584"/>
      <c r="F505" s="583"/>
      <c r="G505" s="586" t="s">
        <v>1578</v>
      </c>
      <c r="H505" s="580"/>
      <c r="I505" s="578"/>
      <c r="J505" s="579"/>
      <c r="K505" s="576"/>
    </row>
    <row r="506" spans="1:11">
      <c r="A506" s="587"/>
      <c r="B506" s="584"/>
      <c r="C506" s="584"/>
      <c r="D506" s="585"/>
      <c r="E506" s="584"/>
      <c r="F506" s="583"/>
      <c r="G506" s="582" t="s">
        <v>3298</v>
      </c>
      <c r="H506" s="580"/>
      <c r="I506" s="578"/>
      <c r="J506" s="579"/>
      <c r="K506" s="576"/>
    </row>
    <row r="507" spans="1:11">
      <c r="A507" s="568" t="s">
        <v>3297</v>
      </c>
      <c r="B507" s="584" t="s">
        <v>3296</v>
      </c>
      <c r="C507" s="584" t="s">
        <v>2807</v>
      </c>
      <c r="D507" s="585">
        <v>1</v>
      </c>
      <c r="E507" s="584" t="s">
        <v>171</v>
      </c>
      <c r="F507" s="583" t="s">
        <v>3279</v>
      </c>
      <c r="G507" s="586" t="s">
        <v>3278</v>
      </c>
      <c r="H507" s="580"/>
      <c r="I507" s="578"/>
      <c r="J507" s="579"/>
      <c r="K507" s="576"/>
    </row>
    <row r="508" spans="1:11" ht="24">
      <c r="A508" s="568" t="s">
        <v>3295</v>
      </c>
      <c r="B508" s="584"/>
      <c r="C508" s="584" t="s">
        <v>2901</v>
      </c>
      <c r="D508" s="585">
        <v>1</v>
      </c>
      <c r="E508" s="584" t="s">
        <v>171</v>
      </c>
      <c r="F508" s="583" t="s">
        <v>3276</v>
      </c>
      <c r="G508" s="586" t="s">
        <v>3275</v>
      </c>
      <c r="H508" s="580"/>
      <c r="I508" s="578"/>
      <c r="J508" s="579"/>
      <c r="K508" s="576"/>
    </row>
    <row r="509" spans="1:11" ht="24">
      <c r="A509" s="568" t="s">
        <v>3294</v>
      </c>
      <c r="B509" s="584"/>
      <c r="C509" s="584" t="s">
        <v>2901</v>
      </c>
      <c r="D509" s="585">
        <v>1</v>
      </c>
      <c r="E509" s="584" t="s">
        <v>171</v>
      </c>
      <c r="F509" s="583" t="s">
        <v>3273</v>
      </c>
      <c r="G509" s="586" t="s">
        <v>3272</v>
      </c>
      <c r="H509" s="580"/>
      <c r="I509" s="578"/>
      <c r="J509" s="579"/>
      <c r="K509" s="576"/>
    </row>
    <row r="510" spans="1:11">
      <c r="A510" s="568" t="s">
        <v>3293</v>
      </c>
      <c r="B510" s="584" t="s">
        <v>3179</v>
      </c>
      <c r="C510" s="584" t="s">
        <v>2788</v>
      </c>
      <c r="D510" s="585">
        <v>1</v>
      </c>
      <c r="E510" s="584" t="s">
        <v>171</v>
      </c>
      <c r="F510" s="583" t="s">
        <v>3270</v>
      </c>
      <c r="G510" s="586" t="s">
        <v>3269</v>
      </c>
      <c r="H510" s="580"/>
      <c r="I510" s="578"/>
      <c r="J510" s="579"/>
      <c r="K510" s="576"/>
    </row>
    <row r="511" spans="1:11" ht="24">
      <c r="A511" s="568" t="s">
        <v>3292</v>
      </c>
      <c r="B511" s="584" t="s">
        <v>3179</v>
      </c>
      <c r="C511" s="584" t="s">
        <v>2788</v>
      </c>
      <c r="D511" s="585">
        <v>1</v>
      </c>
      <c r="E511" s="584" t="s">
        <v>171</v>
      </c>
      <c r="F511" s="583" t="s">
        <v>3147</v>
      </c>
      <c r="G511" s="586" t="s">
        <v>3146</v>
      </c>
      <c r="H511" s="580"/>
      <c r="I511" s="578"/>
      <c r="J511" s="579"/>
      <c r="K511" s="576"/>
    </row>
    <row r="512" spans="1:11">
      <c r="A512" s="568" t="s">
        <v>3291</v>
      </c>
      <c r="B512" s="584"/>
      <c r="C512" s="584"/>
      <c r="D512" s="585"/>
      <c r="E512" s="584"/>
      <c r="F512" s="583"/>
      <c r="G512" s="586" t="s">
        <v>1578</v>
      </c>
      <c r="H512" s="580"/>
      <c r="I512" s="578"/>
      <c r="J512" s="579"/>
      <c r="K512" s="576"/>
    </row>
    <row r="513" spans="1:11">
      <c r="A513" s="587"/>
      <c r="B513" s="584"/>
      <c r="C513" s="584"/>
      <c r="D513" s="585"/>
      <c r="E513" s="584"/>
      <c r="F513" s="583"/>
      <c r="G513" s="582" t="s">
        <v>3290</v>
      </c>
      <c r="H513" s="580"/>
      <c r="I513" s="578"/>
      <c r="J513" s="579"/>
      <c r="K513" s="576"/>
    </row>
    <row r="514" spans="1:11">
      <c r="A514" s="568" t="s">
        <v>3289</v>
      </c>
      <c r="B514" s="584" t="s">
        <v>3288</v>
      </c>
      <c r="C514" s="584" t="s">
        <v>2807</v>
      </c>
      <c r="D514" s="585">
        <v>1</v>
      </c>
      <c r="E514" s="584" t="s">
        <v>171</v>
      </c>
      <c r="F514" s="583" t="s">
        <v>3279</v>
      </c>
      <c r="G514" s="586" t="s">
        <v>3278</v>
      </c>
      <c r="H514" s="580"/>
      <c r="I514" s="578"/>
      <c r="J514" s="579"/>
      <c r="K514" s="576"/>
    </row>
    <row r="515" spans="1:11" ht="24">
      <c r="A515" s="568" t="s">
        <v>3287</v>
      </c>
      <c r="B515" s="584"/>
      <c r="C515" s="584" t="s">
        <v>2901</v>
      </c>
      <c r="D515" s="585">
        <v>1</v>
      </c>
      <c r="E515" s="584" t="s">
        <v>171</v>
      </c>
      <c r="F515" s="583" t="s">
        <v>3276</v>
      </c>
      <c r="G515" s="586" t="s">
        <v>3275</v>
      </c>
      <c r="H515" s="580"/>
      <c r="I515" s="578"/>
      <c r="J515" s="579"/>
      <c r="K515" s="576"/>
    </row>
    <row r="516" spans="1:11" ht="24">
      <c r="A516" s="568" t="s">
        <v>3286</v>
      </c>
      <c r="B516" s="584"/>
      <c r="C516" s="584" t="s">
        <v>2901</v>
      </c>
      <c r="D516" s="585">
        <v>1</v>
      </c>
      <c r="E516" s="584" t="s">
        <v>171</v>
      </c>
      <c r="F516" s="583" t="s">
        <v>3273</v>
      </c>
      <c r="G516" s="586" t="s">
        <v>3272</v>
      </c>
      <c r="H516" s="580"/>
      <c r="I516" s="578"/>
      <c r="J516" s="579"/>
      <c r="K516" s="576"/>
    </row>
    <row r="517" spans="1:11">
      <c r="A517" s="568" t="s">
        <v>3285</v>
      </c>
      <c r="B517" s="584" t="s">
        <v>3179</v>
      </c>
      <c r="C517" s="584" t="s">
        <v>2788</v>
      </c>
      <c r="D517" s="585">
        <v>1</v>
      </c>
      <c r="E517" s="584" t="s">
        <v>171</v>
      </c>
      <c r="F517" s="583" t="s">
        <v>3270</v>
      </c>
      <c r="G517" s="586" t="s">
        <v>3269</v>
      </c>
      <c r="H517" s="580"/>
      <c r="I517" s="578"/>
      <c r="J517" s="579"/>
      <c r="K517" s="576"/>
    </row>
    <row r="518" spans="1:11" ht="24">
      <c r="A518" s="568" t="s">
        <v>3284</v>
      </c>
      <c r="B518" s="584" t="s">
        <v>3179</v>
      </c>
      <c r="C518" s="584" t="s">
        <v>2788</v>
      </c>
      <c r="D518" s="585">
        <v>1</v>
      </c>
      <c r="E518" s="584" t="s">
        <v>171</v>
      </c>
      <c r="F518" s="583" t="s">
        <v>3147</v>
      </c>
      <c r="G518" s="586" t="s">
        <v>3146</v>
      </c>
      <c r="H518" s="580"/>
      <c r="I518" s="578"/>
      <c r="J518" s="579"/>
      <c r="K518" s="576"/>
    </row>
    <row r="519" spans="1:11">
      <c r="A519" s="568" t="s">
        <v>3283</v>
      </c>
      <c r="B519" s="584"/>
      <c r="C519" s="584"/>
      <c r="D519" s="585"/>
      <c r="E519" s="584"/>
      <c r="F519" s="583"/>
      <c r="G519" s="586" t="s">
        <v>1578</v>
      </c>
      <c r="H519" s="580"/>
      <c r="I519" s="578"/>
      <c r="J519" s="579"/>
      <c r="K519" s="576"/>
    </row>
    <row r="520" spans="1:11">
      <c r="A520" s="587"/>
      <c r="B520" s="584"/>
      <c r="C520" s="584"/>
      <c r="D520" s="585"/>
      <c r="E520" s="584"/>
      <c r="F520" s="583"/>
      <c r="G520" s="582" t="s">
        <v>3282</v>
      </c>
      <c r="H520" s="580"/>
      <c r="I520" s="578"/>
      <c r="J520" s="579"/>
      <c r="K520" s="576"/>
    </row>
    <row r="521" spans="1:11">
      <c r="A521" s="568" t="s">
        <v>3281</v>
      </c>
      <c r="B521" s="584" t="s">
        <v>3280</v>
      </c>
      <c r="C521" s="584" t="s">
        <v>2807</v>
      </c>
      <c r="D521" s="585">
        <v>1</v>
      </c>
      <c r="E521" s="584" t="s">
        <v>171</v>
      </c>
      <c r="F521" s="583" t="s">
        <v>3279</v>
      </c>
      <c r="G521" s="586" t="s">
        <v>3278</v>
      </c>
      <c r="H521" s="580"/>
      <c r="I521" s="578"/>
      <c r="J521" s="579"/>
      <c r="K521" s="576"/>
    </row>
    <row r="522" spans="1:11" ht="24">
      <c r="A522" s="568" t="s">
        <v>3277</v>
      </c>
      <c r="B522" s="584"/>
      <c r="C522" s="584" t="s">
        <v>2901</v>
      </c>
      <c r="D522" s="585">
        <v>1</v>
      </c>
      <c r="E522" s="584" t="s">
        <v>171</v>
      </c>
      <c r="F522" s="583" t="s">
        <v>3276</v>
      </c>
      <c r="G522" s="586" t="s">
        <v>3275</v>
      </c>
      <c r="H522" s="580"/>
      <c r="I522" s="578"/>
      <c r="J522" s="579"/>
      <c r="K522" s="576"/>
    </row>
    <row r="523" spans="1:11" ht="24">
      <c r="A523" s="568" t="s">
        <v>3274</v>
      </c>
      <c r="B523" s="584"/>
      <c r="C523" s="584" t="s">
        <v>2901</v>
      </c>
      <c r="D523" s="585">
        <v>1</v>
      </c>
      <c r="E523" s="584" t="s">
        <v>171</v>
      </c>
      <c r="F523" s="583" t="s">
        <v>3273</v>
      </c>
      <c r="G523" s="586" t="s">
        <v>3272</v>
      </c>
      <c r="H523" s="580"/>
      <c r="I523" s="578"/>
      <c r="J523" s="579"/>
      <c r="K523" s="576"/>
    </row>
    <row r="524" spans="1:11">
      <c r="A524" s="568" t="s">
        <v>3271</v>
      </c>
      <c r="B524" s="584" t="s">
        <v>3179</v>
      </c>
      <c r="C524" s="584" t="s">
        <v>2788</v>
      </c>
      <c r="D524" s="585">
        <v>1</v>
      </c>
      <c r="E524" s="584" t="s">
        <v>171</v>
      </c>
      <c r="F524" s="583" t="s">
        <v>3270</v>
      </c>
      <c r="G524" s="586" t="s">
        <v>3269</v>
      </c>
      <c r="H524" s="580"/>
      <c r="I524" s="578"/>
      <c r="J524" s="579"/>
      <c r="K524" s="576"/>
    </row>
    <row r="525" spans="1:11" ht="24">
      <c r="A525" s="568" t="s">
        <v>3268</v>
      </c>
      <c r="B525" s="584" t="s">
        <v>3179</v>
      </c>
      <c r="C525" s="584" t="s">
        <v>2788</v>
      </c>
      <c r="D525" s="585">
        <v>1</v>
      </c>
      <c r="E525" s="584" t="s">
        <v>171</v>
      </c>
      <c r="F525" s="583" t="s">
        <v>3147</v>
      </c>
      <c r="G525" s="586" t="s">
        <v>3146</v>
      </c>
      <c r="H525" s="580"/>
      <c r="I525" s="578"/>
      <c r="J525" s="579"/>
      <c r="K525" s="576"/>
    </row>
    <row r="526" spans="1:11">
      <c r="A526" s="568" t="s">
        <v>3267</v>
      </c>
      <c r="B526" s="584"/>
      <c r="C526" s="584"/>
      <c r="D526" s="585"/>
      <c r="E526" s="584"/>
      <c r="F526" s="583"/>
      <c r="G526" s="586" t="s">
        <v>1578</v>
      </c>
      <c r="H526" s="580"/>
      <c r="I526" s="578"/>
      <c r="J526" s="579"/>
      <c r="K526" s="576"/>
    </row>
    <row r="527" spans="1:11">
      <c r="A527" s="587"/>
      <c r="B527" s="584"/>
      <c r="C527" s="584"/>
      <c r="D527" s="585"/>
      <c r="E527" s="584"/>
      <c r="F527" s="583"/>
      <c r="G527" s="582" t="s">
        <v>3266</v>
      </c>
      <c r="H527" s="580"/>
      <c r="I527" s="578"/>
      <c r="J527" s="579"/>
      <c r="K527" s="576"/>
    </row>
    <row r="528" spans="1:11" ht="24">
      <c r="A528" s="568" t="s">
        <v>3265</v>
      </c>
      <c r="B528" s="584" t="s">
        <v>3179</v>
      </c>
      <c r="C528" s="584" t="s">
        <v>2788</v>
      </c>
      <c r="D528" s="585">
        <v>1</v>
      </c>
      <c r="E528" s="584" t="s">
        <v>171</v>
      </c>
      <c r="F528" s="583" t="s">
        <v>3147</v>
      </c>
      <c r="G528" s="586" t="s">
        <v>3146</v>
      </c>
      <c r="H528" s="580"/>
      <c r="I528" s="578"/>
      <c r="J528" s="579"/>
      <c r="K528" s="576"/>
    </row>
    <row r="529" spans="1:11">
      <c r="A529" s="568" t="s">
        <v>3264</v>
      </c>
      <c r="B529" s="584"/>
      <c r="C529" s="584"/>
      <c r="D529" s="585"/>
      <c r="E529" s="584"/>
      <c r="F529" s="583"/>
      <c r="G529" s="586" t="s">
        <v>1578</v>
      </c>
      <c r="H529" s="580"/>
      <c r="I529" s="578"/>
      <c r="J529" s="579"/>
      <c r="K529" s="576"/>
    </row>
    <row r="530" spans="1:11">
      <c r="A530" s="587"/>
      <c r="B530" s="584"/>
      <c r="C530" s="584"/>
      <c r="D530" s="585"/>
      <c r="E530" s="584"/>
      <c r="F530" s="583"/>
      <c r="G530" s="582" t="s">
        <v>3097</v>
      </c>
      <c r="H530" s="580"/>
      <c r="I530" s="578"/>
      <c r="J530" s="579"/>
      <c r="K530" s="576"/>
    </row>
    <row r="531" spans="1:11">
      <c r="A531" s="568" t="s">
        <v>3263</v>
      </c>
      <c r="B531" s="584" t="s">
        <v>3095</v>
      </c>
      <c r="C531" s="584" t="s">
        <v>2807</v>
      </c>
      <c r="D531" s="585">
        <v>2</v>
      </c>
      <c r="E531" s="584" t="s">
        <v>171</v>
      </c>
      <c r="F531" s="583" t="s">
        <v>150</v>
      </c>
      <c r="G531" s="586" t="s">
        <v>3094</v>
      </c>
      <c r="H531" s="580"/>
      <c r="I531" s="578"/>
      <c r="J531" s="579"/>
      <c r="K531" s="576"/>
    </row>
    <row r="532" spans="1:11">
      <c r="A532" s="568"/>
      <c r="B532" s="584"/>
      <c r="C532" s="584"/>
      <c r="D532" s="585"/>
      <c r="E532" s="584"/>
      <c r="F532" s="583"/>
      <c r="G532" s="582"/>
      <c r="H532" s="580"/>
      <c r="I532" s="578"/>
      <c r="J532" s="579"/>
      <c r="K532" s="576"/>
    </row>
    <row r="533" spans="1:11">
      <c r="A533" s="587" t="s">
        <v>3262</v>
      </c>
      <c r="B533" s="584"/>
      <c r="C533" s="584"/>
      <c r="D533" s="585"/>
      <c r="E533" s="584"/>
      <c r="F533" s="583"/>
      <c r="G533" s="582" t="s">
        <v>1578</v>
      </c>
      <c r="H533" s="580"/>
      <c r="I533" s="578"/>
      <c r="J533" s="579"/>
      <c r="K533" s="576"/>
    </row>
    <row r="534" spans="1:11">
      <c r="A534" s="568"/>
      <c r="B534" s="584"/>
      <c r="C534" s="584"/>
      <c r="D534" s="585"/>
      <c r="E534" s="584"/>
      <c r="F534" s="583"/>
      <c r="G534" s="582"/>
      <c r="H534" s="580"/>
      <c r="I534" s="578"/>
      <c r="J534" s="579"/>
      <c r="K534" s="576"/>
    </row>
    <row r="535" spans="1:11" ht="24">
      <c r="A535" s="568"/>
      <c r="B535" s="584"/>
      <c r="C535" s="584"/>
      <c r="D535" s="585"/>
      <c r="E535" s="584"/>
      <c r="F535" s="583"/>
      <c r="G535" s="582" t="s">
        <v>3261</v>
      </c>
      <c r="H535" s="580"/>
      <c r="I535" s="578"/>
      <c r="J535" s="579"/>
      <c r="K535" s="576"/>
    </row>
    <row r="536" spans="1:11">
      <c r="A536" s="568"/>
      <c r="B536" s="584"/>
      <c r="C536" s="584"/>
      <c r="D536" s="585"/>
      <c r="E536" s="584"/>
      <c r="F536" s="583"/>
      <c r="G536" s="586"/>
      <c r="H536" s="580"/>
      <c r="I536" s="578"/>
      <c r="J536" s="579"/>
      <c r="K536" s="576"/>
    </row>
    <row r="537" spans="1:11">
      <c r="A537" s="568"/>
      <c r="B537" s="584"/>
      <c r="C537" s="584"/>
      <c r="D537" s="585"/>
      <c r="E537" s="584"/>
      <c r="F537" s="583"/>
      <c r="G537" s="582" t="s">
        <v>3260</v>
      </c>
      <c r="H537" s="580"/>
      <c r="I537" s="578"/>
      <c r="J537" s="579"/>
      <c r="K537" s="576"/>
    </row>
    <row r="538" spans="1:11">
      <c r="A538" s="587"/>
      <c r="B538" s="584"/>
      <c r="C538" s="584"/>
      <c r="D538" s="585"/>
      <c r="E538" s="584"/>
      <c r="F538" s="583"/>
      <c r="G538" s="582" t="s">
        <v>3259</v>
      </c>
      <c r="H538" s="580"/>
      <c r="I538" s="578"/>
      <c r="J538" s="579"/>
      <c r="K538" s="576"/>
    </row>
    <row r="539" spans="1:11">
      <c r="A539" s="587"/>
      <c r="B539" s="584"/>
      <c r="C539" s="584"/>
      <c r="D539" s="585"/>
      <c r="E539" s="584"/>
      <c r="F539" s="583"/>
      <c r="G539" s="582" t="s">
        <v>3258</v>
      </c>
      <c r="H539" s="580"/>
      <c r="I539" s="578"/>
      <c r="J539" s="579"/>
      <c r="K539" s="576"/>
    </row>
    <row r="540" spans="1:11">
      <c r="A540" s="568" t="s">
        <v>3257</v>
      </c>
      <c r="B540" s="584" t="s">
        <v>3179</v>
      </c>
      <c r="C540" s="584" t="s">
        <v>2788</v>
      </c>
      <c r="D540" s="585">
        <v>1</v>
      </c>
      <c r="E540" s="584" t="s">
        <v>171</v>
      </c>
      <c r="F540" s="583" t="s">
        <v>3174</v>
      </c>
      <c r="G540" s="586" t="s">
        <v>3173</v>
      </c>
      <c r="H540" s="580"/>
      <c r="I540" s="578"/>
      <c r="J540" s="579"/>
      <c r="K540" s="576"/>
    </row>
    <row r="541" spans="1:11" ht="24">
      <c r="A541" s="568" t="s">
        <v>3256</v>
      </c>
      <c r="B541" s="584" t="s">
        <v>3158</v>
      </c>
      <c r="C541" s="584" t="s">
        <v>2788</v>
      </c>
      <c r="D541" s="585">
        <v>1</v>
      </c>
      <c r="E541" s="584" t="s">
        <v>171</v>
      </c>
      <c r="F541" s="583" t="s">
        <v>3157</v>
      </c>
      <c r="G541" s="586" t="s">
        <v>3156</v>
      </c>
      <c r="H541" s="580"/>
      <c r="I541" s="578"/>
      <c r="J541" s="579"/>
      <c r="K541" s="576"/>
    </row>
    <row r="542" spans="1:11" ht="24">
      <c r="A542" s="568" t="s">
        <v>3255</v>
      </c>
      <c r="B542" s="584" t="s">
        <v>3152</v>
      </c>
      <c r="C542" s="584" t="s">
        <v>2788</v>
      </c>
      <c r="D542" s="585">
        <v>1</v>
      </c>
      <c r="E542" s="584" t="s">
        <v>171</v>
      </c>
      <c r="F542" s="583" t="s">
        <v>3151</v>
      </c>
      <c r="G542" s="586" t="s">
        <v>3150</v>
      </c>
      <c r="H542" s="580"/>
      <c r="I542" s="578"/>
      <c r="J542" s="579"/>
      <c r="K542" s="576"/>
    </row>
    <row r="543" spans="1:11">
      <c r="A543" s="568" t="s">
        <v>3254</v>
      </c>
      <c r="B543" s="584"/>
      <c r="C543" s="584"/>
      <c r="D543" s="585"/>
      <c r="E543" s="584"/>
      <c r="F543" s="583"/>
      <c r="G543" s="586" t="s">
        <v>1578</v>
      </c>
      <c r="H543" s="580"/>
      <c r="I543" s="578"/>
      <c r="J543" s="579"/>
      <c r="K543" s="576"/>
    </row>
    <row r="544" spans="1:11">
      <c r="A544" s="568" t="s">
        <v>3253</v>
      </c>
      <c r="B544" s="584" t="s">
        <v>3252</v>
      </c>
      <c r="C544" s="584" t="s">
        <v>2788</v>
      </c>
      <c r="D544" s="585">
        <v>1</v>
      </c>
      <c r="E544" s="584" t="s">
        <v>171</v>
      </c>
      <c r="F544" s="583" t="s">
        <v>3211</v>
      </c>
      <c r="G544" s="562" t="s">
        <v>3210</v>
      </c>
      <c r="H544" s="580"/>
      <c r="I544" s="578"/>
      <c r="J544" s="579"/>
      <c r="K544" s="576"/>
    </row>
    <row r="545" spans="1:11">
      <c r="A545" s="568" t="s">
        <v>3251</v>
      </c>
      <c r="B545" s="584" t="s">
        <v>3193</v>
      </c>
      <c r="C545" s="584" t="s">
        <v>58</v>
      </c>
      <c r="D545" s="585">
        <v>1</v>
      </c>
      <c r="E545" s="584" t="s">
        <v>171</v>
      </c>
      <c r="F545" s="583" t="s">
        <v>3208</v>
      </c>
      <c r="G545" s="586" t="s">
        <v>3207</v>
      </c>
      <c r="H545" s="580"/>
      <c r="I545" s="578"/>
      <c r="J545" s="579"/>
      <c r="K545" s="576"/>
    </row>
    <row r="546" spans="1:11" ht="24">
      <c r="A546" s="588"/>
      <c r="B546" s="584"/>
      <c r="C546" s="584" t="s">
        <v>58</v>
      </c>
      <c r="D546" s="585">
        <v>1</v>
      </c>
      <c r="E546" s="584" t="s">
        <v>171</v>
      </c>
      <c r="F546" s="583" t="s">
        <v>3206</v>
      </c>
      <c r="G546" s="586" t="s">
        <v>3205</v>
      </c>
      <c r="H546" s="580"/>
      <c r="I546" s="578"/>
      <c r="J546" s="579"/>
      <c r="K546" s="576"/>
    </row>
    <row r="547" spans="1:11" ht="24">
      <c r="A547" s="568"/>
      <c r="B547" s="584" t="s">
        <v>3188</v>
      </c>
      <c r="C547" s="584" t="s">
        <v>2788</v>
      </c>
      <c r="D547" s="585">
        <v>1</v>
      </c>
      <c r="E547" s="584" t="s">
        <v>171</v>
      </c>
      <c r="F547" s="583" t="s">
        <v>3204</v>
      </c>
      <c r="G547" s="586" t="s">
        <v>3203</v>
      </c>
      <c r="H547" s="580"/>
      <c r="I547" s="578"/>
      <c r="J547" s="579"/>
      <c r="K547" s="576"/>
    </row>
    <row r="548" spans="1:11" ht="24">
      <c r="A548" s="568" t="s">
        <v>3250</v>
      </c>
      <c r="B548" s="584" t="s">
        <v>3201</v>
      </c>
      <c r="C548" s="584" t="s">
        <v>2788</v>
      </c>
      <c r="D548" s="585">
        <v>1</v>
      </c>
      <c r="E548" s="584" t="s">
        <v>171</v>
      </c>
      <c r="F548" s="583" t="s">
        <v>3200</v>
      </c>
      <c r="G548" s="586" t="s">
        <v>3199</v>
      </c>
      <c r="H548" s="580"/>
      <c r="I548" s="578"/>
      <c r="J548" s="579"/>
      <c r="K548" s="576"/>
    </row>
    <row r="549" spans="1:11" ht="24">
      <c r="A549" s="568" t="s">
        <v>3249</v>
      </c>
      <c r="B549" s="584" t="s">
        <v>3179</v>
      </c>
      <c r="C549" s="584" t="s">
        <v>2788</v>
      </c>
      <c r="D549" s="585">
        <v>1</v>
      </c>
      <c r="E549" s="584" t="s">
        <v>171</v>
      </c>
      <c r="F549" s="583" t="s">
        <v>3197</v>
      </c>
      <c r="G549" s="586" t="s">
        <v>3196</v>
      </c>
      <c r="H549" s="580"/>
      <c r="I549" s="578"/>
      <c r="J549" s="579"/>
      <c r="K549" s="576"/>
    </row>
    <row r="550" spans="1:11">
      <c r="A550" s="568" t="s">
        <v>3248</v>
      </c>
      <c r="B550" s="584"/>
      <c r="C550" s="584"/>
      <c r="D550" s="585"/>
      <c r="E550" s="584"/>
      <c r="F550" s="583"/>
      <c r="G550" s="586" t="s">
        <v>1578</v>
      </c>
      <c r="H550" s="580"/>
      <c r="I550" s="578"/>
      <c r="J550" s="579"/>
      <c r="K550" s="576"/>
    </row>
    <row r="551" spans="1:11">
      <c r="A551" s="568" t="s">
        <v>3247</v>
      </c>
      <c r="B551" s="584" t="s">
        <v>3193</v>
      </c>
      <c r="C551" s="584" t="s">
        <v>58</v>
      </c>
      <c r="D551" s="585">
        <v>1</v>
      </c>
      <c r="E551" s="584" t="s">
        <v>171</v>
      </c>
      <c r="F551" s="583" t="s">
        <v>3192</v>
      </c>
      <c r="G551" s="586" t="s">
        <v>3191</v>
      </c>
      <c r="H551" s="580"/>
      <c r="I551" s="578"/>
      <c r="J551" s="579"/>
      <c r="K551" s="576"/>
    </row>
    <row r="552" spans="1:11" ht="24">
      <c r="A552" s="568"/>
      <c r="B552" s="584"/>
      <c r="C552" s="584" t="s">
        <v>58</v>
      </c>
      <c r="D552" s="585">
        <v>1</v>
      </c>
      <c r="E552" s="584" t="s">
        <v>171</v>
      </c>
      <c r="F552" s="583" t="s">
        <v>3190</v>
      </c>
      <c r="G552" s="586" t="s">
        <v>3189</v>
      </c>
      <c r="H552" s="580"/>
      <c r="I552" s="578"/>
      <c r="J552" s="579"/>
      <c r="K552" s="576"/>
    </row>
    <row r="553" spans="1:11" ht="24">
      <c r="A553" s="568"/>
      <c r="B553" s="584" t="s">
        <v>3188</v>
      </c>
      <c r="C553" s="584" t="s">
        <v>2788</v>
      </c>
      <c r="D553" s="585">
        <v>1</v>
      </c>
      <c r="E553" s="584" t="s">
        <v>171</v>
      </c>
      <c r="F553" s="583" t="s">
        <v>3187</v>
      </c>
      <c r="G553" s="586" t="s">
        <v>3186</v>
      </c>
      <c r="H553" s="580"/>
      <c r="I553" s="578"/>
      <c r="J553" s="579"/>
      <c r="K553" s="576"/>
    </row>
    <row r="554" spans="1:11" ht="24">
      <c r="A554" s="568" t="s">
        <v>3246</v>
      </c>
      <c r="B554" s="584"/>
      <c r="C554" s="584" t="s">
        <v>2807</v>
      </c>
      <c r="D554" s="585">
        <v>1</v>
      </c>
      <c r="E554" s="584" t="s">
        <v>171</v>
      </c>
      <c r="F554" s="583" t="s">
        <v>3245</v>
      </c>
      <c r="G554" s="586" t="s">
        <v>3244</v>
      </c>
      <c r="H554" s="580"/>
      <c r="I554" s="578"/>
      <c r="J554" s="579"/>
      <c r="K554" s="576"/>
    </row>
    <row r="555" spans="1:11" ht="24">
      <c r="A555" s="568" t="s">
        <v>3243</v>
      </c>
      <c r="B555" s="584" t="s">
        <v>3242</v>
      </c>
      <c r="C555" s="584" t="s">
        <v>2807</v>
      </c>
      <c r="D555" s="585">
        <v>1</v>
      </c>
      <c r="E555" s="584" t="s">
        <v>171</v>
      </c>
      <c r="F555" s="583" t="s">
        <v>3169</v>
      </c>
      <c r="G555" s="586" t="s">
        <v>3168</v>
      </c>
      <c r="H555" s="580"/>
      <c r="I555" s="578"/>
      <c r="J555" s="579"/>
      <c r="K555" s="576"/>
    </row>
    <row r="556" spans="1:11">
      <c r="A556" s="588"/>
      <c r="B556" s="584" t="s">
        <v>3167</v>
      </c>
      <c r="C556" s="584" t="s">
        <v>2807</v>
      </c>
      <c r="D556" s="585">
        <v>1</v>
      </c>
      <c r="E556" s="584" t="s">
        <v>171</v>
      </c>
      <c r="F556" s="583" t="s">
        <v>3166</v>
      </c>
      <c r="G556" s="586" t="s">
        <v>3165</v>
      </c>
      <c r="H556" s="580"/>
      <c r="I556" s="578"/>
      <c r="J556" s="579"/>
      <c r="K556" s="576"/>
    </row>
    <row r="557" spans="1:11">
      <c r="A557" s="568"/>
      <c r="B557" s="584"/>
      <c r="C557" s="584" t="s">
        <v>2807</v>
      </c>
      <c r="D557" s="585">
        <v>1</v>
      </c>
      <c r="E557" s="584" t="s">
        <v>171</v>
      </c>
      <c r="F557" s="583" t="s">
        <v>3164</v>
      </c>
      <c r="G557" s="586" t="s">
        <v>3163</v>
      </c>
      <c r="H557" s="580"/>
      <c r="I557" s="578"/>
      <c r="J557" s="579"/>
      <c r="K557" s="576"/>
    </row>
    <row r="558" spans="1:11" ht="24">
      <c r="A558" s="568" t="s">
        <v>3241</v>
      </c>
      <c r="B558" s="584" t="s">
        <v>2828</v>
      </c>
      <c r="C558" s="584" t="s">
        <v>2788</v>
      </c>
      <c r="D558" s="585">
        <v>1</v>
      </c>
      <c r="E558" s="584" t="s">
        <v>171</v>
      </c>
      <c r="F558" s="583" t="s">
        <v>3161</v>
      </c>
      <c r="G558" s="586" t="s">
        <v>3160</v>
      </c>
      <c r="H558" s="580"/>
      <c r="I558" s="578"/>
      <c r="J558" s="579"/>
      <c r="K558" s="576"/>
    </row>
    <row r="559" spans="1:11" ht="24">
      <c r="A559" s="568" t="s">
        <v>3240</v>
      </c>
      <c r="B559" s="584" t="s">
        <v>3152</v>
      </c>
      <c r="C559" s="584" t="s">
        <v>2788</v>
      </c>
      <c r="D559" s="585">
        <v>1</v>
      </c>
      <c r="E559" s="584" t="s">
        <v>171</v>
      </c>
      <c r="F559" s="583" t="s">
        <v>3151</v>
      </c>
      <c r="G559" s="586" t="s">
        <v>3150</v>
      </c>
      <c r="H559" s="580"/>
      <c r="I559" s="578"/>
      <c r="J559" s="579"/>
      <c r="K559" s="576"/>
    </row>
    <row r="560" spans="1:11" ht="24">
      <c r="A560" s="568" t="s">
        <v>3239</v>
      </c>
      <c r="B560" s="584" t="s">
        <v>3175</v>
      </c>
      <c r="C560" s="584" t="s">
        <v>2788</v>
      </c>
      <c r="D560" s="585">
        <v>1</v>
      </c>
      <c r="E560" s="584" t="s">
        <v>171</v>
      </c>
      <c r="F560" s="583" t="s">
        <v>3235</v>
      </c>
      <c r="G560" s="586" t="s">
        <v>3234</v>
      </c>
      <c r="H560" s="580"/>
      <c r="I560" s="578"/>
      <c r="J560" s="579"/>
      <c r="K560" s="576"/>
    </row>
    <row r="561" spans="1:11" ht="24">
      <c r="A561" s="568" t="s">
        <v>3238</v>
      </c>
      <c r="B561" s="584" t="s">
        <v>3152</v>
      </c>
      <c r="C561" s="584" t="s">
        <v>2788</v>
      </c>
      <c r="D561" s="585">
        <v>1</v>
      </c>
      <c r="E561" s="584" t="s">
        <v>171</v>
      </c>
      <c r="F561" s="583" t="s">
        <v>3151</v>
      </c>
      <c r="G561" s="586" t="s">
        <v>3150</v>
      </c>
      <c r="H561" s="580"/>
      <c r="I561" s="578"/>
      <c r="J561" s="579"/>
      <c r="K561" s="576"/>
    </row>
    <row r="562" spans="1:11" ht="24">
      <c r="A562" s="568" t="s">
        <v>3237</v>
      </c>
      <c r="B562" s="584" t="s">
        <v>3152</v>
      </c>
      <c r="C562" s="584" t="s">
        <v>2788</v>
      </c>
      <c r="D562" s="585">
        <v>1</v>
      </c>
      <c r="E562" s="584" t="s">
        <v>171</v>
      </c>
      <c r="F562" s="583" t="s">
        <v>3151</v>
      </c>
      <c r="G562" s="586" t="s">
        <v>3150</v>
      </c>
      <c r="H562" s="580"/>
      <c r="I562" s="578"/>
      <c r="J562" s="579"/>
      <c r="K562" s="576"/>
    </row>
    <row r="563" spans="1:11" ht="24">
      <c r="A563" s="568" t="s">
        <v>3236</v>
      </c>
      <c r="B563" s="584" t="s">
        <v>3175</v>
      </c>
      <c r="C563" s="584" t="s">
        <v>2788</v>
      </c>
      <c r="D563" s="585">
        <v>1</v>
      </c>
      <c r="E563" s="584" t="s">
        <v>171</v>
      </c>
      <c r="F563" s="583" t="s">
        <v>3235</v>
      </c>
      <c r="G563" s="586" t="s">
        <v>3234</v>
      </c>
      <c r="H563" s="580"/>
      <c r="I563" s="578"/>
      <c r="J563" s="579"/>
      <c r="K563" s="576"/>
    </row>
    <row r="564" spans="1:11">
      <c r="A564" s="568" t="s">
        <v>3233</v>
      </c>
      <c r="B564" s="584"/>
      <c r="C564" s="584"/>
      <c r="D564" s="585"/>
      <c r="E564" s="584"/>
      <c r="F564" s="583"/>
      <c r="G564" s="586" t="s">
        <v>1578</v>
      </c>
      <c r="H564" s="580"/>
      <c r="I564" s="578"/>
      <c r="J564" s="579"/>
      <c r="K564" s="576"/>
    </row>
    <row r="565" spans="1:11" ht="24">
      <c r="A565" s="568" t="s">
        <v>3232</v>
      </c>
      <c r="B565" s="584" t="s">
        <v>3231</v>
      </c>
      <c r="C565" s="584" t="s">
        <v>2807</v>
      </c>
      <c r="D565" s="585">
        <v>1</v>
      </c>
      <c r="E565" s="584" t="s">
        <v>171</v>
      </c>
      <c r="F565" s="583" t="s">
        <v>3169</v>
      </c>
      <c r="G565" s="586" t="s">
        <v>3168</v>
      </c>
      <c r="H565" s="580"/>
      <c r="I565" s="578"/>
      <c r="J565" s="579"/>
      <c r="K565" s="576"/>
    </row>
    <row r="566" spans="1:11">
      <c r="A566" s="588"/>
      <c r="B566" s="584" t="s">
        <v>3167</v>
      </c>
      <c r="C566" s="584" t="s">
        <v>2807</v>
      </c>
      <c r="D566" s="585">
        <v>1</v>
      </c>
      <c r="E566" s="584" t="s">
        <v>171</v>
      </c>
      <c r="F566" s="583" t="s">
        <v>3166</v>
      </c>
      <c r="G566" s="586" t="s">
        <v>3165</v>
      </c>
      <c r="H566" s="580"/>
      <c r="I566" s="578"/>
      <c r="J566" s="579"/>
      <c r="K566" s="576"/>
    </row>
    <row r="567" spans="1:11">
      <c r="A567" s="568"/>
      <c r="B567" s="584"/>
      <c r="C567" s="584" t="s">
        <v>2807</v>
      </c>
      <c r="D567" s="585">
        <v>1</v>
      </c>
      <c r="E567" s="584" t="s">
        <v>171</v>
      </c>
      <c r="F567" s="583" t="s">
        <v>3164</v>
      </c>
      <c r="G567" s="586" t="s">
        <v>3163</v>
      </c>
      <c r="H567" s="580"/>
      <c r="I567" s="578"/>
      <c r="J567" s="579"/>
      <c r="K567" s="576"/>
    </row>
    <row r="568" spans="1:11" ht="24">
      <c r="A568" s="568" t="s">
        <v>3230</v>
      </c>
      <c r="B568" s="584" t="s">
        <v>2828</v>
      </c>
      <c r="C568" s="584" t="s">
        <v>2788</v>
      </c>
      <c r="D568" s="585">
        <v>1</v>
      </c>
      <c r="E568" s="584" t="s">
        <v>171</v>
      </c>
      <c r="F568" s="583" t="s">
        <v>3161</v>
      </c>
      <c r="G568" s="586" t="s">
        <v>3160</v>
      </c>
      <c r="H568" s="580"/>
      <c r="I568" s="578"/>
      <c r="J568" s="579"/>
      <c r="K568" s="576"/>
    </row>
    <row r="569" spans="1:11">
      <c r="A569" s="568" t="s">
        <v>3229</v>
      </c>
      <c r="B569" s="584"/>
      <c r="C569" s="584"/>
      <c r="D569" s="585"/>
      <c r="E569" s="584"/>
      <c r="F569" s="583"/>
      <c r="G569" s="586" t="s">
        <v>1578</v>
      </c>
      <c r="H569" s="580"/>
      <c r="I569" s="578"/>
      <c r="J569" s="579"/>
      <c r="K569" s="576"/>
    </row>
    <row r="570" spans="1:11" ht="24">
      <c r="A570" s="568" t="s">
        <v>3228</v>
      </c>
      <c r="B570" s="584" t="s">
        <v>3152</v>
      </c>
      <c r="C570" s="584" t="s">
        <v>2788</v>
      </c>
      <c r="D570" s="585">
        <v>1</v>
      </c>
      <c r="E570" s="584" t="s">
        <v>171</v>
      </c>
      <c r="F570" s="583" t="s">
        <v>3151</v>
      </c>
      <c r="G570" s="586" t="s">
        <v>3150</v>
      </c>
      <c r="H570" s="580"/>
      <c r="I570" s="578"/>
      <c r="J570" s="579"/>
      <c r="K570" s="576"/>
    </row>
    <row r="571" spans="1:11">
      <c r="A571" s="568" t="s">
        <v>3227</v>
      </c>
      <c r="B571" s="584"/>
      <c r="C571" s="584"/>
      <c r="D571" s="585"/>
      <c r="E571" s="584"/>
      <c r="F571" s="583"/>
      <c r="G571" s="586" t="s">
        <v>1578</v>
      </c>
      <c r="H571" s="580"/>
      <c r="I571" s="578"/>
      <c r="J571" s="579"/>
      <c r="K571" s="576"/>
    </row>
    <row r="572" spans="1:11" ht="24">
      <c r="A572" s="568" t="s">
        <v>3226</v>
      </c>
      <c r="B572" s="584" t="s">
        <v>3148</v>
      </c>
      <c r="C572" s="584" t="s">
        <v>2788</v>
      </c>
      <c r="D572" s="585">
        <v>1</v>
      </c>
      <c r="E572" s="584" t="s">
        <v>171</v>
      </c>
      <c r="F572" s="583" t="s">
        <v>3225</v>
      </c>
      <c r="G572" s="586" t="s">
        <v>3224</v>
      </c>
      <c r="H572" s="580"/>
      <c r="I572" s="578"/>
      <c r="J572" s="579"/>
      <c r="K572" s="576"/>
    </row>
    <row r="573" spans="1:11">
      <c r="A573" s="568" t="s">
        <v>3223</v>
      </c>
      <c r="B573" s="584"/>
      <c r="C573" s="584"/>
      <c r="D573" s="585"/>
      <c r="E573" s="584"/>
      <c r="F573" s="583"/>
      <c r="G573" s="586" t="s">
        <v>1578</v>
      </c>
      <c r="H573" s="580"/>
      <c r="I573" s="578"/>
      <c r="J573" s="579"/>
      <c r="K573" s="576"/>
    </row>
    <row r="574" spans="1:11">
      <c r="A574" s="587"/>
      <c r="B574" s="584"/>
      <c r="C574" s="584"/>
      <c r="D574" s="585"/>
      <c r="E574" s="584"/>
      <c r="F574" s="583"/>
      <c r="G574" s="582" t="s">
        <v>3097</v>
      </c>
      <c r="H574" s="580"/>
      <c r="I574" s="578"/>
      <c r="J574" s="579"/>
      <c r="K574" s="576"/>
    </row>
    <row r="575" spans="1:11">
      <c r="A575" s="568" t="s">
        <v>3222</v>
      </c>
      <c r="B575" s="584" t="s">
        <v>3095</v>
      </c>
      <c r="C575" s="584" t="s">
        <v>2807</v>
      </c>
      <c r="D575" s="585">
        <v>2</v>
      </c>
      <c r="E575" s="584" t="s">
        <v>171</v>
      </c>
      <c r="F575" s="583" t="s">
        <v>150</v>
      </c>
      <c r="G575" s="586" t="s">
        <v>3094</v>
      </c>
      <c r="H575" s="580"/>
      <c r="I575" s="578"/>
      <c r="J575" s="579"/>
      <c r="K575" s="576"/>
    </row>
    <row r="576" spans="1:11">
      <c r="A576" s="568"/>
      <c r="B576" s="584"/>
      <c r="C576" s="584"/>
      <c r="D576" s="585"/>
      <c r="E576" s="584"/>
      <c r="F576" s="583"/>
      <c r="G576" s="582"/>
      <c r="H576" s="580"/>
      <c r="I576" s="578"/>
      <c r="J576" s="579"/>
      <c r="K576" s="576"/>
    </row>
    <row r="577" spans="1:11">
      <c r="A577" s="568"/>
      <c r="B577" s="584"/>
      <c r="C577" s="584"/>
      <c r="D577" s="585"/>
      <c r="E577" s="584"/>
      <c r="F577" s="583"/>
      <c r="G577" s="582"/>
      <c r="H577" s="580"/>
      <c r="I577" s="578"/>
      <c r="J577" s="579"/>
      <c r="K577" s="576"/>
    </row>
    <row r="578" spans="1:11">
      <c r="A578" s="587"/>
      <c r="B578" s="584"/>
      <c r="C578" s="584"/>
      <c r="D578" s="585"/>
      <c r="E578" s="584"/>
      <c r="F578" s="583"/>
      <c r="G578" s="582" t="s">
        <v>3221</v>
      </c>
      <c r="H578" s="580"/>
      <c r="I578" s="578"/>
      <c r="J578" s="579"/>
      <c r="K578" s="576"/>
    </row>
    <row r="579" spans="1:11">
      <c r="A579" s="587"/>
      <c r="B579" s="584"/>
      <c r="C579" s="584"/>
      <c r="D579" s="585"/>
      <c r="E579" s="584"/>
      <c r="F579" s="583"/>
      <c r="G579" s="582" t="s">
        <v>3220</v>
      </c>
      <c r="H579" s="580"/>
      <c r="I579" s="578"/>
      <c r="J579" s="579"/>
      <c r="K579" s="576"/>
    </row>
    <row r="580" spans="1:11">
      <c r="A580" s="568" t="s">
        <v>3219</v>
      </c>
      <c r="B580" s="584" t="s">
        <v>3179</v>
      </c>
      <c r="C580" s="584" t="s">
        <v>2788</v>
      </c>
      <c r="D580" s="585">
        <v>1</v>
      </c>
      <c r="E580" s="584" t="s">
        <v>171</v>
      </c>
      <c r="F580" s="583" t="s">
        <v>3174</v>
      </c>
      <c r="G580" s="586" t="s">
        <v>3173</v>
      </c>
      <c r="H580" s="580"/>
      <c r="I580" s="578"/>
      <c r="J580" s="579"/>
      <c r="K580" s="576"/>
    </row>
    <row r="581" spans="1:11" ht="24">
      <c r="A581" s="568" t="s">
        <v>3218</v>
      </c>
      <c r="B581" s="584" t="s">
        <v>3158</v>
      </c>
      <c r="C581" s="584" t="s">
        <v>2788</v>
      </c>
      <c r="D581" s="585">
        <v>1</v>
      </c>
      <c r="E581" s="584" t="s">
        <v>171</v>
      </c>
      <c r="F581" s="583" t="s">
        <v>3157</v>
      </c>
      <c r="G581" s="586" t="s">
        <v>3156</v>
      </c>
      <c r="H581" s="580"/>
      <c r="I581" s="578"/>
      <c r="J581" s="579"/>
      <c r="K581" s="576"/>
    </row>
    <row r="582" spans="1:11" ht="24">
      <c r="A582" s="568" t="s">
        <v>3217</v>
      </c>
      <c r="B582" s="584" t="s">
        <v>3152</v>
      </c>
      <c r="C582" s="584" t="s">
        <v>2788</v>
      </c>
      <c r="D582" s="585">
        <v>1</v>
      </c>
      <c r="E582" s="584" t="s">
        <v>171</v>
      </c>
      <c r="F582" s="583" t="s">
        <v>3151</v>
      </c>
      <c r="G582" s="586" t="s">
        <v>3150</v>
      </c>
      <c r="H582" s="580"/>
      <c r="I582" s="578"/>
      <c r="J582" s="579"/>
      <c r="K582" s="576"/>
    </row>
    <row r="583" spans="1:11">
      <c r="A583" s="568" t="s">
        <v>3216</v>
      </c>
      <c r="B583" s="584" t="s">
        <v>3158</v>
      </c>
      <c r="C583" s="584" t="s">
        <v>2788</v>
      </c>
      <c r="D583" s="585">
        <v>1</v>
      </c>
      <c r="E583" s="584" t="s">
        <v>171</v>
      </c>
      <c r="F583" s="583" t="s">
        <v>3215</v>
      </c>
      <c r="G583" s="586" t="s">
        <v>3214</v>
      </c>
      <c r="H583" s="580"/>
      <c r="I583" s="578"/>
      <c r="J583" s="579"/>
      <c r="K583" s="576"/>
    </row>
    <row r="584" spans="1:11">
      <c r="A584" s="568" t="s">
        <v>3213</v>
      </c>
      <c r="B584" s="584" t="s">
        <v>3212</v>
      </c>
      <c r="C584" s="584" t="s">
        <v>2788</v>
      </c>
      <c r="D584" s="585">
        <v>1</v>
      </c>
      <c r="E584" s="584" t="s">
        <v>171</v>
      </c>
      <c r="F584" s="583" t="s">
        <v>3211</v>
      </c>
      <c r="G584" s="562" t="s">
        <v>3210</v>
      </c>
      <c r="H584" s="580"/>
      <c r="I584" s="578"/>
      <c r="J584" s="579"/>
      <c r="K584" s="576"/>
    </row>
    <row r="585" spans="1:11">
      <c r="A585" s="568" t="s">
        <v>3209</v>
      </c>
      <c r="B585" s="584" t="s">
        <v>3193</v>
      </c>
      <c r="C585" s="584" t="s">
        <v>58</v>
      </c>
      <c r="D585" s="585">
        <v>1</v>
      </c>
      <c r="E585" s="584" t="s">
        <v>171</v>
      </c>
      <c r="F585" s="583" t="s">
        <v>3208</v>
      </c>
      <c r="G585" s="586" t="s">
        <v>3207</v>
      </c>
      <c r="H585" s="580"/>
      <c r="I585" s="578"/>
      <c r="J585" s="579"/>
      <c r="K585" s="576"/>
    </row>
    <row r="586" spans="1:11" ht="24">
      <c r="A586" s="588"/>
      <c r="B586" s="584"/>
      <c r="C586" s="584" t="s">
        <v>58</v>
      </c>
      <c r="D586" s="585">
        <v>1</v>
      </c>
      <c r="E586" s="584" t="s">
        <v>171</v>
      </c>
      <c r="F586" s="583" t="s">
        <v>3206</v>
      </c>
      <c r="G586" s="586" t="s">
        <v>3205</v>
      </c>
      <c r="H586" s="580"/>
      <c r="I586" s="578"/>
      <c r="J586" s="579"/>
      <c r="K586" s="576"/>
    </row>
    <row r="587" spans="1:11" ht="24">
      <c r="A587" s="568"/>
      <c r="B587" s="584" t="s">
        <v>3188</v>
      </c>
      <c r="C587" s="584" t="s">
        <v>2788</v>
      </c>
      <c r="D587" s="585">
        <v>1</v>
      </c>
      <c r="E587" s="584" t="s">
        <v>171</v>
      </c>
      <c r="F587" s="583" t="s">
        <v>3204</v>
      </c>
      <c r="G587" s="586" t="s">
        <v>3203</v>
      </c>
      <c r="H587" s="580"/>
      <c r="I587" s="578"/>
      <c r="J587" s="579"/>
      <c r="K587" s="576"/>
    </row>
    <row r="588" spans="1:11" ht="24">
      <c r="A588" s="568" t="s">
        <v>3202</v>
      </c>
      <c r="B588" s="584" t="s">
        <v>3201</v>
      </c>
      <c r="C588" s="584" t="s">
        <v>2788</v>
      </c>
      <c r="D588" s="585">
        <v>1</v>
      </c>
      <c r="E588" s="584" t="s">
        <v>171</v>
      </c>
      <c r="F588" s="583" t="s">
        <v>3200</v>
      </c>
      <c r="G588" s="586" t="s">
        <v>3199</v>
      </c>
      <c r="H588" s="580"/>
      <c r="I588" s="578"/>
      <c r="J588" s="579"/>
      <c r="K588" s="576"/>
    </row>
    <row r="589" spans="1:11" ht="24">
      <c r="A589" s="568" t="s">
        <v>3198</v>
      </c>
      <c r="B589" s="584" t="s">
        <v>3179</v>
      </c>
      <c r="C589" s="584" t="s">
        <v>2788</v>
      </c>
      <c r="D589" s="585">
        <v>1</v>
      </c>
      <c r="E589" s="584" t="s">
        <v>171</v>
      </c>
      <c r="F589" s="583" t="s">
        <v>3197</v>
      </c>
      <c r="G589" s="586" t="s">
        <v>3196</v>
      </c>
      <c r="H589" s="580"/>
      <c r="I589" s="578"/>
      <c r="J589" s="579"/>
      <c r="K589" s="576"/>
    </row>
    <row r="590" spans="1:11">
      <c r="A590" s="568" t="s">
        <v>3195</v>
      </c>
      <c r="B590" s="584"/>
      <c r="C590" s="584"/>
      <c r="D590" s="585"/>
      <c r="E590" s="584"/>
      <c r="F590" s="583"/>
      <c r="G590" s="586" t="s">
        <v>1578</v>
      </c>
      <c r="H590" s="580"/>
      <c r="I590" s="578"/>
      <c r="J590" s="579"/>
      <c r="K590" s="576"/>
    </row>
    <row r="591" spans="1:11">
      <c r="A591" s="568" t="s">
        <v>3194</v>
      </c>
      <c r="B591" s="584" t="s">
        <v>3193</v>
      </c>
      <c r="C591" s="584" t="s">
        <v>58</v>
      </c>
      <c r="D591" s="585">
        <v>1</v>
      </c>
      <c r="E591" s="584" t="s">
        <v>171</v>
      </c>
      <c r="F591" s="583" t="s">
        <v>3192</v>
      </c>
      <c r="G591" s="586" t="s">
        <v>3191</v>
      </c>
      <c r="H591" s="580"/>
      <c r="I591" s="578"/>
      <c r="J591" s="579"/>
      <c r="K591" s="576"/>
    </row>
    <row r="592" spans="1:11" ht="24">
      <c r="A592" s="568"/>
      <c r="B592" s="584"/>
      <c r="C592" s="584" t="s">
        <v>58</v>
      </c>
      <c r="D592" s="585">
        <v>1</v>
      </c>
      <c r="E592" s="584" t="s">
        <v>171</v>
      </c>
      <c r="F592" s="583" t="s">
        <v>3190</v>
      </c>
      <c r="G592" s="586" t="s">
        <v>3189</v>
      </c>
      <c r="H592" s="580"/>
      <c r="I592" s="578"/>
      <c r="J592" s="579"/>
      <c r="K592" s="576"/>
    </row>
    <row r="593" spans="1:11" ht="24">
      <c r="A593" s="568"/>
      <c r="B593" s="584" t="s">
        <v>3188</v>
      </c>
      <c r="C593" s="584" t="s">
        <v>2788</v>
      </c>
      <c r="D593" s="585">
        <v>1</v>
      </c>
      <c r="E593" s="584" t="s">
        <v>171</v>
      </c>
      <c r="F593" s="583" t="s">
        <v>3187</v>
      </c>
      <c r="G593" s="586" t="s">
        <v>3186</v>
      </c>
      <c r="H593" s="580"/>
      <c r="I593" s="578"/>
      <c r="J593" s="579"/>
      <c r="K593" s="576"/>
    </row>
    <row r="594" spans="1:11">
      <c r="A594" s="568" t="s">
        <v>3185</v>
      </c>
      <c r="B594" s="584"/>
      <c r="C594" s="584"/>
      <c r="D594" s="585"/>
      <c r="E594" s="584"/>
      <c r="F594" s="583"/>
      <c r="G594" s="586" t="s">
        <v>1578</v>
      </c>
      <c r="H594" s="580"/>
      <c r="I594" s="578"/>
      <c r="J594" s="579"/>
      <c r="K594" s="576"/>
    </row>
    <row r="595" spans="1:11" ht="24">
      <c r="A595" s="568" t="s">
        <v>3184</v>
      </c>
      <c r="B595" s="584" t="s">
        <v>3183</v>
      </c>
      <c r="C595" s="584" t="s">
        <v>2807</v>
      </c>
      <c r="D595" s="585">
        <v>1</v>
      </c>
      <c r="E595" s="584" t="s">
        <v>171</v>
      </c>
      <c r="F595" s="583" t="s">
        <v>3169</v>
      </c>
      <c r="G595" s="586" t="s">
        <v>3168</v>
      </c>
      <c r="H595" s="580"/>
      <c r="I595" s="578"/>
      <c r="J595" s="579"/>
      <c r="K595" s="576"/>
    </row>
    <row r="596" spans="1:11">
      <c r="A596" s="588"/>
      <c r="B596" s="584" t="s">
        <v>3167</v>
      </c>
      <c r="C596" s="584" t="s">
        <v>2807</v>
      </c>
      <c r="D596" s="585">
        <v>1</v>
      </c>
      <c r="E596" s="584" t="s">
        <v>171</v>
      </c>
      <c r="F596" s="583" t="s">
        <v>3166</v>
      </c>
      <c r="G596" s="586" t="s">
        <v>3165</v>
      </c>
      <c r="H596" s="580"/>
      <c r="I596" s="578"/>
      <c r="J596" s="579"/>
      <c r="K596" s="576"/>
    </row>
    <row r="597" spans="1:11">
      <c r="A597" s="568"/>
      <c r="B597" s="584"/>
      <c r="C597" s="584" t="s">
        <v>2807</v>
      </c>
      <c r="D597" s="585">
        <v>1</v>
      </c>
      <c r="E597" s="584" t="s">
        <v>171</v>
      </c>
      <c r="F597" s="583" t="s">
        <v>3164</v>
      </c>
      <c r="G597" s="586" t="s">
        <v>3163</v>
      </c>
      <c r="H597" s="580"/>
      <c r="I597" s="578"/>
      <c r="J597" s="579"/>
      <c r="K597" s="576"/>
    </row>
    <row r="598" spans="1:11" ht="24">
      <c r="A598" s="568" t="s">
        <v>3182</v>
      </c>
      <c r="B598" s="584" t="s">
        <v>2828</v>
      </c>
      <c r="C598" s="584" t="s">
        <v>2788</v>
      </c>
      <c r="D598" s="585">
        <v>1</v>
      </c>
      <c r="E598" s="584" t="s">
        <v>171</v>
      </c>
      <c r="F598" s="583" t="s">
        <v>3161</v>
      </c>
      <c r="G598" s="586" t="s">
        <v>3160</v>
      </c>
      <c r="H598" s="580"/>
      <c r="I598" s="578"/>
      <c r="J598" s="579"/>
      <c r="K598" s="576"/>
    </row>
    <row r="599" spans="1:11" ht="24">
      <c r="A599" s="568" t="s">
        <v>3181</v>
      </c>
      <c r="B599" s="584" t="s">
        <v>3152</v>
      </c>
      <c r="C599" s="584" t="s">
        <v>2788</v>
      </c>
      <c r="D599" s="585">
        <v>1</v>
      </c>
      <c r="E599" s="584" t="s">
        <v>171</v>
      </c>
      <c r="F599" s="583" t="s">
        <v>3151</v>
      </c>
      <c r="G599" s="586" t="s">
        <v>3150</v>
      </c>
      <c r="H599" s="580"/>
      <c r="I599" s="578"/>
      <c r="J599" s="579"/>
      <c r="K599" s="576"/>
    </row>
    <row r="600" spans="1:11">
      <c r="A600" s="568" t="s">
        <v>3180</v>
      </c>
      <c r="B600" s="584" t="s">
        <v>3179</v>
      </c>
      <c r="C600" s="584" t="s">
        <v>2788</v>
      </c>
      <c r="D600" s="585">
        <v>1</v>
      </c>
      <c r="E600" s="584" t="s">
        <v>171</v>
      </c>
      <c r="F600" s="583" t="s">
        <v>3174</v>
      </c>
      <c r="G600" s="586" t="s">
        <v>3173</v>
      </c>
      <c r="H600" s="580"/>
      <c r="I600" s="578"/>
      <c r="J600" s="579"/>
      <c r="K600" s="576"/>
    </row>
    <row r="601" spans="1:11" ht="24">
      <c r="A601" s="568" t="s">
        <v>3178</v>
      </c>
      <c r="B601" s="584" t="s">
        <v>3152</v>
      </c>
      <c r="C601" s="584" t="s">
        <v>2788</v>
      </c>
      <c r="D601" s="585">
        <v>1</v>
      </c>
      <c r="E601" s="584" t="s">
        <v>171</v>
      </c>
      <c r="F601" s="583" t="s">
        <v>3151</v>
      </c>
      <c r="G601" s="586" t="s">
        <v>3150</v>
      </c>
      <c r="H601" s="580"/>
      <c r="I601" s="578"/>
      <c r="J601" s="579"/>
      <c r="K601" s="576"/>
    </row>
    <row r="602" spans="1:11" ht="24">
      <c r="A602" s="568" t="s">
        <v>3177</v>
      </c>
      <c r="B602" s="584" t="s">
        <v>3152</v>
      </c>
      <c r="C602" s="584" t="s">
        <v>2788</v>
      </c>
      <c r="D602" s="585">
        <v>1</v>
      </c>
      <c r="E602" s="584" t="s">
        <v>171</v>
      </c>
      <c r="F602" s="583" t="s">
        <v>3151</v>
      </c>
      <c r="G602" s="586" t="s">
        <v>3150</v>
      </c>
      <c r="H602" s="580"/>
      <c r="I602" s="578"/>
      <c r="J602" s="579"/>
      <c r="K602" s="576"/>
    </row>
    <row r="603" spans="1:11">
      <c r="A603" s="568" t="s">
        <v>3176</v>
      </c>
      <c r="B603" s="584" t="s">
        <v>3175</v>
      </c>
      <c r="C603" s="584" t="s">
        <v>2788</v>
      </c>
      <c r="D603" s="585">
        <v>1</v>
      </c>
      <c r="E603" s="584" t="s">
        <v>171</v>
      </c>
      <c r="F603" s="583" t="s">
        <v>3174</v>
      </c>
      <c r="G603" s="586" t="s">
        <v>3173</v>
      </c>
      <c r="H603" s="580"/>
      <c r="I603" s="578"/>
      <c r="J603" s="579"/>
      <c r="K603" s="576"/>
    </row>
    <row r="604" spans="1:11" ht="24">
      <c r="A604" s="568" t="s">
        <v>3172</v>
      </c>
      <c r="B604" s="584" t="s">
        <v>3152</v>
      </c>
      <c r="C604" s="584" t="s">
        <v>2788</v>
      </c>
      <c r="D604" s="585">
        <v>1</v>
      </c>
      <c r="E604" s="584" t="s">
        <v>171</v>
      </c>
      <c r="F604" s="583" t="s">
        <v>3151</v>
      </c>
      <c r="G604" s="586" t="s">
        <v>3150</v>
      </c>
      <c r="H604" s="580"/>
      <c r="I604" s="578"/>
      <c r="J604" s="579"/>
      <c r="K604" s="576"/>
    </row>
    <row r="605" spans="1:11" ht="24">
      <c r="A605" s="568" t="s">
        <v>3171</v>
      </c>
      <c r="B605" s="584" t="s">
        <v>3170</v>
      </c>
      <c r="C605" s="584" t="s">
        <v>2807</v>
      </c>
      <c r="D605" s="585">
        <v>1</v>
      </c>
      <c r="E605" s="584" t="s">
        <v>171</v>
      </c>
      <c r="F605" s="583" t="s">
        <v>3169</v>
      </c>
      <c r="G605" s="586" t="s">
        <v>3168</v>
      </c>
      <c r="H605" s="580"/>
      <c r="I605" s="578"/>
      <c r="J605" s="579"/>
      <c r="K605" s="576"/>
    </row>
    <row r="606" spans="1:11">
      <c r="A606" s="588"/>
      <c r="B606" s="584" t="s">
        <v>3167</v>
      </c>
      <c r="C606" s="584" t="s">
        <v>2807</v>
      </c>
      <c r="D606" s="585">
        <v>1</v>
      </c>
      <c r="E606" s="584" t="s">
        <v>171</v>
      </c>
      <c r="F606" s="583" t="s">
        <v>3166</v>
      </c>
      <c r="G606" s="586" t="s">
        <v>3165</v>
      </c>
      <c r="H606" s="580"/>
      <c r="I606" s="578"/>
      <c r="J606" s="579"/>
      <c r="K606" s="576"/>
    </row>
    <row r="607" spans="1:11">
      <c r="A607" s="568"/>
      <c r="B607" s="584"/>
      <c r="C607" s="584" t="s">
        <v>2807</v>
      </c>
      <c r="D607" s="585">
        <v>1</v>
      </c>
      <c r="E607" s="584" t="s">
        <v>171</v>
      </c>
      <c r="F607" s="583" t="s">
        <v>3164</v>
      </c>
      <c r="G607" s="586" t="s">
        <v>3163</v>
      </c>
      <c r="H607" s="580"/>
      <c r="I607" s="578"/>
      <c r="J607" s="579"/>
      <c r="K607" s="576"/>
    </row>
    <row r="608" spans="1:11" ht="24">
      <c r="A608" s="568" t="s">
        <v>3162</v>
      </c>
      <c r="B608" s="584" t="s">
        <v>2828</v>
      </c>
      <c r="C608" s="584" t="s">
        <v>2788</v>
      </c>
      <c r="D608" s="585">
        <v>1</v>
      </c>
      <c r="E608" s="584" t="s">
        <v>171</v>
      </c>
      <c r="F608" s="583" t="s">
        <v>3161</v>
      </c>
      <c r="G608" s="586" t="s">
        <v>3160</v>
      </c>
      <c r="H608" s="580"/>
      <c r="I608" s="578"/>
      <c r="J608" s="579"/>
      <c r="K608" s="576"/>
    </row>
    <row r="609" spans="1:11" ht="24">
      <c r="A609" s="568" t="s">
        <v>3159</v>
      </c>
      <c r="B609" s="584" t="s">
        <v>3158</v>
      </c>
      <c r="C609" s="584" t="s">
        <v>2788</v>
      </c>
      <c r="D609" s="585">
        <v>1</v>
      </c>
      <c r="E609" s="584" t="s">
        <v>171</v>
      </c>
      <c r="F609" s="583" t="s">
        <v>3157</v>
      </c>
      <c r="G609" s="586" t="s">
        <v>3156</v>
      </c>
      <c r="H609" s="580"/>
      <c r="I609" s="578"/>
      <c r="J609" s="579"/>
      <c r="K609" s="576"/>
    </row>
    <row r="610" spans="1:11" ht="24">
      <c r="A610" s="568" t="s">
        <v>3155</v>
      </c>
      <c r="B610" s="584" t="s">
        <v>3152</v>
      </c>
      <c r="C610" s="584" t="s">
        <v>2788</v>
      </c>
      <c r="D610" s="585">
        <v>1</v>
      </c>
      <c r="E610" s="584" t="s">
        <v>171</v>
      </c>
      <c r="F610" s="583" t="s">
        <v>3151</v>
      </c>
      <c r="G610" s="586" t="s">
        <v>3150</v>
      </c>
      <c r="H610" s="580"/>
      <c r="I610" s="578"/>
      <c r="J610" s="579"/>
      <c r="K610" s="576"/>
    </row>
    <row r="611" spans="1:11">
      <c r="A611" s="568" t="s">
        <v>3154</v>
      </c>
      <c r="B611" s="584"/>
      <c r="C611" s="584"/>
      <c r="D611" s="585"/>
      <c r="E611" s="584"/>
      <c r="F611" s="583"/>
      <c r="G611" s="586" t="s">
        <v>1578</v>
      </c>
      <c r="H611" s="580"/>
      <c r="I611" s="578"/>
      <c r="J611" s="579"/>
      <c r="K611" s="576"/>
    </row>
    <row r="612" spans="1:11" ht="24">
      <c r="A612" s="568" t="s">
        <v>3153</v>
      </c>
      <c r="B612" s="584" t="s">
        <v>3152</v>
      </c>
      <c r="C612" s="584" t="s">
        <v>2788</v>
      </c>
      <c r="D612" s="585">
        <v>1</v>
      </c>
      <c r="E612" s="584" t="s">
        <v>171</v>
      </c>
      <c r="F612" s="583" t="s">
        <v>3151</v>
      </c>
      <c r="G612" s="586" t="s">
        <v>3150</v>
      </c>
      <c r="H612" s="580"/>
      <c r="I612" s="578"/>
      <c r="J612" s="579"/>
      <c r="K612" s="576"/>
    </row>
    <row r="613" spans="1:11" ht="24">
      <c r="A613" s="568" t="s">
        <v>3149</v>
      </c>
      <c r="B613" s="584" t="s">
        <v>3148</v>
      </c>
      <c r="C613" s="584" t="s">
        <v>2788</v>
      </c>
      <c r="D613" s="585">
        <v>1</v>
      </c>
      <c r="E613" s="584" t="s">
        <v>171</v>
      </c>
      <c r="F613" s="583" t="s">
        <v>3147</v>
      </c>
      <c r="G613" s="586" t="s">
        <v>3146</v>
      </c>
      <c r="H613" s="580"/>
      <c r="I613" s="578"/>
      <c r="J613" s="579"/>
      <c r="K613" s="576"/>
    </row>
    <row r="614" spans="1:11">
      <c r="A614" s="568" t="s">
        <v>3145</v>
      </c>
      <c r="B614" s="584"/>
      <c r="C614" s="584"/>
      <c r="D614" s="585"/>
      <c r="E614" s="584"/>
      <c r="F614" s="583"/>
      <c r="G614" s="586" t="s">
        <v>1578</v>
      </c>
      <c r="H614" s="580"/>
      <c r="I614" s="578"/>
      <c r="J614" s="579"/>
      <c r="K614" s="576"/>
    </row>
    <row r="615" spans="1:11">
      <c r="A615" s="587"/>
      <c r="B615" s="584"/>
      <c r="C615" s="584"/>
      <c r="D615" s="585"/>
      <c r="E615" s="584"/>
      <c r="F615" s="583"/>
      <c r="G615" s="582" t="s">
        <v>3097</v>
      </c>
      <c r="H615" s="580"/>
      <c r="I615" s="578"/>
      <c r="J615" s="579"/>
      <c r="K615" s="576"/>
    </row>
    <row r="616" spans="1:11">
      <c r="A616" s="568" t="s">
        <v>3144</v>
      </c>
      <c r="B616" s="584" t="s">
        <v>3095</v>
      </c>
      <c r="C616" s="584" t="s">
        <v>2807</v>
      </c>
      <c r="D616" s="585">
        <v>4</v>
      </c>
      <c r="E616" s="584" t="s">
        <v>171</v>
      </c>
      <c r="F616" s="583" t="s">
        <v>150</v>
      </c>
      <c r="G616" s="586" t="s">
        <v>3094</v>
      </c>
      <c r="H616" s="580"/>
      <c r="I616" s="578"/>
      <c r="J616" s="579"/>
      <c r="K616" s="576"/>
    </row>
    <row r="617" spans="1:11">
      <c r="A617" s="568"/>
      <c r="B617" s="584"/>
      <c r="C617" s="584"/>
      <c r="D617" s="585"/>
      <c r="E617" s="584"/>
      <c r="F617" s="583"/>
      <c r="G617" s="582" t="s">
        <v>3143</v>
      </c>
      <c r="H617" s="580"/>
      <c r="I617" s="578"/>
      <c r="J617" s="579"/>
      <c r="K617" s="576"/>
    </row>
    <row r="618" spans="1:11">
      <c r="A618" s="568"/>
      <c r="B618" s="584"/>
      <c r="C618" s="584"/>
      <c r="D618" s="585"/>
      <c r="E618" s="584"/>
      <c r="F618" s="583"/>
      <c r="G618" s="582"/>
      <c r="H618" s="580"/>
      <c r="I618" s="578"/>
      <c r="J618" s="579"/>
      <c r="K618" s="576"/>
    </row>
    <row r="619" spans="1:11">
      <c r="A619" s="568"/>
      <c r="B619" s="584"/>
      <c r="C619" s="584"/>
      <c r="D619" s="585"/>
      <c r="E619" s="584"/>
      <c r="F619" s="583"/>
      <c r="G619" s="582" t="s">
        <v>3142</v>
      </c>
      <c r="H619" s="580"/>
      <c r="I619" s="578"/>
      <c r="J619" s="579"/>
      <c r="K619" s="576"/>
    </row>
    <row r="620" spans="1:11">
      <c r="A620" s="587"/>
      <c r="B620" s="584"/>
      <c r="C620" s="584"/>
      <c r="D620" s="585"/>
      <c r="E620" s="584"/>
      <c r="F620" s="583"/>
      <c r="G620" s="582" t="s">
        <v>3141</v>
      </c>
      <c r="H620" s="580"/>
      <c r="I620" s="578"/>
      <c r="J620" s="579"/>
      <c r="K620" s="576"/>
    </row>
    <row r="621" spans="1:11">
      <c r="A621" s="587"/>
      <c r="B621" s="584"/>
      <c r="C621" s="584"/>
      <c r="D621" s="585"/>
      <c r="E621" s="584"/>
      <c r="F621" s="583"/>
      <c r="G621" s="582" t="s">
        <v>3140</v>
      </c>
      <c r="H621" s="580"/>
      <c r="I621" s="578"/>
      <c r="J621" s="579"/>
      <c r="K621" s="576"/>
    </row>
    <row r="622" spans="1:11">
      <c r="A622" s="568" t="s">
        <v>3139</v>
      </c>
      <c r="B622" s="584" t="s">
        <v>3138</v>
      </c>
      <c r="C622" s="584" t="s">
        <v>2807</v>
      </c>
      <c r="D622" s="585">
        <v>1</v>
      </c>
      <c r="E622" s="584" t="s">
        <v>171</v>
      </c>
      <c r="F622" s="583" t="s">
        <v>3102</v>
      </c>
      <c r="G622" s="586" t="s">
        <v>3101</v>
      </c>
      <c r="H622" s="580"/>
      <c r="I622" s="578"/>
      <c r="J622" s="579"/>
      <c r="K622" s="576"/>
    </row>
    <row r="623" spans="1:11">
      <c r="A623" s="587"/>
      <c r="B623" s="584"/>
      <c r="C623" s="584"/>
      <c r="D623" s="585"/>
      <c r="E623" s="584"/>
      <c r="F623" s="583"/>
      <c r="G623" s="582" t="s">
        <v>3137</v>
      </c>
      <c r="H623" s="580"/>
      <c r="I623" s="578"/>
      <c r="J623" s="579"/>
      <c r="K623" s="576"/>
    </row>
    <row r="624" spans="1:11">
      <c r="A624" s="568" t="s">
        <v>3136</v>
      </c>
      <c r="B624" s="584" t="s">
        <v>3135</v>
      </c>
      <c r="C624" s="584" t="s">
        <v>2807</v>
      </c>
      <c r="D624" s="585">
        <v>1</v>
      </c>
      <c r="E624" s="584" t="s">
        <v>171</v>
      </c>
      <c r="F624" s="583" t="s">
        <v>3102</v>
      </c>
      <c r="G624" s="586" t="s">
        <v>3101</v>
      </c>
      <c r="H624" s="580"/>
      <c r="I624" s="578"/>
      <c r="J624" s="579"/>
      <c r="K624" s="576"/>
    </row>
    <row r="625" spans="1:11">
      <c r="A625" s="587"/>
      <c r="B625" s="584"/>
      <c r="C625" s="584"/>
      <c r="D625" s="585"/>
      <c r="E625" s="584"/>
      <c r="F625" s="583"/>
      <c r="G625" s="582" t="s">
        <v>3134</v>
      </c>
      <c r="H625" s="580"/>
      <c r="I625" s="578"/>
      <c r="J625" s="579"/>
      <c r="K625" s="576"/>
    </row>
    <row r="626" spans="1:11">
      <c r="A626" s="568" t="s">
        <v>3133</v>
      </c>
      <c r="B626" s="584" t="s">
        <v>3132</v>
      </c>
      <c r="C626" s="584" t="s">
        <v>2807</v>
      </c>
      <c r="D626" s="585">
        <v>1</v>
      </c>
      <c r="E626" s="584" t="s">
        <v>171</v>
      </c>
      <c r="F626" s="583" t="s">
        <v>3102</v>
      </c>
      <c r="G626" s="586" t="s">
        <v>3101</v>
      </c>
      <c r="H626" s="580"/>
      <c r="I626" s="578"/>
      <c r="J626" s="579"/>
      <c r="K626" s="576"/>
    </row>
    <row r="627" spans="1:11">
      <c r="A627" s="587"/>
      <c r="B627" s="584"/>
      <c r="C627" s="584"/>
      <c r="D627" s="585"/>
      <c r="E627" s="584"/>
      <c r="F627" s="583"/>
      <c r="G627" s="582" t="s">
        <v>3131</v>
      </c>
      <c r="H627" s="580"/>
      <c r="I627" s="578"/>
      <c r="J627" s="579"/>
      <c r="K627" s="576"/>
    </row>
    <row r="628" spans="1:11">
      <c r="A628" s="568" t="s">
        <v>3130</v>
      </c>
      <c r="B628" s="584" t="s">
        <v>3129</v>
      </c>
      <c r="C628" s="584" t="s">
        <v>2807</v>
      </c>
      <c r="D628" s="585">
        <v>1</v>
      </c>
      <c r="E628" s="584" t="s">
        <v>171</v>
      </c>
      <c r="F628" s="583" t="s">
        <v>3102</v>
      </c>
      <c r="G628" s="586" t="s">
        <v>3101</v>
      </c>
      <c r="H628" s="580"/>
      <c r="I628" s="578"/>
      <c r="J628" s="579"/>
      <c r="K628" s="576"/>
    </row>
    <row r="629" spans="1:11">
      <c r="A629" s="587"/>
      <c r="B629" s="584"/>
      <c r="C629" s="584"/>
      <c r="D629" s="585"/>
      <c r="E629" s="584"/>
      <c r="F629" s="583"/>
      <c r="G629" s="582" t="s">
        <v>3128</v>
      </c>
      <c r="H629" s="580"/>
      <c r="I629" s="578"/>
      <c r="J629" s="579"/>
      <c r="K629" s="576"/>
    </row>
    <row r="630" spans="1:11">
      <c r="A630" s="568" t="s">
        <v>3127</v>
      </c>
      <c r="B630" s="584" t="s">
        <v>3126</v>
      </c>
      <c r="C630" s="584" t="s">
        <v>2807</v>
      </c>
      <c r="D630" s="585">
        <v>1</v>
      </c>
      <c r="E630" s="584" t="s">
        <v>171</v>
      </c>
      <c r="F630" s="583" t="s">
        <v>3102</v>
      </c>
      <c r="G630" s="586" t="s">
        <v>3101</v>
      </c>
      <c r="H630" s="580"/>
      <c r="I630" s="578"/>
      <c r="J630" s="579"/>
      <c r="K630" s="576"/>
    </row>
    <row r="631" spans="1:11">
      <c r="A631" s="587"/>
      <c r="B631" s="584"/>
      <c r="C631" s="584"/>
      <c r="D631" s="585"/>
      <c r="E631" s="584"/>
      <c r="F631" s="583"/>
      <c r="G631" s="582" t="s">
        <v>3125</v>
      </c>
      <c r="H631" s="580"/>
      <c r="I631" s="578"/>
      <c r="J631" s="579"/>
      <c r="K631" s="576"/>
    </row>
    <row r="632" spans="1:11">
      <c r="A632" s="568" t="s">
        <v>3124</v>
      </c>
      <c r="B632" s="584" t="s">
        <v>3123</v>
      </c>
      <c r="C632" s="584" t="s">
        <v>2807</v>
      </c>
      <c r="D632" s="585">
        <v>1</v>
      </c>
      <c r="E632" s="584" t="s">
        <v>171</v>
      </c>
      <c r="F632" s="583" t="s">
        <v>3102</v>
      </c>
      <c r="G632" s="586" t="s">
        <v>3101</v>
      </c>
      <c r="H632" s="580"/>
      <c r="I632" s="578"/>
      <c r="J632" s="579"/>
      <c r="K632" s="576"/>
    </row>
    <row r="633" spans="1:11">
      <c r="A633" s="587"/>
      <c r="B633" s="584"/>
      <c r="C633" s="584"/>
      <c r="D633" s="585"/>
      <c r="E633" s="584"/>
      <c r="F633" s="583"/>
      <c r="G633" s="582" t="s">
        <v>3122</v>
      </c>
      <c r="H633" s="580"/>
      <c r="I633" s="578"/>
      <c r="J633" s="579"/>
      <c r="K633" s="576"/>
    </row>
    <row r="634" spans="1:11">
      <c r="A634" s="568" t="s">
        <v>3121</v>
      </c>
      <c r="B634" s="584" t="s">
        <v>3120</v>
      </c>
      <c r="C634" s="584" t="s">
        <v>2807</v>
      </c>
      <c r="D634" s="585">
        <v>1</v>
      </c>
      <c r="E634" s="584" t="s">
        <v>171</v>
      </c>
      <c r="F634" s="583" t="s">
        <v>3102</v>
      </c>
      <c r="G634" s="586" t="s">
        <v>3101</v>
      </c>
      <c r="H634" s="580"/>
      <c r="I634" s="578"/>
      <c r="J634" s="579"/>
      <c r="K634" s="576"/>
    </row>
    <row r="635" spans="1:11">
      <c r="A635" s="587"/>
      <c r="B635" s="584"/>
      <c r="C635" s="584"/>
      <c r="D635" s="585"/>
      <c r="E635" s="584"/>
      <c r="F635" s="583"/>
      <c r="G635" s="582" t="s">
        <v>3117</v>
      </c>
      <c r="H635" s="580"/>
      <c r="I635" s="578"/>
      <c r="J635" s="579"/>
      <c r="K635" s="576"/>
    </row>
    <row r="636" spans="1:11">
      <c r="A636" s="568" t="s">
        <v>3119</v>
      </c>
      <c r="B636" s="584" t="s">
        <v>3118</v>
      </c>
      <c r="C636" s="584" t="s">
        <v>2807</v>
      </c>
      <c r="D636" s="585">
        <v>3</v>
      </c>
      <c r="E636" s="584" t="s">
        <v>171</v>
      </c>
      <c r="F636" s="583" t="s">
        <v>3114</v>
      </c>
      <c r="G636" s="586" t="s">
        <v>3113</v>
      </c>
      <c r="H636" s="580"/>
      <c r="I636" s="578"/>
      <c r="J636" s="579"/>
      <c r="K636" s="576"/>
    </row>
    <row r="637" spans="1:11">
      <c r="A637" s="587"/>
      <c r="B637" s="584"/>
      <c r="C637" s="584"/>
      <c r="D637" s="585"/>
      <c r="E637" s="584"/>
      <c r="F637" s="583"/>
      <c r="G637" s="582" t="s">
        <v>3117</v>
      </c>
      <c r="H637" s="580"/>
      <c r="I637" s="578"/>
      <c r="J637" s="579"/>
      <c r="K637" s="576"/>
    </row>
    <row r="638" spans="1:11">
      <c r="A638" s="568" t="s">
        <v>3116</v>
      </c>
      <c r="B638" s="584" t="s">
        <v>3115</v>
      </c>
      <c r="C638" s="584" t="s">
        <v>2807</v>
      </c>
      <c r="D638" s="585">
        <v>3</v>
      </c>
      <c r="E638" s="584" t="s">
        <v>171</v>
      </c>
      <c r="F638" s="583" t="s">
        <v>3114</v>
      </c>
      <c r="G638" s="586" t="s">
        <v>3113</v>
      </c>
      <c r="H638" s="580"/>
      <c r="I638" s="578"/>
      <c r="J638" s="579"/>
      <c r="K638" s="576"/>
    </row>
    <row r="639" spans="1:11">
      <c r="A639" s="568"/>
      <c r="B639" s="584"/>
      <c r="C639" s="584"/>
      <c r="D639" s="585"/>
      <c r="E639" s="584"/>
      <c r="F639" s="583"/>
      <c r="G639" s="582" t="s">
        <v>3112</v>
      </c>
      <c r="H639" s="580"/>
      <c r="I639" s="578"/>
      <c r="J639" s="579"/>
      <c r="K639" s="576"/>
    </row>
    <row r="640" spans="1:11">
      <c r="A640" s="568"/>
      <c r="B640" s="584"/>
      <c r="C640" s="584"/>
      <c r="D640" s="585"/>
      <c r="E640" s="584"/>
      <c r="F640" s="583"/>
      <c r="G640" s="582"/>
      <c r="H640" s="580"/>
      <c r="I640" s="578"/>
      <c r="J640" s="579"/>
      <c r="K640" s="576"/>
    </row>
    <row r="641" spans="1:11">
      <c r="A641" s="568"/>
      <c r="B641" s="584"/>
      <c r="C641" s="584"/>
      <c r="D641" s="585"/>
      <c r="E641" s="584"/>
      <c r="F641" s="583"/>
      <c r="G641" s="582" t="s">
        <v>3111</v>
      </c>
      <c r="H641" s="580"/>
      <c r="I641" s="578"/>
      <c r="J641" s="579"/>
      <c r="K641" s="576"/>
    </row>
    <row r="642" spans="1:11">
      <c r="A642" s="587"/>
      <c r="B642" s="584"/>
      <c r="C642" s="584"/>
      <c r="D642" s="585"/>
      <c r="E642" s="584"/>
      <c r="F642" s="583"/>
      <c r="G642" s="582" t="s">
        <v>3110</v>
      </c>
      <c r="H642" s="580"/>
      <c r="I642" s="578"/>
      <c r="J642" s="579"/>
      <c r="K642" s="576"/>
    </row>
    <row r="643" spans="1:11">
      <c r="A643" s="587"/>
      <c r="B643" s="584"/>
      <c r="C643" s="584"/>
      <c r="D643" s="585"/>
      <c r="E643" s="584"/>
      <c r="F643" s="583"/>
      <c r="G643" s="582" t="s">
        <v>3109</v>
      </c>
      <c r="H643" s="580"/>
      <c r="I643" s="578"/>
      <c r="J643" s="579"/>
      <c r="K643" s="576"/>
    </row>
    <row r="644" spans="1:11">
      <c r="A644" s="568" t="s">
        <v>3108</v>
      </c>
      <c r="B644" s="584" t="s">
        <v>3107</v>
      </c>
      <c r="C644" s="584" t="s">
        <v>2807</v>
      </c>
      <c r="D644" s="585">
        <v>1</v>
      </c>
      <c r="E644" s="584" t="s">
        <v>171</v>
      </c>
      <c r="F644" s="583" t="s">
        <v>3102</v>
      </c>
      <c r="G644" s="586" t="s">
        <v>3101</v>
      </c>
      <c r="H644" s="580"/>
      <c r="I644" s="578"/>
      <c r="J644" s="579"/>
      <c r="K644" s="576"/>
    </row>
    <row r="645" spans="1:11">
      <c r="A645" s="568" t="s">
        <v>3106</v>
      </c>
      <c r="B645" s="584"/>
      <c r="C645" s="584" t="s">
        <v>2807</v>
      </c>
      <c r="D645" s="585">
        <v>1</v>
      </c>
      <c r="E645" s="584" t="s">
        <v>171</v>
      </c>
      <c r="F645" s="583" t="s">
        <v>3099</v>
      </c>
      <c r="G645" s="586" t="s">
        <v>3098</v>
      </c>
      <c r="H645" s="580"/>
      <c r="I645" s="578"/>
      <c r="J645" s="579"/>
      <c r="K645" s="576"/>
    </row>
    <row r="646" spans="1:11">
      <c r="A646" s="587"/>
      <c r="B646" s="584"/>
      <c r="C646" s="584"/>
      <c r="D646" s="585"/>
      <c r="E646" s="584"/>
      <c r="F646" s="583"/>
      <c r="G646" s="582" t="s">
        <v>3105</v>
      </c>
      <c r="H646" s="580"/>
      <c r="I646" s="578"/>
      <c r="J646" s="579"/>
      <c r="K646" s="576"/>
    </row>
    <row r="647" spans="1:11">
      <c r="A647" s="568" t="s">
        <v>3104</v>
      </c>
      <c r="B647" s="584" t="s">
        <v>3103</v>
      </c>
      <c r="C647" s="584" t="s">
        <v>2807</v>
      </c>
      <c r="D647" s="585">
        <v>1</v>
      </c>
      <c r="E647" s="584" t="s">
        <v>171</v>
      </c>
      <c r="F647" s="583" t="s">
        <v>3102</v>
      </c>
      <c r="G647" s="586" t="s">
        <v>3101</v>
      </c>
      <c r="H647" s="580"/>
      <c r="I647" s="578"/>
      <c r="J647" s="579"/>
      <c r="K647" s="576"/>
    </row>
    <row r="648" spans="1:11">
      <c r="A648" s="568" t="s">
        <v>3100</v>
      </c>
      <c r="B648" s="584"/>
      <c r="C648" s="584" t="s">
        <v>2807</v>
      </c>
      <c r="D648" s="585">
        <v>1</v>
      </c>
      <c r="E648" s="584" t="s">
        <v>171</v>
      </c>
      <c r="F648" s="583" t="s">
        <v>3099</v>
      </c>
      <c r="G648" s="586" t="s">
        <v>3098</v>
      </c>
      <c r="H648" s="580"/>
      <c r="I648" s="578"/>
      <c r="J648" s="579"/>
      <c r="K648" s="576"/>
    </row>
    <row r="649" spans="1:11">
      <c r="A649" s="587"/>
      <c r="B649" s="584"/>
      <c r="C649" s="584"/>
      <c r="D649" s="585"/>
      <c r="E649" s="584"/>
      <c r="F649" s="583"/>
      <c r="G649" s="582" t="s">
        <v>3097</v>
      </c>
      <c r="H649" s="580"/>
      <c r="I649" s="578"/>
      <c r="J649" s="579"/>
      <c r="K649" s="576"/>
    </row>
    <row r="650" spans="1:11">
      <c r="A650" s="568" t="s">
        <v>3096</v>
      </c>
      <c r="B650" s="584" t="s">
        <v>3095</v>
      </c>
      <c r="C650" s="584" t="s">
        <v>2807</v>
      </c>
      <c r="D650" s="585">
        <v>4</v>
      </c>
      <c r="E650" s="584" t="s">
        <v>171</v>
      </c>
      <c r="F650" s="583" t="s">
        <v>150</v>
      </c>
      <c r="G650" s="586" t="s">
        <v>3094</v>
      </c>
      <c r="H650" s="580"/>
      <c r="I650" s="578"/>
      <c r="J650" s="579"/>
      <c r="K650" s="576"/>
    </row>
    <row r="651" spans="1:11">
      <c r="A651" s="568"/>
      <c r="B651" s="584"/>
      <c r="C651" s="584"/>
      <c r="D651" s="585"/>
      <c r="E651" s="584"/>
      <c r="F651" s="583"/>
      <c r="G651" s="582" t="s">
        <v>3093</v>
      </c>
      <c r="H651" s="580"/>
      <c r="I651" s="578"/>
      <c r="J651" s="579"/>
      <c r="K651" s="576"/>
    </row>
    <row r="652" spans="1:11">
      <c r="A652" s="568"/>
      <c r="B652" s="584"/>
      <c r="C652" s="584"/>
      <c r="D652" s="585"/>
      <c r="E652" s="584"/>
      <c r="F652" s="583"/>
      <c r="G652" s="582"/>
      <c r="H652" s="580"/>
      <c r="I652" s="578"/>
      <c r="J652" s="579"/>
      <c r="K652" s="576"/>
    </row>
    <row r="653" spans="1:11">
      <c r="A653" s="587" t="s">
        <v>3092</v>
      </c>
      <c r="B653" s="584"/>
      <c r="C653" s="584"/>
      <c r="D653" s="585"/>
      <c r="E653" s="584"/>
      <c r="F653" s="583"/>
      <c r="G653" s="582" t="s">
        <v>1578</v>
      </c>
      <c r="H653" s="580"/>
      <c r="I653" s="578"/>
      <c r="J653" s="579"/>
      <c r="K653" s="576"/>
    </row>
    <row r="654" spans="1:11">
      <c r="A654" s="568"/>
      <c r="B654" s="584"/>
      <c r="C654" s="584"/>
      <c r="D654" s="585"/>
      <c r="E654" s="584"/>
      <c r="F654" s="583"/>
      <c r="G654" s="582"/>
      <c r="H654" s="580"/>
      <c r="I654" s="578"/>
      <c r="J654" s="579"/>
      <c r="K654" s="576"/>
    </row>
    <row r="655" spans="1:11">
      <c r="A655" s="568"/>
      <c r="B655" s="584"/>
      <c r="C655" s="584"/>
      <c r="D655" s="585"/>
      <c r="E655" s="584"/>
      <c r="F655" s="583"/>
      <c r="G655" s="582" t="s">
        <v>3091</v>
      </c>
      <c r="H655" s="580"/>
      <c r="I655" s="578"/>
      <c r="J655" s="579"/>
      <c r="K655" s="576"/>
    </row>
    <row r="656" spans="1:11">
      <c r="A656" s="587"/>
      <c r="B656" s="584"/>
      <c r="C656" s="584"/>
      <c r="D656" s="585"/>
      <c r="E656" s="584"/>
      <c r="F656" s="583"/>
      <c r="G656" s="582" t="s">
        <v>3090</v>
      </c>
      <c r="H656" s="580"/>
      <c r="I656" s="578"/>
      <c r="J656" s="579"/>
      <c r="K656" s="576"/>
    </row>
    <row r="657" spans="1:11">
      <c r="A657" s="587"/>
      <c r="B657" s="584"/>
      <c r="C657" s="584"/>
      <c r="D657" s="585"/>
      <c r="E657" s="584"/>
      <c r="F657" s="583"/>
      <c r="G657" s="582" t="s">
        <v>3089</v>
      </c>
      <c r="H657" s="580"/>
      <c r="I657" s="578"/>
      <c r="J657" s="579"/>
      <c r="K657" s="576"/>
    </row>
    <row r="658" spans="1:11">
      <c r="A658" s="568" t="s">
        <v>3088</v>
      </c>
      <c r="B658" s="584" t="s">
        <v>3087</v>
      </c>
      <c r="C658" s="584" t="s">
        <v>2807</v>
      </c>
      <c r="D658" s="585">
        <v>1</v>
      </c>
      <c r="E658" s="584" t="s">
        <v>171</v>
      </c>
      <c r="F658" s="583" t="s">
        <v>3086</v>
      </c>
      <c r="G658" s="586" t="s">
        <v>3085</v>
      </c>
      <c r="H658" s="580"/>
      <c r="I658" s="578"/>
      <c r="J658" s="579"/>
      <c r="K658" s="576"/>
    </row>
    <row r="659" spans="1:11">
      <c r="A659" s="587"/>
      <c r="B659" s="584"/>
      <c r="C659" s="584"/>
      <c r="D659" s="585"/>
      <c r="E659" s="584"/>
      <c r="F659" s="583"/>
      <c r="G659" s="582" t="s">
        <v>3084</v>
      </c>
      <c r="H659" s="580"/>
      <c r="I659" s="578"/>
      <c r="J659" s="579"/>
      <c r="K659" s="576"/>
    </row>
    <row r="660" spans="1:11">
      <c r="A660" s="587"/>
      <c r="B660" s="584"/>
      <c r="C660" s="584"/>
      <c r="D660" s="585"/>
      <c r="E660" s="584"/>
      <c r="F660" s="583"/>
      <c r="G660" s="582" t="s">
        <v>3083</v>
      </c>
      <c r="H660" s="580"/>
      <c r="I660" s="578"/>
      <c r="J660" s="579"/>
      <c r="K660" s="576"/>
    </row>
    <row r="661" spans="1:11">
      <c r="A661" s="568" t="s">
        <v>3082</v>
      </c>
      <c r="B661" s="584"/>
      <c r="C661" s="584" t="s">
        <v>2807</v>
      </c>
      <c r="D661" s="585">
        <v>1</v>
      </c>
      <c r="E661" s="584" t="s">
        <v>171</v>
      </c>
      <c r="F661" s="583" t="s">
        <v>3071</v>
      </c>
      <c r="G661" s="586" t="s">
        <v>3070</v>
      </c>
      <c r="H661" s="580"/>
      <c r="I661" s="578"/>
      <c r="J661" s="579"/>
      <c r="K661" s="576"/>
    </row>
    <row r="662" spans="1:11">
      <c r="A662" s="587"/>
      <c r="B662" s="584"/>
      <c r="C662" s="584"/>
      <c r="D662" s="585"/>
      <c r="E662" s="584"/>
      <c r="F662" s="583"/>
      <c r="G662" s="582" t="s">
        <v>3081</v>
      </c>
      <c r="H662" s="580"/>
      <c r="I662" s="578"/>
      <c r="J662" s="579"/>
      <c r="K662" s="576"/>
    </row>
    <row r="663" spans="1:11">
      <c r="A663" s="568" t="s">
        <v>3080</v>
      </c>
      <c r="B663" s="584"/>
      <c r="C663" s="584" t="s">
        <v>2807</v>
      </c>
      <c r="D663" s="585">
        <v>1</v>
      </c>
      <c r="E663" s="584" t="s">
        <v>171</v>
      </c>
      <c r="F663" s="583" t="s">
        <v>3071</v>
      </c>
      <c r="G663" s="586" t="s">
        <v>3070</v>
      </c>
      <c r="H663" s="580"/>
      <c r="I663" s="578"/>
      <c r="J663" s="579"/>
      <c r="K663" s="576"/>
    </row>
    <row r="664" spans="1:11">
      <c r="A664" s="587"/>
      <c r="B664" s="584"/>
      <c r="C664" s="584"/>
      <c r="D664" s="585"/>
      <c r="E664" s="584"/>
      <c r="F664" s="583"/>
      <c r="G664" s="582" t="s">
        <v>3079</v>
      </c>
      <c r="H664" s="580"/>
      <c r="I664" s="578"/>
      <c r="J664" s="579"/>
      <c r="K664" s="576"/>
    </row>
    <row r="665" spans="1:11">
      <c r="A665" s="568" t="s">
        <v>3078</v>
      </c>
      <c r="B665" s="584"/>
      <c r="C665" s="584" t="s">
        <v>2807</v>
      </c>
      <c r="D665" s="585">
        <v>1</v>
      </c>
      <c r="E665" s="584" t="s">
        <v>171</v>
      </c>
      <c r="F665" s="583" t="s">
        <v>3071</v>
      </c>
      <c r="G665" s="586" t="s">
        <v>3070</v>
      </c>
      <c r="H665" s="580"/>
      <c r="I665" s="578"/>
      <c r="J665" s="579"/>
      <c r="K665" s="576"/>
    </row>
    <row r="666" spans="1:11">
      <c r="A666" s="587"/>
      <c r="B666" s="584"/>
      <c r="C666" s="584"/>
      <c r="D666" s="585"/>
      <c r="E666" s="584"/>
      <c r="F666" s="583"/>
      <c r="G666" s="582" t="s">
        <v>3077</v>
      </c>
      <c r="H666" s="580"/>
      <c r="I666" s="578"/>
      <c r="J666" s="579"/>
      <c r="K666" s="576"/>
    </row>
    <row r="667" spans="1:11">
      <c r="A667" s="568" t="s">
        <v>3076</v>
      </c>
      <c r="B667" s="584"/>
      <c r="C667" s="584" t="s">
        <v>2807</v>
      </c>
      <c r="D667" s="585">
        <v>1</v>
      </c>
      <c r="E667" s="584" t="s">
        <v>171</v>
      </c>
      <c r="F667" s="583" t="s">
        <v>3071</v>
      </c>
      <c r="G667" s="586" t="s">
        <v>3070</v>
      </c>
      <c r="H667" s="580"/>
      <c r="I667" s="578"/>
      <c r="J667" s="579"/>
      <c r="K667" s="576"/>
    </row>
    <row r="668" spans="1:11">
      <c r="A668" s="587"/>
      <c r="B668" s="584"/>
      <c r="C668" s="584"/>
      <c r="D668" s="585"/>
      <c r="E668" s="584"/>
      <c r="F668" s="583"/>
      <c r="G668" s="582" t="s">
        <v>3075</v>
      </c>
      <c r="H668" s="580"/>
      <c r="I668" s="578"/>
      <c r="J668" s="579"/>
      <c r="K668" s="576"/>
    </row>
    <row r="669" spans="1:11">
      <c r="A669" s="568" t="s">
        <v>3074</v>
      </c>
      <c r="B669" s="584"/>
      <c r="C669" s="584" t="s">
        <v>2807</v>
      </c>
      <c r="D669" s="585">
        <v>1</v>
      </c>
      <c r="E669" s="584" t="s">
        <v>171</v>
      </c>
      <c r="F669" s="583" t="s">
        <v>3071</v>
      </c>
      <c r="G669" s="586" t="s">
        <v>3070</v>
      </c>
      <c r="H669" s="580"/>
      <c r="I669" s="578"/>
      <c r="J669" s="579"/>
      <c r="K669" s="576"/>
    </row>
    <row r="670" spans="1:11">
      <c r="A670" s="587"/>
      <c r="B670" s="584"/>
      <c r="C670" s="584"/>
      <c r="D670" s="585"/>
      <c r="E670" s="584"/>
      <c r="F670" s="583"/>
      <c r="G670" s="582" t="s">
        <v>3073</v>
      </c>
      <c r="H670" s="580"/>
      <c r="I670" s="578"/>
      <c r="J670" s="579"/>
      <c r="K670" s="576"/>
    </row>
    <row r="671" spans="1:11">
      <c r="A671" s="568" t="s">
        <v>3072</v>
      </c>
      <c r="B671" s="584"/>
      <c r="C671" s="584" t="s">
        <v>2807</v>
      </c>
      <c r="D671" s="585">
        <v>1</v>
      </c>
      <c r="E671" s="584" t="s">
        <v>171</v>
      </c>
      <c r="F671" s="583" t="s">
        <v>3071</v>
      </c>
      <c r="G671" s="586" t="s">
        <v>3070</v>
      </c>
      <c r="H671" s="580"/>
      <c r="I671" s="578"/>
      <c r="J671" s="579"/>
      <c r="K671" s="576"/>
    </row>
    <row r="672" spans="1:11">
      <c r="A672" s="568"/>
      <c r="B672" s="584"/>
      <c r="C672" s="584"/>
      <c r="D672" s="585"/>
      <c r="E672" s="584"/>
      <c r="F672" s="583"/>
      <c r="G672" s="582" t="s">
        <v>3069</v>
      </c>
      <c r="H672" s="580"/>
      <c r="I672" s="578"/>
      <c r="J672" s="579"/>
      <c r="K672" s="576"/>
    </row>
    <row r="673" spans="1:11">
      <c r="A673" s="568"/>
      <c r="B673" s="584"/>
      <c r="C673" s="584"/>
      <c r="D673" s="585"/>
      <c r="E673" s="584"/>
      <c r="F673" s="583"/>
      <c r="G673" s="582"/>
      <c r="H673" s="580"/>
      <c r="I673" s="578"/>
      <c r="J673" s="579"/>
      <c r="K673" s="576"/>
    </row>
    <row r="674" spans="1:11">
      <c r="A674" s="587" t="s">
        <v>3068</v>
      </c>
      <c r="B674" s="584"/>
      <c r="C674" s="584"/>
      <c r="D674" s="585"/>
      <c r="E674" s="584"/>
      <c r="F674" s="583"/>
      <c r="G674" s="582" t="s">
        <v>1578</v>
      </c>
      <c r="H674" s="580"/>
      <c r="I674" s="578"/>
      <c r="J674" s="579"/>
      <c r="K674" s="576"/>
    </row>
    <row r="675" spans="1:11">
      <c r="A675" s="568"/>
      <c r="B675" s="584"/>
      <c r="C675" s="584"/>
      <c r="D675" s="585"/>
      <c r="E675" s="584"/>
      <c r="F675" s="583"/>
      <c r="G675" s="582"/>
      <c r="H675" s="580"/>
      <c r="I675" s="578"/>
      <c r="J675" s="579"/>
      <c r="K675" s="576"/>
    </row>
    <row r="676" spans="1:11">
      <c r="A676" s="587" t="s">
        <v>3067</v>
      </c>
      <c r="B676" s="584"/>
      <c r="C676" s="584" t="s">
        <v>2788</v>
      </c>
      <c r="D676" s="585">
        <v>1</v>
      </c>
      <c r="E676" s="584" t="s">
        <v>171</v>
      </c>
      <c r="F676" s="583"/>
      <c r="G676" s="582" t="s">
        <v>3066</v>
      </c>
      <c r="H676" s="580"/>
      <c r="I676" s="578"/>
      <c r="J676" s="579"/>
      <c r="K676" s="576"/>
    </row>
    <row r="677" spans="1:11" ht="108">
      <c r="A677" s="568"/>
      <c r="B677" s="584"/>
      <c r="C677" s="584"/>
      <c r="D677" s="585"/>
      <c r="E677" s="584"/>
      <c r="F677" s="583"/>
      <c r="G677" s="586" t="s">
        <v>3065</v>
      </c>
      <c r="H677" s="580"/>
      <c r="I677" s="578"/>
      <c r="J677" s="579"/>
      <c r="K677" s="576"/>
    </row>
    <row r="678" spans="1:11">
      <c r="A678" s="568" t="s">
        <v>3064</v>
      </c>
      <c r="B678" s="584"/>
      <c r="C678" s="584" t="s">
        <v>2901</v>
      </c>
      <c r="D678" s="585">
        <v>1</v>
      </c>
      <c r="E678" s="584" t="s">
        <v>171</v>
      </c>
      <c r="F678" s="583" t="s">
        <v>2993</v>
      </c>
      <c r="G678" s="586" t="s">
        <v>2992</v>
      </c>
      <c r="H678" s="580"/>
      <c r="I678" s="578"/>
      <c r="J678" s="579"/>
      <c r="K678" s="576"/>
    </row>
    <row r="679" spans="1:11">
      <c r="A679" s="568" t="s">
        <v>3063</v>
      </c>
      <c r="B679" s="584"/>
      <c r="C679" s="584" t="s">
        <v>2901</v>
      </c>
      <c r="D679" s="585">
        <v>1</v>
      </c>
      <c r="E679" s="584" t="s">
        <v>171</v>
      </c>
      <c r="F679" s="583" t="s">
        <v>2990</v>
      </c>
      <c r="G679" s="586" t="s">
        <v>2989</v>
      </c>
      <c r="H679" s="580"/>
      <c r="I679" s="578"/>
      <c r="J679" s="579"/>
      <c r="K679" s="576"/>
    </row>
    <row r="680" spans="1:11">
      <c r="A680" s="568" t="s">
        <v>3062</v>
      </c>
      <c r="B680" s="584"/>
      <c r="C680" s="584" t="s">
        <v>2901</v>
      </c>
      <c r="D680" s="585">
        <v>1</v>
      </c>
      <c r="E680" s="584" t="s">
        <v>171</v>
      </c>
      <c r="F680" s="583" t="s">
        <v>2987</v>
      </c>
      <c r="G680" s="586" t="s">
        <v>2986</v>
      </c>
      <c r="H680" s="580"/>
      <c r="I680" s="578"/>
      <c r="J680" s="579"/>
      <c r="K680" s="576"/>
    </row>
    <row r="681" spans="1:11">
      <c r="A681" s="568" t="s">
        <v>3061</v>
      </c>
      <c r="B681" s="584"/>
      <c r="C681" s="584" t="s">
        <v>2901</v>
      </c>
      <c r="D681" s="585">
        <v>1</v>
      </c>
      <c r="E681" s="584" t="s">
        <v>171</v>
      </c>
      <c r="F681" s="583"/>
      <c r="G681" s="586" t="s">
        <v>3060</v>
      </c>
      <c r="H681" s="580"/>
      <c r="I681" s="578"/>
      <c r="J681" s="579"/>
      <c r="K681" s="576"/>
    </row>
    <row r="682" spans="1:11">
      <c r="A682" s="568" t="s">
        <v>3059</v>
      </c>
      <c r="B682" s="584"/>
      <c r="C682" s="584" t="s">
        <v>2901</v>
      </c>
      <c r="D682" s="585">
        <v>1</v>
      </c>
      <c r="E682" s="584" t="s">
        <v>171</v>
      </c>
      <c r="F682" s="583"/>
      <c r="G682" s="586" t="s">
        <v>2982</v>
      </c>
      <c r="H682" s="580"/>
      <c r="I682" s="578"/>
      <c r="J682" s="579"/>
      <c r="K682" s="576"/>
    </row>
    <row r="683" spans="1:11">
      <c r="A683" s="568" t="s">
        <v>3058</v>
      </c>
      <c r="B683" s="584"/>
      <c r="C683" s="584" t="s">
        <v>2901</v>
      </c>
      <c r="D683" s="585">
        <v>1</v>
      </c>
      <c r="E683" s="584" t="s">
        <v>171</v>
      </c>
      <c r="F683" s="583"/>
      <c r="G683" s="586" t="s">
        <v>2923</v>
      </c>
      <c r="H683" s="580"/>
      <c r="I683" s="578"/>
      <c r="J683" s="579"/>
      <c r="K683" s="576"/>
    </row>
    <row r="684" spans="1:11">
      <c r="A684" s="568" t="s">
        <v>3057</v>
      </c>
      <c r="B684" s="584"/>
      <c r="C684" s="584" t="s">
        <v>2901</v>
      </c>
      <c r="D684" s="585">
        <v>1</v>
      </c>
      <c r="E684" s="584" t="s">
        <v>171</v>
      </c>
      <c r="F684" s="583"/>
      <c r="G684" s="586" t="s">
        <v>2979</v>
      </c>
      <c r="H684" s="580"/>
      <c r="I684" s="578"/>
      <c r="J684" s="579"/>
      <c r="K684" s="576"/>
    </row>
    <row r="685" spans="1:11">
      <c r="A685" s="568" t="s">
        <v>3056</v>
      </c>
      <c r="B685" s="584"/>
      <c r="C685" s="584" t="s">
        <v>2901</v>
      </c>
      <c r="D685" s="585">
        <v>1</v>
      </c>
      <c r="E685" s="584" t="s">
        <v>171</v>
      </c>
      <c r="F685" s="583"/>
      <c r="G685" s="586" t="s">
        <v>2921</v>
      </c>
      <c r="H685" s="580"/>
      <c r="I685" s="578"/>
      <c r="J685" s="579"/>
      <c r="K685" s="576"/>
    </row>
    <row r="686" spans="1:11">
      <c r="A686" s="568" t="s">
        <v>3055</v>
      </c>
      <c r="B686" s="584"/>
      <c r="C686" s="584" t="s">
        <v>2901</v>
      </c>
      <c r="D686" s="585">
        <v>1</v>
      </c>
      <c r="E686" s="584" t="s">
        <v>171</v>
      </c>
      <c r="F686" s="583"/>
      <c r="G686" s="586" t="s">
        <v>2976</v>
      </c>
      <c r="H686" s="580"/>
      <c r="I686" s="578"/>
      <c r="J686" s="579"/>
      <c r="K686" s="576"/>
    </row>
    <row r="687" spans="1:11">
      <c r="A687" s="568" t="s">
        <v>3054</v>
      </c>
      <c r="B687" s="584"/>
      <c r="C687" s="584" t="s">
        <v>2901</v>
      </c>
      <c r="D687" s="585">
        <v>1</v>
      </c>
      <c r="E687" s="584" t="s">
        <v>171</v>
      </c>
      <c r="F687" s="583"/>
      <c r="G687" s="586" t="s">
        <v>2903</v>
      </c>
      <c r="H687" s="580"/>
      <c r="I687" s="578"/>
      <c r="J687" s="579"/>
      <c r="K687" s="576"/>
    </row>
    <row r="688" spans="1:11">
      <c r="A688" s="568" t="s">
        <v>3053</v>
      </c>
      <c r="B688" s="584"/>
      <c r="C688" s="584" t="s">
        <v>2901</v>
      </c>
      <c r="D688" s="585">
        <v>1</v>
      </c>
      <c r="E688" s="584" t="s">
        <v>171</v>
      </c>
      <c r="F688" s="583"/>
      <c r="G688" s="586" t="s">
        <v>2973</v>
      </c>
      <c r="H688" s="580"/>
      <c r="I688" s="578"/>
      <c r="J688" s="579"/>
      <c r="K688" s="576"/>
    </row>
    <row r="689" spans="1:11">
      <c r="A689" s="568" t="s">
        <v>3052</v>
      </c>
      <c r="B689" s="584"/>
      <c r="C689" s="584" t="s">
        <v>2901</v>
      </c>
      <c r="D689" s="585">
        <v>4</v>
      </c>
      <c r="E689" s="584" t="s">
        <v>171</v>
      </c>
      <c r="F689" s="583"/>
      <c r="G689" s="586" t="s">
        <v>2971</v>
      </c>
      <c r="H689" s="580"/>
      <c r="I689" s="578"/>
      <c r="J689" s="579"/>
      <c r="K689" s="576"/>
    </row>
    <row r="690" spans="1:11">
      <c r="A690" s="568" t="s">
        <v>3051</v>
      </c>
      <c r="B690" s="584"/>
      <c r="C690" s="584" t="s">
        <v>2901</v>
      </c>
      <c r="D690" s="585">
        <v>4</v>
      </c>
      <c r="E690" s="584" t="s">
        <v>171</v>
      </c>
      <c r="F690" s="583"/>
      <c r="G690" s="586" t="s">
        <v>2967</v>
      </c>
      <c r="H690" s="580"/>
      <c r="I690" s="578"/>
      <c r="J690" s="579"/>
      <c r="K690" s="576"/>
    </row>
    <row r="691" spans="1:11">
      <c r="A691" s="568" t="s">
        <v>3050</v>
      </c>
      <c r="B691" s="584"/>
      <c r="C691" s="584" t="s">
        <v>2901</v>
      </c>
      <c r="D691" s="585">
        <v>1</v>
      </c>
      <c r="E691" s="584" t="s">
        <v>171</v>
      </c>
      <c r="F691" s="583"/>
      <c r="G691" s="586" t="s">
        <v>3020</v>
      </c>
      <c r="H691" s="580"/>
      <c r="I691" s="578"/>
      <c r="J691" s="579"/>
      <c r="K691" s="576"/>
    </row>
    <row r="692" spans="1:11">
      <c r="A692" s="568" t="s">
        <v>3049</v>
      </c>
      <c r="B692" s="584"/>
      <c r="C692" s="584" t="s">
        <v>2901</v>
      </c>
      <c r="D692" s="585">
        <v>8</v>
      </c>
      <c r="E692" s="584" t="s">
        <v>171</v>
      </c>
      <c r="F692" s="583"/>
      <c r="G692" s="586" t="s">
        <v>2914</v>
      </c>
      <c r="H692" s="580"/>
      <c r="I692" s="578"/>
      <c r="J692" s="579"/>
      <c r="K692" s="576"/>
    </row>
    <row r="693" spans="1:11">
      <c r="A693" s="568" t="s">
        <v>3048</v>
      </c>
      <c r="B693" s="584"/>
      <c r="C693" s="584" t="s">
        <v>2901</v>
      </c>
      <c r="D693" s="585">
        <v>1</v>
      </c>
      <c r="E693" s="584" t="s">
        <v>171</v>
      </c>
      <c r="F693" s="583"/>
      <c r="G693" s="586" t="s">
        <v>2912</v>
      </c>
      <c r="H693" s="580"/>
      <c r="I693" s="578"/>
      <c r="J693" s="579"/>
      <c r="K693" s="576"/>
    </row>
    <row r="694" spans="1:11">
      <c r="A694" s="568" t="s">
        <v>3047</v>
      </c>
      <c r="B694" s="584"/>
      <c r="C694" s="584" t="s">
        <v>2901</v>
      </c>
      <c r="D694" s="585">
        <v>1</v>
      </c>
      <c r="E694" s="584" t="s">
        <v>171</v>
      </c>
      <c r="F694" s="583"/>
      <c r="G694" s="586" t="s">
        <v>2891</v>
      </c>
      <c r="H694" s="580"/>
      <c r="I694" s="578"/>
      <c r="J694" s="579"/>
      <c r="K694" s="576"/>
    </row>
    <row r="695" spans="1:11">
      <c r="A695" s="568" t="s">
        <v>3046</v>
      </c>
      <c r="B695" s="584"/>
      <c r="C695" s="584" t="s">
        <v>2901</v>
      </c>
      <c r="D695" s="585">
        <v>1</v>
      </c>
      <c r="E695" s="584" t="s">
        <v>171</v>
      </c>
      <c r="F695" s="583"/>
      <c r="G695" s="586" t="s">
        <v>2900</v>
      </c>
      <c r="H695" s="580"/>
      <c r="I695" s="578"/>
      <c r="J695" s="579"/>
      <c r="K695" s="576"/>
    </row>
    <row r="696" spans="1:11">
      <c r="A696" s="568"/>
      <c r="B696" s="584"/>
      <c r="C696" s="584"/>
      <c r="D696" s="585"/>
      <c r="E696" s="584"/>
      <c r="F696" s="583"/>
      <c r="G696" s="582"/>
      <c r="H696" s="580"/>
      <c r="I696" s="578"/>
      <c r="J696" s="579"/>
      <c r="K696" s="576"/>
    </row>
    <row r="697" spans="1:11">
      <c r="A697" s="568"/>
      <c r="B697" s="584"/>
      <c r="C697" s="584"/>
      <c r="D697" s="585"/>
      <c r="E697" s="584"/>
      <c r="F697" s="583"/>
      <c r="G697" s="582" t="s">
        <v>2960</v>
      </c>
      <c r="H697" s="580"/>
      <c r="I697" s="578"/>
      <c r="J697" s="579"/>
      <c r="K697" s="576"/>
    </row>
    <row r="698" spans="1:11">
      <c r="A698" s="568"/>
      <c r="B698" s="584"/>
      <c r="C698" s="584"/>
      <c r="D698" s="585">
        <v>26</v>
      </c>
      <c r="E698" s="584" t="s">
        <v>2726</v>
      </c>
      <c r="F698" s="583" t="s">
        <v>2959</v>
      </c>
      <c r="G698" s="586" t="s">
        <v>2958</v>
      </c>
      <c r="H698" s="580"/>
      <c r="I698" s="578"/>
      <c r="J698" s="579"/>
      <c r="K698" s="576"/>
    </row>
    <row r="699" spans="1:11">
      <c r="A699" s="568"/>
      <c r="B699" s="584"/>
      <c r="C699" s="584"/>
      <c r="D699" s="585">
        <v>10</v>
      </c>
      <c r="E699" s="584" t="s">
        <v>2726</v>
      </c>
      <c r="F699" s="583" t="s">
        <v>2957</v>
      </c>
      <c r="G699" s="586" t="s">
        <v>2956</v>
      </c>
      <c r="H699" s="580"/>
      <c r="I699" s="578"/>
      <c r="J699" s="579"/>
      <c r="K699" s="576"/>
    </row>
    <row r="700" spans="1:11">
      <c r="A700" s="568"/>
      <c r="B700" s="584"/>
      <c r="C700" s="584"/>
      <c r="D700" s="585">
        <v>37</v>
      </c>
      <c r="E700" s="584" t="s">
        <v>2726</v>
      </c>
      <c r="F700" s="583" t="s">
        <v>2955</v>
      </c>
      <c r="G700" s="586" t="s">
        <v>2954</v>
      </c>
      <c r="H700" s="580"/>
      <c r="I700" s="578"/>
      <c r="J700" s="579"/>
      <c r="K700" s="576"/>
    </row>
    <row r="701" spans="1:11">
      <c r="A701" s="568"/>
      <c r="B701" s="584"/>
      <c r="C701" s="584"/>
      <c r="D701" s="585">
        <v>13</v>
      </c>
      <c r="E701" s="584" t="s">
        <v>2726</v>
      </c>
      <c r="F701" s="583" t="s">
        <v>143</v>
      </c>
      <c r="G701" s="586" t="s">
        <v>2953</v>
      </c>
      <c r="H701" s="580"/>
      <c r="I701" s="578"/>
      <c r="J701" s="579"/>
      <c r="K701" s="576"/>
    </row>
    <row r="702" spans="1:11">
      <c r="A702" s="568"/>
      <c r="B702" s="584"/>
      <c r="C702" s="584"/>
      <c r="D702" s="585"/>
      <c r="E702" s="584"/>
      <c r="F702" s="583"/>
      <c r="G702" s="582"/>
      <c r="H702" s="580"/>
      <c r="I702" s="578"/>
      <c r="J702" s="579"/>
      <c r="K702" s="576"/>
    </row>
    <row r="703" spans="1:11">
      <c r="A703" s="587"/>
      <c r="B703" s="584"/>
      <c r="C703" s="584"/>
      <c r="D703" s="585"/>
      <c r="E703" s="584"/>
      <c r="F703" s="583"/>
      <c r="G703" s="582" t="s">
        <v>2952</v>
      </c>
      <c r="H703" s="580"/>
      <c r="I703" s="578"/>
      <c r="J703" s="579"/>
      <c r="K703" s="576"/>
    </row>
    <row r="704" spans="1:11" ht="24">
      <c r="A704" s="568" t="s">
        <v>3045</v>
      </c>
      <c r="B704" s="584"/>
      <c r="C704" s="584" t="s">
        <v>2788</v>
      </c>
      <c r="D704" s="585">
        <v>1</v>
      </c>
      <c r="E704" s="584" t="s">
        <v>171</v>
      </c>
      <c r="F704" s="583" t="s">
        <v>2950</v>
      </c>
      <c r="G704" s="586" t="s">
        <v>2949</v>
      </c>
      <c r="H704" s="580"/>
      <c r="I704" s="578"/>
      <c r="J704" s="579"/>
      <c r="K704" s="576"/>
    </row>
    <row r="705" spans="1:11" ht="24">
      <c r="A705" s="568" t="s">
        <v>3044</v>
      </c>
      <c r="B705" s="584"/>
      <c r="C705" s="584" t="s">
        <v>2788</v>
      </c>
      <c r="D705" s="585">
        <v>1</v>
      </c>
      <c r="E705" s="584" t="s">
        <v>171</v>
      </c>
      <c r="F705" s="583" t="s">
        <v>2897</v>
      </c>
      <c r="G705" s="586" t="s">
        <v>2896</v>
      </c>
      <c r="H705" s="580"/>
      <c r="I705" s="578"/>
      <c r="J705" s="579"/>
      <c r="K705" s="576"/>
    </row>
    <row r="706" spans="1:11">
      <c r="A706" s="568" t="s">
        <v>3043</v>
      </c>
      <c r="B706" s="584"/>
      <c r="C706" s="584" t="s">
        <v>2788</v>
      </c>
      <c r="D706" s="585">
        <v>1</v>
      </c>
      <c r="E706" s="584" t="s">
        <v>171</v>
      </c>
      <c r="F706" s="583" t="s">
        <v>2946</v>
      </c>
      <c r="G706" s="586" t="s">
        <v>2945</v>
      </c>
      <c r="H706" s="580"/>
      <c r="I706" s="578"/>
      <c r="J706" s="579"/>
      <c r="K706" s="576"/>
    </row>
    <row r="707" spans="1:11">
      <c r="A707" s="568" t="s">
        <v>3042</v>
      </c>
      <c r="B707" s="584"/>
      <c r="C707" s="584" t="s">
        <v>2788</v>
      </c>
      <c r="D707" s="585">
        <v>3</v>
      </c>
      <c r="E707" s="584" t="s">
        <v>171</v>
      </c>
      <c r="F707" s="583" t="s">
        <v>2943</v>
      </c>
      <c r="G707" s="586" t="s">
        <v>2942</v>
      </c>
      <c r="H707" s="580"/>
      <c r="I707" s="578"/>
      <c r="J707" s="579"/>
      <c r="K707" s="576"/>
    </row>
    <row r="708" spans="1:11">
      <c r="A708" s="568" t="s">
        <v>3041</v>
      </c>
      <c r="B708" s="584"/>
      <c r="C708" s="584" t="s">
        <v>2788</v>
      </c>
      <c r="D708" s="585">
        <v>3</v>
      </c>
      <c r="E708" s="584" t="s">
        <v>171</v>
      </c>
      <c r="F708" s="583" t="s">
        <v>2940</v>
      </c>
      <c r="G708" s="586" t="s">
        <v>2939</v>
      </c>
      <c r="H708" s="580"/>
      <c r="I708" s="578"/>
      <c r="J708" s="579"/>
      <c r="K708" s="576"/>
    </row>
    <row r="709" spans="1:11">
      <c r="A709" s="568" t="s">
        <v>3040</v>
      </c>
      <c r="B709" s="584"/>
      <c r="C709" s="584" t="s">
        <v>2788</v>
      </c>
      <c r="D709" s="585">
        <v>6</v>
      </c>
      <c r="E709" s="584" t="s">
        <v>171</v>
      </c>
      <c r="F709" s="583" t="s">
        <v>2937</v>
      </c>
      <c r="G709" s="586" t="s">
        <v>2936</v>
      </c>
      <c r="H709" s="580"/>
      <c r="I709" s="578"/>
      <c r="J709" s="579"/>
      <c r="K709" s="576"/>
    </row>
    <row r="710" spans="1:11">
      <c r="A710" s="568" t="s">
        <v>3039</v>
      </c>
      <c r="B710" s="584"/>
      <c r="C710" s="584" t="s">
        <v>2788</v>
      </c>
      <c r="D710" s="585">
        <v>1</v>
      </c>
      <c r="E710" s="584" t="s">
        <v>171</v>
      </c>
      <c r="F710" s="583" t="s">
        <v>2934</v>
      </c>
      <c r="G710" s="586" t="s">
        <v>2933</v>
      </c>
      <c r="H710" s="580"/>
      <c r="I710" s="578"/>
      <c r="J710" s="579"/>
      <c r="K710" s="576"/>
    </row>
    <row r="711" spans="1:11">
      <c r="A711" s="568"/>
      <c r="B711" s="584"/>
      <c r="C711" s="584"/>
      <c r="D711" s="585"/>
      <c r="E711" s="584"/>
      <c r="F711" s="583"/>
      <c r="G711" s="582"/>
      <c r="H711" s="580"/>
      <c r="I711" s="578"/>
      <c r="J711" s="579"/>
      <c r="K711" s="576"/>
    </row>
    <row r="712" spans="1:11">
      <c r="A712" s="587" t="s">
        <v>3038</v>
      </c>
      <c r="B712" s="584"/>
      <c r="C712" s="584" t="s">
        <v>2788</v>
      </c>
      <c r="D712" s="585">
        <v>1</v>
      </c>
      <c r="E712" s="584" t="s">
        <v>171</v>
      </c>
      <c r="F712" s="583"/>
      <c r="G712" s="582" t="s">
        <v>3037</v>
      </c>
      <c r="H712" s="580"/>
      <c r="I712" s="578"/>
      <c r="J712" s="579"/>
      <c r="K712" s="576"/>
    </row>
    <row r="713" spans="1:11" ht="108">
      <c r="A713" s="568"/>
      <c r="B713" s="584"/>
      <c r="C713" s="584"/>
      <c r="D713" s="585"/>
      <c r="E713" s="584"/>
      <c r="F713" s="583"/>
      <c r="G713" s="586" t="s">
        <v>3036</v>
      </c>
      <c r="H713" s="580"/>
      <c r="I713" s="578"/>
      <c r="J713" s="579"/>
      <c r="K713" s="576"/>
    </row>
    <row r="714" spans="1:11">
      <c r="A714" s="568" t="s">
        <v>3035</v>
      </c>
      <c r="B714" s="584"/>
      <c r="C714" s="584" t="s">
        <v>2901</v>
      </c>
      <c r="D714" s="585">
        <v>2</v>
      </c>
      <c r="E714" s="584" t="s">
        <v>171</v>
      </c>
      <c r="F714" s="583" t="s">
        <v>2993</v>
      </c>
      <c r="G714" s="586" t="s">
        <v>2992</v>
      </c>
      <c r="H714" s="580"/>
      <c r="I714" s="578"/>
      <c r="J714" s="579"/>
      <c r="K714" s="576"/>
    </row>
    <row r="715" spans="1:11">
      <c r="A715" s="568" t="s">
        <v>3034</v>
      </c>
      <c r="B715" s="584"/>
      <c r="C715" s="584" t="s">
        <v>2901</v>
      </c>
      <c r="D715" s="585">
        <v>2</v>
      </c>
      <c r="E715" s="584" t="s">
        <v>171</v>
      </c>
      <c r="F715" s="583" t="s">
        <v>2990</v>
      </c>
      <c r="G715" s="586" t="s">
        <v>2989</v>
      </c>
      <c r="H715" s="580"/>
      <c r="I715" s="578"/>
      <c r="J715" s="579"/>
      <c r="K715" s="576"/>
    </row>
    <row r="716" spans="1:11">
      <c r="A716" s="568" t="s">
        <v>3033</v>
      </c>
      <c r="B716" s="584"/>
      <c r="C716" s="584" t="s">
        <v>2901</v>
      </c>
      <c r="D716" s="585">
        <v>1</v>
      </c>
      <c r="E716" s="584" t="s">
        <v>171</v>
      </c>
      <c r="F716" s="583" t="s">
        <v>2987</v>
      </c>
      <c r="G716" s="586" t="s">
        <v>2986</v>
      </c>
      <c r="H716" s="580"/>
      <c r="I716" s="578"/>
      <c r="J716" s="579"/>
      <c r="K716" s="576"/>
    </row>
    <row r="717" spans="1:11">
      <c r="A717" s="568" t="s">
        <v>3032</v>
      </c>
      <c r="B717" s="584"/>
      <c r="C717" s="584" t="s">
        <v>2901</v>
      </c>
      <c r="D717" s="585">
        <v>1</v>
      </c>
      <c r="E717" s="584" t="s">
        <v>171</v>
      </c>
      <c r="F717" s="583"/>
      <c r="G717" s="586" t="s">
        <v>3031</v>
      </c>
      <c r="H717" s="580"/>
      <c r="I717" s="578"/>
      <c r="J717" s="579"/>
      <c r="K717" s="576"/>
    </row>
    <row r="718" spans="1:11">
      <c r="A718" s="568" t="s">
        <v>3030</v>
      </c>
      <c r="B718" s="584"/>
      <c r="C718" s="584" t="s">
        <v>2901</v>
      </c>
      <c r="D718" s="585">
        <v>1</v>
      </c>
      <c r="E718" s="584" t="s">
        <v>171</v>
      </c>
      <c r="F718" s="583"/>
      <c r="G718" s="586" t="s">
        <v>2982</v>
      </c>
      <c r="H718" s="580"/>
      <c r="I718" s="578"/>
      <c r="J718" s="579"/>
      <c r="K718" s="576"/>
    </row>
    <row r="719" spans="1:11">
      <c r="A719" s="568" t="s">
        <v>3029</v>
      </c>
      <c r="B719" s="584"/>
      <c r="C719" s="584" t="s">
        <v>2901</v>
      </c>
      <c r="D719" s="585">
        <v>1</v>
      </c>
      <c r="E719" s="584" t="s">
        <v>171</v>
      </c>
      <c r="F719" s="583"/>
      <c r="G719" s="586" t="s">
        <v>2923</v>
      </c>
      <c r="H719" s="580"/>
      <c r="I719" s="578"/>
      <c r="J719" s="579"/>
      <c r="K719" s="576"/>
    </row>
    <row r="720" spans="1:11">
      <c r="A720" s="568" t="s">
        <v>3028</v>
      </c>
      <c r="B720" s="584"/>
      <c r="C720" s="584" t="s">
        <v>2901</v>
      </c>
      <c r="D720" s="585">
        <v>1</v>
      </c>
      <c r="E720" s="584" t="s">
        <v>171</v>
      </c>
      <c r="F720" s="583"/>
      <c r="G720" s="586" t="s">
        <v>2979</v>
      </c>
      <c r="H720" s="580"/>
      <c r="I720" s="578"/>
      <c r="J720" s="579"/>
      <c r="K720" s="576"/>
    </row>
    <row r="721" spans="1:11">
      <c r="A721" s="568" t="s">
        <v>3027</v>
      </c>
      <c r="B721" s="584"/>
      <c r="C721" s="584" t="s">
        <v>2901</v>
      </c>
      <c r="D721" s="585">
        <v>1</v>
      </c>
      <c r="E721" s="584" t="s">
        <v>171</v>
      </c>
      <c r="F721" s="583"/>
      <c r="G721" s="586" t="s">
        <v>2921</v>
      </c>
      <c r="H721" s="580"/>
      <c r="I721" s="578"/>
      <c r="J721" s="579"/>
      <c r="K721" s="576"/>
    </row>
    <row r="722" spans="1:11">
      <c r="A722" s="568" t="s">
        <v>3026</v>
      </c>
      <c r="B722" s="584"/>
      <c r="C722" s="584" t="s">
        <v>2901</v>
      </c>
      <c r="D722" s="585">
        <v>1</v>
      </c>
      <c r="E722" s="584" t="s">
        <v>171</v>
      </c>
      <c r="F722" s="583"/>
      <c r="G722" s="586" t="s">
        <v>2976</v>
      </c>
      <c r="H722" s="580"/>
      <c r="I722" s="578"/>
      <c r="J722" s="579"/>
      <c r="K722" s="576"/>
    </row>
    <row r="723" spans="1:11">
      <c r="A723" s="568" t="s">
        <v>3025</v>
      </c>
      <c r="B723" s="584"/>
      <c r="C723" s="584" t="s">
        <v>2901</v>
      </c>
      <c r="D723" s="585">
        <v>1</v>
      </c>
      <c r="E723" s="584" t="s">
        <v>171</v>
      </c>
      <c r="F723" s="583"/>
      <c r="G723" s="586" t="s">
        <v>2903</v>
      </c>
      <c r="H723" s="580"/>
      <c r="I723" s="578"/>
      <c r="J723" s="579"/>
      <c r="K723" s="576"/>
    </row>
    <row r="724" spans="1:11">
      <c r="A724" s="568" t="s">
        <v>3024</v>
      </c>
      <c r="B724" s="584"/>
      <c r="C724" s="584" t="s">
        <v>2901</v>
      </c>
      <c r="D724" s="585">
        <v>1</v>
      </c>
      <c r="E724" s="584" t="s">
        <v>171</v>
      </c>
      <c r="F724" s="583"/>
      <c r="G724" s="586" t="s">
        <v>2973</v>
      </c>
      <c r="H724" s="580"/>
      <c r="I724" s="578"/>
      <c r="J724" s="579"/>
      <c r="K724" s="576"/>
    </row>
    <row r="725" spans="1:11">
      <c r="A725" s="568" t="s">
        <v>3023</v>
      </c>
      <c r="B725" s="584"/>
      <c r="C725" s="584" t="s">
        <v>2901</v>
      </c>
      <c r="D725" s="585">
        <v>11</v>
      </c>
      <c r="E725" s="584" t="s">
        <v>171</v>
      </c>
      <c r="F725" s="583"/>
      <c r="G725" s="586" t="s">
        <v>2971</v>
      </c>
      <c r="H725" s="580"/>
      <c r="I725" s="578"/>
      <c r="J725" s="579"/>
      <c r="K725" s="576"/>
    </row>
    <row r="726" spans="1:11">
      <c r="A726" s="568" t="s">
        <v>3022</v>
      </c>
      <c r="B726" s="584"/>
      <c r="C726" s="584" t="s">
        <v>2901</v>
      </c>
      <c r="D726" s="585">
        <v>14</v>
      </c>
      <c r="E726" s="584" t="s">
        <v>171</v>
      </c>
      <c r="F726" s="583"/>
      <c r="G726" s="586" t="s">
        <v>2967</v>
      </c>
      <c r="H726" s="580"/>
      <c r="I726" s="578"/>
      <c r="J726" s="579"/>
      <c r="K726" s="576"/>
    </row>
    <row r="727" spans="1:11">
      <c r="A727" s="568" t="s">
        <v>3021</v>
      </c>
      <c r="B727" s="584"/>
      <c r="C727" s="584" t="s">
        <v>2901</v>
      </c>
      <c r="D727" s="585">
        <v>8</v>
      </c>
      <c r="E727" s="584" t="s">
        <v>171</v>
      </c>
      <c r="F727" s="583"/>
      <c r="G727" s="586" t="s">
        <v>3020</v>
      </c>
      <c r="H727" s="580"/>
      <c r="I727" s="578"/>
      <c r="J727" s="579"/>
      <c r="K727" s="576"/>
    </row>
    <row r="728" spans="1:11">
      <c r="A728" s="568" t="s">
        <v>3019</v>
      </c>
      <c r="B728" s="584"/>
      <c r="C728" s="584" t="s">
        <v>2901</v>
      </c>
      <c r="D728" s="585">
        <v>3</v>
      </c>
      <c r="E728" s="584" t="s">
        <v>171</v>
      </c>
      <c r="F728" s="583"/>
      <c r="G728" s="586" t="s">
        <v>3018</v>
      </c>
      <c r="H728" s="580"/>
      <c r="I728" s="578"/>
      <c r="J728" s="579"/>
      <c r="K728" s="576"/>
    </row>
    <row r="729" spans="1:11">
      <c r="A729" s="568" t="s">
        <v>3017</v>
      </c>
      <c r="B729" s="584"/>
      <c r="C729" s="584" t="s">
        <v>2901</v>
      </c>
      <c r="D729" s="585">
        <v>33</v>
      </c>
      <c r="E729" s="584" t="s">
        <v>171</v>
      </c>
      <c r="F729" s="583"/>
      <c r="G729" s="586" t="s">
        <v>2914</v>
      </c>
      <c r="H729" s="580"/>
      <c r="I729" s="578"/>
      <c r="J729" s="579"/>
      <c r="K729" s="576"/>
    </row>
    <row r="730" spans="1:11">
      <c r="A730" s="568" t="s">
        <v>3016</v>
      </c>
      <c r="B730" s="584"/>
      <c r="C730" s="584" t="s">
        <v>2901</v>
      </c>
      <c r="D730" s="585">
        <v>1</v>
      </c>
      <c r="E730" s="584" t="s">
        <v>171</v>
      </c>
      <c r="F730" s="583"/>
      <c r="G730" s="586" t="s">
        <v>2912</v>
      </c>
      <c r="H730" s="580"/>
      <c r="I730" s="578"/>
      <c r="J730" s="579"/>
      <c r="K730" s="576"/>
    </row>
    <row r="731" spans="1:11">
      <c r="A731" s="568" t="s">
        <v>3015</v>
      </c>
      <c r="B731" s="584"/>
      <c r="C731" s="584" t="s">
        <v>2901</v>
      </c>
      <c r="D731" s="585">
        <v>1</v>
      </c>
      <c r="E731" s="584" t="s">
        <v>171</v>
      </c>
      <c r="F731" s="583"/>
      <c r="G731" s="586" t="s">
        <v>2891</v>
      </c>
      <c r="H731" s="580"/>
      <c r="I731" s="578"/>
      <c r="J731" s="579"/>
      <c r="K731" s="576"/>
    </row>
    <row r="732" spans="1:11">
      <c r="A732" s="568" t="s">
        <v>3014</v>
      </c>
      <c r="B732" s="584"/>
      <c r="C732" s="584" t="s">
        <v>2901</v>
      </c>
      <c r="D732" s="585">
        <v>1</v>
      </c>
      <c r="E732" s="584" t="s">
        <v>171</v>
      </c>
      <c r="F732" s="583"/>
      <c r="G732" s="586" t="s">
        <v>2900</v>
      </c>
      <c r="H732" s="580"/>
      <c r="I732" s="578"/>
      <c r="J732" s="579"/>
      <c r="K732" s="576"/>
    </row>
    <row r="733" spans="1:11">
      <c r="A733" s="568"/>
      <c r="B733" s="584"/>
      <c r="C733" s="584"/>
      <c r="D733" s="585"/>
      <c r="E733" s="584"/>
      <c r="F733" s="583"/>
      <c r="G733" s="582"/>
      <c r="H733" s="580"/>
      <c r="I733" s="578"/>
      <c r="J733" s="579"/>
      <c r="K733" s="576"/>
    </row>
    <row r="734" spans="1:11">
      <c r="A734" s="568"/>
      <c r="B734" s="584"/>
      <c r="C734" s="584"/>
      <c r="D734" s="585"/>
      <c r="E734" s="584"/>
      <c r="F734" s="583"/>
      <c r="G734" s="582" t="s">
        <v>2960</v>
      </c>
      <c r="H734" s="580"/>
      <c r="I734" s="578"/>
      <c r="J734" s="579"/>
      <c r="K734" s="576"/>
    </row>
    <row r="735" spans="1:11">
      <c r="A735" s="568"/>
      <c r="B735" s="584"/>
      <c r="C735" s="584"/>
      <c r="D735" s="585">
        <v>116</v>
      </c>
      <c r="E735" s="584" t="s">
        <v>2726</v>
      </c>
      <c r="F735" s="583" t="s">
        <v>2959</v>
      </c>
      <c r="G735" s="586" t="s">
        <v>2958</v>
      </c>
      <c r="H735" s="580"/>
      <c r="I735" s="578"/>
      <c r="J735" s="579"/>
      <c r="K735" s="576"/>
    </row>
    <row r="736" spans="1:11">
      <c r="A736" s="568"/>
      <c r="B736" s="584"/>
      <c r="C736" s="584"/>
      <c r="D736" s="585">
        <v>52</v>
      </c>
      <c r="E736" s="584" t="s">
        <v>2726</v>
      </c>
      <c r="F736" s="583" t="s">
        <v>2957</v>
      </c>
      <c r="G736" s="586" t="s">
        <v>2956</v>
      </c>
      <c r="H736" s="580"/>
      <c r="I736" s="578"/>
      <c r="J736" s="579"/>
      <c r="K736" s="576"/>
    </row>
    <row r="737" spans="1:11">
      <c r="A737" s="568"/>
      <c r="B737" s="584"/>
      <c r="C737" s="584"/>
      <c r="D737" s="585">
        <v>108</v>
      </c>
      <c r="E737" s="584" t="s">
        <v>2726</v>
      </c>
      <c r="F737" s="583" t="s">
        <v>2955</v>
      </c>
      <c r="G737" s="586" t="s">
        <v>2954</v>
      </c>
      <c r="H737" s="580"/>
      <c r="I737" s="578"/>
      <c r="J737" s="579"/>
      <c r="K737" s="576"/>
    </row>
    <row r="738" spans="1:11">
      <c r="A738" s="568"/>
      <c r="B738" s="584"/>
      <c r="C738" s="584"/>
      <c r="D738" s="585">
        <v>44</v>
      </c>
      <c r="E738" s="584" t="s">
        <v>2726</v>
      </c>
      <c r="F738" s="583" t="s">
        <v>143</v>
      </c>
      <c r="G738" s="586" t="s">
        <v>2953</v>
      </c>
      <c r="H738" s="580"/>
      <c r="I738" s="578"/>
      <c r="J738" s="579"/>
      <c r="K738" s="576"/>
    </row>
    <row r="739" spans="1:11">
      <c r="A739" s="568"/>
      <c r="B739" s="584"/>
      <c r="C739" s="584"/>
      <c r="D739" s="585"/>
      <c r="E739" s="584"/>
      <c r="F739" s="583"/>
      <c r="G739" s="582" t="s">
        <v>3013</v>
      </c>
      <c r="H739" s="580"/>
      <c r="I739" s="578"/>
      <c r="J739" s="579"/>
      <c r="K739" s="576"/>
    </row>
    <row r="740" spans="1:11">
      <c r="A740" s="568"/>
      <c r="B740" s="584"/>
      <c r="C740" s="584"/>
      <c r="D740" s="585">
        <v>19</v>
      </c>
      <c r="E740" s="584" t="s">
        <v>2726</v>
      </c>
      <c r="F740" s="583" t="s">
        <v>2955</v>
      </c>
      <c r="G740" s="586" t="s">
        <v>2954</v>
      </c>
      <c r="H740" s="580"/>
      <c r="I740" s="578"/>
      <c r="J740" s="579"/>
      <c r="K740" s="576"/>
    </row>
    <row r="741" spans="1:11">
      <c r="A741" s="568"/>
      <c r="B741" s="584"/>
      <c r="C741" s="584"/>
      <c r="D741" s="585"/>
      <c r="E741" s="584"/>
      <c r="F741" s="583"/>
      <c r="G741" s="582"/>
      <c r="H741" s="580"/>
      <c r="I741" s="578"/>
      <c r="J741" s="579"/>
      <c r="K741" s="576"/>
    </row>
    <row r="742" spans="1:11">
      <c r="A742" s="587"/>
      <c r="B742" s="584"/>
      <c r="C742" s="584"/>
      <c r="D742" s="585"/>
      <c r="E742" s="584"/>
      <c r="F742" s="583"/>
      <c r="G742" s="582" t="s">
        <v>2952</v>
      </c>
      <c r="H742" s="580"/>
      <c r="I742" s="578"/>
      <c r="J742" s="579"/>
      <c r="K742" s="576"/>
    </row>
    <row r="743" spans="1:11" ht="24">
      <c r="A743" s="568" t="s">
        <v>3012</v>
      </c>
      <c r="B743" s="584"/>
      <c r="C743" s="584" t="s">
        <v>2788</v>
      </c>
      <c r="D743" s="585">
        <v>1</v>
      </c>
      <c r="E743" s="584" t="s">
        <v>171</v>
      </c>
      <c r="F743" s="583" t="s">
        <v>3011</v>
      </c>
      <c r="G743" s="586" t="s">
        <v>3010</v>
      </c>
      <c r="H743" s="580"/>
      <c r="I743" s="578"/>
      <c r="J743" s="579"/>
      <c r="K743" s="576"/>
    </row>
    <row r="744" spans="1:11">
      <c r="A744" s="568" t="s">
        <v>3009</v>
      </c>
      <c r="B744" s="584"/>
      <c r="C744" s="584" t="s">
        <v>2788</v>
      </c>
      <c r="D744" s="585">
        <v>1</v>
      </c>
      <c r="E744" s="584" t="s">
        <v>171</v>
      </c>
      <c r="F744" s="583" t="s">
        <v>3008</v>
      </c>
      <c r="G744" s="586" t="s">
        <v>3007</v>
      </c>
      <c r="H744" s="580"/>
      <c r="I744" s="578"/>
      <c r="J744" s="579"/>
      <c r="K744" s="576"/>
    </row>
    <row r="745" spans="1:11" ht="24">
      <c r="A745" s="568" t="s">
        <v>3006</v>
      </c>
      <c r="B745" s="584"/>
      <c r="C745" s="584" t="s">
        <v>2788</v>
      </c>
      <c r="D745" s="585">
        <v>1</v>
      </c>
      <c r="E745" s="584" t="s">
        <v>171</v>
      </c>
      <c r="F745" s="583" t="s">
        <v>2897</v>
      </c>
      <c r="G745" s="586" t="s">
        <v>2896</v>
      </c>
      <c r="H745" s="580"/>
      <c r="I745" s="578"/>
      <c r="J745" s="579"/>
      <c r="K745" s="576"/>
    </row>
    <row r="746" spans="1:11">
      <c r="A746" s="568" t="s">
        <v>3005</v>
      </c>
      <c r="B746" s="584"/>
      <c r="C746" s="584" t="s">
        <v>2788</v>
      </c>
      <c r="D746" s="585">
        <v>1</v>
      </c>
      <c r="E746" s="584" t="s">
        <v>171</v>
      </c>
      <c r="F746" s="583" t="s">
        <v>2946</v>
      </c>
      <c r="G746" s="586" t="s">
        <v>2945</v>
      </c>
      <c r="H746" s="580"/>
      <c r="I746" s="578"/>
      <c r="J746" s="579"/>
      <c r="K746" s="576"/>
    </row>
    <row r="747" spans="1:11">
      <c r="A747" s="568" t="s">
        <v>3004</v>
      </c>
      <c r="B747" s="584"/>
      <c r="C747" s="584" t="s">
        <v>2788</v>
      </c>
      <c r="D747" s="585">
        <v>1</v>
      </c>
      <c r="E747" s="584" t="s">
        <v>171</v>
      </c>
      <c r="F747" s="583" t="s">
        <v>3003</v>
      </c>
      <c r="G747" s="586" t="s">
        <v>3002</v>
      </c>
      <c r="H747" s="580"/>
      <c r="I747" s="578"/>
      <c r="J747" s="579"/>
      <c r="K747" s="576"/>
    </row>
    <row r="748" spans="1:11">
      <c r="A748" s="568" t="s">
        <v>3001</v>
      </c>
      <c r="B748" s="584"/>
      <c r="C748" s="584" t="s">
        <v>2788</v>
      </c>
      <c r="D748" s="585">
        <v>8</v>
      </c>
      <c r="E748" s="584" t="s">
        <v>171</v>
      </c>
      <c r="F748" s="583" t="s">
        <v>2943</v>
      </c>
      <c r="G748" s="586" t="s">
        <v>2942</v>
      </c>
      <c r="H748" s="580"/>
      <c r="I748" s="578"/>
      <c r="J748" s="579"/>
      <c r="K748" s="576"/>
    </row>
    <row r="749" spans="1:11">
      <c r="A749" s="568" t="s">
        <v>3000</v>
      </c>
      <c r="B749" s="584"/>
      <c r="C749" s="584" t="s">
        <v>2788</v>
      </c>
      <c r="D749" s="585">
        <v>8</v>
      </c>
      <c r="E749" s="584" t="s">
        <v>171</v>
      </c>
      <c r="F749" s="583" t="s">
        <v>2940</v>
      </c>
      <c r="G749" s="586" t="s">
        <v>2939</v>
      </c>
      <c r="H749" s="580"/>
      <c r="I749" s="578"/>
      <c r="J749" s="579"/>
      <c r="K749" s="576"/>
    </row>
    <row r="750" spans="1:11">
      <c r="A750" s="568" t="s">
        <v>2999</v>
      </c>
      <c r="B750" s="584"/>
      <c r="C750" s="584" t="s">
        <v>2788</v>
      </c>
      <c r="D750" s="585">
        <v>22</v>
      </c>
      <c r="E750" s="584" t="s">
        <v>171</v>
      </c>
      <c r="F750" s="583" t="s">
        <v>2937</v>
      </c>
      <c r="G750" s="586" t="s">
        <v>2936</v>
      </c>
      <c r="H750" s="580"/>
      <c r="I750" s="578"/>
      <c r="J750" s="579"/>
      <c r="K750" s="576"/>
    </row>
    <row r="751" spans="1:11">
      <c r="A751" s="568" t="s">
        <v>2998</v>
      </c>
      <c r="B751" s="584"/>
      <c r="C751" s="584" t="s">
        <v>2788</v>
      </c>
      <c r="D751" s="585">
        <v>3</v>
      </c>
      <c r="E751" s="584" t="s">
        <v>171</v>
      </c>
      <c r="F751" s="583" t="s">
        <v>2934</v>
      </c>
      <c r="G751" s="586" t="s">
        <v>2933</v>
      </c>
      <c r="H751" s="580"/>
      <c r="I751" s="578"/>
      <c r="J751" s="579"/>
      <c r="K751" s="576"/>
    </row>
    <row r="752" spans="1:11">
      <c r="A752" s="568"/>
      <c r="B752" s="584"/>
      <c r="C752" s="584"/>
      <c r="D752" s="585"/>
      <c r="E752" s="584"/>
      <c r="F752" s="583"/>
      <c r="G752" s="582"/>
      <c r="H752" s="580"/>
      <c r="I752" s="578"/>
      <c r="J752" s="579"/>
      <c r="K752" s="576"/>
    </row>
    <row r="753" spans="1:11">
      <c r="A753" s="587" t="s">
        <v>2997</v>
      </c>
      <c r="B753" s="584"/>
      <c r="C753" s="584" t="s">
        <v>2788</v>
      </c>
      <c r="D753" s="585">
        <v>1</v>
      </c>
      <c r="E753" s="584" t="s">
        <v>171</v>
      </c>
      <c r="F753" s="583"/>
      <c r="G753" s="582" t="s">
        <v>2996</v>
      </c>
      <c r="H753" s="580"/>
      <c r="I753" s="578"/>
      <c r="J753" s="579"/>
      <c r="K753" s="576"/>
    </row>
    <row r="754" spans="1:11" ht="108">
      <c r="A754" s="568"/>
      <c r="B754" s="584"/>
      <c r="C754" s="584"/>
      <c r="D754" s="585"/>
      <c r="E754" s="584"/>
      <c r="F754" s="583"/>
      <c r="G754" s="586" t="s">
        <v>2995</v>
      </c>
      <c r="H754" s="580"/>
      <c r="I754" s="578"/>
      <c r="J754" s="579"/>
      <c r="K754" s="576"/>
    </row>
    <row r="755" spans="1:11">
      <c r="A755" s="568" t="s">
        <v>2994</v>
      </c>
      <c r="B755" s="584"/>
      <c r="C755" s="584" t="s">
        <v>2901</v>
      </c>
      <c r="D755" s="585">
        <v>1</v>
      </c>
      <c r="E755" s="584" t="s">
        <v>171</v>
      </c>
      <c r="F755" s="583" t="s">
        <v>2993</v>
      </c>
      <c r="G755" s="586" t="s">
        <v>2992</v>
      </c>
      <c r="H755" s="580"/>
      <c r="I755" s="578"/>
      <c r="J755" s="579"/>
      <c r="K755" s="576"/>
    </row>
    <row r="756" spans="1:11">
      <c r="A756" s="568" t="s">
        <v>2991</v>
      </c>
      <c r="B756" s="584"/>
      <c r="C756" s="584" t="s">
        <v>2901</v>
      </c>
      <c r="D756" s="585">
        <v>1</v>
      </c>
      <c r="E756" s="584" t="s">
        <v>171</v>
      </c>
      <c r="F756" s="583" t="s">
        <v>2990</v>
      </c>
      <c r="G756" s="586" t="s">
        <v>2989</v>
      </c>
      <c r="H756" s="580"/>
      <c r="I756" s="578"/>
      <c r="J756" s="579"/>
      <c r="K756" s="576"/>
    </row>
    <row r="757" spans="1:11">
      <c r="A757" s="568" t="s">
        <v>2988</v>
      </c>
      <c r="B757" s="584"/>
      <c r="C757" s="584" t="s">
        <v>2901</v>
      </c>
      <c r="D757" s="585">
        <v>1</v>
      </c>
      <c r="E757" s="584" t="s">
        <v>171</v>
      </c>
      <c r="F757" s="583" t="s">
        <v>2987</v>
      </c>
      <c r="G757" s="586" t="s">
        <v>2986</v>
      </c>
      <c r="H757" s="580"/>
      <c r="I757" s="578"/>
      <c r="J757" s="579"/>
      <c r="K757" s="576"/>
    </row>
    <row r="758" spans="1:11">
      <c r="A758" s="568" t="s">
        <v>2985</v>
      </c>
      <c r="B758" s="584"/>
      <c r="C758" s="584" t="s">
        <v>2901</v>
      </c>
      <c r="D758" s="585">
        <v>1</v>
      </c>
      <c r="E758" s="584" t="s">
        <v>171</v>
      </c>
      <c r="F758" s="583"/>
      <c r="G758" s="586" t="s">
        <v>2984</v>
      </c>
      <c r="H758" s="580"/>
      <c r="I758" s="578"/>
      <c r="J758" s="579"/>
      <c r="K758" s="576"/>
    </row>
    <row r="759" spans="1:11">
      <c r="A759" s="568" t="s">
        <v>2983</v>
      </c>
      <c r="B759" s="584"/>
      <c r="C759" s="584" t="s">
        <v>2901</v>
      </c>
      <c r="D759" s="585">
        <v>1</v>
      </c>
      <c r="E759" s="584" t="s">
        <v>171</v>
      </c>
      <c r="F759" s="583"/>
      <c r="G759" s="586" t="s">
        <v>2982</v>
      </c>
      <c r="H759" s="580"/>
      <c r="I759" s="578"/>
      <c r="J759" s="579"/>
      <c r="K759" s="576"/>
    </row>
    <row r="760" spans="1:11">
      <c r="A760" s="568" t="s">
        <v>2981</v>
      </c>
      <c r="B760" s="584"/>
      <c r="C760" s="584" t="s">
        <v>2901</v>
      </c>
      <c r="D760" s="585">
        <v>1</v>
      </c>
      <c r="E760" s="584" t="s">
        <v>171</v>
      </c>
      <c r="F760" s="583"/>
      <c r="G760" s="586" t="s">
        <v>2923</v>
      </c>
      <c r="H760" s="580"/>
      <c r="I760" s="578"/>
      <c r="J760" s="579"/>
      <c r="K760" s="576"/>
    </row>
    <row r="761" spans="1:11">
      <c r="A761" s="568" t="s">
        <v>2980</v>
      </c>
      <c r="B761" s="584"/>
      <c r="C761" s="584" t="s">
        <v>2901</v>
      </c>
      <c r="D761" s="585">
        <v>1</v>
      </c>
      <c r="E761" s="584" t="s">
        <v>171</v>
      </c>
      <c r="F761" s="583"/>
      <c r="G761" s="586" t="s">
        <v>2979</v>
      </c>
      <c r="H761" s="580"/>
      <c r="I761" s="578"/>
      <c r="J761" s="579"/>
      <c r="K761" s="576"/>
    </row>
    <row r="762" spans="1:11">
      <c r="A762" s="568" t="s">
        <v>2978</v>
      </c>
      <c r="B762" s="584"/>
      <c r="C762" s="584" t="s">
        <v>2901</v>
      </c>
      <c r="D762" s="585">
        <v>1</v>
      </c>
      <c r="E762" s="584" t="s">
        <v>171</v>
      </c>
      <c r="F762" s="583"/>
      <c r="G762" s="586" t="s">
        <v>2921</v>
      </c>
      <c r="H762" s="580"/>
      <c r="I762" s="578"/>
      <c r="J762" s="579"/>
      <c r="K762" s="576"/>
    </row>
    <row r="763" spans="1:11">
      <c r="A763" s="568" t="s">
        <v>2977</v>
      </c>
      <c r="B763" s="584"/>
      <c r="C763" s="584" t="s">
        <v>2901</v>
      </c>
      <c r="D763" s="585">
        <v>1</v>
      </c>
      <c r="E763" s="584" t="s">
        <v>171</v>
      </c>
      <c r="F763" s="583"/>
      <c r="G763" s="586" t="s">
        <v>2976</v>
      </c>
      <c r="H763" s="580"/>
      <c r="I763" s="578"/>
      <c r="J763" s="579"/>
      <c r="K763" s="576"/>
    </row>
    <row r="764" spans="1:11">
      <c r="A764" s="568" t="s">
        <v>2975</v>
      </c>
      <c r="B764" s="584"/>
      <c r="C764" s="584" t="s">
        <v>2901</v>
      </c>
      <c r="D764" s="585">
        <v>1</v>
      </c>
      <c r="E764" s="584" t="s">
        <v>171</v>
      </c>
      <c r="F764" s="583"/>
      <c r="G764" s="586" t="s">
        <v>2903</v>
      </c>
      <c r="H764" s="580"/>
      <c r="I764" s="578"/>
      <c r="J764" s="579"/>
      <c r="K764" s="576"/>
    </row>
    <row r="765" spans="1:11">
      <c r="A765" s="568" t="s">
        <v>2974</v>
      </c>
      <c r="B765" s="584"/>
      <c r="C765" s="584" t="s">
        <v>2901</v>
      </c>
      <c r="D765" s="585">
        <v>1</v>
      </c>
      <c r="E765" s="584" t="s">
        <v>171</v>
      </c>
      <c r="F765" s="583"/>
      <c r="G765" s="586" t="s">
        <v>2973</v>
      </c>
      <c r="H765" s="580"/>
      <c r="I765" s="578"/>
      <c r="J765" s="579"/>
      <c r="K765" s="576"/>
    </row>
    <row r="766" spans="1:11">
      <c r="A766" s="568" t="s">
        <v>2972</v>
      </c>
      <c r="B766" s="584"/>
      <c r="C766" s="584" t="s">
        <v>2901</v>
      </c>
      <c r="D766" s="585">
        <v>5</v>
      </c>
      <c r="E766" s="584" t="s">
        <v>171</v>
      </c>
      <c r="F766" s="583"/>
      <c r="G766" s="586" t="s">
        <v>2971</v>
      </c>
      <c r="H766" s="580"/>
      <c r="I766" s="578"/>
      <c r="J766" s="579"/>
      <c r="K766" s="576"/>
    </row>
    <row r="767" spans="1:11">
      <c r="A767" s="568" t="s">
        <v>2970</v>
      </c>
      <c r="B767" s="584"/>
      <c r="C767" s="584" t="s">
        <v>2901</v>
      </c>
      <c r="D767" s="585">
        <v>6</v>
      </c>
      <c r="E767" s="584" t="s">
        <v>171</v>
      </c>
      <c r="F767" s="583"/>
      <c r="G767" s="586" t="s">
        <v>2969</v>
      </c>
      <c r="H767" s="580"/>
      <c r="I767" s="578"/>
      <c r="J767" s="579"/>
      <c r="K767" s="576"/>
    </row>
    <row r="768" spans="1:11">
      <c r="A768" s="568" t="s">
        <v>2968</v>
      </c>
      <c r="B768" s="584"/>
      <c r="C768" s="584" t="s">
        <v>2901</v>
      </c>
      <c r="D768" s="585">
        <v>19</v>
      </c>
      <c r="E768" s="584" t="s">
        <v>171</v>
      </c>
      <c r="F768" s="583"/>
      <c r="G768" s="586" t="s">
        <v>2967</v>
      </c>
      <c r="H768" s="580"/>
      <c r="I768" s="578"/>
      <c r="J768" s="579"/>
      <c r="K768" s="576"/>
    </row>
    <row r="769" spans="1:11">
      <c r="A769" s="568" t="s">
        <v>2966</v>
      </c>
      <c r="B769" s="584"/>
      <c r="C769" s="584" t="s">
        <v>2901</v>
      </c>
      <c r="D769" s="585">
        <v>1</v>
      </c>
      <c r="E769" s="584" t="s">
        <v>171</v>
      </c>
      <c r="F769" s="583"/>
      <c r="G769" s="586" t="s">
        <v>2965</v>
      </c>
      <c r="H769" s="580"/>
      <c r="I769" s="578"/>
      <c r="J769" s="579"/>
      <c r="K769" s="576"/>
    </row>
    <row r="770" spans="1:11">
      <c r="A770" s="568" t="s">
        <v>2964</v>
      </c>
      <c r="B770" s="584"/>
      <c r="C770" s="584" t="s">
        <v>2901</v>
      </c>
      <c r="D770" s="585">
        <v>20</v>
      </c>
      <c r="E770" s="584" t="s">
        <v>171</v>
      </c>
      <c r="F770" s="583"/>
      <c r="G770" s="586" t="s">
        <v>2914</v>
      </c>
      <c r="H770" s="580"/>
      <c r="I770" s="578"/>
      <c r="J770" s="579"/>
      <c r="K770" s="576"/>
    </row>
    <row r="771" spans="1:11">
      <c r="A771" s="568" t="s">
        <v>2963</v>
      </c>
      <c r="B771" s="584"/>
      <c r="C771" s="584" t="s">
        <v>2901</v>
      </c>
      <c r="D771" s="585">
        <v>5</v>
      </c>
      <c r="E771" s="584" t="s">
        <v>171</v>
      </c>
      <c r="F771" s="583"/>
      <c r="G771" s="586" t="s">
        <v>2912</v>
      </c>
      <c r="H771" s="580"/>
      <c r="I771" s="578"/>
      <c r="J771" s="579"/>
      <c r="K771" s="576"/>
    </row>
    <row r="772" spans="1:11">
      <c r="A772" s="568" t="s">
        <v>2962</v>
      </c>
      <c r="B772" s="584"/>
      <c r="C772" s="584" t="s">
        <v>2901</v>
      </c>
      <c r="D772" s="585">
        <v>1</v>
      </c>
      <c r="E772" s="584" t="s">
        <v>171</v>
      </c>
      <c r="F772" s="583"/>
      <c r="G772" s="586" t="s">
        <v>2891</v>
      </c>
      <c r="H772" s="580"/>
      <c r="I772" s="578"/>
      <c r="J772" s="579"/>
      <c r="K772" s="576"/>
    </row>
    <row r="773" spans="1:11">
      <c r="A773" s="568" t="s">
        <v>2961</v>
      </c>
      <c r="B773" s="584"/>
      <c r="C773" s="584" t="s">
        <v>2901</v>
      </c>
      <c r="D773" s="585">
        <v>1</v>
      </c>
      <c r="E773" s="584" t="s">
        <v>171</v>
      </c>
      <c r="F773" s="583"/>
      <c r="G773" s="586" t="s">
        <v>2900</v>
      </c>
      <c r="H773" s="580"/>
      <c r="I773" s="578"/>
      <c r="J773" s="579"/>
      <c r="K773" s="576"/>
    </row>
    <row r="774" spans="1:11">
      <c r="A774" s="568"/>
      <c r="B774" s="584"/>
      <c r="C774" s="584"/>
      <c r="D774" s="585"/>
      <c r="E774" s="584"/>
      <c r="F774" s="583"/>
      <c r="G774" s="582"/>
      <c r="H774" s="580"/>
      <c r="I774" s="578"/>
      <c r="J774" s="579"/>
      <c r="K774" s="576"/>
    </row>
    <row r="775" spans="1:11">
      <c r="A775" s="568"/>
      <c r="B775" s="584"/>
      <c r="C775" s="584"/>
      <c r="D775" s="585"/>
      <c r="E775" s="584"/>
      <c r="F775" s="583"/>
      <c r="G775" s="582" t="s">
        <v>2960</v>
      </c>
      <c r="H775" s="580"/>
      <c r="I775" s="578"/>
      <c r="J775" s="579"/>
      <c r="K775" s="576"/>
    </row>
    <row r="776" spans="1:11">
      <c r="A776" s="568"/>
      <c r="B776" s="584"/>
      <c r="C776" s="584"/>
      <c r="D776" s="585">
        <v>26</v>
      </c>
      <c r="E776" s="584" t="s">
        <v>2726</v>
      </c>
      <c r="F776" s="583" t="s">
        <v>2959</v>
      </c>
      <c r="G776" s="586" t="s">
        <v>2958</v>
      </c>
      <c r="H776" s="580"/>
      <c r="I776" s="578"/>
      <c r="J776" s="579"/>
      <c r="K776" s="576"/>
    </row>
    <row r="777" spans="1:11">
      <c r="A777" s="568"/>
      <c r="B777" s="584"/>
      <c r="C777" s="584"/>
      <c r="D777" s="585">
        <v>2</v>
      </c>
      <c r="E777" s="584" t="s">
        <v>2726</v>
      </c>
      <c r="F777" s="583" t="s">
        <v>2957</v>
      </c>
      <c r="G777" s="586" t="s">
        <v>2956</v>
      </c>
      <c r="H777" s="580"/>
      <c r="I777" s="578"/>
      <c r="J777" s="579"/>
      <c r="K777" s="576"/>
    </row>
    <row r="778" spans="1:11">
      <c r="A778" s="568"/>
      <c r="B778" s="584"/>
      <c r="C778" s="584"/>
      <c r="D778" s="585">
        <v>72</v>
      </c>
      <c r="E778" s="584" t="s">
        <v>2726</v>
      </c>
      <c r="F778" s="583" t="s">
        <v>2955</v>
      </c>
      <c r="G778" s="586" t="s">
        <v>2954</v>
      </c>
      <c r="H778" s="580"/>
      <c r="I778" s="578"/>
      <c r="J778" s="579"/>
      <c r="K778" s="576"/>
    </row>
    <row r="779" spans="1:11">
      <c r="A779" s="568"/>
      <c r="B779" s="584"/>
      <c r="C779" s="584"/>
      <c r="D779" s="585">
        <v>40</v>
      </c>
      <c r="E779" s="584" t="s">
        <v>2726</v>
      </c>
      <c r="F779" s="583" t="s">
        <v>143</v>
      </c>
      <c r="G779" s="586" t="s">
        <v>2953</v>
      </c>
      <c r="H779" s="580"/>
      <c r="I779" s="578"/>
      <c r="J779" s="579"/>
      <c r="K779" s="576"/>
    </row>
    <row r="780" spans="1:11">
      <c r="A780" s="568"/>
      <c r="B780" s="584"/>
      <c r="C780" s="584"/>
      <c r="D780" s="585"/>
      <c r="E780" s="584"/>
      <c r="F780" s="583"/>
      <c r="G780" s="582"/>
      <c r="H780" s="580"/>
      <c r="I780" s="578"/>
      <c r="J780" s="579"/>
      <c r="K780" s="576"/>
    </row>
    <row r="781" spans="1:11">
      <c r="A781" s="587"/>
      <c r="B781" s="584"/>
      <c r="C781" s="584"/>
      <c r="D781" s="585"/>
      <c r="E781" s="584"/>
      <c r="F781" s="583"/>
      <c r="G781" s="582" t="s">
        <v>2952</v>
      </c>
      <c r="H781" s="580"/>
      <c r="I781" s="578"/>
      <c r="J781" s="579"/>
      <c r="K781" s="576"/>
    </row>
    <row r="782" spans="1:11" ht="24">
      <c r="A782" s="568" t="s">
        <v>2951</v>
      </c>
      <c r="B782" s="584"/>
      <c r="C782" s="584" t="s">
        <v>2788</v>
      </c>
      <c r="D782" s="585">
        <v>1</v>
      </c>
      <c r="E782" s="584" t="s">
        <v>171</v>
      </c>
      <c r="F782" s="583" t="s">
        <v>2950</v>
      </c>
      <c r="G782" s="586" t="s">
        <v>2949</v>
      </c>
      <c r="H782" s="580"/>
      <c r="I782" s="578"/>
      <c r="J782" s="579"/>
      <c r="K782" s="576"/>
    </row>
    <row r="783" spans="1:11" ht="24">
      <c r="A783" s="568" t="s">
        <v>2948</v>
      </c>
      <c r="B783" s="584"/>
      <c r="C783" s="584" t="s">
        <v>2788</v>
      </c>
      <c r="D783" s="585">
        <v>1</v>
      </c>
      <c r="E783" s="584" t="s">
        <v>171</v>
      </c>
      <c r="F783" s="583" t="s">
        <v>2897</v>
      </c>
      <c r="G783" s="586" t="s">
        <v>2896</v>
      </c>
      <c r="H783" s="580"/>
      <c r="I783" s="578"/>
      <c r="J783" s="579"/>
      <c r="K783" s="576"/>
    </row>
    <row r="784" spans="1:11">
      <c r="A784" s="568" t="s">
        <v>2947</v>
      </c>
      <c r="B784" s="584"/>
      <c r="C784" s="584" t="s">
        <v>2788</v>
      </c>
      <c r="D784" s="585">
        <v>1</v>
      </c>
      <c r="E784" s="584" t="s">
        <v>171</v>
      </c>
      <c r="F784" s="583" t="s">
        <v>2946</v>
      </c>
      <c r="G784" s="586" t="s">
        <v>2945</v>
      </c>
      <c r="H784" s="580"/>
      <c r="I784" s="578"/>
      <c r="J784" s="579"/>
      <c r="K784" s="576"/>
    </row>
    <row r="785" spans="1:11">
      <c r="A785" s="568" t="s">
        <v>2944</v>
      </c>
      <c r="B785" s="584"/>
      <c r="C785" s="584" t="s">
        <v>2788</v>
      </c>
      <c r="D785" s="585">
        <v>5</v>
      </c>
      <c r="E785" s="584" t="s">
        <v>171</v>
      </c>
      <c r="F785" s="583" t="s">
        <v>2943</v>
      </c>
      <c r="G785" s="586" t="s">
        <v>2942</v>
      </c>
      <c r="H785" s="580"/>
      <c r="I785" s="578"/>
      <c r="J785" s="579"/>
      <c r="K785" s="576"/>
    </row>
    <row r="786" spans="1:11">
      <c r="A786" s="568" t="s">
        <v>2941</v>
      </c>
      <c r="B786" s="584"/>
      <c r="C786" s="584" t="s">
        <v>2788</v>
      </c>
      <c r="D786" s="585">
        <v>7</v>
      </c>
      <c r="E786" s="584" t="s">
        <v>171</v>
      </c>
      <c r="F786" s="583" t="s">
        <v>2940</v>
      </c>
      <c r="G786" s="586" t="s">
        <v>2939</v>
      </c>
      <c r="H786" s="580"/>
      <c r="I786" s="578"/>
      <c r="J786" s="579"/>
      <c r="K786" s="576"/>
    </row>
    <row r="787" spans="1:11">
      <c r="A787" s="568" t="s">
        <v>2938</v>
      </c>
      <c r="B787" s="584"/>
      <c r="C787" s="584" t="s">
        <v>2788</v>
      </c>
      <c r="D787" s="585">
        <v>4</v>
      </c>
      <c r="E787" s="584" t="s">
        <v>171</v>
      </c>
      <c r="F787" s="583" t="s">
        <v>2937</v>
      </c>
      <c r="G787" s="586" t="s">
        <v>2936</v>
      </c>
      <c r="H787" s="580"/>
      <c r="I787" s="578"/>
      <c r="J787" s="579"/>
      <c r="K787" s="576"/>
    </row>
    <row r="788" spans="1:11">
      <c r="A788" s="568" t="s">
        <v>2935</v>
      </c>
      <c r="B788" s="584"/>
      <c r="C788" s="584" t="s">
        <v>2788</v>
      </c>
      <c r="D788" s="585">
        <v>2</v>
      </c>
      <c r="E788" s="584" t="s">
        <v>171</v>
      </c>
      <c r="F788" s="583" t="s">
        <v>2934</v>
      </c>
      <c r="G788" s="586" t="s">
        <v>2933</v>
      </c>
      <c r="H788" s="580"/>
      <c r="I788" s="578"/>
      <c r="J788" s="579"/>
      <c r="K788" s="576"/>
    </row>
    <row r="789" spans="1:11">
      <c r="A789" s="568"/>
      <c r="B789" s="584"/>
      <c r="C789" s="584"/>
      <c r="D789" s="585"/>
      <c r="E789" s="584"/>
      <c r="F789" s="583"/>
      <c r="G789" s="582"/>
      <c r="H789" s="580"/>
      <c r="I789" s="578"/>
      <c r="J789" s="579"/>
      <c r="K789" s="576"/>
    </row>
    <row r="790" spans="1:11">
      <c r="A790" s="587" t="s">
        <v>2932</v>
      </c>
      <c r="B790" s="584"/>
      <c r="C790" s="584" t="s">
        <v>2788</v>
      </c>
      <c r="D790" s="585">
        <v>1</v>
      </c>
      <c r="E790" s="584" t="s">
        <v>171</v>
      </c>
      <c r="F790" s="583"/>
      <c r="G790" s="582" t="s">
        <v>2931</v>
      </c>
      <c r="H790" s="580"/>
      <c r="I790" s="578"/>
      <c r="J790" s="579"/>
      <c r="K790" s="576"/>
    </row>
    <row r="791" spans="1:11" ht="108">
      <c r="A791" s="568"/>
      <c r="B791" s="584"/>
      <c r="C791" s="584"/>
      <c r="D791" s="585"/>
      <c r="E791" s="584"/>
      <c r="F791" s="583"/>
      <c r="G791" s="586" t="s">
        <v>2930</v>
      </c>
      <c r="H791" s="580"/>
      <c r="I791" s="578"/>
      <c r="J791" s="579"/>
      <c r="K791" s="576"/>
    </row>
    <row r="792" spans="1:11">
      <c r="A792" s="568" t="s">
        <v>2929</v>
      </c>
      <c r="B792" s="584"/>
      <c r="C792" s="584" t="s">
        <v>2901</v>
      </c>
      <c r="D792" s="585">
        <v>1</v>
      </c>
      <c r="E792" s="584" t="s">
        <v>171</v>
      </c>
      <c r="F792" s="583" t="s">
        <v>2928</v>
      </c>
      <c r="G792" s="586" t="s">
        <v>2927</v>
      </c>
      <c r="H792" s="580"/>
      <c r="I792" s="578"/>
      <c r="J792" s="579"/>
      <c r="K792" s="576"/>
    </row>
    <row r="793" spans="1:11">
      <c r="A793" s="568" t="s">
        <v>2926</v>
      </c>
      <c r="B793" s="584"/>
      <c r="C793" s="584" t="s">
        <v>2901</v>
      </c>
      <c r="D793" s="585">
        <v>1</v>
      </c>
      <c r="E793" s="584" t="s">
        <v>171</v>
      </c>
      <c r="F793" s="583"/>
      <c r="G793" s="586" t="s">
        <v>2925</v>
      </c>
      <c r="H793" s="580"/>
      <c r="I793" s="578"/>
      <c r="J793" s="579"/>
      <c r="K793" s="576"/>
    </row>
    <row r="794" spans="1:11">
      <c r="A794" s="568" t="s">
        <v>2924</v>
      </c>
      <c r="B794" s="584"/>
      <c r="C794" s="584" t="s">
        <v>2901</v>
      </c>
      <c r="D794" s="585">
        <v>1</v>
      </c>
      <c r="E794" s="584" t="s">
        <v>171</v>
      </c>
      <c r="F794" s="583"/>
      <c r="G794" s="586" t="s">
        <v>2923</v>
      </c>
      <c r="H794" s="580"/>
      <c r="I794" s="578"/>
      <c r="J794" s="579"/>
      <c r="K794" s="576"/>
    </row>
    <row r="795" spans="1:11">
      <c r="A795" s="568" t="s">
        <v>2922</v>
      </c>
      <c r="B795" s="584"/>
      <c r="C795" s="584" t="s">
        <v>2901</v>
      </c>
      <c r="D795" s="585">
        <v>1</v>
      </c>
      <c r="E795" s="584" t="s">
        <v>171</v>
      </c>
      <c r="F795" s="583"/>
      <c r="G795" s="586" t="s">
        <v>2921</v>
      </c>
      <c r="H795" s="580"/>
      <c r="I795" s="578"/>
      <c r="J795" s="579"/>
      <c r="K795" s="576"/>
    </row>
    <row r="796" spans="1:11">
      <c r="A796" s="568" t="s">
        <v>2920</v>
      </c>
      <c r="B796" s="584"/>
      <c r="C796" s="584" t="s">
        <v>2901</v>
      </c>
      <c r="D796" s="585">
        <v>1</v>
      </c>
      <c r="E796" s="584" t="s">
        <v>171</v>
      </c>
      <c r="F796" s="583"/>
      <c r="G796" s="586" t="s">
        <v>2903</v>
      </c>
      <c r="H796" s="580"/>
      <c r="I796" s="578"/>
      <c r="J796" s="579"/>
      <c r="K796" s="576"/>
    </row>
    <row r="797" spans="1:11">
      <c r="A797" s="568" t="s">
        <v>2919</v>
      </c>
      <c r="B797" s="584"/>
      <c r="C797" s="584" t="s">
        <v>2901</v>
      </c>
      <c r="D797" s="585">
        <v>1</v>
      </c>
      <c r="E797" s="584" t="s">
        <v>171</v>
      </c>
      <c r="F797" s="583"/>
      <c r="G797" s="586" t="s">
        <v>2918</v>
      </c>
      <c r="H797" s="580"/>
      <c r="I797" s="578"/>
      <c r="J797" s="579"/>
      <c r="K797" s="576"/>
    </row>
    <row r="798" spans="1:11" ht="24">
      <c r="A798" s="568" t="s">
        <v>2917</v>
      </c>
      <c r="B798" s="584"/>
      <c r="C798" s="584" t="s">
        <v>2901</v>
      </c>
      <c r="D798" s="585">
        <v>7</v>
      </c>
      <c r="E798" s="584" t="s">
        <v>171</v>
      </c>
      <c r="F798" s="583"/>
      <c r="G798" s="586" t="s">
        <v>2916</v>
      </c>
      <c r="H798" s="580"/>
      <c r="I798" s="578"/>
      <c r="J798" s="579"/>
      <c r="K798" s="576"/>
    </row>
    <row r="799" spans="1:11">
      <c r="A799" s="568" t="s">
        <v>2915</v>
      </c>
      <c r="B799" s="584"/>
      <c r="C799" s="584" t="s">
        <v>2901</v>
      </c>
      <c r="D799" s="585">
        <v>7</v>
      </c>
      <c r="E799" s="584" t="s">
        <v>171</v>
      </c>
      <c r="F799" s="583"/>
      <c r="G799" s="586" t="s">
        <v>2914</v>
      </c>
      <c r="H799" s="580"/>
      <c r="I799" s="578"/>
      <c r="J799" s="579"/>
      <c r="K799" s="576"/>
    </row>
    <row r="800" spans="1:11">
      <c r="A800" s="568" t="s">
        <v>2913</v>
      </c>
      <c r="B800" s="584"/>
      <c r="C800" s="584" t="s">
        <v>2901</v>
      </c>
      <c r="D800" s="585">
        <v>3</v>
      </c>
      <c r="E800" s="584" t="s">
        <v>171</v>
      </c>
      <c r="F800" s="583"/>
      <c r="G800" s="586" t="s">
        <v>2912</v>
      </c>
      <c r="H800" s="580"/>
      <c r="I800" s="578"/>
      <c r="J800" s="579"/>
      <c r="K800" s="576"/>
    </row>
    <row r="801" spans="1:11">
      <c r="A801" s="568" t="s">
        <v>2911</v>
      </c>
      <c r="B801" s="584"/>
      <c r="C801" s="584" t="s">
        <v>2901</v>
      </c>
      <c r="D801" s="585">
        <v>1</v>
      </c>
      <c r="E801" s="584" t="s">
        <v>171</v>
      </c>
      <c r="F801" s="583"/>
      <c r="G801" s="586" t="s">
        <v>2900</v>
      </c>
      <c r="H801" s="580"/>
      <c r="I801" s="578"/>
      <c r="J801" s="579"/>
      <c r="K801" s="576"/>
    </row>
    <row r="802" spans="1:11">
      <c r="A802" s="568"/>
      <c r="B802" s="584"/>
      <c r="C802" s="584"/>
      <c r="D802" s="585"/>
      <c r="E802" s="584"/>
      <c r="F802" s="583"/>
      <c r="G802" s="582"/>
      <c r="H802" s="580"/>
      <c r="I802" s="578"/>
      <c r="J802" s="579"/>
      <c r="K802" s="576"/>
    </row>
    <row r="803" spans="1:11">
      <c r="A803" s="587" t="s">
        <v>2910</v>
      </c>
      <c r="B803" s="584"/>
      <c r="C803" s="584" t="s">
        <v>2788</v>
      </c>
      <c r="D803" s="585">
        <v>1</v>
      </c>
      <c r="E803" s="584" t="s">
        <v>171</v>
      </c>
      <c r="F803" s="583"/>
      <c r="G803" s="582" t="s">
        <v>2909</v>
      </c>
      <c r="H803" s="580"/>
      <c r="I803" s="578"/>
      <c r="J803" s="579"/>
      <c r="K803" s="576"/>
    </row>
    <row r="804" spans="1:11" ht="108">
      <c r="A804" s="568"/>
      <c r="B804" s="584"/>
      <c r="C804" s="584"/>
      <c r="D804" s="585"/>
      <c r="E804" s="584"/>
      <c r="F804" s="583"/>
      <c r="G804" s="586" t="s">
        <v>2908</v>
      </c>
      <c r="H804" s="580"/>
      <c r="I804" s="578"/>
      <c r="J804" s="579"/>
      <c r="K804" s="576"/>
    </row>
    <row r="805" spans="1:11">
      <c r="A805" s="568" t="s">
        <v>2907</v>
      </c>
      <c r="B805" s="584"/>
      <c r="C805" s="584" t="s">
        <v>2901</v>
      </c>
      <c r="D805" s="585">
        <v>1</v>
      </c>
      <c r="E805" s="584" t="s">
        <v>171</v>
      </c>
      <c r="F805" s="583" t="s">
        <v>2906</v>
      </c>
      <c r="G805" s="586" t="s">
        <v>2905</v>
      </c>
      <c r="H805" s="580"/>
      <c r="I805" s="578"/>
      <c r="J805" s="579"/>
      <c r="K805" s="576"/>
    </row>
    <row r="806" spans="1:11">
      <c r="A806" s="568" t="s">
        <v>2904</v>
      </c>
      <c r="B806" s="584"/>
      <c r="C806" s="584" t="s">
        <v>2901</v>
      </c>
      <c r="D806" s="585">
        <v>1</v>
      </c>
      <c r="E806" s="584" t="s">
        <v>171</v>
      </c>
      <c r="F806" s="583"/>
      <c r="G806" s="586" t="s">
        <v>2903</v>
      </c>
      <c r="H806" s="580"/>
      <c r="I806" s="578"/>
      <c r="J806" s="579"/>
      <c r="K806" s="576"/>
    </row>
    <row r="807" spans="1:11">
      <c r="A807" s="568" t="s">
        <v>2902</v>
      </c>
      <c r="B807" s="584"/>
      <c r="C807" s="584" t="s">
        <v>2901</v>
      </c>
      <c r="D807" s="585">
        <v>1</v>
      </c>
      <c r="E807" s="584" t="s">
        <v>171</v>
      </c>
      <c r="F807" s="583"/>
      <c r="G807" s="586" t="s">
        <v>2900</v>
      </c>
      <c r="H807" s="580"/>
      <c r="I807" s="578"/>
      <c r="J807" s="579"/>
      <c r="K807" s="576"/>
    </row>
    <row r="808" spans="1:11">
      <c r="A808" s="587"/>
      <c r="B808" s="584"/>
      <c r="C808" s="584"/>
      <c r="D808" s="585"/>
      <c r="E808" s="584"/>
      <c r="F808" s="583"/>
      <c r="G808" s="582" t="s">
        <v>2899</v>
      </c>
      <c r="H808" s="580"/>
      <c r="I808" s="578"/>
      <c r="J808" s="579"/>
      <c r="K808" s="576"/>
    </row>
    <row r="809" spans="1:11" ht="24">
      <c r="A809" s="568" t="s">
        <v>2898</v>
      </c>
      <c r="B809" s="584"/>
      <c r="C809" s="584" t="s">
        <v>2788</v>
      </c>
      <c r="D809" s="585">
        <v>1</v>
      </c>
      <c r="E809" s="584" t="s">
        <v>171</v>
      </c>
      <c r="F809" s="583" t="s">
        <v>2897</v>
      </c>
      <c r="G809" s="586" t="s">
        <v>2896</v>
      </c>
      <c r="H809" s="580"/>
      <c r="I809" s="578"/>
      <c r="J809" s="579"/>
      <c r="K809" s="576"/>
    </row>
    <row r="810" spans="1:11">
      <c r="A810" s="568"/>
      <c r="B810" s="584"/>
      <c r="C810" s="584"/>
      <c r="D810" s="585"/>
      <c r="E810" s="584"/>
      <c r="F810" s="583"/>
      <c r="G810" s="582"/>
      <c r="H810" s="580"/>
      <c r="I810" s="578"/>
      <c r="J810" s="579"/>
      <c r="K810" s="576"/>
    </row>
    <row r="811" spans="1:11">
      <c r="A811" s="587"/>
      <c r="B811" s="584"/>
      <c r="C811" s="584"/>
      <c r="D811" s="585"/>
      <c r="E811" s="584"/>
      <c r="F811" s="583"/>
      <c r="G811" s="582" t="s">
        <v>2895</v>
      </c>
      <c r="H811" s="580"/>
      <c r="I811" s="578"/>
      <c r="J811" s="579"/>
      <c r="K811" s="576"/>
    </row>
    <row r="812" spans="1:11">
      <c r="A812" s="587"/>
      <c r="B812" s="584"/>
      <c r="C812" s="584"/>
      <c r="D812" s="585"/>
      <c r="E812" s="584"/>
      <c r="F812" s="583"/>
      <c r="G812" s="582" t="s">
        <v>2894</v>
      </c>
      <c r="H812" s="580"/>
      <c r="I812" s="578"/>
      <c r="J812" s="579"/>
      <c r="K812" s="576"/>
    </row>
    <row r="813" spans="1:11">
      <c r="A813" s="568" t="s">
        <v>2893</v>
      </c>
      <c r="B813" s="584"/>
      <c r="C813" s="584" t="s">
        <v>2788</v>
      </c>
      <c r="D813" s="585">
        <v>1</v>
      </c>
      <c r="E813" s="584" t="s">
        <v>171</v>
      </c>
      <c r="F813" s="583" t="s">
        <v>2892</v>
      </c>
      <c r="G813" s="586" t="s">
        <v>2891</v>
      </c>
      <c r="H813" s="580"/>
      <c r="I813" s="578"/>
      <c r="J813" s="579"/>
      <c r="K813" s="576"/>
    </row>
    <row r="814" spans="1:11">
      <c r="A814" s="568"/>
      <c r="B814" s="584"/>
      <c r="C814" s="584"/>
      <c r="D814" s="585"/>
      <c r="E814" s="584"/>
      <c r="F814" s="583"/>
      <c r="G814" s="582"/>
      <c r="H814" s="580"/>
      <c r="I814" s="578"/>
      <c r="J814" s="579"/>
      <c r="K814" s="576"/>
    </row>
    <row r="815" spans="1:11">
      <c r="A815" s="587"/>
      <c r="B815" s="584"/>
      <c r="C815" s="584"/>
      <c r="D815" s="585"/>
      <c r="E815" s="584"/>
      <c r="F815" s="583"/>
      <c r="G815" s="582" t="s">
        <v>2890</v>
      </c>
      <c r="H815" s="580"/>
      <c r="I815" s="578"/>
      <c r="J815" s="579"/>
      <c r="K815" s="576"/>
    </row>
    <row r="816" spans="1:11">
      <c r="A816" s="568" t="s">
        <v>2889</v>
      </c>
      <c r="B816" s="584"/>
      <c r="C816" s="584" t="s">
        <v>2788</v>
      </c>
      <c r="D816" s="585">
        <f t="shared" ref="D816:D847" si="2">Z816*AA816</f>
        <v>0</v>
      </c>
      <c r="E816" s="584" t="s">
        <v>171</v>
      </c>
      <c r="F816" s="583">
        <v>2000024</v>
      </c>
      <c r="G816" s="586" t="s">
        <v>2888</v>
      </c>
      <c r="H816" s="580"/>
      <c r="I816" s="578"/>
      <c r="J816" s="579"/>
      <c r="K816" s="576"/>
    </row>
    <row r="817" spans="1:11">
      <c r="A817" s="568" t="s">
        <v>2887</v>
      </c>
      <c r="B817" s="584"/>
      <c r="C817" s="584" t="s">
        <v>2788</v>
      </c>
      <c r="D817" s="585">
        <f t="shared" si="2"/>
        <v>0</v>
      </c>
      <c r="E817" s="584" t="s">
        <v>171</v>
      </c>
      <c r="F817" s="583" t="s">
        <v>2886</v>
      </c>
      <c r="G817" s="586" t="s">
        <v>2885</v>
      </c>
      <c r="H817" s="580"/>
      <c r="I817" s="578"/>
      <c r="J817" s="579"/>
      <c r="K817" s="576"/>
    </row>
    <row r="818" spans="1:11">
      <c r="A818" s="568" t="s">
        <v>2884</v>
      </c>
      <c r="B818" s="584"/>
      <c r="C818" s="584" t="s">
        <v>2744</v>
      </c>
      <c r="D818" s="585">
        <f t="shared" si="2"/>
        <v>0</v>
      </c>
      <c r="E818" s="584" t="s">
        <v>161</v>
      </c>
      <c r="F818" s="583" t="s">
        <v>2883</v>
      </c>
      <c r="G818" s="586" t="s">
        <v>2832</v>
      </c>
      <c r="H818" s="580"/>
      <c r="I818" s="578"/>
      <c r="J818" s="579"/>
      <c r="K818" s="576"/>
    </row>
    <row r="819" spans="1:11">
      <c r="A819" s="568" t="s">
        <v>2882</v>
      </c>
      <c r="B819" s="584"/>
      <c r="C819" s="584" t="s">
        <v>2744</v>
      </c>
      <c r="D819" s="585">
        <f t="shared" si="2"/>
        <v>0</v>
      </c>
      <c r="E819" s="584" t="s">
        <v>161</v>
      </c>
      <c r="F819" s="583" t="s">
        <v>2881</v>
      </c>
      <c r="G819" s="586" t="s">
        <v>2832</v>
      </c>
      <c r="H819" s="580"/>
      <c r="I819" s="578"/>
      <c r="J819" s="579"/>
      <c r="K819" s="576"/>
    </row>
    <row r="820" spans="1:11">
      <c r="A820" s="568" t="s">
        <v>2880</v>
      </c>
      <c r="B820" s="584"/>
      <c r="C820" s="584" t="s">
        <v>2744</v>
      </c>
      <c r="D820" s="585">
        <f t="shared" si="2"/>
        <v>0</v>
      </c>
      <c r="E820" s="584" t="s">
        <v>161</v>
      </c>
      <c r="F820" s="583" t="s">
        <v>2879</v>
      </c>
      <c r="G820" s="586" t="s">
        <v>2832</v>
      </c>
      <c r="H820" s="580"/>
      <c r="I820" s="578"/>
      <c r="J820" s="579"/>
      <c r="K820" s="576"/>
    </row>
    <row r="821" spans="1:11">
      <c r="A821" s="568" t="s">
        <v>2878</v>
      </c>
      <c r="B821" s="584"/>
      <c r="C821" s="584" t="s">
        <v>2744</v>
      </c>
      <c r="D821" s="585">
        <f t="shared" si="2"/>
        <v>0</v>
      </c>
      <c r="E821" s="584" t="s">
        <v>161</v>
      </c>
      <c r="F821" s="583" t="s">
        <v>2877</v>
      </c>
      <c r="G821" s="586" t="s">
        <v>2832</v>
      </c>
      <c r="H821" s="580"/>
      <c r="I821" s="578"/>
      <c r="J821" s="579"/>
      <c r="K821" s="576"/>
    </row>
    <row r="822" spans="1:11">
      <c r="A822" s="568" t="s">
        <v>2876</v>
      </c>
      <c r="B822" s="584"/>
      <c r="C822" s="584" t="s">
        <v>2744</v>
      </c>
      <c r="D822" s="585">
        <f t="shared" si="2"/>
        <v>0</v>
      </c>
      <c r="E822" s="584" t="s">
        <v>161</v>
      </c>
      <c r="F822" s="583" t="s">
        <v>2875</v>
      </c>
      <c r="G822" s="586" t="s">
        <v>2832</v>
      </c>
      <c r="H822" s="580"/>
      <c r="I822" s="578"/>
      <c r="J822" s="579"/>
      <c r="K822" s="576"/>
    </row>
    <row r="823" spans="1:11">
      <c r="A823" s="568" t="s">
        <v>2874</v>
      </c>
      <c r="B823" s="584"/>
      <c r="C823" s="584" t="s">
        <v>2744</v>
      </c>
      <c r="D823" s="585">
        <f t="shared" si="2"/>
        <v>0</v>
      </c>
      <c r="E823" s="584" t="s">
        <v>161</v>
      </c>
      <c r="F823" s="583" t="s">
        <v>2873</v>
      </c>
      <c r="G823" s="586" t="s">
        <v>2832</v>
      </c>
      <c r="H823" s="580"/>
      <c r="I823" s="578"/>
      <c r="J823" s="579"/>
      <c r="K823" s="576"/>
    </row>
    <row r="824" spans="1:11">
      <c r="A824" s="568" t="s">
        <v>2872</v>
      </c>
      <c r="B824" s="584"/>
      <c r="C824" s="584" t="s">
        <v>2744</v>
      </c>
      <c r="D824" s="585">
        <f t="shared" si="2"/>
        <v>0</v>
      </c>
      <c r="E824" s="584" t="s">
        <v>161</v>
      </c>
      <c r="F824" s="583" t="s">
        <v>2871</v>
      </c>
      <c r="G824" s="586" t="s">
        <v>2832</v>
      </c>
      <c r="H824" s="580"/>
      <c r="I824" s="578"/>
      <c r="J824" s="579"/>
      <c r="K824" s="576"/>
    </row>
    <row r="825" spans="1:11">
      <c r="A825" s="568" t="s">
        <v>2870</v>
      </c>
      <c r="B825" s="584"/>
      <c r="C825" s="584" t="s">
        <v>2744</v>
      </c>
      <c r="D825" s="585">
        <f t="shared" si="2"/>
        <v>0</v>
      </c>
      <c r="E825" s="584" t="s">
        <v>161</v>
      </c>
      <c r="F825" s="583" t="s">
        <v>2869</v>
      </c>
      <c r="G825" s="586" t="s">
        <v>2832</v>
      </c>
      <c r="H825" s="580"/>
      <c r="I825" s="578"/>
      <c r="J825" s="579"/>
      <c r="K825" s="576"/>
    </row>
    <row r="826" spans="1:11">
      <c r="A826" s="568" t="s">
        <v>2868</v>
      </c>
      <c r="B826" s="584"/>
      <c r="C826" s="584" t="s">
        <v>2744</v>
      </c>
      <c r="D826" s="585">
        <f t="shared" si="2"/>
        <v>0</v>
      </c>
      <c r="E826" s="584" t="s">
        <v>161</v>
      </c>
      <c r="F826" s="583" t="s">
        <v>2867</v>
      </c>
      <c r="G826" s="586" t="s">
        <v>2832</v>
      </c>
      <c r="H826" s="580"/>
      <c r="I826" s="578"/>
      <c r="J826" s="579"/>
      <c r="K826" s="576"/>
    </row>
    <row r="827" spans="1:11">
      <c r="A827" s="568" t="s">
        <v>2866</v>
      </c>
      <c r="B827" s="584"/>
      <c r="C827" s="584" t="s">
        <v>2744</v>
      </c>
      <c r="D827" s="585">
        <f t="shared" si="2"/>
        <v>0</v>
      </c>
      <c r="E827" s="584" t="s">
        <v>161</v>
      </c>
      <c r="F827" s="583" t="s">
        <v>2865</v>
      </c>
      <c r="G827" s="586" t="s">
        <v>2832</v>
      </c>
      <c r="H827" s="580"/>
      <c r="I827" s="578"/>
      <c r="J827" s="579"/>
      <c r="K827" s="576"/>
    </row>
    <row r="828" spans="1:11">
      <c r="A828" s="568" t="s">
        <v>2864</v>
      </c>
      <c r="B828" s="584"/>
      <c r="C828" s="584" t="s">
        <v>2744</v>
      </c>
      <c r="D828" s="585">
        <f t="shared" si="2"/>
        <v>0</v>
      </c>
      <c r="E828" s="584" t="s">
        <v>161</v>
      </c>
      <c r="F828" s="583" t="s">
        <v>2863</v>
      </c>
      <c r="G828" s="586" t="s">
        <v>2832</v>
      </c>
      <c r="H828" s="580"/>
      <c r="I828" s="578"/>
      <c r="J828" s="579"/>
      <c r="K828" s="576"/>
    </row>
    <row r="829" spans="1:11">
      <c r="A829" s="568" t="s">
        <v>2862</v>
      </c>
      <c r="B829" s="584"/>
      <c r="C829" s="584" t="s">
        <v>2744</v>
      </c>
      <c r="D829" s="585">
        <f t="shared" si="2"/>
        <v>0</v>
      </c>
      <c r="E829" s="584" t="s">
        <v>161</v>
      </c>
      <c r="F829" s="583" t="s">
        <v>2861</v>
      </c>
      <c r="G829" s="586" t="s">
        <v>2832</v>
      </c>
      <c r="H829" s="580"/>
      <c r="I829" s="578"/>
      <c r="J829" s="579"/>
      <c r="K829" s="576"/>
    </row>
    <row r="830" spans="1:11">
      <c r="A830" s="568" t="s">
        <v>2860</v>
      </c>
      <c r="B830" s="584"/>
      <c r="C830" s="584" t="s">
        <v>2744</v>
      </c>
      <c r="D830" s="585">
        <f t="shared" si="2"/>
        <v>0</v>
      </c>
      <c r="E830" s="584" t="s">
        <v>161</v>
      </c>
      <c r="F830" s="583" t="s">
        <v>2859</v>
      </c>
      <c r="G830" s="586" t="s">
        <v>2832</v>
      </c>
      <c r="H830" s="580"/>
      <c r="I830" s="578"/>
      <c r="J830" s="579"/>
      <c r="K830" s="576"/>
    </row>
    <row r="831" spans="1:11">
      <c r="A831" s="568" t="s">
        <v>2858</v>
      </c>
      <c r="B831" s="584"/>
      <c r="C831" s="584" t="s">
        <v>2744</v>
      </c>
      <c r="D831" s="585">
        <f t="shared" si="2"/>
        <v>0</v>
      </c>
      <c r="E831" s="584" t="s">
        <v>161</v>
      </c>
      <c r="F831" s="583" t="s">
        <v>2857</v>
      </c>
      <c r="G831" s="586" t="s">
        <v>2832</v>
      </c>
      <c r="H831" s="580"/>
      <c r="I831" s="578"/>
      <c r="J831" s="579"/>
      <c r="K831" s="576"/>
    </row>
    <row r="832" spans="1:11">
      <c r="A832" s="568" t="s">
        <v>2856</v>
      </c>
      <c r="B832" s="584"/>
      <c r="C832" s="584" t="s">
        <v>2744</v>
      </c>
      <c r="D832" s="585">
        <f t="shared" si="2"/>
        <v>0</v>
      </c>
      <c r="E832" s="584" t="s">
        <v>161</v>
      </c>
      <c r="F832" s="583" t="s">
        <v>2855</v>
      </c>
      <c r="G832" s="586" t="s">
        <v>2832</v>
      </c>
      <c r="H832" s="580"/>
      <c r="I832" s="578"/>
      <c r="J832" s="579"/>
      <c r="K832" s="576"/>
    </row>
    <row r="833" spans="1:11">
      <c r="A833" s="568" t="s">
        <v>2854</v>
      </c>
      <c r="B833" s="584"/>
      <c r="C833" s="584" t="s">
        <v>2744</v>
      </c>
      <c r="D833" s="585">
        <f t="shared" si="2"/>
        <v>0</v>
      </c>
      <c r="E833" s="584" t="s">
        <v>161</v>
      </c>
      <c r="F833" s="583" t="s">
        <v>2853</v>
      </c>
      <c r="G833" s="586" t="s">
        <v>2832</v>
      </c>
      <c r="H833" s="580"/>
      <c r="I833" s="578"/>
      <c r="J833" s="579"/>
      <c r="K833" s="576"/>
    </row>
    <row r="834" spans="1:11">
      <c r="A834" s="568" t="s">
        <v>2852</v>
      </c>
      <c r="B834" s="584"/>
      <c r="C834" s="584" t="s">
        <v>2744</v>
      </c>
      <c r="D834" s="585">
        <f t="shared" si="2"/>
        <v>0</v>
      </c>
      <c r="E834" s="584" t="s">
        <v>161</v>
      </c>
      <c r="F834" s="583" t="s">
        <v>2851</v>
      </c>
      <c r="G834" s="586" t="s">
        <v>2832</v>
      </c>
      <c r="H834" s="580"/>
      <c r="I834" s="578"/>
      <c r="J834" s="579"/>
      <c r="K834" s="576"/>
    </row>
    <row r="835" spans="1:11" ht="24">
      <c r="A835" s="568" t="s">
        <v>2850</v>
      </c>
      <c r="B835" s="584"/>
      <c r="C835" s="584" t="s">
        <v>2744</v>
      </c>
      <c r="D835" s="585">
        <f t="shared" si="2"/>
        <v>0</v>
      </c>
      <c r="E835" s="584" t="s">
        <v>161</v>
      </c>
      <c r="F835" s="583" t="s">
        <v>2849</v>
      </c>
      <c r="G835" s="586" t="s">
        <v>2832</v>
      </c>
      <c r="H835" s="580"/>
      <c r="I835" s="578"/>
      <c r="J835" s="579"/>
      <c r="K835" s="576"/>
    </row>
    <row r="836" spans="1:11" ht="24">
      <c r="A836" s="568" t="s">
        <v>2848</v>
      </c>
      <c r="B836" s="584"/>
      <c r="C836" s="584" t="s">
        <v>2744</v>
      </c>
      <c r="D836" s="585">
        <f t="shared" si="2"/>
        <v>0</v>
      </c>
      <c r="E836" s="584" t="s">
        <v>161</v>
      </c>
      <c r="F836" s="583" t="s">
        <v>2847</v>
      </c>
      <c r="G836" s="586" t="s">
        <v>2832</v>
      </c>
      <c r="H836" s="580"/>
      <c r="I836" s="578"/>
      <c r="J836" s="579"/>
      <c r="K836" s="576"/>
    </row>
    <row r="837" spans="1:11" ht="24">
      <c r="A837" s="568" t="s">
        <v>2846</v>
      </c>
      <c r="B837" s="584"/>
      <c r="C837" s="584" t="s">
        <v>2744</v>
      </c>
      <c r="D837" s="585">
        <f t="shared" si="2"/>
        <v>0</v>
      </c>
      <c r="E837" s="584" t="s">
        <v>161</v>
      </c>
      <c r="F837" s="583" t="s">
        <v>2845</v>
      </c>
      <c r="G837" s="586" t="s">
        <v>2832</v>
      </c>
      <c r="H837" s="580"/>
      <c r="I837" s="578"/>
      <c r="J837" s="579"/>
      <c r="K837" s="576"/>
    </row>
    <row r="838" spans="1:11" ht="24">
      <c r="A838" s="568" t="s">
        <v>2844</v>
      </c>
      <c r="B838" s="584"/>
      <c r="C838" s="584" t="s">
        <v>2744</v>
      </c>
      <c r="D838" s="585">
        <f t="shared" si="2"/>
        <v>0</v>
      </c>
      <c r="E838" s="584" t="s">
        <v>161</v>
      </c>
      <c r="F838" s="583" t="s">
        <v>2843</v>
      </c>
      <c r="G838" s="586" t="s">
        <v>2832</v>
      </c>
      <c r="H838" s="580"/>
      <c r="I838" s="578"/>
      <c r="J838" s="579"/>
      <c r="K838" s="576"/>
    </row>
    <row r="839" spans="1:11" ht="24">
      <c r="A839" s="568" t="s">
        <v>2842</v>
      </c>
      <c r="B839" s="584"/>
      <c r="C839" s="584" t="s">
        <v>2744</v>
      </c>
      <c r="D839" s="585">
        <f t="shared" si="2"/>
        <v>0</v>
      </c>
      <c r="E839" s="584" t="s">
        <v>161</v>
      </c>
      <c r="F839" s="583" t="s">
        <v>2841</v>
      </c>
      <c r="G839" s="586" t="s">
        <v>2832</v>
      </c>
      <c r="H839" s="580"/>
      <c r="I839" s="578"/>
      <c r="J839" s="579"/>
      <c r="K839" s="576"/>
    </row>
    <row r="840" spans="1:11">
      <c r="A840" s="568" t="s">
        <v>2840</v>
      </c>
      <c r="B840" s="584"/>
      <c r="C840" s="584" t="s">
        <v>2744</v>
      </c>
      <c r="D840" s="585">
        <f t="shared" si="2"/>
        <v>0</v>
      </c>
      <c r="E840" s="584" t="s">
        <v>161</v>
      </c>
      <c r="F840" s="583" t="s">
        <v>2839</v>
      </c>
      <c r="G840" s="586" t="s">
        <v>2832</v>
      </c>
      <c r="H840" s="580"/>
      <c r="I840" s="578"/>
      <c r="J840" s="579"/>
      <c r="K840" s="576"/>
    </row>
    <row r="841" spans="1:11">
      <c r="A841" s="568" t="s">
        <v>2838</v>
      </c>
      <c r="B841" s="584"/>
      <c r="C841" s="584" t="s">
        <v>2744</v>
      </c>
      <c r="D841" s="585">
        <f t="shared" si="2"/>
        <v>0</v>
      </c>
      <c r="E841" s="584" t="s">
        <v>161</v>
      </c>
      <c r="F841" s="583" t="s">
        <v>2837</v>
      </c>
      <c r="G841" s="586" t="s">
        <v>2832</v>
      </c>
      <c r="H841" s="580"/>
      <c r="I841" s="578"/>
      <c r="J841" s="579"/>
      <c r="K841" s="576"/>
    </row>
    <row r="842" spans="1:11">
      <c r="A842" s="568" t="s">
        <v>2836</v>
      </c>
      <c r="B842" s="584"/>
      <c r="C842" s="584" t="s">
        <v>2744</v>
      </c>
      <c r="D842" s="585">
        <f t="shared" si="2"/>
        <v>0</v>
      </c>
      <c r="E842" s="584" t="s">
        <v>161</v>
      </c>
      <c r="F842" s="583" t="s">
        <v>2835</v>
      </c>
      <c r="G842" s="586" t="s">
        <v>2832</v>
      </c>
      <c r="H842" s="580"/>
      <c r="I842" s="578"/>
      <c r="J842" s="579"/>
      <c r="K842" s="576"/>
    </row>
    <row r="843" spans="1:11">
      <c r="A843" s="568" t="s">
        <v>2834</v>
      </c>
      <c r="B843" s="584"/>
      <c r="C843" s="584" t="s">
        <v>2744</v>
      </c>
      <c r="D843" s="585">
        <f t="shared" si="2"/>
        <v>0</v>
      </c>
      <c r="E843" s="584" t="s">
        <v>161</v>
      </c>
      <c r="F843" s="583" t="s">
        <v>2833</v>
      </c>
      <c r="G843" s="586" t="s">
        <v>2832</v>
      </c>
      <c r="H843" s="580"/>
      <c r="I843" s="578"/>
      <c r="J843" s="579"/>
      <c r="K843" s="576"/>
    </row>
    <row r="844" spans="1:11">
      <c r="A844" s="568" t="s">
        <v>2831</v>
      </c>
      <c r="B844" s="584"/>
      <c r="C844" s="584" t="s">
        <v>2744</v>
      </c>
      <c r="D844" s="585">
        <f t="shared" si="2"/>
        <v>0</v>
      </c>
      <c r="E844" s="584" t="s">
        <v>161</v>
      </c>
      <c r="F844" s="583" t="s">
        <v>2830</v>
      </c>
      <c r="G844" s="586"/>
      <c r="H844" s="580"/>
      <c r="I844" s="578"/>
      <c r="J844" s="579"/>
      <c r="K844" s="576"/>
    </row>
    <row r="845" spans="1:11">
      <c r="A845" s="568" t="s">
        <v>2829</v>
      </c>
      <c r="B845" s="584"/>
      <c r="C845" s="584" t="s">
        <v>2744</v>
      </c>
      <c r="D845" s="585">
        <f t="shared" si="2"/>
        <v>0</v>
      </c>
      <c r="E845" s="584" t="s">
        <v>161</v>
      </c>
      <c r="F845" s="583" t="s">
        <v>2828</v>
      </c>
      <c r="G845" s="586" t="s">
        <v>2827</v>
      </c>
      <c r="H845" s="580"/>
      <c r="I845" s="578"/>
      <c r="J845" s="579"/>
      <c r="K845" s="576"/>
    </row>
    <row r="846" spans="1:11">
      <c r="A846" s="568" t="s">
        <v>2826</v>
      </c>
      <c r="B846" s="584"/>
      <c r="C846" s="584" t="s">
        <v>2807</v>
      </c>
      <c r="D846" s="585">
        <f t="shared" si="2"/>
        <v>0</v>
      </c>
      <c r="E846" s="584" t="s">
        <v>171</v>
      </c>
      <c r="F846" s="583" t="s">
        <v>2825</v>
      </c>
      <c r="G846" s="586" t="s">
        <v>2824</v>
      </c>
      <c r="H846" s="580"/>
      <c r="I846" s="578"/>
      <c r="J846" s="579"/>
      <c r="K846" s="576"/>
    </row>
    <row r="847" spans="1:11">
      <c r="A847" s="568" t="s">
        <v>2823</v>
      </c>
      <c r="B847" s="584"/>
      <c r="C847" s="584" t="s">
        <v>2807</v>
      </c>
      <c r="D847" s="585">
        <f t="shared" si="2"/>
        <v>0</v>
      </c>
      <c r="E847" s="584" t="s">
        <v>171</v>
      </c>
      <c r="F847" s="583" t="s">
        <v>2822</v>
      </c>
      <c r="G847" s="586" t="s">
        <v>2821</v>
      </c>
      <c r="H847" s="580"/>
      <c r="I847" s="578"/>
      <c r="J847" s="579"/>
      <c r="K847" s="576"/>
    </row>
    <row r="848" spans="1:11">
      <c r="A848" s="568" t="s">
        <v>2820</v>
      </c>
      <c r="B848" s="584"/>
      <c r="C848" s="584" t="s">
        <v>2807</v>
      </c>
      <c r="D848" s="585">
        <f t="shared" ref="D848:D872" si="3">Z848*AA848</f>
        <v>0</v>
      </c>
      <c r="E848" s="584" t="s">
        <v>171</v>
      </c>
      <c r="F848" s="583" t="s">
        <v>2819</v>
      </c>
      <c r="G848" s="586" t="s">
        <v>2818</v>
      </c>
      <c r="H848" s="580"/>
      <c r="I848" s="578"/>
      <c r="J848" s="579"/>
      <c r="K848" s="576"/>
    </row>
    <row r="849" spans="1:11">
      <c r="A849" s="568" t="s">
        <v>2817</v>
      </c>
      <c r="B849" s="584"/>
      <c r="C849" s="584" t="s">
        <v>2807</v>
      </c>
      <c r="D849" s="585">
        <f t="shared" si="3"/>
        <v>0</v>
      </c>
      <c r="E849" s="584" t="s">
        <v>171</v>
      </c>
      <c r="F849" s="583" t="s">
        <v>2816</v>
      </c>
      <c r="G849" s="586" t="s">
        <v>2815</v>
      </c>
      <c r="H849" s="580"/>
      <c r="I849" s="578"/>
      <c r="J849" s="579"/>
      <c r="K849" s="576"/>
    </row>
    <row r="850" spans="1:11">
      <c r="A850" s="568" t="s">
        <v>2814</v>
      </c>
      <c r="B850" s="584"/>
      <c r="C850" s="584" t="s">
        <v>2807</v>
      </c>
      <c r="D850" s="585">
        <f t="shared" si="3"/>
        <v>0</v>
      </c>
      <c r="E850" s="584" t="s">
        <v>171</v>
      </c>
      <c r="F850" s="583" t="s">
        <v>2813</v>
      </c>
      <c r="G850" s="586" t="s">
        <v>2812</v>
      </c>
      <c r="H850" s="580"/>
      <c r="I850" s="578"/>
      <c r="J850" s="579"/>
      <c r="K850" s="576"/>
    </row>
    <row r="851" spans="1:11">
      <c r="A851" s="568" t="s">
        <v>2811</v>
      </c>
      <c r="B851" s="584"/>
      <c r="C851" s="584" t="s">
        <v>2807</v>
      </c>
      <c r="D851" s="585">
        <f t="shared" si="3"/>
        <v>0</v>
      </c>
      <c r="E851" s="584" t="s">
        <v>171</v>
      </c>
      <c r="F851" s="583" t="s">
        <v>2810</v>
      </c>
      <c r="G851" s="586" t="s">
        <v>2809</v>
      </c>
      <c r="H851" s="580"/>
      <c r="I851" s="578"/>
      <c r="J851" s="579"/>
      <c r="K851" s="576"/>
    </row>
    <row r="852" spans="1:11">
      <c r="A852" s="568" t="s">
        <v>2808</v>
      </c>
      <c r="B852" s="584"/>
      <c r="C852" s="584" t="s">
        <v>2807</v>
      </c>
      <c r="D852" s="585">
        <f t="shared" si="3"/>
        <v>0</v>
      </c>
      <c r="E852" s="584" t="s">
        <v>171</v>
      </c>
      <c r="F852" s="583" t="s">
        <v>2806</v>
      </c>
      <c r="G852" s="586" t="s">
        <v>2805</v>
      </c>
      <c r="H852" s="580"/>
      <c r="I852" s="578"/>
      <c r="J852" s="579"/>
      <c r="K852" s="576"/>
    </row>
    <row r="853" spans="1:11">
      <c r="A853" s="568" t="s">
        <v>2804</v>
      </c>
      <c r="B853" s="584"/>
      <c r="C853" s="584" t="s">
        <v>157</v>
      </c>
      <c r="D853" s="585">
        <f t="shared" si="3"/>
        <v>0</v>
      </c>
      <c r="E853" s="584" t="s">
        <v>171</v>
      </c>
      <c r="F853" s="583" t="s">
        <v>2803</v>
      </c>
      <c r="G853" s="586" t="s">
        <v>2802</v>
      </c>
      <c r="H853" s="580"/>
      <c r="I853" s="578"/>
      <c r="J853" s="579"/>
      <c r="K853" s="576"/>
    </row>
    <row r="854" spans="1:11">
      <c r="A854" s="568" t="s">
        <v>2801</v>
      </c>
      <c r="B854" s="584"/>
      <c r="C854" s="584" t="s">
        <v>157</v>
      </c>
      <c r="D854" s="585">
        <f t="shared" si="3"/>
        <v>0</v>
      </c>
      <c r="E854" s="584" t="s">
        <v>171</v>
      </c>
      <c r="F854" s="583" t="s">
        <v>2800</v>
      </c>
      <c r="G854" s="586" t="s">
        <v>2799</v>
      </c>
      <c r="H854" s="580"/>
      <c r="I854" s="578"/>
      <c r="J854" s="579"/>
      <c r="K854" s="576"/>
    </row>
    <row r="855" spans="1:11">
      <c r="A855" s="568" t="s">
        <v>2798</v>
      </c>
      <c r="B855" s="584"/>
      <c r="C855" s="584" t="s">
        <v>2744</v>
      </c>
      <c r="D855" s="585">
        <f t="shared" si="3"/>
        <v>0</v>
      </c>
      <c r="E855" s="584" t="s">
        <v>939</v>
      </c>
      <c r="F855" s="583" t="s">
        <v>2797</v>
      </c>
      <c r="G855" s="586" t="s">
        <v>2796</v>
      </c>
      <c r="H855" s="580"/>
      <c r="I855" s="578"/>
      <c r="J855" s="579"/>
      <c r="K855" s="576"/>
    </row>
    <row r="856" spans="1:11">
      <c r="A856" s="568" t="s">
        <v>2795</v>
      </c>
      <c r="B856" s="584"/>
      <c r="C856" s="584" t="s">
        <v>2744</v>
      </c>
      <c r="D856" s="585">
        <f t="shared" si="3"/>
        <v>0</v>
      </c>
      <c r="E856" s="584" t="s">
        <v>171</v>
      </c>
      <c r="F856" s="583" t="s">
        <v>2794</v>
      </c>
      <c r="G856" s="586" t="s">
        <v>2793</v>
      </c>
      <c r="H856" s="580"/>
      <c r="I856" s="578"/>
      <c r="J856" s="579"/>
      <c r="K856" s="576"/>
    </row>
    <row r="857" spans="1:11">
      <c r="A857" s="568" t="s">
        <v>2792</v>
      </c>
      <c r="B857" s="584"/>
      <c r="C857" s="584" t="s">
        <v>2744</v>
      </c>
      <c r="D857" s="585">
        <f t="shared" si="3"/>
        <v>0</v>
      </c>
      <c r="E857" s="584" t="s">
        <v>171</v>
      </c>
      <c r="F857" s="583" t="s">
        <v>2791</v>
      </c>
      <c r="G857" s="586" t="s">
        <v>2790</v>
      </c>
      <c r="H857" s="580"/>
      <c r="I857" s="578"/>
      <c r="J857" s="579"/>
      <c r="K857" s="576"/>
    </row>
    <row r="858" spans="1:11">
      <c r="A858" s="568" t="s">
        <v>2789</v>
      </c>
      <c r="B858" s="584"/>
      <c r="C858" s="584" t="s">
        <v>2788</v>
      </c>
      <c r="D858" s="585">
        <f t="shared" si="3"/>
        <v>0</v>
      </c>
      <c r="E858" s="584" t="s">
        <v>171</v>
      </c>
      <c r="F858" s="583" t="s">
        <v>2787</v>
      </c>
      <c r="G858" s="586" t="s">
        <v>2786</v>
      </c>
      <c r="H858" s="580"/>
      <c r="I858" s="578"/>
      <c r="J858" s="579"/>
      <c r="K858" s="576"/>
    </row>
    <row r="859" spans="1:11">
      <c r="A859" s="568" t="s">
        <v>2785</v>
      </c>
      <c r="B859" s="584"/>
      <c r="C859" s="584" t="s">
        <v>2744</v>
      </c>
      <c r="D859" s="585">
        <f t="shared" si="3"/>
        <v>0</v>
      </c>
      <c r="E859" s="584" t="s">
        <v>161</v>
      </c>
      <c r="F859" s="583" t="s">
        <v>2784</v>
      </c>
      <c r="G859" s="586" t="s">
        <v>2783</v>
      </c>
      <c r="H859" s="580"/>
      <c r="I859" s="578"/>
      <c r="J859" s="579"/>
      <c r="K859" s="576"/>
    </row>
    <row r="860" spans="1:11">
      <c r="A860" s="568" t="s">
        <v>2782</v>
      </c>
      <c r="B860" s="584"/>
      <c r="C860" s="584" t="s">
        <v>2744</v>
      </c>
      <c r="D860" s="585">
        <f t="shared" si="3"/>
        <v>0</v>
      </c>
      <c r="E860" s="584" t="s">
        <v>161</v>
      </c>
      <c r="F860" s="583" t="s">
        <v>2781</v>
      </c>
      <c r="G860" s="586" t="s">
        <v>2780</v>
      </c>
      <c r="H860" s="580"/>
      <c r="I860" s="578"/>
      <c r="J860" s="579"/>
      <c r="K860" s="576"/>
    </row>
    <row r="861" spans="1:11">
      <c r="A861" s="568" t="s">
        <v>2779</v>
      </c>
      <c r="B861" s="584"/>
      <c r="C861" s="584" t="s">
        <v>2744</v>
      </c>
      <c r="D861" s="585">
        <f t="shared" si="3"/>
        <v>0</v>
      </c>
      <c r="E861" s="584" t="s">
        <v>161</v>
      </c>
      <c r="F861" s="583" t="s">
        <v>2778</v>
      </c>
      <c r="G861" s="586" t="s">
        <v>2777</v>
      </c>
      <c r="H861" s="580"/>
      <c r="I861" s="578"/>
      <c r="J861" s="579"/>
      <c r="K861" s="576"/>
    </row>
    <row r="862" spans="1:11" ht="24">
      <c r="A862" s="568" t="s">
        <v>2776</v>
      </c>
      <c r="B862" s="584"/>
      <c r="C862" s="584" t="s">
        <v>2744</v>
      </c>
      <c r="D862" s="585">
        <f t="shared" si="3"/>
        <v>0</v>
      </c>
      <c r="E862" s="584" t="s">
        <v>161</v>
      </c>
      <c r="F862" s="583" t="s">
        <v>2775</v>
      </c>
      <c r="G862" s="586" t="s">
        <v>2774</v>
      </c>
      <c r="H862" s="580"/>
      <c r="I862" s="578"/>
      <c r="J862" s="579"/>
      <c r="K862" s="576"/>
    </row>
    <row r="863" spans="1:11">
      <c r="A863" s="568" t="s">
        <v>2773</v>
      </c>
      <c r="B863" s="584"/>
      <c r="C863" s="584" t="s">
        <v>2744</v>
      </c>
      <c r="D863" s="585">
        <f t="shared" si="3"/>
        <v>0</v>
      </c>
      <c r="E863" s="584" t="s">
        <v>161</v>
      </c>
      <c r="F863" s="583" t="s">
        <v>2772</v>
      </c>
      <c r="G863" s="586" t="s">
        <v>2771</v>
      </c>
      <c r="H863" s="580"/>
      <c r="I863" s="578"/>
      <c r="J863" s="579"/>
      <c r="K863" s="576"/>
    </row>
    <row r="864" spans="1:11">
      <c r="A864" s="568" t="s">
        <v>2770</v>
      </c>
      <c r="B864" s="584"/>
      <c r="C864" s="584" t="s">
        <v>2744</v>
      </c>
      <c r="D864" s="585">
        <f t="shared" si="3"/>
        <v>0</v>
      </c>
      <c r="E864" s="584" t="s">
        <v>161</v>
      </c>
      <c r="F864" s="583" t="s">
        <v>2769</v>
      </c>
      <c r="G864" s="586" t="s">
        <v>2768</v>
      </c>
      <c r="H864" s="580"/>
      <c r="I864" s="578"/>
      <c r="J864" s="579"/>
      <c r="K864" s="576"/>
    </row>
    <row r="865" spans="1:11">
      <c r="A865" s="568" t="s">
        <v>2767</v>
      </c>
      <c r="B865" s="584"/>
      <c r="C865" s="584" t="s">
        <v>2744</v>
      </c>
      <c r="D865" s="585">
        <f t="shared" si="3"/>
        <v>0</v>
      </c>
      <c r="E865" s="584" t="s">
        <v>161</v>
      </c>
      <c r="F865" s="583" t="s">
        <v>2766</v>
      </c>
      <c r="G865" s="586" t="s">
        <v>2765</v>
      </c>
      <c r="H865" s="580"/>
      <c r="I865" s="578"/>
      <c r="J865" s="579"/>
      <c r="K865" s="576"/>
    </row>
    <row r="866" spans="1:11">
      <c r="A866" s="568" t="s">
        <v>2764</v>
      </c>
      <c r="B866" s="584"/>
      <c r="C866" s="584" t="s">
        <v>2744</v>
      </c>
      <c r="D866" s="585">
        <f t="shared" si="3"/>
        <v>0</v>
      </c>
      <c r="E866" s="584" t="s">
        <v>161</v>
      </c>
      <c r="F866" s="583" t="s">
        <v>2763</v>
      </c>
      <c r="G866" s="586" t="s">
        <v>2762</v>
      </c>
      <c r="H866" s="580"/>
      <c r="I866" s="578"/>
      <c r="J866" s="579"/>
      <c r="K866" s="576"/>
    </row>
    <row r="867" spans="1:11">
      <c r="A867" s="568" t="s">
        <v>2761</v>
      </c>
      <c r="B867" s="584"/>
      <c r="C867" s="584" t="s">
        <v>2744</v>
      </c>
      <c r="D867" s="585">
        <f t="shared" si="3"/>
        <v>0</v>
      </c>
      <c r="E867" s="584" t="s">
        <v>161</v>
      </c>
      <c r="F867" s="583" t="s">
        <v>2760</v>
      </c>
      <c r="G867" s="586" t="s">
        <v>2759</v>
      </c>
      <c r="H867" s="580"/>
      <c r="I867" s="578"/>
      <c r="J867" s="579"/>
      <c r="K867" s="576"/>
    </row>
    <row r="868" spans="1:11">
      <c r="A868" s="568" t="s">
        <v>2758</v>
      </c>
      <c r="B868" s="584"/>
      <c r="C868" s="584" t="s">
        <v>2744</v>
      </c>
      <c r="D868" s="585">
        <f t="shared" si="3"/>
        <v>0</v>
      </c>
      <c r="E868" s="584" t="s">
        <v>161</v>
      </c>
      <c r="F868" s="583" t="s">
        <v>2757</v>
      </c>
      <c r="G868" s="586" t="s">
        <v>2756</v>
      </c>
      <c r="H868" s="580"/>
      <c r="I868" s="578"/>
      <c r="J868" s="579"/>
      <c r="K868" s="576"/>
    </row>
    <row r="869" spans="1:11">
      <c r="A869" s="568" t="s">
        <v>2755</v>
      </c>
      <c r="B869" s="584"/>
      <c r="C869" s="584" t="s">
        <v>2744</v>
      </c>
      <c r="D869" s="585">
        <f t="shared" si="3"/>
        <v>0</v>
      </c>
      <c r="E869" s="584" t="s">
        <v>161</v>
      </c>
      <c r="F869" s="583" t="s">
        <v>2754</v>
      </c>
      <c r="G869" s="586" t="s">
        <v>2753</v>
      </c>
      <c r="H869" s="580"/>
      <c r="I869" s="578"/>
      <c r="J869" s="579"/>
      <c r="K869" s="576"/>
    </row>
    <row r="870" spans="1:11">
      <c r="A870" s="568" t="s">
        <v>2752</v>
      </c>
      <c r="B870" s="584"/>
      <c r="C870" s="584" t="s">
        <v>2744</v>
      </c>
      <c r="D870" s="585">
        <f t="shared" si="3"/>
        <v>0</v>
      </c>
      <c r="E870" s="584" t="s">
        <v>161</v>
      </c>
      <c r="F870" s="583" t="s">
        <v>2751</v>
      </c>
      <c r="G870" s="586" t="s">
        <v>2750</v>
      </c>
      <c r="H870" s="580"/>
      <c r="I870" s="578"/>
      <c r="J870" s="579"/>
      <c r="K870" s="576"/>
    </row>
    <row r="871" spans="1:11">
      <c r="A871" s="568" t="s">
        <v>2749</v>
      </c>
      <c r="B871" s="584"/>
      <c r="C871" s="584" t="s">
        <v>2744</v>
      </c>
      <c r="D871" s="585">
        <f t="shared" si="3"/>
        <v>0</v>
      </c>
      <c r="E871" s="584" t="s">
        <v>2748</v>
      </c>
      <c r="F871" s="583" t="s">
        <v>2747</v>
      </c>
      <c r="G871" s="586" t="s">
        <v>2746</v>
      </c>
      <c r="H871" s="580"/>
      <c r="I871" s="578"/>
      <c r="J871" s="579"/>
      <c r="K871" s="576"/>
    </row>
    <row r="872" spans="1:11" ht="24">
      <c r="A872" s="568" t="s">
        <v>2745</v>
      </c>
      <c r="B872" s="584"/>
      <c r="C872" s="584" t="s">
        <v>2744</v>
      </c>
      <c r="D872" s="585">
        <f t="shared" si="3"/>
        <v>0</v>
      </c>
      <c r="E872" s="584" t="s">
        <v>2743</v>
      </c>
      <c r="F872" s="583" t="s">
        <v>2742</v>
      </c>
      <c r="G872" s="586" t="s">
        <v>2741</v>
      </c>
      <c r="H872" s="580"/>
      <c r="I872" s="578"/>
      <c r="J872" s="579"/>
      <c r="K872" s="576"/>
    </row>
    <row r="873" spans="1:11">
      <c r="A873" s="568"/>
      <c r="B873" s="584"/>
      <c r="C873" s="584"/>
      <c r="D873" s="585"/>
      <c r="E873" s="584"/>
      <c r="F873" s="583"/>
      <c r="G873" s="586"/>
      <c r="H873" s="580"/>
      <c r="I873" s="578"/>
      <c r="J873" s="579"/>
      <c r="K873" s="576"/>
    </row>
    <row r="874" spans="1:11">
      <c r="A874" s="568"/>
      <c r="B874" s="584"/>
      <c r="C874" s="584"/>
      <c r="D874" s="585"/>
      <c r="E874" s="584"/>
      <c r="F874" s="583"/>
      <c r="G874" s="582" t="s">
        <v>2740</v>
      </c>
      <c r="H874" s="580"/>
      <c r="I874" s="578"/>
      <c r="J874" s="579"/>
      <c r="K874" s="576"/>
    </row>
    <row r="875" spans="1:11">
      <c r="A875" s="568" t="s">
        <v>2739</v>
      </c>
      <c r="B875" s="584"/>
      <c r="C875" s="584"/>
      <c r="D875" s="585">
        <v>160</v>
      </c>
      <c r="E875" s="584" t="s">
        <v>147</v>
      </c>
      <c r="F875" s="583" t="s">
        <v>2738</v>
      </c>
      <c r="G875" s="586" t="s">
        <v>2737</v>
      </c>
      <c r="H875" s="580"/>
      <c r="I875" s="578"/>
      <c r="J875" s="748"/>
      <c r="K875"/>
    </row>
    <row r="876" spans="1:11">
      <c r="A876" s="568" t="s">
        <v>2736</v>
      </c>
      <c r="B876" s="584"/>
      <c r="C876" s="584"/>
      <c r="D876" s="585">
        <v>565</v>
      </c>
      <c r="E876" s="584" t="s">
        <v>2726</v>
      </c>
      <c r="F876" s="583" t="s">
        <v>2735</v>
      </c>
      <c r="G876" s="586" t="s">
        <v>2734</v>
      </c>
      <c r="H876" s="580"/>
      <c r="I876" s="578"/>
      <c r="J876" s="748"/>
      <c r="K876"/>
    </row>
    <row r="877" spans="1:11">
      <c r="A877" s="568" t="s">
        <v>2733</v>
      </c>
      <c r="B877" s="584"/>
      <c r="C877" s="584"/>
      <c r="D877" s="585">
        <v>565</v>
      </c>
      <c r="E877" s="584" t="s">
        <v>2726</v>
      </c>
      <c r="F877" s="583" t="s">
        <v>2732</v>
      </c>
      <c r="G877" s="586" t="s">
        <v>2731</v>
      </c>
      <c r="H877" s="580"/>
      <c r="I877" s="578"/>
      <c r="J877" s="748"/>
      <c r="K877"/>
    </row>
    <row r="878" spans="1:11">
      <c r="A878" s="568" t="s">
        <v>2730</v>
      </c>
      <c r="B878" s="584"/>
      <c r="C878" s="584"/>
      <c r="D878" s="585">
        <v>565</v>
      </c>
      <c r="E878" s="584" t="s">
        <v>2726</v>
      </c>
      <c r="F878" s="583" t="s">
        <v>2729</v>
      </c>
      <c r="G878" s="586" t="s">
        <v>2728</v>
      </c>
      <c r="H878" s="580"/>
      <c r="I878" s="578"/>
      <c r="J878" s="748"/>
      <c r="K878"/>
    </row>
    <row r="879" spans="1:11">
      <c r="A879" s="568" t="s">
        <v>2727</v>
      </c>
      <c r="B879" s="584"/>
      <c r="C879" s="584"/>
      <c r="D879" s="585">
        <v>565</v>
      </c>
      <c r="E879" s="584" t="s">
        <v>2726</v>
      </c>
      <c r="F879" s="583" t="s">
        <v>2725</v>
      </c>
      <c r="G879" s="586" t="s">
        <v>2724</v>
      </c>
      <c r="H879" s="580"/>
      <c r="I879" s="578"/>
      <c r="J879" s="748"/>
      <c r="K879"/>
    </row>
    <row r="880" spans="1:11">
      <c r="A880" s="568"/>
      <c r="B880" s="584"/>
      <c r="C880" s="584"/>
      <c r="D880" s="585"/>
      <c r="E880" s="584"/>
      <c r="F880" s="583"/>
      <c r="G880" s="582"/>
      <c r="H880" s="580">
        <v>0</v>
      </c>
      <c r="I880" s="578">
        <f>D880*H880</f>
        <v>0</v>
      </c>
      <c r="J880" s="579">
        <v>0</v>
      </c>
      <c r="K880" s="576">
        <f>D880*J880</f>
        <v>0</v>
      </c>
    </row>
    <row r="881" spans="1:11">
      <c r="A881" s="568"/>
      <c r="H881" s="580">
        <v>0</v>
      </c>
      <c r="I881" s="578">
        <f>D881*H881</f>
        <v>0</v>
      </c>
      <c r="J881" s="579">
        <v>0</v>
      </c>
      <c r="K881" s="576">
        <f>D881*J881</f>
        <v>0</v>
      </c>
    </row>
    <row r="882" spans="1:11" ht="15.75">
      <c r="A882" s="568"/>
      <c r="G882" s="571" t="s">
        <v>2723</v>
      </c>
      <c r="H882" s="580"/>
      <c r="I882" s="578"/>
      <c r="J882" s="579"/>
      <c r="K882" s="576"/>
    </row>
    <row r="883" spans="1:11" ht="15.75">
      <c r="A883" s="581"/>
      <c r="B883" s="575"/>
      <c r="G883" s="571"/>
      <c r="H883" s="580"/>
      <c r="I883" s="578"/>
      <c r="J883" s="579"/>
      <c r="K883" s="576"/>
    </row>
    <row r="884" spans="1:11">
      <c r="A884" s="568"/>
      <c r="B884" s="567"/>
      <c r="G884" s="562" t="s">
        <v>2722</v>
      </c>
      <c r="H884" s="580"/>
      <c r="I884" s="578">
        <f t="shared" ref="I884:I892" si="4">SUMIF($N$3:$N$881,N884,$I$3:$I$881)</f>
        <v>0</v>
      </c>
      <c r="J884" s="579"/>
      <c r="K884" s="576">
        <f t="shared" ref="K884:K892" si="5">SUMIF($N$3:$N$881,N884,$K$3:$K$881)</f>
        <v>0</v>
      </c>
    </row>
    <row r="885" spans="1:11">
      <c r="A885" s="568"/>
      <c r="B885" s="567"/>
      <c r="G885" s="562" t="s">
        <v>2721</v>
      </c>
      <c r="H885" s="580"/>
      <c r="I885" s="578">
        <f t="shared" si="4"/>
        <v>0</v>
      </c>
      <c r="J885" s="579"/>
      <c r="K885" s="576">
        <f t="shared" si="5"/>
        <v>0</v>
      </c>
    </row>
    <row r="886" spans="1:11">
      <c r="A886" s="568"/>
      <c r="B886" s="567"/>
      <c r="G886" s="562" t="s">
        <v>2720</v>
      </c>
      <c r="H886" s="580"/>
      <c r="I886" s="578">
        <f t="shared" si="4"/>
        <v>0</v>
      </c>
      <c r="J886" s="579"/>
      <c r="K886" s="576">
        <f t="shared" si="5"/>
        <v>0</v>
      </c>
    </row>
    <row r="887" spans="1:11">
      <c r="A887" s="568"/>
      <c r="B887" s="567"/>
      <c r="G887" s="562" t="s">
        <v>2719</v>
      </c>
      <c r="H887" s="580"/>
      <c r="I887" s="578">
        <f t="shared" si="4"/>
        <v>0</v>
      </c>
      <c r="J887" s="579"/>
      <c r="K887" s="576">
        <f t="shared" si="5"/>
        <v>0</v>
      </c>
    </row>
    <row r="888" spans="1:11">
      <c r="A888" s="568"/>
      <c r="B888" s="567"/>
      <c r="G888" s="562" t="s">
        <v>2718</v>
      </c>
      <c r="H888" s="580"/>
      <c r="I888" s="578">
        <f t="shared" si="4"/>
        <v>0</v>
      </c>
      <c r="J888" s="579"/>
      <c r="K888" s="576">
        <f t="shared" si="5"/>
        <v>0</v>
      </c>
    </row>
    <row r="889" spans="1:11">
      <c r="A889" s="568"/>
      <c r="B889" s="567"/>
      <c r="G889" s="562" t="s">
        <v>2717</v>
      </c>
      <c r="H889" s="580"/>
      <c r="I889" s="578">
        <f t="shared" si="4"/>
        <v>0</v>
      </c>
      <c r="J889" s="579"/>
      <c r="K889" s="576">
        <f t="shared" si="5"/>
        <v>0</v>
      </c>
    </row>
    <row r="890" spans="1:11">
      <c r="A890" s="568"/>
      <c r="B890" s="567"/>
      <c r="G890" s="562" t="s">
        <v>2716</v>
      </c>
      <c r="H890" s="580"/>
      <c r="I890" s="578">
        <f t="shared" si="4"/>
        <v>0</v>
      </c>
      <c r="J890" s="579"/>
      <c r="K890" s="576">
        <f t="shared" si="5"/>
        <v>0</v>
      </c>
    </row>
    <row r="891" spans="1:11">
      <c r="A891" s="568"/>
      <c r="B891" s="567"/>
      <c r="G891" s="562" t="s">
        <v>2715</v>
      </c>
      <c r="H891" s="580"/>
      <c r="I891" s="578">
        <f t="shared" si="4"/>
        <v>0</v>
      </c>
      <c r="J891" s="579"/>
      <c r="K891" s="576">
        <f t="shared" si="5"/>
        <v>0</v>
      </c>
    </row>
    <row r="892" spans="1:11">
      <c r="A892" s="568"/>
      <c r="B892" s="567"/>
      <c r="G892" s="562" t="s">
        <v>2714</v>
      </c>
      <c r="H892" s="580"/>
      <c r="I892" s="578">
        <f t="shared" si="4"/>
        <v>0</v>
      </c>
      <c r="J892" s="579"/>
      <c r="K892" s="576">
        <f t="shared" si="5"/>
        <v>0</v>
      </c>
    </row>
    <row r="893" spans="1:11" ht="15.75">
      <c r="A893" s="568"/>
      <c r="B893" s="567"/>
      <c r="G893" s="571" t="s">
        <v>2713</v>
      </c>
      <c r="H893" s="580"/>
      <c r="I893" s="570">
        <f>SUM(I883:I891)</f>
        <v>0</v>
      </c>
      <c r="J893" s="579"/>
      <c r="K893" s="697"/>
    </row>
    <row r="894" spans="1:11" ht="15.75">
      <c r="A894" s="568"/>
      <c r="B894" s="567"/>
      <c r="G894" s="571"/>
      <c r="I894" s="578"/>
      <c r="J894" s="577"/>
      <c r="K894" s="576"/>
    </row>
    <row r="895" spans="1:11" ht="15.75">
      <c r="A895" s="568"/>
      <c r="B895" s="575"/>
      <c r="C895" s="573"/>
      <c r="D895" s="574"/>
      <c r="E895" s="573"/>
      <c r="F895" s="572"/>
      <c r="G895" s="571" t="s">
        <v>2712</v>
      </c>
      <c r="I895" s="570"/>
      <c r="K895" s="569"/>
    </row>
    <row r="896" spans="1:11">
      <c r="A896" s="568"/>
      <c r="B896" s="567"/>
      <c r="K896" s="560"/>
    </row>
    <row r="897" spans="1:2">
      <c r="A897" s="568"/>
      <c r="B897" s="567"/>
    </row>
    <row r="898" spans="1:2">
      <c r="A898" s="568"/>
      <c r="B898" s="567"/>
    </row>
    <row r="899" spans="1:2">
      <c r="A899" s="568"/>
      <c r="B899" s="567"/>
    </row>
    <row r="900" spans="1:2">
      <c r="A900" s="568"/>
      <c r="B900" s="567"/>
    </row>
    <row r="901" spans="1:2">
      <c r="A901" s="568"/>
      <c r="B901" s="567"/>
    </row>
    <row r="902" spans="1:2">
      <c r="A902" s="568"/>
      <c r="B902" s="567"/>
    </row>
    <row r="903" spans="1:2">
      <c r="A903" s="568"/>
      <c r="B903" s="567"/>
    </row>
    <row r="904" spans="1:2">
      <c r="A904" s="568"/>
      <c r="B904" s="567"/>
    </row>
    <row r="905" spans="1:2">
      <c r="B905" s="567"/>
    </row>
    <row r="906" spans="1:2">
      <c r="B906" s="567"/>
    </row>
    <row r="907" spans="1:2">
      <c r="B907" s="567"/>
    </row>
    <row r="908" spans="1:2">
      <c r="B908" s="567"/>
    </row>
    <row r="909" spans="1:2">
      <c r="B909" s="567"/>
    </row>
    <row r="910" spans="1:2">
      <c r="B910" s="567"/>
    </row>
    <row r="911" spans="1:2">
      <c r="B911" s="567"/>
    </row>
    <row r="912" spans="1:2">
      <c r="B912" s="567"/>
    </row>
    <row r="913" spans="2:2">
      <c r="B913" s="567"/>
    </row>
    <row r="914" spans="2:2">
      <c r="B914" s="567"/>
    </row>
    <row r="915" spans="2:2">
      <c r="B915" s="567"/>
    </row>
    <row r="916" spans="2:2">
      <c r="B916" s="567"/>
    </row>
  </sheetData>
  <mergeCells count="7">
    <mergeCell ref="J1:K1"/>
    <mergeCell ref="C1:C2"/>
    <mergeCell ref="D1:D2"/>
    <mergeCell ref="E1:E2"/>
    <mergeCell ref="F1:F2"/>
    <mergeCell ref="G1:G2"/>
    <mergeCell ref="H1:I1"/>
  </mergeCells>
  <pageMargins left="0.70866141732283472" right="0.70866141732283472" top="0.78740157480314965" bottom="0.78740157480314965" header="0.31496062992125984" footer="0.31496062992125984"/>
  <pageSetup paperSize="9" scale="79" fitToHeight="9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47"/>
  <sheetViews>
    <sheetView showGridLines="0" zoomScaleNormal="100" zoomScaleSheetLayoutView="100" workbookViewId="0">
      <pane ySplit="13" topLeftCell="A14" activePane="bottomLeft" state="frozen"/>
      <selection activeCell="D123" sqref="D123"/>
      <selection pane="bottomLeft" activeCell="H222" sqref="H222"/>
    </sheetView>
  </sheetViews>
  <sheetFormatPr defaultColWidth="9.140625" defaultRowHeight="11.25"/>
  <cols>
    <col min="1" max="1" width="5.7109375" style="210" customWidth="1"/>
    <col min="2" max="2" width="4.5703125" style="210" customWidth="1"/>
    <col min="3" max="3" width="4.7109375" style="210" customWidth="1"/>
    <col min="4" max="4" width="12.7109375" style="210" customWidth="1"/>
    <col min="5" max="5" width="55.7109375" style="210" customWidth="1"/>
    <col min="6" max="6" width="4.7109375" style="210" customWidth="1"/>
    <col min="7" max="7" width="9.5703125" style="210" customWidth="1"/>
    <col min="8" max="8" width="9.85546875" style="210" customWidth="1"/>
    <col min="9" max="9" width="12.7109375" style="210" customWidth="1"/>
    <col min="10" max="11" width="10.7109375" style="210" hidden="1" customWidth="1"/>
    <col min="12" max="12" width="9.7109375" style="210" hidden="1" customWidth="1"/>
    <col min="13" max="13" width="11.5703125" style="210" hidden="1" customWidth="1"/>
    <col min="14" max="14" width="6" style="210" customWidth="1"/>
    <col min="15" max="15" width="6.7109375" style="210" hidden="1" customWidth="1"/>
    <col min="16" max="16" width="7.140625" style="210" hidden="1" customWidth="1"/>
    <col min="17" max="19" width="9.140625" style="210" hidden="1" customWidth="1"/>
    <col min="20" max="20" width="18.7109375" style="210" hidden="1" customWidth="1"/>
    <col min="21" max="16384" width="9.140625" style="210"/>
  </cols>
  <sheetData>
    <row r="1" spans="1:21" ht="18">
      <c r="A1" s="207" t="s">
        <v>304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9"/>
      <c r="P1" s="209"/>
      <c r="Q1" s="208"/>
      <c r="R1" s="208"/>
      <c r="S1" s="208"/>
      <c r="T1" s="208"/>
    </row>
    <row r="2" spans="1:21">
      <c r="A2" s="211" t="s">
        <v>74</v>
      </c>
      <c r="B2" s="212"/>
      <c r="C2" s="200" t="str">
        <f>'Krycí list'!E5</f>
        <v>Modernizácia fakultnej nemocnice Trenčín  - Nový pavilón centrálnych operačných sál, OAIM a urgent.príjem -stupeň PSP</v>
      </c>
      <c r="D2" s="214"/>
      <c r="E2" s="214"/>
      <c r="F2" s="212"/>
      <c r="G2" s="212"/>
      <c r="H2" s="212"/>
      <c r="I2" s="212"/>
      <c r="J2" s="212"/>
      <c r="K2" s="212"/>
      <c r="L2" s="208"/>
      <c r="M2" s="208"/>
      <c r="N2" s="208"/>
      <c r="O2" s="209"/>
      <c r="P2" s="209"/>
      <c r="Q2" s="208"/>
      <c r="R2" s="208"/>
      <c r="S2" s="208"/>
      <c r="T2" s="208"/>
    </row>
    <row r="3" spans="1:21">
      <c r="A3" s="211" t="s">
        <v>303</v>
      </c>
      <c r="B3" s="212"/>
      <c r="C3" s="200" t="s">
        <v>319</v>
      </c>
      <c r="D3" s="214"/>
      <c r="E3" s="214"/>
      <c r="F3" s="212"/>
      <c r="G3" s="212"/>
      <c r="H3" s="212"/>
      <c r="I3" s="213"/>
      <c r="J3" s="214"/>
      <c r="K3" s="214"/>
      <c r="L3" s="208"/>
      <c r="M3" s="208"/>
      <c r="N3" s="208"/>
      <c r="O3" s="209"/>
      <c r="P3" s="209"/>
      <c r="Q3" s="208"/>
      <c r="R3" s="208"/>
      <c r="S3" s="208"/>
      <c r="T3" s="208"/>
    </row>
    <row r="4" spans="1:21">
      <c r="A4" s="211" t="s">
        <v>301</v>
      </c>
      <c r="B4" s="212"/>
      <c r="C4" s="213" t="s">
        <v>4236</v>
      </c>
      <c r="D4" s="214"/>
      <c r="E4" s="214"/>
      <c r="F4" s="212"/>
      <c r="G4" s="212"/>
      <c r="H4" s="212"/>
      <c r="I4" s="213"/>
      <c r="J4" s="214"/>
      <c r="K4" s="214"/>
      <c r="L4" s="208"/>
      <c r="M4" s="208"/>
      <c r="N4" s="208"/>
      <c r="O4" s="209"/>
      <c r="P4" s="209"/>
      <c r="Q4" s="208"/>
      <c r="R4" s="208"/>
      <c r="S4" s="208"/>
      <c r="T4" s="208"/>
    </row>
    <row r="5" spans="1:21">
      <c r="A5" s="212" t="s">
        <v>300</v>
      </c>
      <c r="B5" s="212"/>
      <c r="C5" s="200" t="s">
        <v>6</v>
      </c>
      <c r="D5" s="214"/>
      <c r="E5" s="214"/>
      <c r="F5" s="212"/>
      <c r="G5" s="212"/>
      <c r="H5" s="212"/>
      <c r="I5" s="215"/>
      <c r="J5" s="214"/>
      <c r="K5" s="214"/>
      <c r="L5" s="208"/>
      <c r="M5" s="208"/>
      <c r="N5" s="208"/>
      <c r="O5" s="209"/>
      <c r="P5" s="209"/>
      <c r="Q5" s="208"/>
      <c r="R5" s="208"/>
      <c r="S5" s="208"/>
      <c r="T5" s="208"/>
    </row>
    <row r="6" spans="1:21" ht="5.25" customHeight="1">
      <c r="A6" s="212"/>
      <c r="B6" s="212"/>
      <c r="C6" s="200"/>
      <c r="D6" s="214"/>
      <c r="E6" s="214"/>
      <c r="F6" s="212"/>
      <c r="G6" s="212"/>
      <c r="H6" s="212"/>
      <c r="I6" s="215"/>
      <c r="J6" s="214"/>
      <c r="K6" s="214"/>
      <c r="L6" s="208"/>
      <c r="M6" s="208"/>
      <c r="N6" s="208"/>
      <c r="O6" s="209"/>
      <c r="P6" s="209"/>
      <c r="Q6" s="208"/>
      <c r="R6" s="208"/>
      <c r="S6" s="208"/>
      <c r="T6" s="208"/>
    </row>
    <row r="7" spans="1:21">
      <c r="A7" s="212" t="s">
        <v>77</v>
      </c>
      <c r="B7" s="212"/>
      <c r="C7" s="200" t="str">
        <f>'Krycí list'!E26</f>
        <v>Fakultná nemocnica Trenčín, Legionárska 28</v>
      </c>
      <c r="D7" s="214"/>
      <c r="E7" s="214"/>
      <c r="F7" s="212"/>
      <c r="G7" s="212"/>
      <c r="H7" s="212"/>
      <c r="I7" s="215"/>
      <c r="J7" s="214"/>
      <c r="K7" s="214"/>
      <c r="L7" s="208"/>
      <c r="M7" s="208"/>
      <c r="N7" s="208"/>
      <c r="O7" s="209"/>
      <c r="P7" s="209"/>
      <c r="Q7" s="208"/>
      <c r="R7" s="208"/>
      <c r="S7" s="208"/>
      <c r="T7" s="208"/>
    </row>
    <row r="8" spans="1:21">
      <c r="A8" s="212" t="s">
        <v>79</v>
      </c>
      <c r="B8" s="212"/>
      <c r="C8" s="213"/>
      <c r="D8" s="214"/>
      <c r="E8" s="214"/>
      <c r="F8" s="212"/>
      <c r="G8" s="212"/>
      <c r="H8" s="212"/>
      <c r="I8" s="215"/>
      <c r="J8" s="214"/>
      <c r="K8" s="214"/>
      <c r="L8" s="208"/>
      <c r="M8" s="208"/>
      <c r="N8" s="208"/>
      <c r="O8" s="209"/>
      <c r="P8" s="209"/>
      <c r="Q8" s="208"/>
      <c r="R8" s="208"/>
      <c r="S8" s="208"/>
      <c r="T8" s="208"/>
    </row>
    <row r="9" spans="1:21">
      <c r="A9" s="212" t="s">
        <v>75</v>
      </c>
      <c r="B9" s="212"/>
      <c r="C9" s="213" t="s">
        <v>22</v>
      </c>
      <c r="D9" s="214"/>
      <c r="E9" s="214"/>
      <c r="F9" s="212"/>
      <c r="G9" s="212"/>
      <c r="H9" s="212"/>
      <c r="I9" s="215"/>
      <c r="J9" s="214"/>
      <c r="K9" s="214"/>
      <c r="L9" s="208"/>
      <c r="M9" s="208"/>
      <c r="N9" s="208"/>
      <c r="O9" s="209"/>
      <c r="P9" s="209"/>
      <c r="Q9" s="208"/>
      <c r="R9" s="208"/>
      <c r="S9" s="208"/>
      <c r="T9" s="208"/>
    </row>
    <row r="10" spans="1:21" ht="6" customHeight="1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9"/>
      <c r="P10" s="209"/>
      <c r="Q10" s="208"/>
      <c r="R10" s="208"/>
      <c r="S10" s="208"/>
      <c r="T10" s="208"/>
    </row>
    <row r="11" spans="1:21" ht="22.5">
      <c r="A11" s="216" t="s">
        <v>299</v>
      </c>
      <c r="B11" s="217" t="s">
        <v>298</v>
      </c>
      <c r="C11" s="217" t="s">
        <v>297</v>
      </c>
      <c r="D11" s="217" t="s">
        <v>296</v>
      </c>
      <c r="E11" s="217" t="s">
        <v>82</v>
      </c>
      <c r="F11" s="217" t="s">
        <v>295</v>
      </c>
      <c r="G11" s="217" t="s">
        <v>294</v>
      </c>
      <c r="H11" s="217" t="s">
        <v>293</v>
      </c>
      <c r="I11" s="217" t="s">
        <v>292</v>
      </c>
      <c r="J11" s="217" t="s">
        <v>291</v>
      </c>
      <c r="K11" s="217" t="s">
        <v>290</v>
      </c>
      <c r="L11" s="217" t="s">
        <v>289</v>
      </c>
      <c r="M11" s="217" t="s">
        <v>288</v>
      </c>
      <c r="N11" s="217" t="s">
        <v>287</v>
      </c>
      <c r="O11" s="218" t="s">
        <v>286</v>
      </c>
      <c r="P11" s="218" t="s">
        <v>285</v>
      </c>
      <c r="Q11" s="217"/>
      <c r="R11" s="217"/>
      <c r="S11" s="217"/>
      <c r="T11" s="219" t="s">
        <v>284</v>
      </c>
      <c r="U11" s="220"/>
    </row>
    <row r="12" spans="1:21">
      <c r="A12" s="221">
        <v>1</v>
      </c>
      <c r="B12" s="222">
        <v>2</v>
      </c>
      <c r="C12" s="222">
        <v>3</v>
      </c>
      <c r="D12" s="222">
        <v>4</v>
      </c>
      <c r="E12" s="222">
        <v>5</v>
      </c>
      <c r="F12" s="222">
        <v>6</v>
      </c>
      <c r="G12" s="222">
        <v>7</v>
      </c>
      <c r="H12" s="222">
        <v>8</v>
      </c>
      <c r="I12" s="222">
        <v>9</v>
      </c>
      <c r="J12" s="222"/>
      <c r="K12" s="222"/>
      <c r="L12" s="222"/>
      <c r="M12" s="222"/>
      <c r="N12" s="222">
        <v>10</v>
      </c>
      <c r="O12" s="223">
        <v>11</v>
      </c>
      <c r="P12" s="223">
        <v>12</v>
      </c>
      <c r="Q12" s="222"/>
      <c r="R12" s="222"/>
      <c r="S12" s="222"/>
      <c r="T12" s="224">
        <v>11</v>
      </c>
      <c r="U12" s="220"/>
    </row>
    <row r="13" spans="1:21" ht="4.5" customHeight="1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25"/>
      <c r="O13" s="226"/>
      <c r="P13" s="227"/>
      <c r="Q13" s="225"/>
      <c r="R13" s="225"/>
      <c r="S13" s="225"/>
      <c r="T13" s="225"/>
    </row>
    <row r="14" spans="1:21" s="231" customFormat="1" ht="12.75" customHeight="1">
      <c r="A14" s="228"/>
      <c r="B14" s="229" t="s">
        <v>58</v>
      </c>
      <c r="C14" s="228"/>
      <c r="D14" s="228" t="s">
        <v>157</v>
      </c>
      <c r="E14" s="228" t="s">
        <v>308</v>
      </c>
      <c r="F14" s="228"/>
      <c r="G14" s="228"/>
      <c r="H14" s="228"/>
      <c r="I14" s="230">
        <f>I15+I51+I72+I98+I143+I185+I198+I219</f>
        <v>0</v>
      </c>
      <c r="J14" s="228"/>
      <c r="K14" s="230">
        <f>K15+K51+K72+K98+K143+K185+K198+K219</f>
        <v>0</v>
      </c>
      <c r="L14" s="228"/>
      <c r="M14" s="230">
        <f>M15+M51+M72+M98+M143+M185+M198+M219</f>
        <v>0</v>
      </c>
      <c r="N14" s="228"/>
      <c r="P14" s="231" t="s">
        <v>155</v>
      </c>
    </row>
    <row r="15" spans="1:21" s="232" customFormat="1" ht="12.75" customHeight="1">
      <c r="B15" s="233" t="s">
        <v>58</v>
      </c>
      <c r="D15" s="232" t="s">
        <v>152</v>
      </c>
      <c r="E15" s="232" t="s">
        <v>4235</v>
      </c>
      <c r="I15" s="234">
        <f>SUM(I16:I50)</f>
        <v>0</v>
      </c>
      <c r="K15" s="234">
        <f>SUM(K16:K50)</f>
        <v>0</v>
      </c>
      <c r="M15" s="234">
        <f>SUM(M16:M50)</f>
        <v>0</v>
      </c>
      <c r="P15" s="232" t="s">
        <v>152</v>
      </c>
    </row>
    <row r="16" spans="1:21" s="242" customFormat="1" ht="22.5" customHeight="1">
      <c r="A16" s="235">
        <v>1</v>
      </c>
      <c r="B16" s="235" t="s">
        <v>151</v>
      </c>
      <c r="C16" s="235" t="s">
        <v>150</v>
      </c>
      <c r="D16" s="236" t="s">
        <v>4234</v>
      </c>
      <c r="E16" s="237" t="s">
        <v>4233</v>
      </c>
      <c r="F16" s="235" t="s">
        <v>171</v>
      </c>
      <c r="G16" s="238">
        <v>460</v>
      </c>
      <c r="H16" s="238"/>
      <c r="I16" s="238">
        <f t="shared" ref="I16:I50" si="0">ROUND(G16*H16,3)</f>
        <v>0</v>
      </c>
      <c r="J16" s="239">
        <v>0</v>
      </c>
      <c r="K16" s="238">
        <f t="shared" ref="K16:K50" si="1">G16*J16</f>
        <v>0</v>
      </c>
      <c r="L16" s="239">
        <v>0</v>
      </c>
      <c r="M16" s="238">
        <f t="shared" ref="M16:M50" si="2">G16*L16</f>
        <v>0</v>
      </c>
      <c r="N16" s="240">
        <v>20</v>
      </c>
      <c r="O16" s="241">
        <v>4</v>
      </c>
      <c r="P16" s="242" t="s">
        <v>146</v>
      </c>
    </row>
    <row r="17" spans="1:16" s="242" customFormat="1" ht="22.5" customHeight="1">
      <c r="A17" s="235">
        <v>2</v>
      </c>
      <c r="B17" s="235" t="s">
        <v>151</v>
      </c>
      <c r="C17" s="235" t="s">
        <v>150</v>
      </c>
      <c r="D17" s="236" t="s">
        <v>4232</v>
      </c>
      <c r="E17" s="237" t="s">
        <v>4231</v>
      </c>
      <c r="F17" s="235" t="s">
        <v>171</v>
      </c>
      <c r="G17" s="238">
        <v>60</v>
      </c>
      <c r="H17" s="238"/>
      <c r="I17" s="238">
        <f t="shared" si="0"/>
        <v>0</v>
      </c>
      <c r="J17" s="239">
        <v>0</v>
      </c>
      <c r="K17" s="238">
        <f t="shared" si="1"/>
        <v>0</v>
      </c>
      <c r="L17" s="239">
        <v>0</v>
      </c>
      <c r="M17" s="238">
        <f t="shared" si="2"/>
        <v>0</v>
      </c>
      <c r="N17" s="240">
        <v>20</v>
      </c>
      <c r="O17" s="241">
        <v>4</v>
      </c>
      <c r="P17" s="242" t="s">
        <v>146</v>
      </c>
    </row>
    <row r="18" spans="1:16" s="242" customFormat="1" ht="22.5" customHeight="1">
      <c r="A18" s="235">
        <v>3</v>
      </c>
      <c r="B18" s="235" t="s">
        <v>151</v>
      </c>
      <c r="C18" s="235" t="s">
        <v>150</v>
      </c>
      <c r="D18" s="236" t="s">
        <v>4230</v>
      </c>
      <c r="E18" s="237" t="s">
        <v>4229</v>
      </c>
      <c r="F18" s="235" t="s">
        <v>171</v>
      </c>
      <c r="G18" s="238">
        <v>150</v>
      </c>
      <c r="H18" s="238"/>
      <c r="I18" s="238">
        <f t="shared" si="0"/>
        <v>0</v>
      </c>
      <c r="J18" s="239">
        <v>0</v>
      </c>
      <c r="K18" s="238">
        <f t="shared" si="1"/>
        <v>0</v>
      </c>
      <c r="L18" s="239">
        <v>0</v>
      </c>
      <c r="M18" s="238">
        <f t="shared" si="2"/>
        <v>0</v>
      </c>
      <c r="N18" s="240">
        <v>20</v>
      </c>
      <c r="O18" s="241">
        <v>4</v>
      </c>
      <c r="P18" s="242" t="s">
        <v>146</v>
      </c>
    </row>
    <row r="19" spans="1:16" s="242" customFormat="1" ht="22.5" customHeight="1">
      <c r="A19" s="235">
        <v>4</v>
      </c>
      <c r="B19" s="235" t="s">
        <v>151</v>
      </c>
      <c r="C19" s="235" t="s">
        <v>150</v>
      </c>
      <c r="D19" s="236" t="s">
        <v>4228</v>
      </c>
      <c r="E19" s="237" t="s">
        <v>4227</v>
      </c>
      <c r="F19" s="235" t="s">
        <v>171</v>
      </c>
      <c r="G19" s="238">
        <v>20</v>
      </c>
      <c r="H19" s="238"/>
      <c r="I19" s="238">
        <f t="shared" si="0"/>
        <v>0</v>
      </c>
      <c r="J19" s="239">
        <v>0</v>
      </c>
      <c r="K19" s="238">
        <f t="shared" si="1"/>
        <v>0</v>
      </c>
      <c r="L19" s="239">
        <v>0</v>
      </c>
      <c r="M19" s="238">
        <f t="shared" si="2"/>
        <v>0</v>
      </c>
      <c r="N19" s="240">
        <v>20</v>
      </c>
      <c r="O19" s="241">
        <v>4</v>
      </c>
      <c r="P19" s="242" t="s">
        <v>146</v>
      </c>
    </row>
    <row r="20" spans="1:16" s="242" customFormat="1" ht="22.5" customHeight="1">
      <c r="A20" s="235">
        <v>5</v>
      </c>
      <c r="B20" s="235" t="s">
        <v>151</v>
      </c>
      <c r="C20" s="235" t="s">
        <v>150</v>
      </c>
      <c r="D20" s="236" t="s">
        <v>4226</v>
      </c>
      <c r="E20" s="237" t="s">
        <v>4225</v>
      </c>
      <c r="F20" s="235" t="s">
        <v>171</v>
      </c>
      <c r="G20" s="238">
        <v>5</v>
      </c>
      <c r="H20" s="238"/>
      <c r="I20" s="238">
        <f t="shared" si="0"/>
        <v>0</v>
      </c>
      <c r="J20" s="239">
        <v>0</v>
      </c>
      <c r="K20" s="238">
        <f t="shared" si="1"/>
        <v>0</v>
      </c>
      <c r="L20" s="239">
        <v>0</v>
      </c>
      <c r="M20" s="238">
        <f t="shared" si="2"/>
        <v>0</v>
      </c>
      <c r="N20" s="240">
        <v>20</v>
      </c>
      <c r="O20" s="241">
        <v>4</v>
      </c>
      <c r="P20" s="242" t="s">
        <v>146</v>
      </c>
    </row>
    <row r="21" spans="1:16" s="242" customFormat="1" ht="22.5" customHeight="1">
      <c r="A21" s="235">
        <v>6</v>
      </c>
      <c r="B21" s="235" t="s">
        <v>151</v>
      </c>
      <c r="C21" s="235" t="s">
        <v>150</v>
      </c>
      <c r="D21" s="236" t="s">
        <v>4224</v>
      </c>
      <c r="E21" s="237" t="s">
        <v>4223</v>
      </c>
      <c r="F21" s="235" t="s">
        <v>161</v>
      </c>
      <c r="G21" s="238">
        <v>700</v>
      </c>
      <c r="H21" s="238"/>
      <c r="I21" s="238">
        <f t="shared" si="0"/>
        <v>0</v>
      </c>
      <c r="J21" s="239">
        <v>0</v>
      </c>
      <c r="K21" s="238">
        <f t="shared" si="1"/>
        <v>0</v>
      </c>
      <c r="L21" s="239">
        <v>0</v>
      </c>
      <c r="M21" s="238">
        <f t="shared" si="2"/>
        <v>0</v>
      </c>
      <c r="N21" s="240">
        <v>20</v>
      </c>
      <c r="O21" s="241">
        <v>4</v>
      </c>
      <c r="P21" s="242" t="s">
        <v>146</v>
      </c>
    </row>
    <row r="22" spans="1:16" s="242" customFormat="1" ht="22.5" customHeight="1">
      <c r="A22" s="235">
        <v>7</v>
      </c>
      <c r="B22" s="235" t="s">
        <v>151</v>
      </c>
      <c r="C22" s="235" t="s">
        <v>150</v>
      </c>
      <c r="D22" s="236" t="s">
        <v>4222</v>
      </c>
      <c r="E22" s="237" t="s">
        <v>4221</v>
      </c>
      <c r="F22" s="235" t="s">
        <v>161</v>
      </c>
      <c r="G22" s="238">
        <v>1200</v>
      </c>
      <c r="H22" s="238"/>
      <c r="I22" s="238">
        <f t="shared" si="0"/>
        <v>0</v>
      </c>
      <c r="J22" s="239">
        <v>0</v>
      </c>
      <c r="K22" s="238">
        <f t="shared" si="1"/>
        <v>0</v>
      </c>
      <c r="L22" s="239">
        <v>0</v>
      </c>
      <c r="M22" s="238">
        <f t="shared" si="2"/>
        <v>0</v>
      </c>
      <c r="N22" s="240">
        <v>20</v>
      </c>
      <c r="O22" s="241">
        <v>4</v>
      </c>
      <c r="P22" s="242" t="s">
        <v>146</v>
      </c>
    </row>
    <row r="23" spans="1:16" s="242" customFormat="1" ht="22.5" customHeight="1">
      <c r="A23" s="235">
        <v>8</v>
      </c>
      <c r="B23" s="235" t="s">
        <v>151</v>
      </c>
      <c r="C23" s="235" t="s">
        <v>150</v>
      </c>
      <c r="D23" s="236" t="s">
        <v>4220</v>
      </c>
      <c r="E23" s="237" t="s">
        <v>4219</v>
      </c>
      <c r="F23" s="235" t="s">
        <v>161</v>
      </c>
      <c r="G23" s="238">
        <v>200</v>
      </c>
      <c r="H23" s="238"/>
      <c r="I23" s="238">
        <f t="shared" si="0"/>
        <v>0</v>
      </c>
      <c r="J23" s="239">
        <v>0</v>
      </c>
      <c r="K23" s="238">
        <f t="shared" si="1"/>
        <v>0</v>
      </c>
      <c r="L23" s="239">
        <v>0</v>
      </c>
      <c r="M23" s="238">
        <f t="shared" si="2"/>
        <v>0</v>
      </c>
      <c r="N23" s="240">
        <v>20</v>
      </c>
      <c r="O23" s="241">
        <v>4</v>
      </c>
      <c r="P23" s="242" t="s">
        <v>146</v>
      </c>
    </row>
    <row r="24" spans="1:16" s="242" customFormat="1" ht="12.75" customHeight="1">
      <c r="A24" s="235">
        <v>9</v>
      </c>
      <c r="B24" s="235" t="s">
        <v>151</v>
      </c>
      <c r="C24" s="235" t="s">
        <v>150</v>
      </c>
      <c r="D24" s="236" t="s">
        <v>4218</v>
      </c>
      <c r="E24" s="237" t="s">
        <v>4217</v>
      </c>
      <c r="F24" s="235" t="s">
        <v>161</v>
      </c>
      <c r="G24" s="238">
        <v>200</v>
      </c>
      <c r="H24" s="238"/>
      <c r="I24" s="238">
        <f t="shared" si="0"/>
        <v>0</v>
      </c>
      <c r="J24" s="239">
        <v>0</v>
      </c>
      <c r="K24" s="238">
        <f t="shared" si="1"/>
        <v>0</v>
      </c>
      <c r="L24" s="239">
        <v>0</v>
      </c>
      <c r="M24" s="238">
        <f t="shared" si="2"/>
        <v>0</v>
      </c>
      <c r="N24" s="240">
        <v>20</v>
      </c>
      <c r="O24" s="241">
        <v>4</v>
      </c>
      <c r="P24" s="242" t="s">
        <v>146</v>
      </c>
    </row>
    <row r="25" spans="1:16" s="242" customFormat="1" ht="22.5" customHeight="1">
      <c r="A25" s="235">
        <v>10</v>
      </c>
      <c r="B25" s="235" t="s">
        <v>151</v>
      </c>
      <c r="C25" s="235" t="s">
        <v>150</v>
      </c>
      <c r="D25" s="236" t="s">
        <v>4216</v>
      </c>
      <c r="E25" s="237" t="s">
        <v>4215</v>
      </c>
      <c r="F25" s="235" t="s">
        <v>161</v>
      </c>
      <c r="G25" s="238">
        <v>100</v>
      </c>
      <c r="H25" s="238"/>
      <c r="I25" s="238">
        <f t="shared" si="0"/>
        <v>0</v>
      </c>
      <c r="J25" s="239">
        <v>0</v>
      </c>
      <c r="K25" s="238">
        <f t="shared" si="1"/>
        <v>0</v>
      </c>
      <c r="L25" s="239">
        <v>0</v>
      </c>
      <c r="M25" s="238">
        <f t="shared" si="2"/>
        <v>0</v>
      </c>
      <c r="N25" s="240">
        <v>20</v>
      </c>
      <c r="O25" s="241">
        <v>4</v>
      </c>
      <c r="P25" s="242" t="s">
        <v>146</v>
      </c>
    </row>
    <row r="26" spans="1:16" s="242" customFormat="1" ht="22.5" customHeight="1">
      <c r="A26" s="235">
        <v>11</v>
      </c>
      <c r="B26" s="235" t="s">
        <v>151</v>
      </c>
      <c r="C26" s="235" t="s">
        <v>150</v>
      </c>
      <c r="D26" s="236" t="s">
        <v>4214</v>
      </c>
      <c r="E26" s="237" t="s">
        <v>4213</v>
      </c>
      <c r="F26" s="235" t="s">
        <v>161</v>
      </c>
      <c r="G26" s="238">
        <v>150</v>
      </c>
      <c r="H26" s="238"/>
      <c r="I26" s="238">
        <f t="shared" si="0"/>
        <v>0</v>
      </c>
      <c r="J26" s="239">
        <v>0</v>
      </c>
      <c r="K26" s="238">
        <f t="shared" si="1"/>
        <v>0</v>
      </c>
      <c r="L26" s="239">
        <v>0</v>
      </c>
      <c r="M26" s="238">
        <f t="shared" si="2"/>
        <v>0</v>
      </c>
      <c r="N26" s="240">
        <v>20</v>
      </c>
      <c r="O26" s="241">
        <v>4</v>
      </c>
      <c r="P26" s="242" t="s">
        <v>146</v>
      </c>
    </row>
    <row r="27" spans="1:16" s="242" customFormat="1" ht="22.5" customHeight="1">
      <c r="A27" s="235">
        <v>12</v>
      </c>
      <c r="B27" s="235" t="s">
        <v>151</v>
      </c>
      <c r="C27" s="235" t="s">
        <v>150</v>
      </c>
      <c r="D27" s="236" t="s">
        <v>4212</v>
      </c>
      <c r="E27" s="237" t="s">
        <v>4211</v>
      </c>
      <c r="F27" s="235" t="s">
        <v>161</v>
      </c>
      <c r="G27" s="238">
        <v>200</v>
      </c>
      <c r="H27" s="238"/>
      <c r="I27" s="238">
        <f t="shared" si="0"/>
        <v>0</v>
      </c>
      <c r="J27" s="239">
        <v>0</v>
      </c>
      <c r="K27" s="238">
        <f t="shared" si="1"/>
        <v>0</v>
      </c>
      <c r="L27" s="239">
        <v>0</v>
      </c>
      <c r="M27" s="238">
        <f t="shared" si="2"/>
        <v>0</v>
      </c>
      <c r="N27" s="240">
        <v>20</v>
      </c>
      <c r="O27" s="241">
        <v>4</v>
      </c>
      <c r="P27" s="242" t="s">
        <v>146</v>
      </c>
    </row>
    <row r="28" spans="1:16" s="242" customFormat="1" ht="22.5" customHeight="1">
      <c r="A28" s="235">
        <v>13</v>
      </c>
      <c r="B28" s="235" t="s">
        <v>151</v>
      </c>
      <c r="C28" s="235" t="s">
        <v>150</v>
      </c>
      <c r="D28" s="236" t="s">
        <v>4210</v>
      </c>
      <c r="E28" s="237" t="s">
        <v>4209</v>
      </c>
      <c r="F28" s="235" t="s">
        <v>161</v>
      </c>
      <c r="G28" s="238">
        <v>280</v>
      </c>
      <c r="H28" s="238"/>
      <c r="I28" s="238">
        <f t="shared" si="0"/>
        <v>0</v>
      </c>
      <c r="J28" s="239">
        <v>0</v>
      </c>
      <c r="K28" s="238">
        <f t="shared" si="1"/>
        <v>0</v>
      </c>
      <c r="L28" s="239">
        <v>0</v>
      </c>
      <c r="M28" s="238">
        <f t="shared" si="2"/>
        <v>0</v>
      </c>
      <c r="N28" s="240">
        <v>20</v>
      </c>
      <c r="O28" s="241">
        <v>4</v>
      </c>
      <c r="P28" s="242" t="s">
        <v>146</v>
      </c>
    </row>
    <row r="29" spans="1:16" s="242" customFormat="1" ht="22.5" customHeight="1">
      <c r="A29" s="235">
        <v>14</v>
      </c>
      <c r="B29" s="235" t="s">
        <v>151</v>
      </c>
      <c r="C29" s="235" t="s">
        <v>150</v>
      </c>
      <c r="D29" s="236" t="s">
        <v>4208</v>
      </c>
      <c r="E29" s="237" t="s">
        <v>4207</v>
      </c>
      <c r="F29" s="235" t="s">
        <v>161</v>
      </c>
      <c r="G29" s="238">
        <v>80</v>
      </c>
      <c r="H29" s="238"/>
      <c r="I29" s="238">
        <f t="shared" si="0"/>
        <v>0</v>
      </c>
      <c r="J29" s="239">
        <v>0</v>
      </c>
      <c r="K29" s="238">
        <f t="shared" si="1"/>
        <v>0</v>
      </c>
      <c r="L29" s="239">
        <v>0</v>
      </c>
      <c r="M29" s="238">
        <f t="shared" si="2"/>
        <v>0</v>
      </c>
      <c r="N29" s="240">
        <v>20</v>
      </c>
      <c r="O29" s="241">
        <v>4</v>
      </c>
      <c r="P29" s="242" t="s">
        <v>146</v>
      </c>
    </row>
    <row r="30" spans="1:16" s="242" customFormat="1" ht="22.5" customHeight="1">
      <c r="A30" s="235">
        <v>15</v>
      </c>
      <c r="B30" s="235" t="s">
        <v>151</v>
      </c>
      <c r="C30" s="235" t="s">
        <v>150</v>
      </c>
      <c r="D30" s="236" t="s">
        <v>4206</v>
      </c>
      <c r="E30" s="237" t="s">
        <v>4205</v>
      </c>
      <c r="F30" s="235" t="s">
        <v>171</v>
      </c>
      <c r="G30" s="238">
        <v>250</v>
      </c>
      <c r="H30" s="238"/>
      <c r="I30" s="238">
        <f t="shared" si="0"/>
        <v>0</v>
      </c>
      <c r="J30" s="239">
        <v>0</v>
      </c>
      <c r="K30" s="238">
        <f t="shared" si="1"/>
        <v>0</v>
      </c>
      <c r="L30" s="239">
        <v>0</v>
      </c>
      <c r="M30" s="238">
        <f t="shared" si="2"/>
        <v>0</v>
      </c>
      <c r="N30" s="240">
        <v>20</v>
      </c>
      <c r="O30" s="241">
        <v>4</v>
      </c>
      <c r="P30" s="242" t="s">
        <v>146</v>
      </c>
    </row>
    <row r="31" spans="1:16" s="242" customFormat="1" ht="12.75" customHeight="1">
      <c r="A31" s="235">
        <v>16</v>
      </c>
      <c r="B31" s="235" t="s">
        <v>151</v>
      </c>
      <c r="C31" s="235" t="s">
        <v>150</v>
      </c>
      <c r="D31" s="236" t="s">
        <v>4204</v>
      </c>
      <c r="E31" s="237" t="s">
        <v>4203</v>
      </c>
      <c r="F31" s="235" t="s">
        <v>171</v>
      </c>
      <c r="G31" s="238">
        <v>6</v>
      </c>
      <c r="H31" s="238"/>
      <c r="I31" s="238">
        <f t="shared" si="0"/>
        <v>0</v>
      </c>
      <c r="J31" s="239">
        <v>0</v>
      </c>
      <c r="K31" s="238">
        <f t="shared" si="1"/>
        <v>0</v>
      </c>
      <c r="L31" s="239">
        <v>0</v>
      </c>
      <c r="M31" s="238">
        <f t="shared" si="2"/>
        <v>0</v>
      </c>
      <c r="N31" s="240">
        <v>20</v>
      </c>
      <c r="O31" s="241">
        <v>4</v>
      </c>
      <c r="P31" s="242" t="s">
        <v>146</v>
      </c>
    </row>
    <row r="32" spans="1:16" s="242" customFormat="1" ht="12.75" customHeight="1">
      <c r="A32" s="235">
        <v>17</v>
      </c>
      <c r="B32" s="235" t="s">
        <v>151</v>
      </c>
      <c r="C32" s="235" t="s">
        <v>150</v>
      </c>
      <c r="D32" s="236" t="s">
        <v>4202</v>
      </c>
      <c r="E32" s="237" t="s">
        <v>4201</v>
      </c>
      <c r="F32" s="235" t="s">
        <v>161</v>
      </c>
      <c r="G32" s="238">
        <v>140</v>
      </c>
      <c r="H32" s="238"/>
      <c r="I32" s="238">
        <f t="shared" si="0"/>
        <v>0</v>
      </c>
      <c r="J32" s="239">
        <v>0</v>
      </c>
      <c r="K32" s="238">
        <f t="shared" si="1"/>
        <v>0</v>
      </c>
      <c r="L32" s="239">
        <v>0</v>
      </c>
      <c r="M32" s="238">
        <f t="shared" si="2"/>
        <v>0</v>
      </c>
      <c r="N32" s="240">
        <v>20</v>
      </c>
      <c r="O32" s="241">
        <v>4</v>
      </c>
      <c r="P32" s="242" t="s">
        <v>146</v>
      </c>
    </row>
    <row r="33" spans="1:16" s="242" customFormat="1" ht="22.5" customHeight="1">
      <c r="A33" s="235">
        <v>18</v>
      </c>
      <c r="B33" s="235" t="s">
        <v>151</v>
      </c>
      <c r="C33" s="235" t="s">
        <v>150</v>
      </c>
      <c r="D33" s="236" t="s">
        <v>4200</v>
      </c>
      <c r="E33" s="237" t="s">
        <v>4199</v>
      </c>
      <c r="F33" s="235" t="s">
        <v>171</v>
      </c>
      <c r="G33" s="238">
        <v>150</v>
      </c>
      <c r="H33" s="238"/>
      <c r="I33" s="238">
        <f t="shared" si="0"/>
        <v>0</v>
      </c>
      <c r="J33" s="239">
        <v>0</v>
      </c>
      <c r="K33" s="238">
        <f t="shared" si="1"/>
        <v>0</v>
      </c>
      <c r="L33" s="239">
        <v>0</v>
      </c>
      <c r="M33" s="238">
        <f t="shared" si="2"/>
        <v>0</v>
      </c>
      <c r="N33" s="240">
        <v>20</v>
      </c>
      <c r="O33" s="241">
        <v>4</v>
      </c>
      <c r="P33" s="242" t="s">
        <v>146</v>
      </c>
    </row>
    <row r="34" spans="1:16" s="242" customFormat="1" ht="12.75" customHeight="1">
      <c r="A34" s="235">
        <v>19</v>
      </c>
      <c r="B34" s="235" t="s">
        <v>151</v>
      </c>
      <c r="C34" s="235" t="s">
        <v>150</v>
      </c>
      <c r="D34" s="236" t="s">
        <v>4198</v>
      </c>
      <c r="E34" s="237" t="s">
        <v>4197</v>
      </c>
      <c r="F34" s="235" t="s">
        <v>171</v>
      </c>
      <c r="G34" s="238">
        <v>610</v>
      </c>
      <c r="H34" s="238"/>
      <c r="I34" s="238">
        <f t="shared" si="0"/>
        <v>0</v>
      </c>
      <c r="J34" s="239">
        <v>0</v>
      </c>
      <c r="K34" s="238">
        <f t="shared" si="1"/>
        <v>0</v>
      </c>
      <c r="L34" s="239">
        <v>0</v>
      </c>
      <c r="M34" s="238">
        <f t="shared" si="2"/>
        <v>0</v>
      </c>
      <c r="N34" s="240">
        <v>20</v>
      </c>
      <c r="O34" s="241">
        <v>4</v>
      </c>
      <c r="P34" s="242" t="s">
        <v>146</v>
      </c>
    </row>
    <row r="35" spans="1:16" s="242" customFormat="1" ht="12.75" customHeight="1">
      <c r="A35" s="235">
        <v>20</v>
      </c>
      <c r="B35" s="235" t="s">
        <v>151</v>
      </c>
      <c r="C35" s="235" t="s">
        <v>150</v>
      </c>
      <c r="D35" s="236" t="s">
        <v>4196</v>
      </c>
      <c r="E35" s="237" t="s">
        <v>4195</v>
      </c>
      <c r="F35" s="235" t="s">
        <v>171</v>
      </c>
      <c r="G35" s="238">
        <v>25</v>
      </c>
      <c r="H35" s="238"/>
      <c r="I35" s="238">
        <f t="shared" si="0"/>
        <v>0</v>
      </c>
      <c r="J35" s="239">
        <v>0</v>
      </c>
      <c r="K35" s="238">
        <f t="shared" si="1"/>
        <v>0</v>
      </c>
      <c r="L35" s="239">
        <v>0</v>
      </c>
      <c r="M35" s="238">
        <f t="shared" si="2"/>
        <v>0</v>
      </c>
      <c r="N35" s="240">
        <v>20</v>
      </c>
      <c r="O35" s="241">
        <v>4</v>
      </c>
      <c r="P35" s="242" t="s">
        <v>146</v>
      </c>
    </row>
    <row r="36" spans="1:16" s="242" customFormat="1" ht="22.5" customHeight="1">
      <c r="A36" s="235">
        <v>21</v>
      </c>
      <c r="B36" s="235" t="s">
        <v>151</v>
      </c>
      <c r="C36" s="235" t="s">
        <v>150</v>
      </c>
      <c r="D36" s="236" t="s">
        <v>4194</v>
      </c>
      <c r="E36" s="237" t="s">
        <v>4193</v>
      </c>
      <c r="F36" s="235" t="s">
        <v>171</v>
      </c>
      <c r="G36" s="238">
        <v>400</v>
      </c>
      <c r="H36" s="238"/>
      <c r="I36" s="238">
        <f t="shared" si="0"/>
        <v>0</v>
      </c>
      <c r="J36" s="239">
        <v>0</v>
      </c>
      <c r="K36" s="238">
        <f t="shared" si="1"/>
        <v>0</v>
      </c>
      <c r="L36" s="239">
        <v>0</v>
      </c>
      <c r="M36" s="238">
        <f t="shared" si="2"/>
        <v>0</v>
      </c>
      <c r="N36" s="240">
        <v>20</v>
      </c>
      <c r="O36" s="241">
        <v>4</v>
      </c>
      <c r="P36" s="242" t="s">
        <v>146</v>
      </c>
    </row>
    <row r="37" spans="1:16" s="242" customFormat="1" ht="22.5" customHeight="1">
      <c r="A37" s="235">
        <v>22</v>
      </c>
      <c r="B37" s="235" t="s">
        <v>151</v>
      </c>
      <c r="C37" s="235" t="s">
        <v>150</v>
      </c>
      <c r="D37" s="236" t="s">
        <v>4192</v>
      </c>
      <c r="E37" s="237" t="s">
        <v>4191</v>
      </c>
      <c r="F37" s="235" t="s">
        <v>171</v>
      </c>
      <c r="G37" s="238">
        <v>800</v>
      </c>
      <c r="H37" s="238"/>
      <c r="I37" s="238">
        <f t="shared" si="0"/>
        <v>0</v>
      </c>
      <c r="J37" s="239">
        <v>0</v>
      </c>
      <c r="K37" s="238">
        <f t="shared" si="1"/>
        <v>0</v>
      </c>
      <c r="L37" s="239">
        <v>0</v>
      </c>
      <c r="M37" s="238">
        <f t="shared" si="2"/>
        <v>0</v>
      </c>
      <c r="N37" s="240">
        <v>20</v>
      </c>
      <c r="O37" s="241">
        <v>4</v>
      </c>
      <c r="P37" s="242" t="s">
        <v>146</v>
      </c>
    </row>
    <row r="38" spans="1:16" s="242" customFormat="1" ht="22.5" customHeight="1">
      <c r="A38" s="235">
        <v>23</v>
      </c>
      <c r="B38" s="235" t="s">
        <v>151</v>
      </c>
      <c r="C38" s="235" t="s">
        <v>150</v>
      </c>
      <c r="D38" s="236" t="s">
        <v>4190</v>
      </c>
      <c r="E38" s="237" t="s">
        <v>4189</v>
      </c>
      <c r="F38" s="235" t="s">
        <v>171</v>
      </c>
      <c r="G38" s="238">
        <v>900</v>
      </c>
      <c r="H38" s="238"/>
      <c r="I38" s="238">
        <f t="shared" si="0"/>
        <v>0</v>
      </c>
      <c r="J38" s="239">
        <v>0</v>
      </c>
      <c r="K38" s="238">
        <f t="shared" si="1"/>
        <v>0</v>
      </c>
      <c r="L38" s="239">
        <v>0</v>
      </c>
      <c r="M38" s="238">
        <f t="shared" si="2"/>
        <v>0</v>
      </c>
      <c r="N38" s="240">
        <v>20</v>
      </c>
      <c r="O38" s="241">
        <v>4</v>
      </c>
      <c r="P38" s="242" t="s">
        <v>146</v>
      </c>
    </row>
    <row r="39" spans="1:16" s="242" customFormat="1" ht="12.75" customHeight="1">
      <c r="A39" s="235">
        <v>24</v>
      </c>
      <c r="B39" s="235" t="s">
        <v>151</v>
      </c>
      <c r="C39" s="235" t="s">
        <v>150</v>
      </c>
      <c r="D39" s="236" t="s">
        <v>4188</v>
      </c>
      <c r="E39" s="237" t="s">
        <v>4187</v>
      </c>
      <c r="F39" s="235" t="s">
        <v>171</v>
      </c>
      <c r="G39" s="238">
        <v>485</v>
      </c>
      <c r="H39" s="238"/>
      <c r="I39" s="238">
        <f t="shared" si="0"/>
        <v>0</v>
      </c>
      <c r="J39" s="239">
        <v>0</v>
      </c>
      <c r="K39" s="238">
        <f t="shared" si="1"/>
        <v>0</v>
      </c>
      <c r="L39" s="239">
        <v>0</v>
      </c>
      <c r="M39" s="238">
        <f t="shared" si="2"/>
        <v>0</v>
      </c>
      <c r="N39" s="240">
        <v>20</v>
      </c>
      <c r="O39" s="241">
        <v>4</v>
      </c>
      <c r="P39" s="242" t="s">
        <v>146</v>
      </c>
    </row>
    <row r="40" spans="1:16" s="242" customFormat="1" ht="12.75" customHeight="1">
      <c r="A40" s="235">
        <v>25</v>
      </c>
      <c r="B40" s="235" t="s">
        <v>151</v>
      </c>
      <c r="C40" s="235" t="s">
        <v>150</v>
      </c>
      <c r="D40" s="236" t="s">
        <v>4186</v>
      </c>
      <c r="E40" s="237" t="s">
        <v>4185</v>
      </c>
      <c r="F40" s="235" t="s">
        <v>171</v>
      </c>
      <c r="G40" s="238">
        <v>5</v>
      </c>
      <c r="H40" s="238"/>
      <c r="I40" s="238">
        <f t="shared" si="0"/>
        <v>0</v>
      </c>
      <c r="J40" s="239">
        <v>0</v>
      </c>
      <c r="K40" s="238">
        <f t="shared" si="1"/>
        <v>0</v>
      </c>
      <c r="L40" s="239">
        <v>0</v>
      </c>
      <c r="M40" s="238">
        <f t="shared" si="2"/>
        <v>0</v>
      </c>
      <c r="N40" s="240">
        <v>20</v>
      </c>
      <c r="O40" s="241">
        <v>4</v>
      </c>
      <c r="P40" s="242" t="s">
        <v>146</v>
      </c>
    </row>
    <row r="41" spans="1:16" s="242" customFormat="1" ht="12.75" customHeight="1">
      <c r="A41" s="235">
        <v>26</v>
      </c>
      <c r="B41" s="235" t="s">
        <v>151</v>
      </c>
      <c r="C41" s="235" t="s">
        <v>150</v>
      </c>
      <c r="D41" s="236" t="s">
        <v>4184</v>
      </c>
      <c r="E41" s="237" t="s">
        <v>4183</v>
      </c>
      <c r="F41" s="235" t="s">
        <v>161</v>
      </c>
      <c r="G41" s="238">
        <v>15</v>
      </c>
      <c r="H41" s="238"/>
      <c r="I41" s="238">
        <f t="shared" si="0"/>
        <v>0</v>
      </c>
      <c r="J41" s="239">
        <v>0</v>
      </c>
      <c r="K41" s="238">
        <f t="shared" si="1"/>
        <v>0</v>
      </c>
      <c r="L41" s="239">
        <v>0</v>
      </c>
      <c r="M41" s="238">
        <f t="shared" si="2"/>
        <v>0</v>
      </c>
      <c r="N41" s="240">
        <v>20</v>
      </c>
      <c r="O41" s="241">
        <v>4</v>
      </c>
      <c r="P41" s="242" t="s">
        <v>146</v>
      </c>
    </row>
    <row r="42" spans="1:16" s="242" customFormat="1" ht="12.75" customHeight="1">
      <c r="A42" s="235">
        <v>27</v>
      </c>
      <c r="B42" s="235" t="s">
        <v>151</v>
      </c>
      <c r="C42" s="235" t="s">
        <v>150</v>
      </c>
      <c r="D42" s="236" t="s">
        <v>4182</v>
      </c>
      <c r="E42" s="237" t="s">
        <v>4181</v>
      </c>
      <c r="F42" s="235" t="s">
        <v>171</v>
      </c>
      <c r="G42" s="238">
        <v>1</v>
      </c>
      <c r="H42" s="238"/>
      <c r="I42" s="238">
        <f t="shared" si="0"/>
        <v>0</v>
      </c>
      <c r="J42" s="239">
        <v>0</v>
      </c>
      <c r="K42" s="238">
        <f t="shared" si="1"/>
        <v>0</v>
      </c>
      <c r="L42" s="239">
        <v>0</v>
      </c>
      <c r="M42" s="238">
        <f t="shared" si="2"/>
        <v>0</v>
      </c>
      <c r="N42" s="240">
        <v>20</v>
      </c>
      <c r="O42" s="241">
        <v>4</v>
      </c>
      <c r="P42" s="242" t="s">
        <v>146</v>
      </c>
    </row>
    <row r="43" spans="1:16" s="242" customFormat="1" ht="22.5" customHeight="1">
      <c r="A43" s="235">
        <v>28</v>
      </c>
      <c r="B43" s="235" t="s">
        <v>151</v>
      </c>
      <c r="C43" s="235" t="s">
        <v>150</v>
      </c>
      <c r="D43" s="236" t="s">
        <v>4180</v>
      </c>
      <c r="E43" s="237" t="s">
        <v>4179</v>
      </c>
      <c r="F43" s="235" t="s">
        <v>161</v>
      </c>
      <c r="G43" s="238">
        <v>2100</v>
      </c>
      <c r="H43" s="238"/>
      <c r="I43" s="238">
        <f t="shared" si="0"/>
        <v>0</v>
      </c>
      <c r="J43" s="239">
        <v>0</v>
      </c>
      <c r="K43" s="238">
        <f t="shared" si="1"/>
        <v>0</v>
      </c>
      <c r="L43" s="239">
        <v>0</v>
      </c>
      <c r="M43" s="238">
        <f t="shared" si="2"/>
        <v>0</v>
      </c>
      <c r="N43" s="240">
        <v>20</v>
      </c>
      <c r="O43" s="241">
        <v>4</v>
      </c>
      <c r="P43" s="242" t="s">
        <v>146</v>
      </c>
    </row>
    <row r="44" spans="1:16" s="250" customFormat="1" ht="12.75" customHeight="1">
      <c r="A44" s="243">
        <v>29</v>
      </c>
      <c r="B44" s="243" t="s">
        <v>157</v>
      </c>
      <c r="C44" s="243" t="s">
        <v>160</v>
      </c>
      <c r="D44" s="244" t="s">
        <v>4178</v>
      </c>
      <c r="E44" s="245" t="s">
        <v>4177</v>
      </c>
      <c r="F44" s="243" t="s">
        <v>161</v>
      </c>
      <c r="G44" s="246">
        <v>2100</v>
      </c>
      <c r="H44" s="246"/>
      <c r="I44" s="246">
        <f t="shared" si="0"/>
        <v>0</v>
      </c>
      <c r="J44" s="247">
        <v>0</v>
      </c>
      <c r="K44" s="246">
        <f t="shared" si="1"/>
        <v>0</v>
      </c>
      <c r="L44" s="247">
        <v>0</v>
      </c>
      <c r="M44" s="246">
        <f t="shared" si="2"/>
        <v>0</v>
      </c>
      <c r="N44" s="248">
        <v>20</v>
      </c>
      <c r="O44" s="249">
        <v>8</v>
      </c>
      <c r="P44" s="250" t="s">
        <v>146</v>
      </c>
    </row>
    <row r="45" spans="1:16" s="250" customFormat="1" ht="12.75" customHeight="1">
      <c r="A45" s="243">
        <v>30</v>
      </c>
      <c r="B45" s="243" t="s">
        <v>157</v>
      </c>
      <c r="C45" s="243" t="s">
        <v>160</v>
      </c>
      <c r="D45" s="244" t="s">
        <v>4176</v>
      </c>
      <c r="E45" s="245" t="s">
        <v>4175</v>
      </c>
      <c r="F45" s="243" t="s">
        <v>171</v>
      </c>
      <c r="G45" s="246">
        <v>100</v>
      </c>
      <c r="H45" s="246"/>
      <c r="I45" s="246">
        <f t="shared" si="0"/>
        <v>0</v>
      </c>
      <c r="J45" s="247">
        <v>0</v>
      </c>
      <c r="K45" s="246">
        <f t="shared" si="1"/>
        <v>0</v>
      </c>
      <c r="L45" s="247">
        <v>0</v>
      </c>
      <c r="M45" s="246">
        <f t="shared" si="2"/>
        <v>0</v>
      </c>
      <c r="N45" s="248">
        <v>20</v>
      </c>
      <c r="O45" s="249">
        <v>8</v>
      </c>
      <c r="P45" s="250" t="s">
        <v>146</v>
      </c>
    </row>
    <row r="46" spans="1:16" s="250" customFormat="1" ht="12.75" customHeight="1">
      <c r="A46" s="243">
        <v>31</v>
      </c>
      <c r="B46" s="243" t="s">
        <v>157</v>
      </c>
      <c r="C46" s="243" t="s">
        <v>160</v>
      </c>
      <c r="D46" s="244" t="s">
        <v>4174</v>
      </c>
      <c r="E46" s="245" t="s">
        <v>4173</v>
      </c>
      <c r="F46" s="243" t="s">
        <v>171</v>
      </c>
      <c r="G46" s="246">
        <v>150</v>
      </c>
      <c r="H46" s="246"/>
      <c r="I46" s="246">
        <f t="shared" si="0"/>
        <v>0</v>
      </c>
      <c r="J46" s="247">
        <v>0</v>
      </c>
      <c r="K46" s="246">
        <f t="shared" si="1"/>
        <v>0</v>
      </c>
      <c r="L46" s="247">
        <v>0</v>
      </c>
      <c r="M46" s="246">
        <f t="shared" si="2"/>
        <v>0</v>
      </c>
      <c r="N46" s="248">
        <v>20</v>
      </c>
      <c r="O46" s="249">
        <v>8</v>
      </c>
      <c r="P46" s="250" t="s">
        <v>146</v>
      </c>
    </row>
    <row r="47" spans="1:16" s="250" customFormat="1" ht="12.75" customHeight="1">
      <c r="A47" s="243">
        <v>32</v>
      </c>
      <c r="B47" s="243" t="s">
        <v>157</v>
      </c>
      <c r="C47" s="243" t="s">
        <v>160</v>
      </c>
      <c r="D47" s="244" t="s">
        <v>4172</v>
      </c>
      <c r="E47" s="245" t="s">
        <v>4171</v>
      </c>
      <c r="F47" s="243" t="s">
        <v>171</v>
      </c>
      <c r="G47" s="246">
        <v>8</v>
      </c>
      <c r="H47" s="246"/>
      <c r="I47" s="246">
        <f t="shared" si="0"/>
        <v>0</v>
      </c>
      <c r="J47" s="247">
        <v>0</v>
      </c>
      <c r="K47" s="246">
        <f t="shared" si="1"/>
        <v>0</v>
      </c>
      <c r="L47" s="247">
        <v>0</v>
      </c>
      <c r="M47" s="246">
        <f t="shared" si="2"/>
        <v>0</v>
      </c>
      <c r="N47" s="248">
        <v>20</v>
      </c>
      <c r="O47" s="249">
        <v>8</v>
      </c>
      <c r="P47" s="250" t="s">
        <v>146</v>
      </c>
    </row>
    <row r="48" spans="1:16" s="250" customFormat="1" ht="12.75" customHeight="1">
      <c r="A48" s="243">
        <v>33</v>
      </c>
      <c r="B48" s="243" t="s">
        <v>157</v>
      </c>
      <c r="C48" s="243" t="s">
        <v>160</v>
      </c>
      <c r="D48" s="244" t="s">
        <v>4170</v>
      </c>
      <c r="E48" s="245" t="s">
        <v>4169</v>
      </c>
      <c r="F48" s="243" t="s">
        <v>161</v>
      </c>
      <c r="G48" s="246">
        <v>100</v>
      </c>
      <c r="H48" s="246"/>
      <c r="I48" s="246">
        <f t="shared" si="0"/>
        <v>0</v>
      </c>
      <c r="J48" s="247">
        <v>0</v>
      </c>
      <c r="K48" s="246">
        <f t="shared" si="1"/>
        <v>0</v>
      </c>
      <c r="L48" s="247">
        <v>0</v>
      </c>
      <c r="M48" s="246">
        <f t="shared" si="2"/>
        <v>0</v>
      </c>
      <c r="N48" s="248">
        <v>20</v>
      </c>
      <c r="O48" s="249">
        <v>8</v>
      </c>
      <c r="P48" s="250" t="s">
        <v>146</v>
      </c>
    </row>
    <row r="49" spans="1:16" s="250" customFormat="1" ht="12.75" customHeight="1">
      <c r="A49" s="243">
        <v>34</v>
      </c>
      <c r="B49" s="243" t="s">
        <v>157</v>
      </c>
      <c r="C49" s="243" t="s">
        <v>160</v>
      </c>
      <c r="D49" s="244" t="s">
        <v>4168</v>
      </c>
      <c r="E49" s="245" t="s">
        <v>4167</v>
      </c>
      <c r="F49" s="243" t="s">
        <v>161</v>
      </c>
      <c r="G49" s="246">
        <v>150</v>
      </c>
      <c r="H49" s="246"/>
      <c r="I49" s="246">
        <f t="shared" si="0"/>
        <v>0</v>
      </c>
      <c r="J49" s="247">
        <v>0</v>
      </c>
      <c r="K49" s="246">
        <f t="shared" si="1"/>
        <v>0</v>
      </c>
      <c r="L49" s="247">
        <v>0</v>
      </c>
      <c r="M49" s="246">
        <f t="shared" si="2"/>
        <v>0</v>
      </c>
      <c r="N49" s="248">
        <v>20</v>
      </c>
      <c r="O49" s="249">
        <v>8</v>
      </c>
      <c r="P49" s="250" t="s">
        <v>146</v>
      </c>
    </row>
    <row r="50" spans="1:16" s="250" customFormat="1" ht="12.75" customHeight="1">
      <c r="A50" s="243">
        <v>35</v>
      </c>
      <c r="B50" s="243" t="s">
        <v>157</v>
      </c>
      <c r="C50" s="243" t="s">
        <v>160</v>
      </c>
      <c r="D50" s="244" t="s">
        <v>4166</v>
      </c>
      <c r="E50" s="245" t="s">
        <v>4165</v>
      </c>
      <c r="F50" s="243" t="s">
        <v>161</v>
      </c>
      <c r="G50" s="246">
        <v>200</v>
      </c>
      <c r="H50" s="246"/>
      <c r="I50" s="246">
        <f t="shared" si="0"/>
        <v>0</v>
      </c>
      <c r="J50" s="247">
        <v>0</v>
      </c>
      <c r="K50" s="246">
        <f t="shared" si="1"/>
        <v>0</v>
      </c>
      <c r="L50" s="247">
        <v>0</v>
      </c>
      <c r="M50" s="246">
        <f t="shared" si="2"/>
        <v>0</v>
      </c>
      <c r="N50" s="248">
        <v>20</v>
      </c>
      <c r="O50" s="249">
        <v>8</v>
      </c>
      <c r="P50" s="250" t="s">
        <v>146</v>
      </c>
    </row>
    <row r="51" spans="1:16" s="232" customFormat="1" ht="12.75" customHeight="1">
      <c r="B51" s="233" t="s">
        <v>58</v>
      </c>
      <c r="D51" s="232" t="s">
        <v>3038</v>
      </c>
      <c r="E51" s="232" t="s">
        <v>4164</v>
      </c>
      <c r="I51" s="234">
        <f>SUM(I52:I71)</f>
        <v>0</v>
      </c>
      <c r="K51" s="234">
        <f>SUM(K52:K71)</f>
        <v>0</v>
      </c>
      <c r="M51" s="234">
        <f>SUM(M52:M71)</f>
        <v>0</v>
      </c>
      <c r="P51" s="232" t="s">
        <v>152</v>
      </c>
    </row>
    <row r="52" spans="1:16" s="242" customFormat="1" ht="12.75" customHeight="1">
      <c r="A52" s="235">
        <v>36</v>
      </c>
      <c r="B52" s="235" t="s">
        <v>151</v>
      </c>
      <c r="C52" s="235" t="s">
        <v>150</v>
      </c>
      <c r="D52" s="236" t="s">
        <v>3836</v>
      </c>
      <c r="E52" s="237" t="s">
        <v>3835</v>
      </c>
      <c r="F52" s="235" t="s">
        <v>171</v>
      </c>
      <c r="G52" s="238">
        <v>14</v>
      </c>
      <c r="H52" s="238"/>
      <c r="I52" s="238">
        <f t="shared" ref="I52:I71" si="3">ROUND(G52*H52,3)</f>
        <v>0</v>
      </c>
      <c r="J52" s="239">
        <v>0</v>
      </c>
      <c r="K52" s="238">
        <f t="shared" ref="K52:K71" si="4">G52*J52</f>
        <v>0</v>
      </c>
      <c r="L52" s="239">
        <v>0</v>
      </c>
      <c r="M52" s="238">
        <f t="shared" ref="M52:M71" si="5">G52*L52</f>
        <v>0</v>
      </c>
      <c r="N52" s="240">
        <v>20</v>
      </c>
      <c r="O52" s="241">
        <v>4</v>
      </c>
      <c r="P52" s="242" t="s">
        <v>146</v>
      </c>
    </row>
    <row r="53" spans="1:16" s="242" customFormat="1" ht="22.5" customHeight="1">
      <c r="A53" s="235">
        <v>37</v>
      </c>
      <c r="B53" s="235" t="s">
        <v>151</v>
      </c>
      <c r="C53" s="235" t="s">
        <v>150</v>
      </c>
      <c r="D53" s="236" t="s">
        <v>4163</v>
      </c>
      <c r="E53" s="237" t="s">
        <v>4162</v>
      </c>
      <c r="F53" s="235" t="s">
        <v>171</v>
      </c>
      <c r="G53" s="238">
        <v>66</v>
      </c>
      <c r="H53" s="238"/>
      <c r="I53" s="238">
        <f t="shared" si="3"/>
        <v>0</v>
      </c>
      <c r="J53" s="239">
        <v>0</v>
      </c>
      <c r="K53" s="238">
        <f t="shared" si="4"/>
        <v>0</v>
      </c>
      <c r="L53" s="239">
        <v>0</v>
      </c>
      <c r="M53" s="238">
        <f t="shared" si="5"/>
        <v>0</v>
      </c>
      <c r="N53" s="240">
        <v>20</v>
      </c>
      <c r="O53" s="241">
        <v>4</v>
      </c>
      <c r="P53" s="242" t="s">
        <v>146</v>
      </c>
    </row>
    <row r="54" spans="1:16" s="242" customFormat="1" ht="12.75" customHeight="1">
      <c r="A54" s="235">
        <v>38</v>
      </c>
      <c r="B54" s="235" t="s">
        <v>151</v>
      </c>
      <c r="C54" s="235" t="s">
        <v>150</v>
      </c>
      <c r="D54" s="236" t="s">
        <v>4161</v>
      </c>
      <c r="E54" s="237" t="s">
        <v>4160</v>
      </c>
      <c r="F54" s="235" t="s">
        <v>171</v>
      </c>
      <c r="G54" s="238">
        <v>66</v>
      </c>
      <c r="H54" s="238"/>
      <c r="I54" s="238">
        <f t="shared" si="3"/>
        <v>0</v>
      </c>
      <c r="J54" s="239">
        <v>0</v>
      </c>
      <c r="K54" s="238">
        <f t="shared" si="4"/>
        <v>0</v>
      </c>
      <c r="L54" s="239">
        <v>0</v>
      </c>
      <c r="M54" s="238">
        <f t="shared" si="5"/>
        <v>0</v>
      </c>
      <c r="N54" s="240">
        <v>20</v>
      </c>
      <c r="O54" s="241">
        <v>4</v>
      </c>
      <c r="P54" s="242" t="s">
        <v>146</v>
      </c>
    </row>
    <row r="55" spans="1:16" s="242" customFormat="1" ht="12.75" customHeight="1">
      <c r="A55" s="235">
        <v>39</v>
      </c>
      <c r="B55" s="235" t="s">
        <v>151</v>
      </c>
      <c r="C55" s="235" t="s">
        <v>150</v>
      </c>
      <c r="D55" s="236" t="s">
        <v>4159</v>
      </c>
      <c r="E55" s="237" t="s">
        <v>4158</v>
      </c>
      <c r="F55" s="235" t="s">
        <v>171</v>
      </c>
      <c r="G55" s="238">
        <v>1</v>
      </c>
      <c r="H55" s="238"/>
      <c r="I55" s="238">
        <f t="shared" si="3"/>
        <v>0</v>
      </c>
      <c r="J55" s="239">
        <v>0</v>
      </c>
      <c r="K55" s="238">
        <f t="shared" si="4"/>
        <v>0</v>
      </c>
      <c r="L55" s="239">
        <v>0</v>
      </c>
      <c r="M55" s="238">
        <f t="shared" si="5"/>
        <v>0</v>
      </c>
      <c r="N55" s="240">
        <v>20</v>
      </c>
      <c r="O55" s="241">
        <v>4</v>
      </c>
      <c r="P55" s="242" t="s">
        <v>146</v>
      </c>
    </row>
    <row r="56" spans="1:16" s="242" customFormat="1" ht="12.75" customHeight="1">
      <c r="A56" s="235">
        <v>40</v>
      </c>
      <c r="B56" s="235" t="s">
        <v>151</v>
      </c>
      <c r="C56" s="235" t="s">
        <v>150</v>
      </c>
      <c r="D56" s="236" t="s">
        <v>4157</v>
      </c>
      <c r="E56" s="237" t="s">
        <v>4156</v>
      </c>
      <c r="F56" s="235" t="s">
        <v>171</v>
      </c>
      <c r="G56" s="238">
        <v>1</v>
      </c>
      <c r="H56" s="238"/>
      <c r="I56" s="238">
        <f t="shared" si="3"/>
        <v>0</v>
      </c>
      <c r="J56" s="239">
        <v>0</v>
      </c>
      <c r="K56" s="238">
        <f t="shared" si="4"/>
        <v>0</v>
      </c>
      <c r="L56" s="239">
        <v>0</v>
      </c>
      <c r="M56" s="238">
        <f t="shared" si="5"/>
        <v>0</v>
      </c>
      <c r="N56" s="240">
        <v>20</v>
      </c>
      <c r="O56" s="241">
        <v>4</v>
      </c>
      <c r="P56" s="242" t="s">
        <v>146</v>
      </c>
    </row>
    <row r="57" spans="1:16" s="242" customFormat="1" ht="12.75" customHeight="1">
      <c r="A57" s="235">
        <v>41</v>
      </c>
      <c r="B57" s="235" t="s">
        <v>151</v>
      </c>
      <c r="C57" s="235" t="s">
        <v>150</v>
      </c>
      <c r="D57" s="236" t="s">
        <v>4086</v>
      </c>
      <c r="E57" s="237" t="s">
        <v>4085</v>
      </c>
      <c r="F57" s="235" t="s">
        <v>171</v>
      </c>
      <c r="G57" s="238">
        <v>1</v>
      </c>
      <c r="H57" s="238"/>
      <c r="I57" s="238">
        <f t="shared" si="3"/>
        <v>0</v>
      </c>
      <c r="J57" s="239">
        <v>0</v>
      </c>
      <c r="K57" s="238">
        <f t="shared" si="4"/>
        <v>0</v>
      </c>
      <c r="L57" s="239">
        <v>0</v>
      </c>
      <c r="M57" s="238">
        <f t="shared" si="5"/>
        <v>0</v>
      </c>
      <c r="N57" s="240">
        <v>20</v>
      </c>
      <c r="O57" s="241">
        <v>4</v>
      </c>
      <c r="P57" s="242" t="s">
        <v>146</v>
      </c>
    </row>
    <row r="58" spans="1:16" s="242" customFormat="1" ht="12.75" customHeight="1">
      <c r="A58" s="235">
        <v>42</v>
      </c>
      <c r="B58" s="235" t="s">
        <v>151</v>
      </c>
      <c r="C58" s="235" t="s">
        <v>150</v>
      </c>
      <c r="D58" s="236" t="s">
        <v>4082</v>
      </c>
      <c r="E58" s="237" t="s">
        <v>4081</v>
      </c>
      <c r="F58" s="235" t="s">
        <v>171</v>
      </c>
      <c r="G58" s="238">
        <v>2</v>
      </c>
      <c r="H58" s="238"/>
      <c r="I58" s="238">
        <f t="shared" si="3"/>
        <v>0</v>
      </c>
      <c r="J58" s="239">
        <v>0</v>
      </c>
      <c r="K58" s="238">
        <f t="shared" si="4"/>
        <v>0</v>
      </c>
      <c r="L58" s="239">
        <v>0</v>
      </c>
      <c r="M58" s="238">
        <f t="shared" si="5"/>
        <v>0</v>
      </c>
      <c r="N58" s="240">
        <v>20</v>
      </c>
      <c r="O58" s="241">
        <v>4</v>
      </c>
      <c r="P58" s="242" t="s">
        <v>146</v>
      </c>
    </row>
    <row r="59" spans="1:16" s="242" customFormat="1" ht="12.75" customHeight="1">
      <c r="A59" s="235">
        <v>43</v>
      </c>
      <c r="B59" s="235" t="s">
        <v>151</v>
      </c>
      <c r="C59" s="235" t="s">
        <v>150</v>
      </c>
      <c r="D59" s="236" t="s">
        <v>3998</v>
      </c>
      <c r="E59" s="237" t="s">
        <v>3997</v>
      </c>
      <c r="F59" s="235" t="s">
        <v>161</v>
      </c>
      <c r="G59" s="238">
        <v>1350</v>
      </c>
      <c r="H59" s="238"/>
      <c r="I59" s="238">
        <f t="shared" si="3"/>
        <v>0</v>
      </c>
      <c r="J59" s="239">
        <v>0</v>
      </c>
      <c r="K59" s="238">
        <f t="shared" si="4"/>
        <v>0</v>
      </c>
      <c r="L59" s="239">
        <v>0</v>
      </c>
      <c r="M59" s="238">
        <f t="shared" si="5"/>
        <v>0</v>
      </c>
      <c r="N59" s="240">
        <v>20</v>
      </c>
      <c r="O59" s="241">
        <v>4</v>
      </c>
      <c r="P59" s="242" t="s">
        <v>146</v>
      </c>
    </row>
    <row r="60" spans="1:16" s="250" customFormat="1" ht="12.75" customHeight="1">
      <c r="A60" s="243">
        <v>44</v>
      </c>
      <c r="B60" s="243" t="s">
        <v>157</v>
      </c>
      <c r="C60" s="243" t="s">
        <v>160</v>
      </c>
      <c r="D60" s="244" t="s">
        <v>3990</v>
      </c>
      <c r="E60" s="245" t="s">
        <v>3989</v>
      </c>
      <c r="F60" s="243" t="s">
        <v>161</v>
      </c>
      <c r="G60" s="246">
        <v>1350</v>
      </c>
      <c r="H60" s="246"/>
      <c r="I60" s="246">
        <f t="shared" si="3"/>
        <v>0</v>
      </c>
      <c r="J60" s="247">
        <v>0</v>
      </c>
      <c r="K60" s="246">
        <f t="shared" si="4"/>
        <v>0</v>
      </c>
      <c r="L60" s="247">
        <v>0</v>
      </c>
      <c r="M60" s="246">
        <f t="shared" si="5"/>
        <v>0</v>
      </c>
      <c r="N60" s="248">
        <v>20</v>
      </c>
      <c r="O60" s="249">
        <v>8</v>
      </c>
      <c r="P60" s="250" t="s">
        <v>146</v>
      </c>
    </row>
    <row r="61" spans="1:16" s="250" customFormat="1" ht="12.75" customHeight="1">
      <c r="A61" s="243">
        <v>45</v>
      </c>
      <c r="B61" s="243" t="s">
        <v>157</v>
      </c>
      <c r="C61" s="243" t="s">
        <v>160</v>
      </c>
      <c r="D61" s="244" t="s">
        <v>4155</v>
      </c>
      <c r="E61" s="245" t="s">
        <v>4154</v>
      </c>
      <c r="F61" s="243" t="s">
        <v>171</v>
      </c>
      <c r="G61" s="246">
        <v>66</v>
      </c>
      <c r="H61" s="246"/>
      <c r="I61" s="246">
        <f t="shared" si="3"/>
        <v>0</v>
      </c>
      <c r="J61" s="247">
        <v>0</v>
      </c>
      <c r="K61" s="246">
        <f t="shared" si="4"/>
        <v>0</v>
      </c>
      <c r="L61" s="247">
        <v>0</v>
      </c>
      <c r="M61" s="246">
        <f t="shared" si="5"/>
        <v>0</v>
      </c>
      <c r="N61" s="248">
        <v>20</v>
      </c>
      <c r="O61" s="249">
        <v>8</v>
      </c>
      <c r="P61" s="250" t="s">
        <v>146</v>
      </c>
    </row>
    <row r="62" spans="1:16" s="250" customFormat="1" ht="12.75" customHeight="1">
      <c r="A62" s="243">
        <v>46</v>
      </c>
      <c r="B62" s="243" t="s">
        <v>157</v>
      </c>
      <c r="C62" s="243" t="s">
        <v>160</v>
      </c>
      <c r="D62" s="244" t="s">
        <v>4153</v>
      </c>
      <c r="E62" s="245" t="s">
        <v>4152</v>
      </c>
      <c r="F62" s="243" t="s">
        <v>171</v>
      </c>
      <c r="G62" s="246">
        <v>66</v>
      </c>
      <c r="H62" s="246"/>
      <c r="I62" s="246">
        <f t="shared" si="3"/>
        <v>0</v>
      </c>
      <c r="J62" s="247">
        <v>0</v>
      </c>
      <c r="K62" s="246">
        <f t="shared" si="4"/>
        <v>0</v>
      </c>
      <c r="L62" s="247">
        <v>0</v>
      </c>
      <c r="M62" s="246">
        <f t="shared" si="5"/>
        <v>0</v>
      </c>
      <c r="N62" s="248">
        <v>20</v>
      </c>
      <c r="O62" s="249">
        <v>8</v>
      </c>
      <c r="P62" s="250" t="s">
        <v>146</v>
      </c>
    </row>
    <row r="63" spans="1:16" s="250" customFormat="1" ht="12.75" customHeight="1">
      <c r="A63" s="243">
        <v>47</v>
      </c>
      <c r="B63" s="243" t="s">
        <v>157</v>
      </c>
      <c r="C63" s="243" t="s">
        <v>160</v>
      </c>
      <c r="D63" s="244" t="s">
        <v>4151</v>
      </c>
      <c r="E63" s="245" t="s">
        <v>4150</v>
      </c>
      <c r="F63" s="243" t="s">
        <v>171</v>
      </c>
      <c r="G63" s="246">
        <v>1</v>
      </c>
      <c r="H63" s="246"/>
      <c r="I63" s="246">
        <f t="shared" si="3"/>
        <v>0</v>
      </c>
      <c r="J63" s="247">
        <v>0</v>
      </c>
      <c r="K63" s="246">
        <f t="shared" si="4"/>
        <v>0</v>
      </c>
      <c r="L63" s="247">
        <v>0</v>
      </c>
      <c r="M63" s="246">
        <f t="shared" si="5"/>
        <v>0</v>
      </c>
      <c r="N63" s="248">
        <v>20</v>
      </c>
      <c r="O63" s="249">
        <v>8</v>
      </c>
      <c r="P63" s="250" t="s">
        <v>146</v>
      </c>
    </row>
    <row r="64" spans="1:16" s="250" customFormat="1" ht="12.75" customHeight="1">
      <c r="A64" s="243">
        <v>48</v>
      </c>
      <c r="B64" s="243" t="s">
        <v>157</v>
      </c>
      <c r="C64" s="243" t="s">
        <v>160</v>
      </c>
      <c r="D64" s="244" t="s">
        <v>4149</v>
      </c>
      <c r="E64" s="245" t="s">
        <v>3875</v>
      </c>
      <c r="F64" s="243" t="s">
        <v>171</v>
      </c>
      <c r="G64" s="246">
        <v>1</v>
      </c>
      <c r="H64" s="246"/>
      <c r="I64" s="246">
        <f t="shared" si="3"/>
        <v>0</v>
      </c>
      <c r="J64" s="247">
        <v>0</v>
      </c>
      <c r="K64" s="246">
        <f t="shared" si="4"/>
        <v>0</v>
      </c>
      <c r="L64" s="247">
        <v>0</v>
      </c>
      <c r="M64" s="246">
        <f t="shared" si="5"/>
        <v>0</v>
      </c>
      <c r="N64" s="248">
        <v>20</v>
      </c>
      <c r="O64" s="249">
        <v>8</v>
      </c>
      <c r="P64" s="250" t="s">
        <v>146</v>
      </c>
    </row>
    <row r="65" spans="1:16" s="250" customFormat="1" ht="12.75" customHeight="1">
      <c r="A65" s="243">
        <v>49</v>
      </c>
      <c r="B65" s="243" t="s">
        <v>157</v>
      </c>
      <c r="C65" s="243" t="s">
        <v>160</v>
      </c>
      <c r="D65" s="244" t="s">
        <v>4148</v>
      </c>
      <c r="E65" s="245" t="s">
        <v>4147</v>
      </c>
      <c r="F65" s="243" t="s">
        <v>171</v>
      </c>
      <c r="G65" s="246">
        <v>1</v>
      </c>
      <c r="H65" s="246"/>
      <c r="I65" s="246">
        <f t="shared" si="3"/>
        <v>0</v>
      </c>
      <c r="J65" s="247">
        <v>0</v>
      </c>
      <c r="K65" s="246">
        <f t="shared" si="4"/>
        <v>0</v>
      </c>
      <c r="L65" s="247">
        <v>0</v>
      </c>
      <c r="M65" s="246">
        <f t="shared" si="5"/>
        <v>0</v>
      </c>
      <c r="N65" s="248">
        <v>20</v>
      </c>
      <c r="O65" s="249">
        <v>8</v>
      </c>
      <c r="P65" s="250" t="s">
        <v>146</v>
      </c>
    </row>
    <row r="66" spans="1:16" s="250" customFormat="1" ht="12.75" customHeight="1">
      <c r="A66" s="243">
        <v>50</v>
      </c>
      <c r="B66" s="243" t="s">
        <v>157</v>
      </c>
      <c r="C66" s="243" t="s">
        <v>160</v>
      </c>
      <c r="D66" s="244" t="s">
        <v>4146</v>
      </c>
      <c r="E66" s="245" t="s">
        <v>4145</v>
      </c>
      <c r="F66" s="243" t="s">
        <v>171</v>
      </c>
      <c r="G66" s="246">
        <v>1</v>
      </c>
      <c r="H66" s="246"/>
      <c r="I66" s="246">
        <f t="shared" si="3"/>
        <v>0</v>
      </c>
      <c r="J66" s="247">
        <v>0</v>
      </c>
      <c r="K66" s="246">
        <f t="shared" si="4"/>
        <v>0</v>
      </c>
      <c r="L66" s="247">
        <v>0</v>
      </c>
      <c r="M66" s="246">
        <f t="shared" si="5"/>
        <v>0</v>
      </c>
      <c r="N66" s="248">
        <v>20</v>
      </c>
      <c r="O66" s="249">
        <v>8</v>
      </c>
      <c r="P66" s="250" t="s">
        <v>146</v>
      </c>
    </row>
    <row r="67" spans="1:16" s="250" customFormat="1" ht="12.75" customHeight="1">
      <c r="A67" s="243">
        <v>51</v>
      </c>
      <c r="B67" s="243" t="s">
        <v>157</v>
      </c>
      <c r="C67" s="243" t="s">
        <v>160</v>
      </c>
      <c r="D67" s="244" t="s">
        <v>4144</v>
      </c>
      <c r="E67" s="245" t="s">
        <v>4143</v>
      </c>
      <c r="F67" s="243" t="s">
        <v>171</v>
      </c>
      <c r="G67" s="246">
        <v>1</v>
      </c>
      <c r="H67" s="246"/>
      <c r="I67" s="246">
        <f t="shared" si="3"/>
        <v>0</v>
      </c>
      <c r="J67" s="247">
        <v>0</v>
      </c>
      <c r="K67" s="246">
        <f t="shared" si="4"/>
        <v>0</v>
      </c>
      <c r="L67" s="247">
        <v>0</v>
      </c>
      <c r="M67" s="246">
        <f t="shared" si="5"/>
        <v>0</v>
      </c>
      <c r="N67" s="248">
        <v>20</v>
      </c>
      <c r="O67" s="249">
        <v>8</v>
      </c>
      <c r="P67" s="250" t="s">
        <v>146</v>
      </c>
    </row>
    <row r="68" spans="1:16" s="250" customFormat="1" ht="12.75" customHeight="1">
      <c r="A68" s="243">
        <v>52</v>
      </c>
      <c r="B68" s="243" t="s">
        <v>157</v>
      </c>
      <c r="C68" s="243" t="s">
        <v>160</v>
      </c>
      <c r="D68" s="244" t="s">
        <v>4142</v>
      </c>
      <c r="E68" s="245" t="s">
        <v>4141</v>
      </c>
      <c r="F68" s="243" t="s">
        <v>171</v>
      </c>
      <c r="G68" s="246">
        <v>12</v>
      </c>
      <c r="H68" s="246"/>
      <c r="I68" s="246">
        <f t="shared" si="3"/>
        <v>0</v>
      </c>
      <c r="J68" s="247">
        <v>0</v>
      </c>
      <c r="K68" s="246">
        <f t="shared" si="4"/>
        <v>0</v>
      </c>
      <c r="L68" s="247">
        <v>0</v>
      </c>
      <c r="M68" s="246">
        <f t="shared" si="5"/>
        <v>0</v>
      </c>
      <c r="N68" s="248">
        <v>20</v>
      </c>
      <c r="O68" s="249">
        <v>8</v>
      </c>
      <c r="P68" s="250" t="s">
        <v>146</v>
      </c>
    </row>
    <row r="69" spans="1:16" s="250" customFormat="1" ht="12.75" customHeight="1">
      <c r="A69" s="243">
        <v>53</v>
      </c>
      <c r="B69" s="243" t="s">
        <v>157</v>
      </c>
      <c r="C69" s="243" t="s">
        <v>160</v>
      </c>
      <c r="D69" s="244" t="s">
        <v>4140</v>
      </c>
      <c r="E69" s="245" t="s">
        <v>4139</v>
      </c>
      <c r="F69" s="243" t="s">
        <v>171</v>
      </c>
      <c r="G69" s="246">
        <v>1</v>
      </c>
      <c r="H69" s="246"/>
      <c r="I69" s="246">
        <f t="shared" si="3"/>
        <v>0</v>
      </c>
      <c r="J69" s="247">
        <v>0</v>
      </c>
      <c r="K69" s="246">
        <f t="shared" si="4"/>
        <v>0</v>
      </c>
      <c r="L69" s="247">
        <v>0</v>
      </c>
      <c r="M69" s="246">
        <f t="shared" si="5"/>
        <v>0</v>
      </c>
      <c r="N69" s="248">
        <v>20</v>
      </c>
      <c r="O69" s="249">
        <v>8</v>
      </c>
      <c r="P69" s="250" t="s">
        <v>146</v>
      </c>
    </row>
    <row r="70" spans="1:16" s="250" customFormat="1" ht="12.75" customHeight="1">
      <c r="A70" s="243">
        <v>54</v>
      </c>
      <c r="B70" s="243" t="s">
        <v>157</v>
      </c>
      <c r="C70" s="243" t="s">
        <v>160</v>
      </c>
      <c r="D70" s="244" t="s">
        <v>4058</v>
      </c>
      <c r="E70" s="245" t="s">
        <v>4057</v>
      </c>
      <c r="F70" s="243" t="s">
        <v>171</v>
      </c>
      <c r="G70" s="246">
        <v>2</v>
      </c>
      <c r="H70" s="246"/>
      <c r="I70" s="246">
        <f t="shared" si="3"/>
        <v>0</v>
      </c>
      <c r="J70" s="247">
        <v>0</v>
      </c>
      <c r="K70" s="246">
        <f t="shared" si="4"/>
        <v>0</v>
      </c>
      <c r="L70" s="247">
        <v>0</v>
      </c>
      <c r="M70" s="246">
        <f t="shared" si="5"/>
        <v>0</v>
      </c>
      <c r="N70" s="248">
        <v>20</v>
      </c>
      <c r="O70" s="249">
        <v>8</v>
      </c>
      <c r="P70" s="250" t="s">
        <v>146</v>
      </c>
    </row>
    <row r="71" spans="1:16" s="250" customFormat="1" ht="12.75" customHeight="1">
      <c r="A71" s="243">
        <v>55</v>
      </c>
      <c r="B71" s="243" t="s">
        <v>157</v>
      </c>
      <c r="C71" s="243" t="s">
        <v>160</v>
      </c>
      <c r="D71" s="244" t="s">
        <v>4044</v>
      </c>
      <c r="E71" s="245" t="s">
        <v>4043</v>
      </c>
      <c r="F71" s="243" t="s">
        <v>171</v>
      </c>
      <c r="G71" s="246">
        <v>2</v>
      </c>
      <c r="H71" s="246"/>
      <c r="I71" s="246">
        <f t="shared" si="3"/>
        <v>0</v>
      </c>
      <c r="J71" s="247">
        <v>0</v>
      </c>
      <c r="K71" s="246">
        <f t="shared" si="4"/>
        <v>0</v>
      </c>
      <c r="L71" s="247">
        <v>0</v>
      </c>
      <c r="M71" s="246">
        <f t="shared" si="5"/>
        <v>0</v>
      </c>
      <c r="N71" s="248">
        <v>20</v>
      </c>
      <c r="O71" s="249">
        <v>8</v>
      </c>
      <c r="P71" s="250" t="s">
        <v>146</v>
      </c>
    </row>
    <row r="72" spans="1:16" s="232" customFormat="1" ht="12.75" customHeight="1">
      <c r="B72" s="233" t="s">
        <v>58</v>
      </c>
      <c r="D72" s="232" t="s">
        <v>2997</v>
      </c>
      <c r="E72" s="232" t="s">
        <v>4138</v>
      </c>
      <c r="I72" s="234">
        <f>SUM(I73:I97)</f>
        <v>0</v>
      </c>
      <c r="K72" s="234">
        <f>SUM(K73:K97)</f>
        <v>0</v>
      </c>
      <c r="M72" s="234">
        <f>SUM(M73:M97)</f>
        <v>0</v>
      </c>
      <c r="P72" s="232" t="s">
        <v>152</v>
      </c>
    </row>
    <row r="73" spans="1:16" s="242" customFormat="1" ht="22.5" customHeight="1">
      <c r="A73" s="235">
        <v>56</v>
      </c>
      <c r="B73" s="235" t="s">
        <v>151</v>
      </c>
      <c r="C73" s="235" t="s">
        <v>150</v>
      </c>
      <c r="D73" s="236" t="s">
        <v>4137</v>
      </c>
      <c r="E73" s="237" t="s">
        <v>4136</v>
      </c>
      <c r="F73" s="235" t="s">
        <v>161</v>
      </c>
      <c r="G73" s="238">
        <v>300</v>
      </c>
      <c r="H73" s="238"/>
      <c r="I73" s="238">
        <f t="shared" ref="I73:I97" si="6">ROUND(G73*H73,3)</f>
        <v>0</v>
      </c>
      <c r="J73" s="239">
        <v>0</v>
      </c>
      <c r="K73" s="238">
        <f t="shared" ref="K73:K97" si="7">G73*J73</f>
        <v>0</v>
      </c>
      <c r="L73" s="239">
        <v>0</v>
      </c>
      <c r="M73" s="238">
        <f t="shared" ref="M73:M97" si="8">G73*L73</f>
        <v>0</v>
      </c>
      <c r="N73" s="240">
        <v>20</v>
      </c>
      <c r="O73" s="241">
        <v>4</v>
      </c>
      <c r="P73" s="242" t="s">
        <v>146</v>
      </c>
    </row>
    <row r="74" spans="1:16" s="242" customFormat="1" ht="22.5" customHeight="1">
      <c r="A74" s="235">
        <v>57</v>
      </c>
      <c r="B74" s="235" t="s">
        <v>151</v>
      </c>
      <c r="C74" s="235" t="s">
        <v>150</v>
      </c>
      <c r="D74" s="236" t="s">
        <v>4135</v>
      </c>
      <c r="E74" s="237" t="s">
        <v>4134</v>
      </c>
      <c r="F74" s="235" t="s">
        <v>161</v>
      </c>
      <c r="G74" s="238">
        <v>160</v>
      </c>
      <c r="H74" s="238"/>
      <c r="I74" s="238">
        <f t="shared" si="6"/>
        <v>0</v>
      </c>
      <c r="J74" s="239">
        <v>0</v>
      </c>
      <c r="K74" s="238">
        <f t="shared" si="7"/>
        <v>0</v>
      </c>
      <c r="L74" s="239">
        <v>0</v>
      </c>
      <c r="M74" s="238">
        <f t="shared" si="8"/>
        <v>0</v>
      </c>
      <c r="N74" s="240">
        <v>20</v>
      </c>
      <c r="O74" s="241">
        <v>4</v>
      </c>
      <c r="P74" s="242" t="s">
        <v>146</v>
      </c>
    </row>
    <row r="75" spans="1:16" s="242" customFormat="1" ht="12.75" customHeight="1">
      <c r="A75" s="235">
        <v>58</v>
      </c>
      <c r="B75" s="235" t="s">
        <v>151</v>
      </c>
      <c r="C75" s="235" t="s">
        <v>150</v>
      </c>
      <c r="D75" s="236" t="s">
        <v>3894</v>
      </c>
      <c r="E75" s="237" t="s">
        <v>3893</v>
      </c>
      <c r="F75" s="235" t="s">
        <v>161</v>
      </c>
      <c r="G75" s="238">
        <v>15</v>
      </c>
      <c r="H75" s="238"/>
      <c r="I75" s="238">
        <f t="shared" si="6"/>
        <v>0</v>
      </c>
      <c r="J75" s="239">
        <v>0</v>
      </c>
      <c r="K75" s="238">
        <f t="shared" si="7"/>
        <v>0</v>
      </c>
      <c r="L75" s="239">
        <v>0</v>
      </c>
      <c r="M75" s="238">
        <f t="shared" si="8"/>
        <v>0</v>
      </c>
      <c r="N75" s="240">
        <v>20</v>
      </c>
      <c r="O75" s="241">
        <v>4</v>
      </c>
      <c r="P75" s="242" t="s">
        <v>146</v>
      </c>
    </row>
    <row r="76" spans="1:16" s="242" customFormat="1" ht="22.5" customHeight="1">
      <c r="A76" s="235">
        <v>59</v>
      </c>
      <c r="B76" s="235" t="s">
        <v>151</v>
      </c>
      <c r="C76" s="235" t="s">
        <v>150</v>
      </c>
      <c r="D76" s="236" t="s">
        <v>3888</v>
      </c>
      <c r="E76" s="237" t="s">
        <v>3887</v>
      </c>
      <c r="F76" s="235" t="s">
        <v>171</v>
      </c>
      <c r="G76" s="238">
        <v>3</v>
      </c>
      <c r="H76" s="238"/>
      <c r="I76" s="238">
        <f t="shared" si="6"/>
        <v>0</v>
      </c>
      <c r="J76" s="239">
        <v>0</v>
      </c>
      <c r="K76" s="238">
        <f t="shared" si="7"/>
        <v>0</v>
      </c>
      <c r="L76" s="239">
        <v>0</v>
      </c>
      <c r="M76" s="238">
        <f t="shared" si="8"/>
        <v>0</v>
      </c>
      <c r="N76" s="240">
        <v>20</v>
      </c>
      <c r="O76" s="241">
        <v>4</v>
      </c>
      <c r="P76" s="242" t="s">
        <v>146</v>
      </c>
    </row>
    <row r="77" spans="1:16" s="242" customFormat="1" ht="12.75" customHeight="1">
      <c r="A77" s="235">
        <v>60</v>
      </c>
      <c r="B77" s="235" t="s">
        <v>151</v>
      </c>
      <c r="C77" s="235" t="s">
        <v>150</v>
      </c>
      <c r="D77" s="236" t="s">
        <v>4133</v>
      </c>
      <c r="E77" s="237" t="s">
        <v>4132</v>
      </c>
      <c r="F77" s="235" t="s">
        <v>171</v>
      </c>
      <c r="G77" s="238">
        <v>8</v>
      </c>
      <c r="H77" s="238"/>
      <c r="I77" s="238">
        <f t="shared" si="6"/>
        <v>0</v>
      </c>
      <c r="J77" s="239">
        <v>0</v>
      </c>
      <c r="K77" s="238">
        <f t="shared" si="7"/>
        <v>0</v>
      </c>
      <c r="L77" s="239">
        <v>0</v>
      </c>
      <c r="M77" s="238">
        <f t="shared" si="8"/>
        <v>0</v>
      </c>
      <c r="N77" s="240">
        <v>20</v>
      </c>
      <c r="O77" s="241">
        <v>4</v>
      </c>
      <c r="P77" s="242" t="s">
        <v>146</v>
      </c>
    </row>
    <row r="78" spans="1:16" s="242" customFormat="1" ht="22.5" customHeight="1">
      <c r="A78" s="235">
        <v>61</v>
      </c>
      <c r="B78" s="235" t="s">
        <v>151</v>
      </c>
      <c r="C78" s="235" t="s">
        <v>150</v>
      </c>
      <c r="D78" s="236" t="s">
        <v>4131</v>
      </c>
      <c r="E78" s="237" t="s">
        <v>4130</v>
      </c>
      <c r="F78" s="235" t="s">
        <v>171</v>
      </c>
      <c r="G78" s="238">
        <v>24</v>
      </c>
      <c r="H78" s="238"/>
      <c r="I78" s="238">
        <f t="shared" si="6"/>
        <v>0</v>
      </c>
      <c r="J78" s="239">
        <v>0</v>
      </c>
      <c r="K78" s="238">
        <f t="shared" si="7"/>
        <v>0</v>
      </c>
      <c r="L78" s="239">
        <v>0</v>
      </c>
      <c r="M78" s="238">
        <f t="shared" si="8"/>
        <v>0</v>
      </c>
      <c r="N78" s="240">
        <v>20</v>
      </c>
      <c r="O78" s="241">
        <v>4</v>
      </c>
      <c r="P78" s="242" t="s">
        <v>146</v>
      </c>
    </row>
    <row r="79" spans="1:16" s="242" customFormat="1" ht="12.75" customHeight="1">
      <c r="A79" s="235">
        <v>62</v>
      </c>
      <c r="B79" s="235" t="s">
        <v>151</v>
      </c>
      <c r="C79" s="235" t="s">
        <v>150</v>
      </c>
      <c r="D79" s="236" t="s">
        <v>3880</v>
      </c>
      <c r="E79" s="237" t="s">
        <v>3879</v>
      </c>
      <c r="F79" s="235" t="s">
        <v>171</v>
      </c>
      <c r="G79" s="238">
        <v>8</v>
      </c>
      <c r="H79" s="238"/>
      <c r="I79" s="238">
        <f t="shared" si="6"/>
        <v>0</v>
      </c>
      <c r="J79" s="239">
        <v>0</v>
      </c>
      <c r="K79" s="238">
        <f t="shared" si="7"/>
        <v>0</v>
      </c>
      <c r="L79" s="239">
        <v>0</v>
      </c>
      <c r="M79" s="238">
        <f t="shared" si="8"/>
        <v>0</v>
      </c>
      <c r="N79" s="240">
        <v>20</v>
      </c>
      <c r="O79" s="241">
        <v>4</v>
      </c>
      <c r="P79" s="242" t="s">
        <v>146</v>
      </c>
    </row>
    <row r="80" spans="1:16" s="250" customFormat="1" ht="12.75" customHeight="1">
      <c r="A80" s="243">
        <v>63</v>
      </c>
      <c r="B80" s="243" t="s">
        <v>157</v>
      </c>
      <c r="C80" s="243" t="s">
        <v>160</v>
      </c>
      <c r="D80" s="244" t="s">
        <v>4129</v>
      </c>
      <c r="E80" s="245" t="s">
        <v>4128</v>
      </c>
      <c r="F80" s="243" t="s">
        <v>161</v>
      </c>
      <c r="G80" s="246">
        <v>300</v>
      </c>
      <c r="H80" s="246"/>
      <c r="I80" s="246">
        <f t="shared" si="6"/>
        <v>0</v>
      </c>
      <c r="J80" s="247">
        <v>0</v>
      </c>
      <c r="K80" s="246">
        <f t="shared" si="7"/>
        <v>0</v>
      </c>
      <c r="L80" s="247">
        <v>0</v>
      </c>
      <c r="M80" s="246">
        <f t="shared" si="8"/>
        <v>0</v>
      </c>
      <c r="N80" s="248">
        <v>20</v>
      </c>
      <c r="O80" s="249">
        <v>8</v>
      </c>
      <c r="P80" s="250" t="s">
        <v>146</v>
      </c>
    </row>
    <row r="81" spans="1:21" s="250" customFormat="1" ht="12.75" customHeight="1">
      <c r="A81" s="243">
        <v>64</v>
      </c>
      <c r="B81" s="243" t="s">
        <v>157</v>
      </c>
      <c r="C81" s="243" t="s">
        <v>160</v>
      </c>
      <c r="D81" s="244" t="s">
        <v>4127</v>
      </c>
      <c r="E81" s="245" t="s">
        <v>4126</v>
      </c>
      <c r="F81" s="243" t="s">
        <v>161</v>
      </c>
      <c r="G81" s="246">
        <v>160</v>
      </c>
      <c r="H81" s="246"/>
      <c r="I81" s="246">
        <f t="shared" si="6"/>
        <v>0</v>
      </c>
      <c r="J81" s="247">
        <v>0</v>
      </c>
      <c r="K81" s="246">
        <f t="shared" si="7"/>
        <v>0</v>
      </c>
      <c r="L81" s="247">
        <v>0</v>
      </c>
      <c r="M81" s="246">
        <f t="shared" si="8"/>
        <v>0</v>
      </c>
      <c r="N81" s="248">
        <v>20</v>
      </c>
      <c r="O81" s="249">
        <v>8</v>
      </c>
      <c r="P81" s="250" t="s">
        <v>146</v>
      </c>
    </row>
    <row r="82" spans="1:21" s="250" customFormat="1" ht="12.75" customHeight="1">
      <c r="A82" s="243">
        <v>65</v>
      </c>
      <c r="B82" s="243" t="s">
        <v>157</v>
      </c>
      <c r="C82" s="243" t="s">
        <v>160</v>
      </c>
      <c r="D82" s="244" t="s">
        <v>3856</v>
      </c>
      <c r="E82" s="245" t="s">
        <v>3855</v>
      </c>
      <c r="F82" s="243" t="s">
        <v>161</v>
      </c>
      <c r="G82" s="246">
        <v>15</v>
      </c>
      <c r="H82" s="246"/>
      <c r="I82" s="246">
        <f t="shared" si="6"/>
        <v>0</v>
      </c>
      <c r="J82" s="247">
        <v>0</v>
      </c>
      <c r="K82" s="246">
        <f t="shared" si="7"/>
        <v>0</v>
      </c>
      <c r="L82" s="247">
        <v>0</v>
      </c>
      <c r="M82" s="246">
        <f t="shared" si="8"/>
        <v>0</v>
      </c>
      <c r="N82" s="248">
        <v>20</v>
      </c>
      <c r="O82" s="249">
        <v>8</v>
      </c>
      <c r="P82" s="250" t="s">
        <v>146</v>
      </c>
    </row>
    <row r="83" spans="1:21" s="250" customFormat="1" ht="12.75" customHeight="1">
      <c r="A83" s="243">
        <v>66</v>
      </c>
      <c r="B83" s="243" t="s">
        <v>157</v>
      </c>
      <c r="C83" s="243" t="s">
        <v>160</v>
      </c>
      <c r="D83" s="244" t="s">
        <v>4125</v>
      </c>
      <c r="E83" s="245" t="s">
        <v>4124</v>
      </c>
      <c r="F83" s="243" t="s">
        <v>171</v>
      </c>
      <c r="G83" s="246">
        <v>4</v>
      </c>
      <c r="H83" s="738"/>
      <c r="I83" s="246">
        <f t="shared" si="6"/>
        <v>0</v>
      </c>
      <c r="J83" s="247">
        <v>0</v>
      </c>
      <c r="K83" s="246">
        <f t="shared" si="7"/>
        <v>0</v>
      </c>
      <c r="L83" s="247">
        <v>0</v>
      </c>
      <c r="M83" s="246">
        <f t="shared" si="8"/>
        <v>0</v>
      </c>
      <c r="N83" s="248">
        <v>20</v>
      </c>
      <c r="O83" s="249">
        <v>8</v>
      </c>
      <c r="P83" s="250" t="s">
        <v>146</v>
      </c>
      <c r="U83" s="737"/>
    </row>
    <row r="84" spans="1:21" s="250" customFormat="1" ht="12.75" customHeight="1">
      <c r="A84" s="243">
        <v>67</v>
      </c>
      <c r="B84" s="243" t="s">
        <v>157</v>
      </c>
      <c r="C84" s="243" t="s">
        <v>160</v>
      </c>
      <c r="D84" s="244" t="s">
        <v>4123</v>
      </c>
      <c r="E84" s="245" t="s">
        <v>4122</v>
      </c>
      <c r="F84" s="243" t="s">
        <v>171</v>
      </c>
      <c r="G84" s="246">
        <v>1</v>
      </c>
      <c r="H84" s="738"/>
      <c r="I84" s="246">
        <f t="shared" si="6"/>
        <v>0</v>
      </c>
      <c r="J84" s="247">
        <v>0</v>
      </c>
      <c r="K84" s="246">
        <f t="shared" si="7"/>
        <v>0</v>
      </c>
      <c r="L84" s="247">
        <v>0</v>
      </c>
      <c r="M84" s="246">
        <f t="shared" si="8"/>
        <v>0</v>
      </c>
      <c r="N84" s="248">
        <v>20</v>
      </c>
      <c r="O84" s="249">
        <v>8</v>
      </c>
      <c r="P84" s="250" t="s">
        <v>146</v>
      </c>
    </row>
    <row r="85" spans="1:21" s="250" customFormat="1" ht="12.75" customHeight="1">
      <c r="A85" s="243">
        <v>68</v>
      </c>
      <c r="B85" s="243" t="s">
        <v>157</v>
      </c>
      <c r="C85" s="243" t="s">
        <v>160</v>
      </c>
      <c r="D85" s="244" t="s">
        <v>4121</v>
      </c>
      <c r="E85" s="245" t="s">
        <v>4120</v>
      </c>
      <c r="F85" s="243" t="s">
        <v>171</v>
      </c>
      <c r="G85" s="246">
        <v>6</v>
      </c>
      <c r="H85" s="738"/>
      <c r="I85" s="246">
        <f t="shared" si="6"/>
        <v>0</v>
      </c>
      <c r="J85" s="247">
        <v>0</v>
      </c>
      <c r="K85" s="246">
        <f t="shared" si="7"/>
        <v>0</v>
      </c>
      <c r="L85" s="247">
        <v>0</v>
      </c>
      <c r="M85" s="246">
        <f t="shared" si="8"/>
        <v>0</v>
      </c>
      <c r="N85" s="248">
        <v>20</v>
      </c>
      <c r="O85" s="249">
        <v>8</v>
      </c>
      <c r="P85" s="250" t="s">
        <v>146</v>
      </c>
    </row>
    <row r="86" spans="1:21" s="250" customFormat="1" ht="12.75" customHeight="1">
      <c r="A86" s="243">
        <v>69</v>
      </c>
      <c r="B86" s="243" t="s">
        <v>157</v>
      </c>
      <c r="C86" s="243" t="s">
        <v>160</v>
      </c>
      <c r="D86" s="244" t="s">
        <v>4119</v>
      </c>
      <c r="E86" s="245" t="s">
        <v>4118</v>
      </c>
      <c r="F86" s="243" t="s">
        <v>171</v>
      </c>
      <c r="G86" s="246">
        <v>1</v>
      </c>
      <c r="H86" s="738"/>
      <c r="I86" s="246">
        <f t="shared" si="6"/>
        <v>0</v>
      </c>
      <c r="J86" s="247">
        <v>0</v>
      </c>
      <c r="K86" s="246">
        <f t="shared" si="7"/>
        <v>0</v>
      </c>
      <c r="L86" s="247">
        <v>0</v>
      </c>
      <c r="M86" s="246">
        <f t="shared" si="8"/>
        <v>0</v>
      </c>
      <c r="N86" s="248">
        <v>20</v>
      </c>
      <c r="O86" s="249">
        <v>8</v>
      </c>
      <c r="P86" s="250" t="s">
        <v>146</v>
      </c>
    </row>
    <row r="87" spans="1:21" s="250" customFormat="1" ht="12.75" customHeight="1">
      <c r="A87" s="243">
        <v>70</v>
      </c>
      <c r="B87" s="243" t="s">
        <v>157</v>
      </c>
      <c r="C87" s="243" t="s">
        <v>160</v>
      </c>
      <c r="D87" s="244" t="s">
        <v>4117</v>
      </c>
      <c r="E87" s="245" t="s">
        <v>4116</v>
      </c>
      <c r="F87" s="243" t="s">
        <v>171</v>
      </c>
      <c r="G87" s="246">
        <v>8</v>
      </c>
      <c r="H87" s="738"/>
      <c r="I87" s="246">
        <f t="shared" si="6"/>
        <v>0</v>
      </c>
      <c r="J87" s="247">
        <v>0</v>
      </c>
      <c r="K87" s="246">
        <f t="shared" si="7"/>
        <v>0</v>
      </c>
      <c r="L87" s="247">
        <v>0</v>
      </c>
      <c r="M87" s="246">
        <f t="shared" si="8"/>
        <v>0</v>
      </c>
      <c r="N87" s="248">
        <v>20</v>
      </c>
      <c r="O87" s="249">
        <v>8</v>
      </c>
      <c r="P87" s="250" t="s">
        <v>146</v>
      </c>
    </row>
    <row r="88" spans="1:21" s="250" customFormat="1" ht="12.75" customHeight="1">
      <c r="A88" s="243">
        <v>71</v>
      </c>
      <c r="B88" s="243" t="s">
        <v>157</v>
      </c>
      <c r="C88" s="243" t="s">
        <v>160</v>
      </c>
      <c r="D88" s="244" t="s">
        <v>4115</v>
      </c>
      <c r="E88" s="245" t="s">
        <v>4114</v>
      </c>
      <c r="F88" s="243" t="s">
        <v>171</v>
      </c>
      <c r="G88" s="246">
        <v>1</v>
      </c>
      <c r="H88" s="738"/>
      <c r="I88" s="246">
        <f t="shared" si="6"/>
        <v>0</v>
      </c>
      <c r="J88" s="247">
        <v>0</v>
      </c>
      <c r="K88" s="246">
        <f t="shared" si="7"/>
        <v>0</v>
      </c>
      <c r="L88" s="247">
        <v>0</v>
      </c>
      <c r="M88" s="246">
        <f t="shared" si="8"/>
        <v>0</v>
      </c>
      <c r="N88" s="248">
        <v>20</v>
      </c>
      <c r="O88" s="249">
        <v>8</v>
      </c>
      <c r="P88" s="250" t="s">
        <v>146</v>
      </c>
    </row>
    <row r="89" spans="1:21" s="250" customFormat="1" ht="12.75" customHeight="1">
      <c r="A89" s="243">
        <v>72</v>
      </c>
      <c r="B89" s="243" t="s">
        <v>157</v>
      </c>
      <c r="C89" s="243" t="s">
        <v>160</v>
      </c>
      <c r="D89" s="244" t="s">
        <v>4113</v>
      </c>
      <c r="E89" s="245" t="s">
        <v>4112</v>
      </c>
      <c r="F89" s="243" t="s">
        <v>171</v>
      </c>
      <c r="G89" s="246">
        <v>2</v>
      </c>
      <c r="H89" s="738"/>
      <c r="I89" s="246">
        <f t="shared" si="6"/>
        <v>0</v>
      </c>
      <c r="J89" s="247">
        <v>0</v>
      </c>
      <c r="K89" s="246">
        <f t="shared" si="7"/>
        <v>0</v>
      </c>
      <c r="L89" s="247">
        <v>0</v>
      </c>
      <c r="M89" s="246">
        <f t="shared" si="8"/>
        <v>0</v>
      </c>
      <c r="N89" s="248">
        <v>20</v>
      </c>
      <c r="O89" s="249">
        <v>8</v>
      </c>
      <c r="P89" s="250" t="s">
        <v>146</v>
      </c>
    </row>
    <row r="90" spans="1:21" s="250" customFormat="1" ht="12.75" customHeight="1">
      <c r="A90" s="243">
        <v>73</v>
      </c>
      <c r="B90" s="243" t="s">
        <v>157</v>
      </c>
      <c r="C90" s="243" t="s">
        <v>160</v>
      </c>
      <c r="D90" s="244" t="s">
        <v>4111</v>
      </c>
      <c r="E90" s="245" t="s">
        <v>4110</v>
      </c>
      <c r="F90" s="243" t="s">
        <v>171</v>
      </c>
      <c r="G90" s="246">
        <v>5</v>
      </c>
      <c r="H90" s="738"/>
      <c r="I90" s="246">
        <f t="shared" si="6"/>
        <v>0</v>
      </c>
      <c r="J90" s="247">
        <v>0</v>
      </c>
      <c r="K90" s="246">
        <f t="shared" si="7"/>
        <v>0</v>
      </c>
      <c r="L90" s="247">
        <v>0</v>
      </c>
      <c r="M90" s="246">
        <f t="shared" si="8"/>
        <v>0</v>
      </c>
      <c r="N90" s="248">
        <v>20</v>
      </c>
      <c r="O90" s="249">
        <v>8</v>
      </c>
      <c r="P90" s="250" t="s">
        <v>146</v>
      </c>
    </row>
    <row r="91" spans="1:21" s="250" customFormat="1" ht="12.75" customHeight="1">
      <c r="A91" s="243">
        <v>74</v>
      </c>
      <c r="B91" s="243" t="s">
        <v>157</v>
      </c>
      <c r="C91" s="243" t="s">
        <v>160</v>
      </c>
      <c r="D91" s="244" t="s">
        <v>4109</v>
      </c>
      <c r="E91" s="245" t="s">
        <v>4108</v>
      </c>
      <c r="F91" s="243" t="s">
        <v>171</v>
      </c>
      <c r="G91" s="246">
        <v>2</v>
      </c>
      <c r="H91" s="738"/>
      <c r="I91" s="246">
        <f t="shared" si="6"/>
        <v>0</v>
      </c>
      <c r="J91" s="247">
        <v>0</v>
      </c>
      <c r="K91" s="246">
        <f t="shared" si="7"/>
        <v>0</v>
      </c>
      <c r="L91" s="247">
        <v>0</v>
      </c>
      <c r="M91" s="246">
        <f t="shared" si="8"/>
        <v>0</v>
      </c>
      <c r="N91" s="248">
        <v>20</v>
      </c>
      <c r="O91" s="249">
        <v>8</v>
      </c>
      <c r="P91" s="250" t="s">
        <v>146</v>
      </c>
    </row>
    <row r="92" spans="1:21" s="250" customFormat="1" ht="12.75" customHeight="1">
      <c r="A92" s="243">
        <v>75</v>
      </c>
      <c r="B92" s="243" t="s">
        <v>157</v>
      </c>
      <c r="C92" s="243" t="s">
        <v>160</v>
      </c>
      <c r="D92" s="244" t="s">
        <v>4107</v>
      </c>
      <c r="E92" s="245" t="s">
        <v>4106</v>
      </c>
      <c r="F92" s="243" t="s">
        <v>171</v>
      </c>
      <c r="G92" s="246">
        <v>5</v>
      </c>
      <c r="H92" s="738"/>
      <c r="I92" s="246">
        <f t="shared" si="6"/>
        <v>0</v>
      </c>
      <c r="J92" s="247">
        <v>0</v>
      </c>
      <c r="K92" s="246">
        <f t="shared" si="7"/>
        <v>0</v>
      </c>
      <c r="L92" s="247">
        <v>0</v>
      </c>
      <c r="M92" s="246">
        <f t="shared" si="8"/>
        <v>0</v>
      </c>
      <c r="N92" s="248">
        <v>20</v>
      </c>
      <c r="O92" s="249">
        <v>8</v>
      </c>
      <c r="P92" s="250" t="s">
        <v>146</v>
      </c>
    </row>
    <row r="93" spans="1:21" s="250" customFormat="1" ht="12.75" customHeight="1">
      <c r="A93" s="243">
        <v>76</v>
      </c>
      <c r="B93" s="243" t="s">
        <v>157</v>
      </c>
      <c r="C93" s="243" t="s">
        <v>160</v>
      </c>
      <c r="D93" s="244" t="s">
        <v>4105</v>
      </c>
      <c r="E93" s="245" t="s">
        <v>4104</v>
      </c>
      <c r="F93" s="243" t="s">
        <v>171</v>
      </c>
      <c r="G93" s="246">
        <v>24</v>
      </c>
      <c r="H93" s="738"/>
      <c r="I93" s="246">
        <f t="shared" si="6"/>
        <v>0</v>
      </c>
      <c r="J93" s="247">
        <v>0</v>
      </c>
      <c r="K93" s="246">
        <f t="shared" si="7"/>
        <v>0</v>
      </c>
      <c r="L93" s="247">
        <v>0</v>
      </c>
      <c r="M93" s="246">
        <f t="shared" si="8"/>
        <v>0</v>
      </c>
      <c r="N93" s="248">
        <v>20</v>
      </c>
      <c r="O93" s="249">
        <v>8</v>
      </c>
      <c r="P93" s="250" t="s">
        <v>146</v>
      </c>
    </row>
    <row r="94" spans="1:21" s="250" customFormat="1" ht="12.75" customHeight="1">
      <c r="A94" s="243">
        <v>77</v>
      </c>
      <c r="B94" s="243" t="s">
        <v>157</v>
      </c>
      <c r="C94" s="243" t="s">
        <v>160</v>
      </c>
      <c r="D94" s="244" t="s">
        <v>4103</v>
      </c>
      <c r="E94" s="245" t="s">
        <v>4102</v>
      </c>
      <c r="F94" s="243" t="s">
        <v>171</v>
      </c>
      <c r="G94" s="246">
        <v>3</v>
      </c>
      <c r="H94" s="738"/>
      <c r="I94" s="246">
        <f t="shared" si="6"/>
        <v>0</v>
      </c>
      <c r="J94" s="247">
        <v>0</v>
      </c>
      <c r="K94" s="246">
        <f t="shared" si="7"/>
        <v>0</v>
      </c>
      <c r="L94" s="247">
        <v>0</v>
      </c>
      <c r="M94" s="246">
        <f t="shared" si="8"/>
        <v>0</v>
      </c>
      <c r="N94" s="248">
        <v>20</v>
      </c>
      <c r="O94" s="249">
        <v>8</v>
      </c>
      <c r="P94" s="250" t="s">
        <v>146</v>
      </c>
    </row>
    <row r="95" spans="1:21" s="250" customFormat="1" ht="12.75" customHeight="1">
      <c r="A95" s="243">
        <v>78</v>
      </c>
      <c r="B95" s="243" t="s">
        <v>157</v>
      </c>
      <c r="C95" s="243" t="s">
        <v>160</v>
      </c>
      <c r="D95" s="244" t="s">
        <v>4101</v>
      </c>
      <c r="E95" s="245" t="s">
        <v>4100</v>
      </c>
      <c r="F95" s="243" t="s">
        <v>171</v>
      </c>
      <c r="G95" s="246">
        <v>12</v>
      </c>
      <c r="H95" s="738"/>
      <c r="I95" s="246">
        <f t="shared" si="6"/>
        <v>0</v>
      </c>
      <c r="J95" s="247">
        <v>0</v>
      </c>
      <c r="K95" s="246">
        <f t="shared" si="7"/>
        <v>0</v>
      </c>
      <c r="L95" s="247">
        <v>0</v>
      </c>
      <c r="M95" s="246">
        <f t="shared" si="8"/>
        <v>0</v>
      </c>
      <c r="N95" s="248">
        <v>20</v>
      </c>
      <c r="O95" s="249">
        <v>8</v>
      </c>
      <c r="P95" s="250" t="s">
        <v>146</v>
      </c>
    </row>
    <row r="96" spans="1:21" s="250" customFormat="1" ht="12.75" customHeight="1">
      <c r="A96" s="243">
        <v>79</v>
      </c>
      <c r="B96" s="243" t="s">
        <v>157</v>
      </c>
      <c r="C96" s="243" t="s">
        <v>160</v>
      </c>
      <c r="D96" s="244" t="s">
        <v>4099</v>
      </c>
      <c r="E96" s="245" t="s">
        <v>4097</v>
      </c>
      <c r="F96" s="243" t="s">
        <v>171</v>
      </c>
      <c r="G96" s="246">
        <v>1</v>
      </c>
      <c r="H96" s="738"/>
      <c r="I96" s="246">
        <f t="shared" si="6"/>
        <v>0</v>
      </c>
      <c r="J96" s="247">
        <v>0</v>
      </c>
      <c r="K96" s="246">
        <f t="shared" si="7"/>
        <v>0</v>
      </c>
      <c r="L96" s="247">
        <v>0</v>
      </c>
      <c r="M96" s="246">
        <f t="shared" si="8"/>
        <v>0</v>
      </c>
      <c r="N96" s="248">
        <v>20</v>
      </c>
      <c r="O96" s="249">
        <v>8</v>
      </c>
      <c r="P96" s="250" t="s">
        <v>146</v>
      </c>
    </row>
    <row r="97" spans="1:16" s="250" customFormat="1" ht="12.75" customHeight="1">
      <c r="A97" s="243">
        <v>80</v>
      </c>
      <c r="B97" s="243" t="s">
        <v>157</v>
      </c>
      <c r="C97" s="243" t="s">
        <v>160</v>
      </c>
      <c r="D97" s="244" t="s">
        <v>4098</v>
      </c>
      <c r="E97" s="245" t="s">
        <v>4097</v>
      </c>
      <c r="F97" s="243" t="s">
        <v>171</v>
      </c>
      <c r="G97" s="246">
        <v>7</v>
      </c>
      <c r="H97" s="738"/>
      <c r="I97" s="246">
        <f t="shared" si="6"/>
        <v>0</v>
      </c>
      <c r="J97" s="247">
        <v>0</v>
      </c>
      <c r="K97" s="246">
        <f t="shared" si="7"/>
        <v>0</v>
      </c>
      <c r="L97" s="247">
        <v>0</v>
      </c>
      <c r="M97" s="246">
        <f t="shared" si="8"/>
        <v>0</v>
      </c>
      <c r="N97" s="248">
        <v>20</v>
      </c>
      <c r="O97" s="249">
        <v>8</v>
      </c>
      <c r="P97" s="250" t="s">
        <v>146</v>
      </c>
    </row>
    <row r="98" spans="1:16" s="232" customFormat="1" ht="12.75" customHeight="1">
      <c r="B98" s="233" t="s">
        <v>58</v>
      </c>
      <c r="D98" s="232" t="s">
        <v>4096</v>
      </c>
      <c r="E98" s="232" t="s">
        <v>4095</v>
      </c>
      <c r="I98" s="234">
        <f>SUM(I99:I142)</f>
        <v>0</v>
      </c>
      <c r="K98" s="234">
        <f>SUM(K99:K142)</f>
        <v>0</v>
      </c>
      <c r="M98" s="234">
        <f>SUM(M99:M142)</f>
        <v>0</v>
      </c>
      <c r="P98" s="232" t="s">
        <v>152</v>
      </c>
    </row>
    <row r="99" spans="1:16" s="242" customFormat="1" ht="12.75" customHeight="1">
      <c r="A99" s="235">
        <v>81</v>
      </c>
      <c r="B99" s="235" t="s">
        <v>151</v>
      </c>
      <c r="C99" s="235" t="s">
        <v>150</v>
      </c>
      <c r="D99" s="236" t="s">
        <v>4094</v>
      </c>
      <c r="E99" s="237" t="s">
        <v>4093</v>
      </c>
      <c r="F99" s="235" t="s">
        <v>161</v>
      </c>
      <c r="G99" s="238">
        <v>17700</v>
      </c>
      <c r="H99" s="238"/>
      <c r="I99" s="238">
        <f t="shared" ref="I99:I142" si="9">ROUND(G99*H99,3)</f>
        <v>0</v>
      </c>
      <c r="J99" s="239">
        <v>0</v>
      </c>
      <c r="K99" s="238">
        <f t="shared" ref="K99:K142" si="10">G99*J99</f>
        <v>0</v>
      </c>
      <c r="L99" s="239">
        <v>0</v>
      </c>
      <c r="M99" s="238">
        <f t="shared" ref="M99:M142" si="11">G99*L99</f>
        <v>0</v>
      </c>
      <c r="N99" s="240">
        <v>20</v>
      </c>
      <c r="O99" s="241">
        <v>4</v>
      </c>
      <c r="P99" s="242" t="s">
        <v>146</v>
      </c>
    </row>
    <row r="100" spans="1:16" s="242" customFormat="1" ht="12.75" customHeight="1">
      <c r="A100" s="235">
        <v>82</v>
      </c>
      <c r="B100" s="235" t="s">
        <v>151</v>
      </c>
      <c r="C100" s="235" t="s">
        <v>150</v>
      </c>
      <c r="D100" s="236" t="s">
        <v>4092</v>
      </c>
      <c r="E100" s="237" t="s">
        <v>4091</v>
      </c>
      <c r="F100" s="235" t="s">
        <v>161</v>
      </c>
      <c r="G100" s="238">
        <v>500</v>
      </c>
      <c r="H100" s="238"/>
      <c r="I100" s="238">
        <f t="shared" si="9"/>
        <v>0</v>
      </c>
      <c r="J100" s="239">
        <v>0</v>
      </c>
      <c r="K100" s="238">
        <f t="shared" si="10"/>
        <v>0</v>
      </c>
      <c r="L100" s="239">
        <v>0</v>
      </c>
      <c r="M100" s="238">
        <f t="shared" si="11"/>
        <v>0</v>
      </c>
      <c r="N100" s="240">
        <v>20</v>
      </c>
      <c r="O100" s="241">
        <v>4</v>
      </c>
      <c r="P100" s="242" t="s">
        <v>146</v>
      </c>
    </row>
    <row r="101" spans="1:16" s="242" customFormat="1" ht="12.75" customHeight="1">
      <c r="A101" s="235">
        <v>83</v>
      </c>
      <c r="B101" s="235" t="s">
        <v>151</v>
      </c>
      <c r="C101" s="235" t="s">
        <v>150</v>
      </c>
      <c r="D101" s="236" t="s">
        <v>4090</v>
      </c>
      <c r="E101" s="237" t="s">
        <v>4089</v>
      </c>
      <c r="F101" s="235" t="s">
        <v>171</v>
      </c>
      <c r="G101" s="238">
        <v>145</v>
      </c>
      <c r="H101" s="238"/>
      <c r="I101" s="238">
        <f t="shared" si="9"/>
        <v>0</v>
      </c>
      <c r="J101" s="239">
        <v>0</v>
      </c>
      <c r="K101" s="238">
        <f t="shared" si="10"/>
        <v>0</v>
      </c>
      <c r="L101" s="239">
        <v>0</v>
      </c>
      <c r="M101" s="238">
        <f t="shared" si="11"/>
        <v>0</v>
      </c>
      <c r="N101" s="240">
        <v>20</v>
      </c>
      <c r="O101" s="241">
        <v>4</v>
      </c>
      <c r="P101" s="242" t="s">
        <v>146</v>
      </c>
    </row>
    <row r="102" spans="1:16" s="242" customFormat="1" ht="12.75" customHeight="1">
      <c r="A102" s="235">
        <v>84</v>
      </c>
      <c r="B102" s="235" t="s">
        <v>151</v>
      </c>
      <c r="C102" s="235" t="s">
        <v>150</v>
      </c>
      <c r="D102" s="236" t="s">
        <v>4088</v>
      </c>
      <c r="E102" s="237" t="s">
        <v>4087</v>
      </c>
      <c r="F102" s="235" t="s">
        <v>171</v>
      </c>
      <c r="G102" s="238">
        <v>290</v>
      </c>
      <c r="H102" s="238"/>
      <c r="I102" s="238">
        <f t="shared" si="9"/>
        <v>0</v>
      </c>
      <c r="J102" s="239">
        <v>0</v>
      </c>
      <c r="K102" s="238">
        <f t="shared" si="10"/>
        <v>0</v>
      </c>
      <c r="L102" s="239">
        <v>0</v>
      </c>
      <c r="M102" s="238">
        <f t="shared" si="11"/>
        <v>0</v>
      </c>
      <c r="N102" s="240">
        <v>20</v>
      </c>
      <c r="O102" s="241">
        <v>4</v>
      </c>
      <c r="P102" s="242" t="s">
        <v>146</v>
      </c>
    </row>
    <row r="103" spans="1:16" s="242" customFormat="1" ht="12.75" customHeight="1">
      <c r="A103" s="235">
        <v>85</v>
      </c>
      <c r="B103" s="235" t="s">
        <v>151</v>
      </c>
      <c r="C103" s="235" t="s">
        <v>150</v>
      </c>
      <c r="D103" s="236" t="s">
        <v>4086</v>
      </c>
      <c r="E103" s="237" t="s">
        <v>4085</v>
      </c>
      <c r="F103" s="235" t="s">
        <v>171</v>
      </c>
      <c r="G103" s="238">
        <v>1</v>
      </c>
      <c r="H103" s="238"/>
      <c r="I103" s="238">
        <f t="shared" si="9"/>
        <v>0</v>
      </c>
      <c r="J103" s="239">
        <v>0</v>
      </c>
      <c r="K103" s="238">
        <f t="shared" si="10"/>
        <v>0</v>
      </c>
      <c r="L103" s="239">
        <v>0</v>
      </c>
      <c r="M103" s="238">
        <f t="shared" si="11"/>
        <v>0</v>
      </c>
      <c r="N103" s="240">
        <v>20</v>
      </c>
      <c r="O103" s="241">
        <v>4</v>
      </c>
      <c r="P103" s="242" t="s">
        <v>146</v>
      </c>
    </row>
    <row r="104" spans="1:16" s="242" customFormat="1" ht="12.75" customHeight="1">
      <c r="A104" s="235">
        <v>86</v>
      </c>
      <c r="B104" s="235" t="s">
        <v>151</v>
      </c>
      <c r="C104" s="235" t="s">
        <v>150</v>
      </c>
      <c r="D104" s="236" t="s">
        <v>4084</v>
      </c>
      <c r="E104" s="237" t="s">
        <v>4083</v>
      </c>
      <c r="F104" s="235" t="s">
        <v>171</v>
      </c>
      <c r="G104" s="238">
        <v>16</v>
      </c>
      <c r="H104" s="238"/>
      <c r="I104" s="238">
        <f t="shared" si="9"/>
        <v>0</v>
      </c>
      <c r="J104" s="239">
        <v>0</v>
      </c>
      <c r="K104" s="238">
        <f t="shared" si="10"/>
        <v>0</v>
      </c>
      <c r="L104" s="239">
        <v>0</v>
      </c>
      <c r="M104" s="238">
        <f t="shared" si="11"/>
        <v>0</v>
      </c>
      <c r="N104" s="240">
        <v>20</v>
      </c>
      <c r="O104" s="241">
        <v>4</v>
      </c>
      <c r="P104" s="242" t="s">
        <v>146</v>
      </c>
    </row>
    <row r="105" spans="1:16" s="242" customFormat="1" ht="12.75" customHeight="1">
      <c r="A105" s="235">
        <v>87</v>
      </c>
      <c r="B105" s="235" t="s">
        <v>151</v>
      </c>
      <c r="C105" s="235" t="s">
        <v>150</v>
      </c>
      <c r="D105" s="236" t="s">
        <v>4082</v>
      </c>
      <c r="E105" s="237" t="s">
        <v>4081</v>
      </c>
      <c r="F105" s="235" t="s">
        <v>171</v>
      </c>
      <c r="G105" s="238">
        <v>2</v>
      </c>
      <c r="H105" s="238"/>
      <c r="I105" s="238">
        <f t="shared" si="9"/>
        <v>0</v>
      </c>
      <c r="J105" s="239">
        <v>0</v>
      </c>
      <c r="K105" s="238">
        <f t="shared" si="10"/>
        <v>0</v>
      </c>
      <c r="L105" s="239">
        <v>0</v>
      </c>
      <c r="M105" s="238">
        <f t="shared" si="11"/>
        <v>0</v>
      </c>
      <c r="N105" s="240">
        <v>20</v>
      </c>
      <c r="O105" s="241">
        <v>4</v>
      </c>
      <c r="P105" s="242" t="s">
        <v>146</v>
      </c>
    </row>
    <row r="106" spans="1:16" s="242" customFormat="1" ht="12.75" customHeight="1">
      <c r="A106" s="235">
        <v>88</v>
      </c>
      <c r="B106" s="235" t="s">
        <v>151</v>
      </c>
      <c r="C106" s="235" t="s">
        <v>150</v>
      </c>
      <c r="D106" s="236" t="s">
        <v>4080</v>
      </c>
      <c r="E106" s="237" t="s">
        <v>4079</v>
      </c>
      <c r="F106" s="235" t="s">
        <v>171</v>
      </c>
      <c r="G106" s="238">
        <v>5</v>
      </c>
      <c r="H106" s="238"/>
      <c r="I106" s="238">
        <f t="shared" si="9"/>
        <v>0</v>
      </c>
      <c r="J106" s="239">
        <v>0</v>
      </c>
      <c r="K106" s="238">
        <f t="shared" si="10"/>
        <v>0</v>
      </c>
      <c r="L106" s="239">
        <v>0</v>
      </c>
      <c r="M106" s="238">
        <f t="shared" si="11"/>
        <v>0</v>
      </c>
      <c r="N106" s="240">
        <v>20</v>
      </c>
      <c r="O106" s="241">
        <v>4</v>
      </c>
      <c r="P106" s="242" t="s">
        <v>146</v>
      </c>
    </row>
    <row r="107" spans="1:16" s="242" customFormat="1" ht="12.75" customHeight="1">
      <c r="A107" s="235">
        <v>89</v>
      </c>
      <c r="B107" s="235" t="s">
        <v>151</v>
      </c>
      <c r="C107" s="235" t="s">
        <v>150</v>
      </c>
      <c r="D107" s="236" t="s">
        <v>4078</v>
      </c>
      <c r="E107" s="237" t="s">
        <v>4077</v>
      </c>
      <c r="F107" s="235" t="s">
        <v>171</v>
      </c>
      <c r="G107" s="238">
        <v>5</v>
      </c>
      <c r="H107" s="238"/>
      <c r="I107" s="238">
        <f t="shared" si="9"/>
        <v>0</v>
      </c>
      <c r="J107" s="239">
        <v>0</v>
      </c>
      <c r="K107" s="238">
        <f t="shared" si="10"/>
        <v>0</v>
      </c>
      <c r="L107" s="239">
        <v>0</v>
      </c>
      <c r="M107" s="238">
        <f t="shared" si="11"/>
        <v>0</v>
      </c>
      <c r="N107" s="240">
        <v>20</v>
      </c>
      <c r="O107" s="241">
        <v>4</v>
      </c>
      <c r="P107" s="242" t="s">
        <v>146</v>
      </c>
    </row>
    <row r="108" spans="1:16" s="242" customFormat="1" ht="12.75" customHeight="1">
      <c r="A108" s="235">
        <v>90</v>
      </c>
      <c r="B108" s="235" t="s">
        <v>151</v>
      </c>
      <c r="C108" s="235" t="s">
        <v>150</v>
      </c>
      <c r="D108" s="236" t="s">
        <v>4076</v>
      </c>
      <c r="E108" s="237" t="s">
        <v>4075</v>
      </c>
      <c r="F108" s="235" t="s">
        <v>171</v>
      </c>
      <c r="G108" s="238">
        <v>145</v>
      </c>
      <c r="H108" s="238"/>
      <c r="I108" s="238">
        <f t="shared" si="9"/>
        <v>0</v>
      </c>
      <c r="J108" s="239">
        <v>0</v>
      </c>
      <c r="K108" s="238">
        <f t="shared" si="10"/>
        <v>0</v>
      </c>
      <c r="L108" s="239">
        <v>0</v>
      </c>
      <c r="M108" s="238">
        <f t="shared" si="11"/>
        <v>0</v>
      </c>
      <c r="N108" s="240">
        <v>20</v>
      </c>
      <c r="O108" s="241">
        <v>4</v>
      </c>
      <c r="P108" s="242" t="s">
        <v>146</v>
      </c>
    </row>
    <row r="109" spans="1:16" s="242" customFormat="1" ht="12.75" customHeight="1">
      <c r="A109" s="235">
        <v>91</v>
      </c>
      <c r="B109" s="235" t="s">
        <v>151</v>
      </c>
      <c r="C109" s="235" t="s">
        <v>150</v>
      </c>
      <c r="D109" s="236" t="s">
        <v>4074</v>
      </c>
      <c r="E109" s="237" t="s">
        <v>4073</v>
      </c>
      <c r="F109" s="235" t="s">
        <v>171</v>
      </c>
      <c r="G109" s="238">
        <v>145</v>
      </c>
      <c r="H109" s="238"/>
      <c r="I109" s="238">
        <f t="shared" si="9"/>
        <v>0</v>
      </c>
      <c r="J109" s="239">
        <v>0</v>
      </c>
      <c r="K109" s="238">
        <f t="shared" si="10"/>
        <v>0</v>
      </c>
      <c r="L109" s="239">
        <v>0</v>
      </c>
      <c r="M109" s="238">
        <f t="shared" si="11"/>
        <v>0</v>
      </c>
      <c r="N109" s="240">
        <v>20</v>
      </c>
      <c r="O109" s="241">
        <v>4</v>
      </c>
      <c r="P109" s="242" t="s">
        <v>146</v>
      </c>
    </row>
    <row r="110" spans="1:16" s="242" customFormat="1" ht="12.75" customHeight="1">
      <c r="A110" s="235">
        <v>92</v>
      </c>
      <c r="B110" s="235" t="s">
        <v>151</v>
      </c>
      <c r="C110" s="235" t="s">
        <v>150</v>
      </c>
      <c r="D110" s="236" t="s">
        <v>4072</v>
      </c>
      <c r="E110" s="237" t="s">
        <v>4071</v>
      </c>
      <c r="F110" s="235" t="s">
        <v>171</v>
      </c>
      <c r="G110" s="238">
        <v>1</v>
      </c>
      <c r="H110" s="238"/>
      <c r="I110" s="238">
        <f t="shared" si="9"/>
        <v>0</v>
      </c>
      <c r="J110" s="239">
        <v>0</v>
      </c>
      <c r="K110" s="238">
        <f t="shared" si="10"/>
        <v>0</v>
      </c>
      <c r="L110" s="239">
        <v>0</v>
      </c>
      <c r="M110" s="238">
        <f t="shared" si="11"/>
        <v>0</v>
      </c>
      <c r="N110" s="240">
        <v>20</v>
      </c>
      <c r="O110" s="241">
        <v>4</v>
      </c>
      <c r="P110" s="242" t="s">
        <v>146</v>
      </c>
    </row>
    <row r="111" spans="1:16" s="242" customFormat="1" ht="12.75" customHeight="1">
      <c r="A111" s="235">
        <v>93</v>
      </c>
      <c r="B111" s="235" t="s">
        <v>151</v>
      </c>
      <c r="C111" s="235" t="s">
        <v>150</v>
      </c>
      <c r="D111" s="236" t="s">
        <v>4070</v>
      </c>
      <c r="E111" s="237" t="s">
        <v>4069</v>
      </c>
      <c r="F111" s="235" t="s">
        <v>161</v>
      </c>
      <c r="G111" s="238">
        <v>290</v>
      </c>
      <c r="H111" s="238"/>
      <c r="I111" s="238">
        <f t="shared" si="9"/>
        <v>0</v>
      </c>
      <c r="J111" s="239">
        <v>0</v>
      </c>
      <c r="K111" s="238">
        <f t="shared" si="10"/>
        <v>0</v>
      </c>
      <c r="L111" s="239">
        <v>0</v>
      </c>
      <c r="M111" s="238">
        <f t="shared" si="11"/>
        <v>0</v>
      </c>
      <c r="N111" s="240">
        <v>20</v>
      </c>
      <c r="O111" s="241">
        <v>4</v>
      </c>
      <c r="P111" s="242" t="s">
        <v>146</v>
      </c>
    </row>
    <row r="112" spans="1:16" s="242" customFormat="1" ht="12.75" customHeight="1">
      <c r="A112" s="235">
        <v>94</v>
      </c>
      <c r="B112" s="235" t="s">
        <v>151</v>
      </c>
      <c r="C112" s="235" t="s">
        <v>150</v>
      </c>
      <c r="D112" s="236" t="s">
        <v>4068</v>
      </c>
      <c r="E112" s="237" t="s">
        <v>4067</v>
      </c>
      <c r="F112" s="235" t="s">
        <v>171</v>
      </c>
      <c r="G112" s="238">
        <v>290</v>
      </c>
      <c r="H112" s="238"/>
      <c r="I112" s="238">
        <f t="shared" si="9"/>
        <v>0</v>
      </c>
      <c r="J112" s="239">
        <v>0</v>
      </c>
      <c r="K112" s="238">
        <f t="shared" si="10"/>
        <v>0</v>
      </c>
      <c r="L112" s="239">
        <v>0</v>
      </c>
      <c r="M112" s="238">
        <f t="shared" si="11"/>
        <v>0</v>
      </c>
      <c r="N112" s="240">
        <v>20</v>
      </c>
      <c r="O112" s="241">
        <v>4</v>
      </c>
      <c r="P112" s="242" t="s">
        <v>146</v>
      </c>
    </row>
    <row r="113" spans="1:16" s="242" customFormat="1" ht="12.75" customHeight="1">
      <c r="A113" s="235">
        <v>95</v>
      </c>
      <c r="B113" s="235" t="s">
        <v>151</v>
      </c>
      <c r="C113" s="235" t="s">
        <v>150</v>
      </c>
      <c r="D113" s="236" t="s">
        <v>4066</v>
      </c>
      <c r="E113" s="237" t="s">
        <v>4065</v>
      </c>
      <c r="F113" s="235" t="s">
        <v>171</v>
      </c>
      <c r="G113" s="238">
        <v>7</v>
      </c>
      <c r="H113" s="238"/>
      <c r="I113" s="238">
        <f t="shared" si="9"/>
        <v>0</v>
      </c>
      <c r="J113" s="239">
        <v>0</v>
      </c>
      <c r="K113" s="238">
        <f t="shared" si="10"/>
        <v>0</v>
      </c>
      <c r="L113" s="239">
        <v>0</v>
      </c>
      <c r="M113" s="238">
        <f t="shared" si="11"/>
        <v>0</v>
      </c>
      <c r="N113" s="240">
        <v>20</v>
      </c>
      <c r="O113" s="241">
        <v>4</v>
      </c>
      <c r="P113" s="242" t="s">
        <v>146</v>
      </c>
    </row>
    <row r="114" spans="1:16" s="250" customFormat="1" ht="12.75" customHeight="1">
      <c r="A114" s="243">
        <v>96</v>
      </c>
      <c r="B114" s="243" t="s">
        <v>157</v>
      </c>
      <c r="C114" s="243" t="s">
        <v>160</v>
      </c>
      <c r="D114" s="244" t="s">
        <v>4064</v>
      </c>
      <c r="E114" s="245" t="s">
        <v>4063</v>
      </c>
      <c r="F114" s="243" t="s">
        <v>161</v>
      </c>
      <c r="G114" s="246">
        <v>17700</v>
      </c>
      <c r="H114" s="246"/>
      <c r="I114" s="246">
        <f t="shared" si="9"/>
        <v>0</v>
      </c>
      <c r="J114" s="247">
        <v>0</v>
      </c>
      <c r="K114" s="246">
        <f t="shared" si="10"/>
        <v>0</v>
      </c>
      <c r="L114" s="247">
        <v>0</v>
      </c>
      <c r="M114" s="246">
        <f t="shared" si="11"/>
        <v>0</v>
      </c>
      <c r="N114" s="248">
        <v>20</v>
      </c>
      <c r="O114" s="249">
        <v>8</v>
      </c>
      <c r="P114" s="250" t="s">
        <v>146</v>
      </c>
    </row>
    <row r="115" spans="1:16" s="250" customFormat="1" ht="12.75" customHeight="1">
      <c r="A115" s="243">
        <v>97</v>
      </c>
      <c r="B115" s="243" t="s">
        <v>157</v>
      </c>
      <c r="C115" s="243" t="s">
        <v>160</v>
      </c>
      <c r="D115" s="244" t="s">
        <v>4062</v>
      </c>
      <c r="E115" s="245" t="s">
        <v>4061</v>
      </c>
      <c r="F115" s="243" t="s">
        <v>161</v>
      </c>
      <c r="G115" s="246">
        <v>500</v>
      </c>
      <c r="H115" s="246"/>
      <c r="I115" s="246">
        <f t="shared" si="9"/>
        <v>0</v>
      </c>
      <c r="J115" s="247">
        <v>0</v>
      </c>
      <c r="K115" s="246">
        <f t="shared" si="10"/>
        <v>0</v>
      </c>
      <c r="L115" s="247">
        <v>0</v>
      </c>
      <c r="M115" s="246">
        <f t="shared" si="11"/>
        <v>0</v>
      </c>
      <c r="N115" s="248">
        <v>20</v>
      </c>
      <c r="O115" s="249">
        <v>8</v>
      </c>
      <c r="P115" s="250" t="s">
        <v>146</v>
      </c>
    </row>
    <row r="116" spans="1:16" s="250" customFormat="1" ht="12.75" customHeight="1">
      <c r="A116" s="243">
        <v>98</v>
      </c>
      <c r="B116" s="243" t="s">
        <v>157</v>
      </c>
      <c r="C116" s="243" t="s">
        <v>160</v>
      </c>
      <c r="D116" s="244" t="s">
        <v>4060</v>
      </c>
      <c r="E116" s="245" t="s">
        <v>4059</v>
      </c>
      <c r="F116" s="243" t="s">
        <v>171</v>
      </c>
      <c r="G116" s="246">
        <v>1</v>
      </c>
      <c r="H116" s="246"/>
      <c r="I116" s="246">
        <f t="shared" si="9"/>
        <v>0</v>
      </c>
      <c r="J116" s="247">
        <v>0</v>
      </c>
      <c r="K116" s="246">
        <f t="shared" si="10"/>
        <v>0</v>
      </c>
      <c r="L116" s="247">
        <v>0</v>
      </c>
      <c r="M116" s="246">
        <f t="shared" si="11"/>
        <v>0</v>
      </c>
      <c r="N116" s="248">
        <v>20</v>
      </c>
      <c r="O116" s="249">
        <v>8</v>
      </c>
      <c r="P116" s="250" t="s">
        <v>146</v>
      </c>
    </row>
    <row r="117" spans="1:16" s="250" customFormat="1" ht="12.75" customHeight="1">
      <c r="A117" s="243">
        <v>99</v>
      </c>
      <c r="B117" s="243" t="s">
        <v>157</v>
      </c>
      <c r="C117" s="243" t="s">
        <v>160</v>
      </c>
      <c r="D117" s="244" t="s">
        <v>4058</v>
      </c>
      <c r="E117" s="245" t="s">
        <v>4057</v>
      </c>
      <c r="F117" s="243" t="s">
        <v>171</v>
      </c>
      <c r="G117" s="246">
        <v>2</v>
      </c>
      <c r="H117" s="246"/>
      <c r="I117" s="246">
        <f t="shared" si="9"/>
        <v>0</v>
      </c>
      <c r="J117" s="247">
        <v>0</v>
      </c>
      <c r="K117" s="246">
        <f t="shared" si="10"/>
        <v>0</v>
      </c>
      <c r="L117" s="247">
        <v>0</v>
      </c>
      <c r="M117" s="246">
        <f t="shared" si="11"/>
        <v>0</v>
      </c>
      <c r="N117" s="248">
        <v>20</v>
      </c>
      <c r="O117" s="249">
        <v>8</v>
      </c>
      <c r="P117" s="250" t="s">
        <v>146</v>
      </c>
    </row>
    <row r="118" spans="1:16" s="250" customFormat="1" ht="12.75" customHeight="1">
      <c r="A118" s="243">
        <v>100</v>
      </c>
      <c r="B118" s="243" t="s">
        <v>157</v>
      </c>
      <c r="C118" s="243" t="s">
        <v>160</v>
      </c>
      <c r="D118" s="244" t="s">
        <v>4056</v>
      </c>
      <c r="E118" s="245" t="s">
        <v>4055</v>
      </c>
      <c r="F118" s="243" t="s">
        <v>171</v>
      </c>
      <c r="G118" s="246">
        <v>145</v>
      </c>
      <c r="H118" s="246"/>
      <c r="I118" s="246">
        <f t="shared" si="9"/>
        <v>0</v>
      </c>
      <c r="J118" s="247">
        <v>0</v>
      </c>
      <c r="K118" s="246">
        <f t="shared" si="10"/>
        <v>0</v>
      </c>
      <c r="L118" s="247">
        <v>0</v>
      </c>
      <c r="M118" s="246">
        <f t="shared" si="11"/>
        <v>0</v>
      </c>
      <c r="N118" s="248">
        <v>20</v>
      </c>
      <c r="O118" s="249">
        <v>8</v>
      </c>
      <c r="P118" s="250" t="s">
        <v>146</v>
      </c>
    </row>
    <row r="119" spans="1:16" s="250" customFormat="1" ht="12.75" customHeight="1">
      <c r="A119" s="243">
        <v>101</v>
      </c>
      <c r="B119" s="243" t="s">
        <v>157</v>
      </c>
      <c r="C119" s="243" t="s">
        <v>160</v>
      </c>
      <c r="D119" s="244" t="s">
        <v>4054</v>
      </c>
      <c r="E119" s="245" t="s">
        <v>4053</v>
      </c>
      <c r="F119" s="243" t="s">
        <v>171</v>
      </c>
      <c r="G119" s="246">
        <v>5</v>
      </c>
      <c r="H119" s="246"/>
      <c r="I119" s="246">
        <f t="shared" si="9"/>
        <v>0</v>
      </c>
      <c r="J119" s="247">
        <v>0</v>
      </c>
      <c r="K119" s="246">
        <f t="shared" si="10"/>
        <v>0</v>
      </c>
      <c r="L119" s="247">
        <v>0</v>
      </c>
      <c r="M119" s="246">
        <f t="shared" si="11"/>
        <v>0</v>
      </c>
      <c r="N119" s="248">
        <v>20</v>
      </c>
      <c r="O119" s="249">
        <v>8</v>
      </c>
      <c r="P119" s="250" t="s">
        <v>146</v>
      </c>
    </row>
    <row r="120" spans="1:16" s="250" customFormat="1" ht="12.75" customHeight="1">
      <c r="A120" s="243">
        <v>102</v>
      </c>
      <c r="B120" s="243" t="s">
        <v>157</v>
      </c>
      <c r="C120" s="243" t="s">
        <v>160</v>
      </c>
      <c r="D120" s="244" t="s">
        <v>4052</v>
      </c>
      <c r="E120" s="245" t="s">
        <v>4051</v>
      </c>
      <c r="F120" s="243" t="s">
        <v>171</v>
      </c>
      <c r="G120" s="246">
        <v>13</v>
      </c>
      <c r="H120" s="246"/>
      <c r="I120" s="246">
        <f t="shared" si="9"/>
        <v>0</v>
      </c>
      <c r="J120" s="247">
        <v>0</v>
      </c>
      <c r="K120" s="246">
        <f t="shared" si="10"/>
        <v>0</v>
      </c>
      <c r="L120" s="247">
        <v>0</v>
      </c>
      <c r="M120" s="246">
        <f t="shared" si="11"/>
        <v>0</v>
      </c>
      <c r="N120" s="248">
        <v>20</v>
      </c>
      <c r="O120" s="249">
        <v>8</v>
      </c>
      <c r="P120" s="250" t="s">
        <v>146</v>
      </c>
    </row>
    <row r="121" spans="1:16" s="250" customFormat="1" ht="12.75" customHeight="1">
      <c r="A121" s="243">
        <v>103</v>
      </c>
      <c r="B121" s="243" t="s">
        <v>157</v>
      </c>
      <c r="C121" s="243" t="s">
        <v>160</v>
      </c>
      <c r="D121" s="244" t="s">
        <v>4050</v>
      </c>
      <c r="E121" s="245" t="s">
        <v>4049</v>
      </c>
      <c r="F121" s="243" t="s">
        <v>171</v>
      </c>
      <c r="G121" s="246">
        <v>16</v>
      </c>
      <c r="H121" s="246"/>
      <c r="I121" s="246">
        <f t="shared" si="9"/>
        <v>0</v>
      </c>
      <c r="J121" s="247">
        <v>0</v>
      </c>
      <c r="K121" s="246">
        <f t="shared" si="10"/>
        <v>0</v>
      </c>
      <c r="L121" s="247">
        <v>0</v>
      </c>
      <c r="M121" s="246">
        <f t="shared" si="11"/>
        <v>0</v>
      </c>
      <c r="N121" s="248">
        <v>20</v>
      </c>
      <c r="O121" s="249">
        <v>8</v>
      </c>
      <c r="P121" s="250" t="s">
        <v>146</v>
      </c>
    </row>
    <row r="122" spans="1:16" s="250" customFormat="1" ht="12.75" customHeight="1">
      <c r="A122" s="243">
        <v>104</v>
      </c>
      <c r="B122" s="243" t="s">
        <v>157</v>
      </c>
      <c r="C122" s="243" t="s">
        <v>160</v>
      </c>
      <c r="D122" s="244" t="s">
        <v>4048</v>
      </c>
      <c r="E122" s="245" t="s">
        <v>4047</v>
      </c>
      <c r="F122" s="243" t="s">
        <v>171</v>
      </c>
      <c r="G122" s="246">
        <v>145</v>
      </c>
      <c r="H122" s="246"/>
      <c r="I122" s="246">
        <f t="shared" si="9"/>
        <v>0</v>
      </c>
      <c r="J122" s="247">
        <v>0</v>
      </c>
      <c r="K122" s="246">
        <f t="shared" si="10"/>
        <v>0</v>
      </c>
      <c r="L122" s="247">
        <v>0</v>
      </c>
      <c r="M122" s="246">
        <f t="shared" si="11"/>
        <v>0</v>
      </c>
      <c r="N122" s="248">
        <v>20</v>
      </c>
      <c r="O122" s="249">
        <v>8</v>
      </c>
      <c r="P122" s="250" t="s">
        <v>146</v>
      </c>
    </row>
    <row r="123" spans="1:16" s="250" customFormat="1" ht="12.75" customHeight="1">
      <c r="A123" s="243">
        <v>105</v>
      </c>
      <c r="B123" s="243" t="s">
        <v>157</v>
      </c>
      <c r="C123" s="243" t="s">
        <v>160</v>
      </c>
      <c r="D123" s="244" t="s">
        <v>4046</v>
      </c>
      <c r="E123" s="245" t="s">
        <v>4045</v>
      </c>
      <c r="F123" s="243" t="s">
        <v>171</v>
      </c>
      <c r="G123" s="246">
        <v>145</v>
      </c>
      <c r="H123" s="246"/>
      <c r="I123" s="246">
        <f t="shared" si="9"/>
        <v>0</v>
      </c>
      <c r="J123" s="247">
        <v>0</v>
      </c>
      <c r="K123" s="246">
        <f t="shared" si="10"/>
        <v>0</v>
      </c>
      <c r="L123" s="247">
        <v>0</v>
      </c>
      <c r="M123" s="246">
        <f t="shared" si="11"/>
        <v>0</v>
      </c>
      <c r="N123" s="248">
        <v>20</v>
      </c>
      <c r="O123" s="249">
        <v>8</v>
      </c>
      <c r="P123" s="250" t="s">
        <v>146</v>
      </c>
    </row>
    <row r="124" spans="1:16" s="250" customFormat="1" ht="12.75" customHeight="1">
      <c r="A124" s="243">
        <v>106</v>
      </c>
      <c r="B124" s="243" t="s">
        <v>157</v>
      </c>
      <c r="C124" s="243" t="s">
        <v>160</v>
      </c>
      <c r="D124" s="244" t="s">
        <v>4044</v>
      </c>
      <c r="E124" s="245" t="s">
        <v>4043</v>
      </c>
      <c r="F124" s="243" t="s">
        <v>171</v>
      </c>
      <c r="G124" s="246">
        <v>2</v>
      </c>
      <c r="H124" s="246"/>
      <c r="I124" s="246">
        <f t="shared" si="9"/>
        <v>0</v>
      </c>
      <c r="J124" s="247">
        <v>0</v>
      </c>
      <c r="K124" s="246">
        <f t="shared" si="10"/>
        <v>0</v>
      </c>
      <c r="L124" s="247">
        <v>0</v>
      </c>
      <c r="M124" s="246">
        <f t="shared" si="11"/>
        <v>0</v>
      </c>
      <c r="N124" s="248">
        <v>20</v>
      </c>
      <c r="O124" s="249">
        <v>8</v>
      </c>
      <c r="P124" s="250" t="s">
        <v>146</v>
      </c>
    </row>
    <row r="125" spans="1:16" s="250" customFormat="1" ht="12.75" customHeight="1">
      <c r="A125" s="243">
        <v>107</v>
      </c>
      <c r="B125" s="243" t="s">
        <v>157</v>
      </c>
      <c r="C125" s="243" t="s">
        <v>160</v>
      </c>
      <c r="D125" s="244" t="s">
        <v>4042</v>
      </c>
      <c r="E125" s="245" t="s">
        <v>4041</v>
      </c>
      <c r="F125" s="243" t="s">
        <v>171</v>
      </c>
      <c r="G125" s="246">
        <v>6</v>
      </c>
      <c r="H125" s="246"/>
      <c r="I125" s="246">
        <f t="shared" si="9"/>
        <v>0</v>
      </c>
      <c r="J125" s="247">
        <v>0</v>
      </c>
      <c r="K125" s="246">
        <f t="shared" si="10"/>
        <v>0</v>
      </c>
      <c r="L125" s="247">
        <v>0</v>
      </c>
      <c r="M125" s="246">
        <f t="shared" si="11"/>
        <v>0</v>
      </c>
      <c r="N125" s="248">
        <v>20</v>
      </c>
      <c r="O125" s="249">
        <v>8</v>
      </c>
      <c r="P125" s="250" t="s">
        <v>146</v>
      </c>
    </row>
    <row r="126" spans="1:16" s="250" customFormat="1" ht="12.75" customHeight="1">
      <c r="A126" s="243">
        <v>108</v>
      </c>
      <c r="B126" s="243" t="s">
        <v>157</v>
      </c>
      <c r="C126" s="243" t="s">
        <v>160</v>
      </c>
      <c r="D126" s="244" t="s">
        <v>4040</v>
      </c>
      <c r="E126" s="245" t="s">
        <v>4039</v>
      </c>
      <c r="F126" s="243" t="s">
        <v>171</v>
      </c>
      <c r="G126" s="246">
        <v>1</v>
      </c>
      <c r="H126" s="246"/>
      <c r="I126" s="246">
        <f t="shared" si="9"/>
        <v>0</v>
      </c>
      <c r="J126" s="247">
        <v>0</v>
      </c>
      <c r="K126" s="246">
        <f t="shared" si="10"/>
        <v>0</v>
      </c>
      <c r="L126" s="247">
        <v>0</v>
      </c>
      <c r="M126" s="246">
        <f t="shared" si="11"/>
        <v>0</v>
      </c>
      <c r="N126" s="248">
        <v>20</v>
      </c>
      <c r="O126" s="249">
        <v>8</v>
      </c>
      <c r="P126" s="250" t="s">
        <v>146</v>
      </c>
    </row>
    <row r="127" spans="1:16" s="250" customFormat="1" ht="12.75" customHeight="1">
      <c r="A127" s="243">
        <v>109</v>
      </c>
      <c r="B127" s="243" t="s">
        <v>157</v>
      </c>
      <c r="C127" s="243" t="s">
        <v>160</v>
      </c>
      <c r="D127" s="244" t="s">
        <v>4038</v>
      </c>
      <c r="E127" s="245" t="s">
        <v>4037</v>
      </c>
      <c r="F127" s="243" t="s">
        <v>171</v>
      </c>
      <c r="G127" s="246">
        <v>3</v>
      </c>
      <c r="H127" s="246"/>
      <c r="I127" s="246">
        <f t="shared" si="9"/>
        <v>0</v>
      </c>
      <c r="J127" s="247">
        <v>0</v>
      </c>
      <c r="K127" s="246">
        <f t="shared" si="10"/>
        <v>0</v>
      </c>
      <c r="L127" s="247">
        <v>0</v>
      </c>
      <c r="M127" s="246">
        <f t="shared" si="11"/>
        <v>0</v>
      </c>
      <c r="N127" s="248">
        <v>20</v>
      </c>
      <c r="O127" s="249">
        <v>8</v>
      </c>
      <c r="P127" s="250" t="s">
        <v>146</v>
      </c>
    </row>
    <row r="128" spans="1:16" s="250" customFormat="1" ht="12.75" customHeight="1">
      <c r="A128" s="243">
        <v>110</v>
      </c>
      <c r="B128" s="243" t="s">
        <v>157</v>
      </c>
      <c r="C128" s="243" t="s">
        <v>160</v>
      </c>
      <c r="D128" s="244" t="s">
        <v>4036</v>
      </c>
      <c r="E128" s="245" t="s">
        <v>4035</v>
      </c>
      <c r="F128" s="243" t="s">
        <v>171</v>
      </c>
      <c r="G128" s="246">
        <v>1</v>
      </c>
      <c r="H128" s="246"/>
      <c r="I128" s="246">
        <f t="shared" si="9"/>
        <v>0</v>
      </c>
      <c r="J128" s="247">
        <v>0</v>
      </c>
      <c r="K128" s="246">
        <f t="shared" si="10"/>
        <v>0</v>
      </c>
      <c r="L128" s="247">
        <v>0</v>
      </c>
      <c r="M128" s="246">
        <f t="shared" si="11"/>
        <v>0</v>
      </c>
      <c r="N128" s="248">
        <v>20</v>
      </c>
      <c r="O128" s="249">
        <v>8</v>
      </c>
      <c r="P128" s="250" t="s">
        <v>146</v>
      </c>
    </row>
    <row r="129" spans="1:16" s="250" customFormat="1" ht="12.75" customHeight="1">
      <c r="A129" s="243">
        <v>111</v>
      </c>
      <c r="B129" s="243" t="s">
        <v>157</v>
      </c>
      <c r="C129" s="243" t="s">
        <v>160</v>
      </c>
      <c r="D129" s="244" t="s">
        <v>4034</v>
      </c>
      <c r="E129" s="245" t="s">
        <v>4033</v>
      </c>
      <c r="F129" s="243" t="s">
        <v>171</v>
      </c>
      <c r="G129" s="246">
        <v>12</v>
      </c>
      <c r="H129" s="246"/>
      <c r="I129" s="246">
        <f t="shared" si="9"/>
        <v>0</v>
      </c>
      <c r="J129" s="247">
        <v>0</v>
      </c>
      <c r="K129" s="246">
        <f t="shared" si="10"/>
        <v>0</v>
      </c>
      <c r="L129" s="247">
        <v>0</v>
      </c>
      <c r="M129" s="246">
        <f t="shared" si="11"/>
        <v>0</v>
      </c>
      <c r="N129" s="248">
        <v>20</v>
      </c>
      <c r="O129" s="249">
        <v>8</v>
      </c>
      <c r="P129" s="250" t="s">
        <v>146</v>
      </c>
    </row>
    <row r="130" spans="1:16" s="250" customFormat="1" ht="12.75" customHeight="1">
      <c r="A130" s="243">
        <v>112</v>
      </c>
      <c r="B130" s="243" t="s">
        <v>157</v>
      </c>
      <c r="C130" s="243" t="s">
        <v>160</v>
      </c>
      <c r="D130" s="244" t="s">
        <v>4032</v>
      </c>
      <c r="E130" s="245" t="s">
        <v>4031</v>
      </c>
      <c r="F130" s="243" t="s">
        <v>171</v>
      </c>
      <c r="G130" s="246">
        <v>3</v>
      </c>
      <c r="H130" s="246"/>
      <c r="I130" s="246">
        <f t="shared" si="9"/>
        <v>0</v>
      </c>
      <c r="J130" s="247">
        <v>0</v>
      </c>
      <c r="K130" s="246">
        <f t="shared" si="10"/>
        <v>0</v>
      </c>
      <c r="L130" s="247">
        <v>0</v>
      </c>
      <c r="M130" s="246">
        <f t="shared" si="11"/>
        <v>0</v>
      </c>
      <c r="N130" s="248">
        <v>20</v>
      </c>
      <c r="O130" s="249">
        <v>8</v>
      </c>
      <c r="P130" s="250" t="s">
        <v>146</v>
      </c>
    </row>
    <row r="131" spans="1:16" s="250" customFormat="1" ht="12.75" customHeight="1">
      <c r="A131" s="243">
        <v>113</v>
      </c>
      <c r="B131" s="243" t="s">
        <v>157</v>
      </c>
      <c r="C131" s="243" t="s">
        <v>160</v>
      </c>
      <c r="D131" s="244" t="s">
        <v>4030</v>
      </c>
      <c r="E131" s="245" t="s">
        <v>4029</v>
      </c>
      <c r="F131" s="243" t="s">
        <v>171</v>
      </c>
      <c r="G131" s="246">
        <v>12</v>
      </c>
      <c r="H131" s="246"/>
      <c r="I131" s="246">
        <f t="shared" si="9"/>
        <v>0</v>
      </c>
      <c r="J131" s="247">
        <v>0</v>
      </c>
      <c r="K131" s="246">
        <f t="shared" si="10"/>
        <v>0</v>
      </c>
      <c r="L131" s="247">
        <v>0</v>
      </c>
      <c r="M131" s="246">
        <f t="shared" si="11"/>
        <v>0</v>
      </c>
      <c r="N131" s="248">
        <v>20</v>
      </c>
      <c r="O131" s="249">
        <v>8</v>
      </c>
      <c r="P131" s="250" t="s">
        <v>146</v>
      </c>
    </row>
    <row r="132" spans="1:16" s="250" customFormat="1" ht="12.75" customHeight="1">
      <c r="A132" s="243">
        <v>114</v>
      </c>
      <c r="B132" s="243" t="s">
        <v>157</v>
      </c>
      <c r="C132" s="243" t="s">
        <v>160</v>
      </c>
      <c r="D132" s="244" t="s">
        <v>4028</v>
      </c>
      <c r="E132" s="245" t="s">
        <v>4027</v>
      </c>
      <c r="F132" s="243" t="s">
        <v>171</v>
      </c>
      <c r="G132" s="246">
        <v>3</v>
      </c>
      <c r="H132" s="246"/>
      <c r="I132" s="246">
        <f t="shared" si="9"/>
        <v>0</v>
      </c>
      <c r="J132" s="247">
        <v>0</v>
      </c>
      <c r="K132" s="246">
        <f t="shared" si="10"/>
        <v>0</v>
      </c>
      <c r="L132" s="247">
        <v>0</v>
      </c>
      <c r="M132" s="246">
        <f t="shared" si="11"/>
        <v>0</v>
      </c>
      <c r="N132" s="248">
        <v>20</v>
      </c>
      <c r="O132" s="249">
        <v>8</v>
      </c>
      <c r="P132" s="250" t="s">
        <v>146</v>
      </c>
    </row>
    <row r="133" spans="1:16" s="250" customFormat="1" ht="12.75" customHeight="1">
      <c r="A133" s="243">
        <v>115</v>
      </c>
      <c r="B133" s="243" t="s">
        <v>157</v>
      </c>
      <c r="C133" s="243" t="s">
        <v>160</v>
      </c>
      <c r="D133" s="244" t="s">
        <v>4026</v>
      </c>
      <c r="E133" s="245" t="s">
        <v>4025</v>
      </c>
      <c r="F133" s="243" t="s">
        <v>171</v>
      </c>
      <c r="G133" s="246">
        <v>3</v>
      </c>
      <c r="H133" s="246"/>
      <c r="I133" s="246">
        <f t="shared" si="9"/>
        <v>0</v>
      </c>
      <c r="J133" s="247">
        <v>0</v>
      </c>
      <c r="K133" s="246">
        <f t="shared" si="10"/>
        <v>0</v>
      </c>
      <c r="L133" s="247">
        <v>0</v>
      </c>
      <c r="M133" s="246">
        <f t="shared" si="11"/>
        <v>0</v>
      </c>
      <c r="N133" s="248">
        <v>20</v>
      </c>
      <c r="O133" s="249">
        <v>8</v>
      </c>
      <c r="P133" s="250" t="s">
        <v>146</v>
      </c>
    </row>
    <row r="134" spans="1:16" s="250" customFormat="1" ht="12.75" customHeight="1">
      <c r="A134" s="243">
        <v>116</v>
      </c>
      <c r="B134" s="243" t="s">
        <v>157</v>
      </c>
      <c r="C134" s="243" t="s">
        <v>160</v>
      </c>
      <c r="D134" s="244" t="s">
        <v>4024</v>
      </c>
      <c r="E134" s="245" t="s">
        <v>4023</v>
      </c>
      <c r="F134" s="243" t="s">
        <v>171</v>
      </c>
      <c r="G134" s="246">
        <v>12</v>
      </c>
      <c r="H134" s="246"/>
      <c r="I134" s="246">
        <f t="shared" si="9"/>
        <v>0</v>
      </c>
      <c r="J134" s="247">
        <v>0</v>
      </c>
      <c r="K134" s="246">
        <f t="shared" si="10"/>
        <v>0</v>
      </c>
      <c r="L134" s="247">
        <v>0</v>
      </c>
      <c r="M134" s="246">
        <f t="shared" si="11"/>
        <v>0</v>
      </c>
      <c r="N134" s="248">
        <v>20</v>
      </c>
      <c r="O134" s="249">
        <v>8</v>
      </c>
      <c r="P134" s="250" t="s">
        <v>146</v>
      </c>
    </row>
    <row r="135" spans="1:16" s="250" customFormat="1" ht="12.75" customHeight="1">
      <c r="A135" s="243">
        <v>117</v>
      </c>
      <c r="B135" s="243" t="s">
        <v>157</v>
      </c>
      <c r="C135" s="243" t="s">
        <v>160</v>
      </c>
      <c r="D135" s="244" t="s">
        <v>4022</v>
      </c>
      <c r="E135" s="245" t="s">
        <v>4021</v>
      </c>
      <c r="F135" s="243" t="s">
        <v>171</v>
      </c>
      <c r="G135" s="246">
        <v>220</v>
      </c>
      <c r="H135" s="246"/>
      <c r="I135" s="246">
        <f t="shared" si="9"/>
        <v>0</v>
      </c>
      <c r="J135" s="247">
        <v>0</v>
      </c>
      <c r="K135" s="246">
        <f t="shared" si="10"/>
        <v>0</v>
      </c>
      <c r="L135" s="247">
        <v>0</v>
      </c>
      <c r="M135" s="246">
        <f t="shared" si="11"/>
        <v>0</v>
      </c>
      <c r="N135" s="248">
        <v>20</v>
      </c>
      <c r="O135" s="249">
        <v>8</v>
      </c>
      <c r="P135" s="250" t="s">
        <v>146</v>
      </c>
    </row>
    <row r="136" spans="1:16" s="250" customFormat="1" ht="12.75" customHeight="1">
      <c r="A136" s="243">
        <v>118</v>
      </c>
      <c r="B136" s="243" t="s">
        <v>157</v>
      </c>
      <c r="C136" s="243" t="s">
        <v>160</v>
      </c>
      <c r="D136" s="244" t="s">
        <v>4020</v>
      </c>
      <c r="E136" s="245" t="s">
        <v>4019</v>
      </c>
      <c r="F136" s="243" t="s">
        <v>171</v>
      </c>
      <c r="G136" s="246">
        <v>3</v>
      </c>
      <c r="H136" s="246"/>
      <c r="I136" s="246">
        <f t="shared" si="9"/>
        <v>0</v>
      </c>
      <c r="J136" s="247">
        <v>0</v>
      </c>
      <c r="K136" s="246">
        <f t="shared" si="10"/>
        <v>0</v>
      </c>
      <c r="L136" s="247">
        <v>0</v>
      </c>
      <c r="M136" s="246">
        <f t="shared" si="11"/>
        <v>0</v>
      </c>
      <c r="N136" s="248">
        <v>20</v>
      </c>
      <c r="O136" s="249">
        <v>8</v>
      </c>
      <c r="P136" s="250" t="s">
        <v>146</v>
      </c>
    </row>
    <row r="137" spans="1:16" s="242" customFormat="1" ht="12.75" customHeight="1">
      <c r="A137" s="235">
        <v>119</v>
      </c>
      <c r="B137" s="235" t="s">
        <v>151</v>
      </c>
      <c r="C137" s="235" t="s">
        <v>150</v>
      </c>
      <c r="D137" s="236" t="s">
        <v>4018</v>
      </c>
      <c r="E137" s="237" t="s">
        <v>4017</v>
      </c>
      <c r="F137" s="235" t="s">
        <v>171</v>
      </c>
      <c r="G137" s="238">
        <v>220</v>
      </c>
      <c r="H137" s="238"/>
      <c r="I137" s="238">
        <f t="shared" si="9"/>
        <v>0</v>
      </c>
      <c r="J137" s="239">
        <v>0</v>
      </c>
      <c r="K137" s="238">
        <f t="shared" si="10"/>
        <v>0</v>
      </c>
      <c r="L137" s="239">
        <v>0</v>
      </c>
      <c r="M137" s="238">
        <f t="shared" si="11"/>
        <v>0</v>
      </c>
      <c r="N137" s="240">
        <v>20</v>
      </c>
      <c r="O137" s="241">
        <v>4</v>
      </c>
      <c r="P137" s="242" t="s">
        <v>146</v>
      </c>
    </row>
    <row r="138" spans="1:16" s="242" customFormat="1" ht="12.75" customHeight="1">
      <c r="A138" s="235">
        <v>120</v>
      </c>
      <c r="B138" s="235" t="s">
        <v>151</v>
      </c>
      <c r="C138" s="235" t="s">
        <v>150</v>
      </c>
      <c r="D138" s="236" t="s">
        <v>4016</v>
      </c>
      <c r="E138" s="237" t="s">
        <v>4015</v>
      </c>
      <c r="F138" s="235" t="s">
        <v>161</v>
      </c>
      <c r="G138" s="238">
        <v>3</v>
      </c>
      <c r="H138" s="238"/>
      <c r="I138" s="238">
        <f t="shared" si="9"/>
        <v>0</v>
      </c>
      <c r="J138" s="239">
        <v>0</v>
      </c>
      <c r="K138" s="238">
        <f t="shared" si="10"/>
        <v>0</v>
      </c>
      <c r="L138" s="239">
        <v>0</v>
      </c>
      <c r="M138" s="238">
        <f t="shared" si="11"/>
        <v>0</v>
      </c>
      <c r="N138" s="240">
        <v>20</v>
      </c>
      <c r="O138" s="241">
        <v>4</v>
      </c>
      <c r="P138" s="242" t="s">
        <v>146</v>
      </c>
    </row>
    <row r="139" spans="1:16" s="242" customFormat="1" ht="12.75" customHeight="1">
      <c r="A139" s="235">
        <v>121</v>
      </c>
      <c r="B139" s="235" t="s">
        <v>151</v>
      </c>
      <c r="C139" s="235" t="s">
        <v>150</v>
      </c>
      <c r="D139" s="236" t="s">
        <v>4014</v>
      </c>
      <c r="E139" s="237" t="s">
        <v>4013</v>
      </c>
      <c r="F139" s="235" t="s">
        <v>161</v>
      </c>
      <c r="G139" s="238">
        <v>12</v>
      </c>
      <c r="H139" s="238"/>
      <c r="I139" s="238">
        <f t="shared" si="9"/>
        <v>0</v>
      </c>
      <c r="J139" s="239">
        <v>0</v>
      </c>
      <c r="K139" s="238">
        <f t="shared" si="10"/>
        <v>0</v>
      </c>
      <c r="L139" s="239">
        <v>0</v>
      </c>
      <c r="M139" s="238">
        <f t="shared" si="11"/>
        <v>0</v>
      </c>
      <c r="N139" s="240">
        <v>20</v>
      </c>
      <c r="O139" s="241">
        <v>4</v>
      </c>
      <c r="P139" s="242" t="s">
        <v>146</v>
      </c>
    </row>
    <row r="140" spans="1:16" s="242" customFormat="1" ht="12.75" customHeight="1">
      <c r="A140" s="235">
        <v>122</v>
      </c>
      <c r="B140" s="235" t="s">
        <v>151</v>
      </c>
      <c r="C140" s="235" t="s">
        <v>150</v>
      </c>
      <c r="D140" s="236" t="s">
        <v>4012</v>
      </c>
      <c r="E140" s="237" t="s">
        <v>4011</v>
      </c>
      <c r="F140" s="235" t="s">
        <v>171</v>
      </c>
      <c r="G140" s="238">
        <v>12</v>
      </c>
      <c r="H140" s="238"/>
      <c r="I140" s="238">
        <f t="shared" si="9"/>
        <v>0</v>
      </c>
      <c r="J140" s="239">
        <v>0</v>
      </c>
      <c r="K140" s="238">
        <f t="shared" si="10"/>
        <v>0</v>
      </c>
      <c r="L140" s="239">
        <v>0</v>
      </c>
      <c r="M140" s="238">
        <f t="shared" si="11"/>
        <v>0</v>
      </c>
      <c r="N140" s="240">
        <v>20</v>
      </c>
      <c r="O140" s="241">
        <v>4</v>
      </c>
      <c r="P140" s="242" t="s">
        <v>146</v>
      </c>
    </row>
    <row r="141" spans="1:16" s="242" customFormat="1" ht="12.75" customHeight="1">
      <c r="A141" s="235">
        <v>123</v>
      </c>
      <c r="B141" s="235" t="s">
        <v>151</v>
      </c>
      <c r="C141" s="235" t="s">
        <v>150</v>
      </c>
      <c r="D141" s="236" t="s">
        <v>4010</v>
      </c>
      <c r="E141" s="237" t="s">
        <v>4009</v>
      </c>
      <c r="F141" s="235" t="s">
        <v>171</v>
      </c>
      <c r="G141" s="238">
        <v>12</v>
      </c>
      <c r="H141" s="238"/>
      <c r="I141" s="238">
        <f t="shared" si="9"/>
        <v>0</v>
      </c>
      <c r="J141" s="239">
        <v>0</v>
      </c>
      <c r="K141" s="238">
        <f t="shared" si="10"/>
        <v>0</v>
      </c>
      <c r="L141" s="239">
        <v>0</v>
      </c>
      <c r="M141" s="238">
        <f t="shared" si="11"/>
        <v>0</v>
      </c>
      <c r="N141" s="240">
        <v>20</v>
      </c>
      <c r="O141" s="241">
        <v>4</v>
      </c>
      <c r="P141" s="242" t="s">
        <v>146</v>
      </c>
    </row>
    <row r="142" spans="1:16" s="242" customFormat="1" ht="12.75" customHeight="1">
      <c r="A142" s="235">
        <v>124</v>
      </c>
      <c r="B142" s="235" t="s">
        <v>151</v>
      </c>
      <c r="C142" s="235" t="s">
        <v>150</v>
      </c>
      <c r="D142" s="236" t="s">
        <v>4008</v>
      </c>
      <c r="E142" s="237" t="s">
        <v>4007</v>
      </c>
      <c r="F142" s="235" t="s">
        <v>171</v>
      </c>
      <c r="G142" s="238">
        <v>3</v>
      </c>
      <c r="H142" s="238"/>
      <c r="I142" s="238">
        <f t="shared" si="9"/>
        <v>0</v>
      </c>
      <c r="J142" s="239">
        <v>0</v>
      </c>
      <c r="K142" s="238">
        <f t="shared" si="10"/>
        <v>0</v>
      </c>
      <c r="L142" s="239">
        <v>0</v>
      </c>
      <c r="M142" s="238">
        <f t="shared" si="11"/>
        <v>0</v>
      </c>
      <c r="N142" s="240">
        <v>20</v>
      </c>
      <c r="O142" s="241">
        <v>4</v>
      </c>
      <c r="P142" s="242" t="s">
        <v>146</v>
      </c>
    </row>
    <row r="143" spans="1:16" s="232" customFormat="1" ht="12.75" customHeight="1">
      <c r="B143" s="233" t="s">
        <v>58</v>
      </c>
      <c r="D143" s="232" t="s">
        <v>4006</v>
      </c>
      <c r="E143" s="232" t="s">
        <v>4005</v>
      </c>
      <c r="I143" s="234">
        <f>SUM(I144:I184)</f>
        <v>0</v>
      </c>
      <c r="K143" s="234">
        <f>SUM(K144:K184)</f>
        <v>0</v>
      </c>
      <c r="M143" s="234">
        <f>SUM(M144:M184)</f>
        <v>0</v>
      </c>
      <c r="P143" s="232" t="s">
        <v>152</v>
      </c>
    </row>
    <row r="144" spans="1:16" s="242" customFormat="1" ht="12.75" customHeight="1">
      <c r="A144" s="235">
        <v>125</v>
      </c>
      <c r="B144" s="235" t="s">
        <v>151</v>
      </c>
      <c r="C144" s="235" t="s">
        <v>150</v>
      </c>
      <c r="D144" s="236" t="s">
        <v>4004</v>
      </c>
      <c r="E144" s="237" t="s">
        <v>4003</v>
      </c>
      <c r="F144" s="235" t="s">
        <v>161</v>
      </c>
      <c r="G144" s="238">
        <v>85</v>
      </c>
      <c r="H144" s="238"/>
      <c r="I144" s="238">
        <f t="shared" ref="I144:I184" si="12">ROUND(G144*H144,3)</f>
        <v>0</v>
      </c>
      <c r="J144" s="239">
        <v>0</v>
      </c>
      <c r="K144" s="238">
        <f t="shared" ref="K144:K184" si="13">G144*J144</f>
        <v>0</v>
      </c>
      <c r="L144" s="239">
        <v>0</v>
      </c>
      <c r="M144" s="238">
        <f t="shared" ref="M144:M184" si="14">G144*L144</f>
        <v>0</v>
      </c>
      <c r="N144" s="240">
        <v>20</v>
      </c>
      <c r="O144" s="241">
        <v>4</v>
      </c>
      <c r="P144" s="242" t="s">
        <v>146</v>
      </c>
    </row>
    <row r="145" spans="1:16" s="242" customFormat="1" ht="12.75" customHeight="1">
      <c r="A145" s="235">
        <v>126</v>
      </c>
      <c r="B145" s="235" t="s">
        <v>151</v>
      </c>
      <c r="C145" s="235" t="s">
        <v>150</v>
      </c>
      <c r="D145" s="236" t="s">
        <v>4002</v>
      </c>
      <c r="E145" s="237" t="s">
        <v>4001</v>
      </c>
      <c r="F145" s="235" t="s">
        <v>161</v>
      </c>
      <c r="G145" s="238">
        <v>70</v>
      </c>
      <c r="H145" s="238"/>
      <c r="I145" s="238">
        <f t="shared" si="12"/>
        <v>0</v>
      </c>
      <c r="J145" s="239">
        <v>0</v>
      </c>
      <c r="K145" s="238">
        <f t="shared" si="13"/>
        <v>0</v>
      </c>
      <c r="L145" s="239">
        <v>0</v>
      </c>
      <c r="M145" s="238">
        <f t="shared" si="14"/>
        <v>0</v>
      </c>
      <c r="N145" s="240">
        <v>20</v>
      </c>
      <c r="O145" s="241">
        <v>4</v>
      </c>
      <c r="P145" s="242" t="s">
        <v>146</v>
      </c>
    </row>
    <row r="146" spans="1:16" s="242" customFormat="1" ht="12.75" customHeight="1">
      <c r="A146" s="235">
        <v>127</v>
      </c>
      <c r="B146" s="235" t="s">
        <v>151</v>
      </c>
      <c r="C146" s="235" t="s">
        <v>150</v>
      </c>
      <c r="D146" s="236" t="s">
        <v>4000</v>
      </c>
      <c r="E146" s="237" t="s">
        <v>3999</v>
      </c>
      <c r="F146" s="235" t="s">
        <v>161</v>
      </c>
      <c r="G146" s="238">
        <v>185</v>
      </c>
      <c r="H146" s="238"/>
      <c r="I146" s="238">
        <f t="shared" si="12"/>
        <v>0</v>
      </c>
      <c r="J146" s="239">
        <v>0</v>
      </c>
      <c r="K146" s="238">
        <f t="shared" si="13"/>
        <v>0</v>
      </c>
      <c r="L146" s="239">
        <v>0</v>
      </c>
      <c r="M146" s="238">
        <f t="shared" si="14"/>
        <v>0</v>
      </c>
      <c r="N146" s="240">
        <v>20</v>
      </c>
      <c r="O146" s="241">
        <v>4</v>
      </c>
      <c r="P146" s="242" t="s">
        <v>146</v>
      </c>
    </row>
    <row r="147" spans="1:16" s="242" customFormat="1" ht="12.75" customHeight="1">
      <c r="A147" s="235">
        <v>128</v>
      </c>
      <c r="B147" s="235" t="s">
        <v>151</v>
      </c>
      <c r="C147" s="235" t="s">
        <v>150</v>
      </c>
      <c r="D147" s="236" t="s">
        <v>3998</v>
      </c>
      <c r="E147" s="237" t="s">
        <v>3997</v>
      </c>
      <c r="F147" s="235" t="s">
        <v>161</v>
      </c>
      <c r="G147" s="238">
        <v>105</v>
      </c>
      <c r="H147" s="238"/>
      <c r="I147" s="238">
        <f t="shared" si="12"/>
        <v>0</v>
      </c>
      <c r="J147" s="239">
        <v>0</v>
      </c>
      <c r="K147" s="238">
        <f t="shared" si="13"/>
        <v>0</v>
      </c>
      <c r="L147" s="239">
        <v>0</v>
      </c>
      <c r="M147" s="238">
        <f t="shared" si="14"/>
        <v>0</v>
      </c>
      <c r="N147" s="240">
        <v>20</v>
      </c>
      <c r="O147" s="241">
        <v>4</v>
      </c>
      <c r="P147" s="242" t="s">
        <v>146</v>
      </c>
    </row>
    <row r="148" spans="1:16" s="250" customFormat="1" ht="12.75" customHeight="1">
      <c r="A148" s="243">
        <v>129</v>
      </c>
      <c r="B148" s="243" t="s">
        <v>157</v>
      </c>
      <c r="C148" s="243" t="s">
        <v>160</v>
      </c>
      <c r="D148" s="244" t="s">
        <v>3996</v>
      </c>
      <c r="E148" s="245" t="s">
        <v>3995</v>
      </c>
      <c r="F148" s="243" t="s">
        <v>161</v>
      </c>
      <c r="G148" s="246">
        <v>1200</v>
      </c>
      <c r="H148" s="246"/>
      <c r="I148" s="246">
        <f t="shared" si="12"/>
        <v>0</v>
      </c>
      <c r="J148" s="247">
        <v>0</v>
      </c>
      <c r="K148" s="246">
        <f t="shared" si="13"/>
        <v>0</v>
      </c>
      <c r="L148" s="247">
        <v>0</v>
      </c>
      <c r="M148" s="246">
        <f t="shared" si="14"/>
        <v>0</v>
      </c>
      <c r="N148" s="248">
        <v>20</v>
      </c>
      <c r="O148" s="249">
        <v>8</v>
      </c>
      <c r="P148" s="250" t="s">
        <v>146</v>
      </c>
    </row>
    <row r="149" spans="1:16" s="250" customFormat="1" ht="12.75" customHeight="1">
      <c r="A149" s="243">
        <v>130</v>
      </c>
      <c r="B149" s="243" t="s">
        <v>157</v>
      </c>
      <c r="C149" s="243" t="s">
        <v>160</v>
      </c>
      <c r="D149" s="244" t="s">
        <v>3994</v>
      </c>
      <c r="E149" s="245" t="s">
        <v>3993</v>
      </c>
      <c r="F149" s="243" t="s">
        <v>161</v>
      </c>
      <c r="G149" s="246">
        <v>650</v>
      </c>
      <c r="H149" s="246"/>
      <c r="I149" s="246">
        <f t="shared" si="12"/>
        <v>0</v>
      </c>
      <c r="J149" s="247">
        <v>0</v>
      </c>
      <c r="K149" s="246">
        <f t="shared" si="13"/>
        <v>0</v>
      </c>
      <c r="L149" s="247">
        <v>0</v>
      </c>
      <c r="M149" s="246">
        <f t="shared" si="14"/>
        <v>0</v>
      </c>
      <c r="N149" s="248">
        <v>20</v>
      </c>
      <c r="O149" s="249">
        <v>8</v>
      </c>
      <c r="P149" s="250" t="s">
        <v>146</v>
      </c>
    </row>
    <row r="150" spans="1:16" s="250" customFormat="1" ht="12.75" customHeight="1">
      <c r="A150" s="243">
        <v>131</v>
      </c>
      <c r="B150" s="243" t="s">
        <v>157</v>
      </c>
      <c r="C150" s="243" t="s">
        <v>160</v>
      </c>
      <c r="D150" s="244" t="s">
        <v>3992</v>
      </c>
      <c r="E150" s="245" t="s">
        <v>3991</v>
      </c>
      <c r="F150" s="243" t="s">
        <v>161</v>
      </c>
      <c r="G150" s="246">
        <v>185</v>
      </c>
      <c r="H150" s="246"/>
      <c r="I150" s="246">
        <f t="shared" si="12"/>
        <v>0</v>
      </c>
      <c r="J150" s="247">
        <v>0</v>
      </c>
      <c r="K150" s="246">
        <f t="shared" si="13"/>
        <v>0</v>
      </c>
      <c r="L150" s="247">
        <v>0</v>
      </c>
      <c r="M150" s="246">
        <f t="shared" si="14"/>
        <v>0</v>
      </c>
      <c r="N150" s="248">
        <v>20</v>
      </c>
      <c r="O150" s="249">
        <v>8</v>
      </c>
      <c r="P150" s="250" t="s">
        <v>146</v>
      </c>
    </row>
    <row r="151" spans="1:16" s="250" customFormat="1" ht="12.75" customHeight="1">
      <c r="A151" s="243">
        <v>132</v>
      </c>
      <c r="B151" s="243" t="s">
        <v>157</v>
      </c>
      <c r="C151" s="243" t="s">
        <v>160</v>
      </c>
      <c r="D151" s="244" t="s">
        <v>3990</v>
      </c>
      <c r="E151" s="245" t="s">
        <v>3989</v>
      </c>
      <c r="F151" s="243" t="s">
        <v>161</v>
      </c>
      <c r="G151" s="246">
        <v>105</v>
      </c>
      <c r="H151" s="246"/>
      <c r="I151" s="246">
        <f t="shared" si="12"/>
        <v>0</v>
      </c>
      <c r="J151" s="247">
        <v>0</v>
      </c>
      <c r="K151" s="246">
        <f t="shared" si="13"/>
        <v>0</v>
      </c>
      <c r="L151" s="247">
        <v>0</v>
      </c>
      <c r="M151" s="246">
        <f t="shared" si="14"/>
        <v>0</v>
      </c>
      <c r="N151" s="248">
        <v>20</v>
      </c>
      <c r="O151" s="249">
        <v>8</v>
      </c>
      <c r="P151" s="250" t="s">
        <v>146</v>
      </c>
    </row>
    <row r="152" spans="1:16" s="242" customFormat="1" ht="12.75" customHeight="1">
      <c r="A152" s="235">
        <v>133</v>
      </c>
      <c r="B152" s="235" t="s">
        <v>151</v>
      </c>
      <c r="C152" s="235" t="s">
        <v>150</v>
      </c>
      <c r="D152" s="236" t="s">
        <v>3988</v>
      </c>
      <c r="E152" s="237" t="s">
        <v>3987</v>
      </c>
      <c r="F152" s="235" t="s">
        <v>171</v>
      </c>
      <c r="G152" s="238">
        <v>1</v>
      </c>
      <c r="H152" s="238"/>
      <c r="I152" s="238">
        <f t="shared" si="12"/>
        <v>0</v>
      </c>
      <c r="J152" s="239">
        <v>0</v>
      </c>
      <c r="K152" s="238">
        <f t="shared" si="13"/>
        <v>0</v>
      </c>
      <c r="L152" s="239">
        <v>0</v>
      </c>
      <c r="M152" s="238">
        <f t="shared" si="14"/>
        <v>0</v>
      </c>
      <c r="N152" s="240">
        <v>20</v>
      </c>
      <c r="O152" s="241">
        <v>4</v>
      </c>
      <c r="P152" s="242" t="s">
        <v>146</v>
      </c>
    </row>
    <row r="153" spans="1:16" s="242" customFormat="1" ht="12.75" customHeight="1">
      <c r="A153" s="235">
        <v>134</v>
      </c>
      <c r="B153" s="235" t="s">
        <v>151</v>
      </c>
      <c r="C153" s="235" t="s">
        <v>150</v>
      </c>
      <c r="D153" s="236" t="s">
        <v>3986</v>
      </c>
      <c r="E153" s="237" t="s">
        <v>3985</v>
      </c>
      <c r="F153" s="235" t="s">
        <v>171</v>
      </c>
      <c r="G153" s="238">
        <v>10</v>
      </c>
      <c r="H153" s="238"/>
      <c r="I153" s="238">
        <f t="shared" si="12"/>
        <v>0</v>
      </c>
      <c r="J153" s="239">
        <v>0</v>
      </c>
      <c r="K153" s="238">
        <f t="shared" si="13"/>
        <v>0</v>
      </c>
      <c r="L153" s="239">
        <v>0</v>
      </c>
      <c r="M153" s="238">
        <f t="shared" si="14"/>
        <v>0</v>
      </c>
      <c r="N153" s="240">
        <v>20</v>
      </c>
      <c r="O153" s="241">
        <v>4</v>
      </c>
      <c r="P153" s="242" t="s">
        <v>146</v>
      </c>
    </row>
    <row r="154" spans="1:16" s="242" customFormat="1" ht="12.75" customHeight="1">
      <c r="A154" s="235">
        <v>135</v>
      </c>
      <c r="B154" s="235" t="s">
        <v>151</v>
      </c>
      <c r="C154" s="235" t="s">
        <v>150</v>
      </c>
      <c r="D154" s="236" t="s">
        <v>3984</v>
      </c>
      <c r="E154" s="237" t="s">
        <v>3983</v>
      </c>
      <c r="F154" s="235" t="s">
        <v>171</v>
      </c>
      <c r="G154" s="238">
        <v>1</v>
      </c>
      <c r="H154" s="238"/>
      <c r="I154" s="238">
        <f t="shared" si="12"/>
        <v>0</v>
      </c>
      <c r="J154" s="239">
        <v>0</v>
      </c>
      <c r="K154" s="238">
        <f t="shared" si="13"/>
        <v>0</v>
      </c>
      <c r="L154" s="239">
        <v>0</v>
      </c>
      <c r="M154" s="238">
        <f t="shared" si="14"/>
        <v>0</v>
      </c>
      <c r="N154" s="240">
        <v>20</v>
      </c>
      <c r="O154" s="241">
        <v>4</v>
      </c>
      <c r="P154" s="242" t="s">
        <v>146</v>
      </c>
    </row>
    <row r="155" spans="1:16" s="242" customFormat="1" ht="12.75" customHeight="1">
      <c r="A155" s="235">
        <v>136</v>
      </c>
      <c r="B155" s="235" t="s">
        <v>151</v>
      </c>
      <c r="C155" s="235" t="s">
        <v>150</v>
      </c>
      <c r="D155" s="236" t="s">
        <v>3982</v>
      </c>
      <c r="E155" s="237" t="s">
        <v>3981</v>
      </c>
      <c r="F155" s="235" t="s">
        <v>171</v>
      </c>
      <c r="G155" s="238">
        <v>5</v>
      </c>
      <c r="H155" s="238"/>
      <c r="I155" s="238">
        <f t="shared" si="12"/>
        <v>0</v>
      </c>
      <c r="J155" s="239">
        <v>0</v>
      </c>
      <c r="K155" s="238">
        <f t="shared" si="13"/>
        <v>0</v>
      </c>
      <c r="L155" s="239">
        <v>0</v>
      </c>
      <c r="M155" s="238">
        <f t="shared" si="14"/>
        <v>0</v>
      </c>
      <c r="N155" s="240">
        <v>20</v>
      </c>
      <c r="O155" s="241">
        <v>4</v>
      </c>
      <c r="P155" s="242" t="s">
        <v>146</v>
      </c>
    </row>
    <row r="156" spans="1:16" s="242" customFormat="1" ht="12.75" customHeight="1">
      <c r="A156" s="235">
        <v>137</v>
      </c>
      <c r="B156" s="235" t="s">
        <v>151</v>
      </c>
      <c r="C156" s="235" t="s">
        <v>150</v>
      </c>
      <c r="D156" s="236" t="s">
        <v>3980</v>
      </c>
      <c r="E156" s="237" t="s">
        <v>3979</v>
      </c>
      <c r="F156" s="235" t="s">
        <v>171</v>
      </c>
      <c r="G156" s="238">
        <v>10</v>
      </c>
      <c r="H156" s="238"/>
      <c r="I156" s="238">
        <f t="shared" si="12"/>
        <v>0</v>
      </c>
      <c r="J156" s="239">
        <v>0</v>
      </c>
      <c r="K156" s="238">
        <f t="shared" si="13"/>
        <v>0</v>
      </c>
      <c r="L156" s="239">
        <v>0</v>
      </c>
      <c r="M156" s="238">
        <f t="shared" si="14"/>
        <v>0</v>
      </c>
      <c r="N156" s="240">
        <v>20</v>
      </c>
      <c r="O156" s="241">
        <v>4</v>
      </c>
      <c r="P156" s="242" t="s">
        <v>146</v>
      </c>
    </row>
    <row r="157" spans="1:16" s="242" customFormat="1" ht="12.75" customHeight="1">
      <c r="A157" s="235">
        <v>138</v>
      </c>
      <c r="B157" s="235" t="s">
        <v>151</v>
      </c>
      <c r="C157" s="235" t="s">
        <v>150</v>
      </c>
      <c r="D157" s="236" t="s">
        <v>3978</v>
      </c>
      <c r="E157" s="237" t="s">
        <v>3977</v>
      </c>
      <c r="F157" s="235" t="s">
        <v>171</v>
      </c>
      <c r="G157" s="238">
        <v>10</v>
      </c>
      <c r="H157" s="238"/>
      <c r="I157" s="238">
        <f t="shared" si="12"/>
        <v>0</v>
      </c>
      <c r="J157" s="239">
        <v>0</v>
      </c>
      <c r="K157" s="238">
        <f t="shared" si="13"/>
        <v>0</v>
      </c>
      <c r="L157" s="239">
        <v>0</v>
      </c>
      <c r="M157" s="238">
        <f t="shared" si="14"/>
        <v>0</v>
      </c>
      <c r="N157" s="240">
        <v>20</v>
      </c>
      <c r="O157" s="241">
        <v>4</v>
      </c>
      <c r="P157" s="242" t="s">
        <v>146</v>
      </c>
    </row>
    <row r="158" spans="1:16" s="242" customFormat="1" ht="12.75" customHeight="1">
      <c r="A158" s="235">
        <v>139</v>
      </c>
      <c r="B158" s="235" t="s">
        <v>151</v>
      </c>
      <c r="C158" s="235" t="s">
        <v>150</v>
      </c>
      <c r="D158" s="236" t="s">
        <v>3976</v>
      </c>
      <c r="E158" s="237" t="s">
        <v>3975</v>
      </c>
      <c r="F158" s="235" t="s">
        <v>171</v>
      </c>
      <c r="G158" s="238">
        <v>3</v>
      </c>
      <c r="H158" s="238"/>
      <c r="I158" s="238">
        <f t="shared" si="12"/>
        <v>0</v>
      </c>
      <c r="J158" s="239">
        <v>0</v>
      </c>
      <c r="K158" s="238">
        <f t="shared" si="13"/>
        <v>0</v>
      </c>
      <c r="L158" s="239">
        <v>0</v>
      </c>
      <c r="M158" s="238">
        <f t="shared" si="14"/>
        <v>0</v>
      </c>
      <c r="N158" s="240">
        <v>20</v>
      </c>
      <c r="O158" s="241">
        <v>4</v>
      </c>
      <c r="P158" s="242" t="s">
        <v>146</v>
      </c>
    </row>
    <row r="159" spans="1:16" s="242" customFormat="1" ht="12.75" customHeight="1">
      <c r="A159" s="235">
        <v>140</v>
      </c>
      <c r="B159" s="235" t="s">
        <v>151</v>
      </c>
      <c r="C159" s="235" t="s">
        <v>150</v>
      </c>
      <c r="D159" s="236" t="s">
        <v>3974</v>
      </c>
      <c r="E159" s="237" t="s">
        <v>3973</v>
      </c>
      <c r="F159" s="235" t="s">
        <v>171</v>
      </c>
      <c r="G159" s="238">
        <v>1</v>
      </c>
      <c r="H159" s="238"/>
      <c r="I159" s="238">
        <f t="shared" si="12"/>
        <v>0</v>
      </c>
      <c r="J159" s="239">
        <v>0</v>
      </c>
      <c r="K159" s="238">
        <f t="shared" si="13"/>
        <v>0</v>
      </c>
      <c r="L159" s="239">
        <v>0</v>
      </c>
      <c r="M159" s="238">
        <f t="shared" si="14"/>
        <v>0</v>
      </c>
      <c r="N159" s="240">
        <v>20</v>
      </c>
      <c r="O159" s="241">
        <v>4</v>
      </c>
      <c r="P159" s="242" t="s">
        <v>146</v>
      </c>
    </row>
    <row r="160" spans="1:16" s="242" customFormat="1" ht="12.75" customHeight="1">
      <c r="A160" s="235">
        <v>141</v>
      </c>
      <c r="B160" s="235" t="s">
        <v>151</v>
      </c>
      <c r="C160" s="235" t="s">
        <v>150</v>
      </c>
      <c r="D160" s="236" t="s">
        <v>3972</v>
      </c>
      <c r="E160" s="237" t="s">
        <v>3971</v>
      </c>
      <c r="F160" s="235" t="s">
        <v>171</v>
      </c>
      <c r="G160" s="238">
        <v>1</v>
      </c>
      <c r="H160" s="238"/>
      <c r="I160" s="238">
        <f t="shared" si="12"/>
        <v>0</v>
      </c>
      <c r="J160" s="239">
        <v>0</v>
      </c>
      <c r="K160" s="238">
        <f t="shared" si="13"/>
        <v>0</v>
      </c>
      <c r="L160" s="239">
        <v>0</v>
      </c>
      <c r="M160" s="238">
        <f t="shared" si="14"/>
        <v>0</v>
      </c>
      <c r="N160" s="240">
        <v>20</v>
      </c>
      <c r="O160" s="241">
        <v>4</v>
      </c>
      <c r="P160" s="242" t="s">
        <v>146</v>
      </c>
    </row>
    <row r="161" spans="1:21" s="242" customFormat="1" ht="12.75" customHeight="1">
      <c r="A161" s="235">
        <v>142</v>
      </c>
      <c r="B161" s="235" t="s">
        <v>151</v>
      </c>
      <c r="C161" s="235" t="s">
        <v>150</v>
      </c>
      <c r="D161" s="236" t="s">
        <v>3970</v>
      </c>
      <c r="E161" s="237" t="s">
        <v>3969</v>
      </c>
      <c r="F161" s="235" t="s">
        <v>171</v>
      </c>
      <c r="G161" s="238">
        <v>1</v>
      </c>
      <c r="H161" s="238"/>
      <c r="I161" s="238">
        <f t="shared" si="12"/>
        <v>0</v>
      </c>
      <c r="J161" s="239">
        <v>0</v>
      </c>
      <c r="K161" s="238">
        <f t="shared" si="13"/>
        <v>0</v>
      </c>
      <c r="L161" s="239">
        <v>0</v>
      </c>
      <c r="M161" s="238">
        <f t="shared" si="14"/>
        <v>0</v>
      </c>
      <c r="N161" s="240">
        <v>20</v>
      </c>
      <c r="O161" s="241">
        <v>4</v>
      </c>
      <c r="P161" s="242" t="s">
        <v>146</v>
      </c>
    </row>
    <row r="162" spans="1:21" s="242" customFormat="1" ht="12.75" customHeight="1">
      <c r="A162" s="235">
        <v>143</v>
      </c>
      <c r="B162" s="235" t="s">
        <v>151</v>
      </c>
      <c r="C162" s="235" t="s">
        <v>150</v>
      </c>
      <c r="D162" s="236" t="s">
        <v>3968</v>
      </c>
      <c r="E162" s="237" t="s">
        <v>3967</v>
      </c>
      <c r="F162" s="235" t="s">
        <v>171</v>
      </c>
      <c r="G162" s="238">
        <v>1</v>
      </c>
      <c r="H162" s="238"/>
      <c r="I162" s="238">
        <f t="shared" si="12"/>
        <v>0</v>
      </c>
      <c r="J162" s="239">
        <v>0</v>
      </c>
      <c r="K162" s="238">
        <f t="shared" si="13"/>
        <v>0</v>
      </c>
      <c r="L162" s="239">
        <v>0</v>
      </c>
      <c r="M162" s="238">
        <f t="shared" si="14"/>
        <v>0</v>
      </c>
      <c r="N162" s="240">
        <v>20</v>
      </c>
      <c r="O162" s="241">
        <v>4</v>
      </c>
      <c r="P162" s="242" t="s">
        <v>146</v>
      </c>
    </row>
    <row r="163" spans="1:21" s="242" customFormat="1" ht="12.75" customHeight="1">
      <c r="A163" s="235">
        <v>144</v>
      </c>
      <c r="B163" s="235" t="s">
        <v>151</v>
      </c>
      <c r="C163" s="235" t="s">
        <v>150</v>
      </c>
      <c r="D163" s="236" t="s">
        <v>3966</v>
      </c>
      <c r="E163" s="237" t="s">
        <v>3965</v>
      </c>
      <c r="F163" s="235" t="s">
        <v>171</v>
      </c>
      <c r="G163" s="238">
        <v>10</v>
      </c>
      <c r="H163" s="238"/>
      <c r="I163" s="238">
        <f t="shared" si="12"/>
        <v>0</v>
      </c>
      <c r="J163" s="239">
        <v>0</v>
      </c>
      <c r="K163" s="238">
        <f t="shared" si="13"/>
        <v>0</v>
      </c>
      <c r="L163" s="239">
        <v>0</v>
      </c>
      <c r="M163" s="238">
        <f t="shared" si="14"/>
        <v>0</v>
      </c>
      <c r="N163" s="240">
        <v>20</v>
      </c>
      <c r="O163" s="241">
        <v>4</v>
      </c>
      <c r="P163" s="242" t="s">
        <v>146</v>
      </c>
    </row>
    <row r="164" spans="1:21" s="242" customFormat="1" ht="12.75" customHeight="1">
      <c r="A164" s="235">
        <v>145</v>
      </c>
      <c r="B164" s="235" t="s">
        <v>151</v>
      </c>
      <c r="C164" s="235" t="s">
        <v>150</v>
      </c>
      <c r="D164" s="236" t="s">
        <v>3964</v>
      </c>
      <c r="E164" s="237" t="s">
        <v>3963</v>
      </c>
      <c r="F164" s="235" t="s">
        <v>171</v>
      </c>
      <c r="G164" s="238">
        <v>61</v>
      </c>
      <c r="H164" s="238"/>
      <c r="I164" s="238">
        <f t="shared" si="12"/>
        <v>0</v>
      </c>
      <c r="J164" s="239">
        <v>0</v>
      </c>
      <c r="K164" s="238">
        <f t="shared" si="13"/>
        <v>0</v>
      </c>
      <c r="L164" s="239">
        <v>0</v>
      </c>
      <c r="M164" s="238">
        <f t="shared" si="14"/>
        <v>0</v>
      </c>
      <c r="N164" s="240">
        <v>20</v>
      </c>
      <c r="O164" s="241">
        <v>4</v>
      </c>
      <c r="P164" s="242" t="s">
        <v>146</v>
      </c>
    </row>
    <row r="165" spans="1:21" s="242" customFormat="1" ht="12.75" customHeight="1">
      <c r="A165" s="235">
        <v>146</v>
      </c>
      <c r="B165" s="235" t="s">
        <v>151</v>
      </c>
      <c r="C165" s="235" t="s">
        <v>150</v>
      </c>
      <c r="D165" s="236" t="s">
        <v>3962</v>
      </c>
      <c r="E165" s="237" t="s">
        <v>3961</v>
      </c>
      <c r="F165" s="235" t="s">
        <v>171</v>
      </c>
      <c r="G165" s="238">
        <v>4</v>
      </c>
      <c r="H165" s="238"/>
      <c r="I165" s="238">
        <f t="shared" si="12"/>
        <v>0</v>
      </c>
      <c r="J165" s="239">
        <v>0</v>
      </c>
      <c r="K165" s="238">
        <f t="shared" si="13"/>
        <v>0</v>
      </c>
      <c r="L165" s="239">
        <v>0</v>
      </c>
      <c r="M165" s="238">
        <f t="shared" si="14"/>
        <v>0</v>
      </c>
      <c r="N165" s="240">
        <v>20</v>
      </c>
      <c r="O165" s="241">
        <v>4</v>
      </c>
      <c r="P165" s="242" t="s">
        <v>146</v>
      </c>
    </row>
    <row r="166" spans="1:21" s="242" customFormat="1" ht="12.75" customHeight="1">
      <c r="A166" s="235">
        <v>147</v>
      </c>
      <c r="B166" s="235" t="s">
        <v>151</v>
      </c>
      <c r="C166" s="235" t="s">
        <v>150</v>
      </c>
      <c r="D166" s="236" t="s">
        <v>3960</v>
      </c>
      <c r="E166" s="237" t="s">
        <v>3959</v>
      </c>
      <c r="F166" s="235" t="s">
        <v>171</v>
      </c>
      <c r="G166" s="238">
        <v>4</v>
      </c>
      <c r="H166" s="238"/>
      <c r="I166" s="238">
        <f t="shared" si="12"/>
        <v>0</v>
      </c>
      <c r="J166" s="239">
        <v>0</v>
      </c>
      <c r="K166" s="238">
        <f t="shared" si="13"/>
        <v>0</v>
      </c>
      <c r="L166" s="239">
        <v>0</v>
      </c>
      <c r="M166" s="238">
        <f t="shared" si="14"/>
        <v>0</v>
      </c>
      <c r="N166" s="240">
        <v>20</v>
      </c>
      <c r="O166" s="241">
        <v>4</v>
      </c>
      <c r="P166" s="242" t="s">
        <v>146</v>
      </c>
    </row>
    <row r="167" spans="1:21" s="242" customFormat="1" ht="12.75" customHeight="1">
      <c r="A167" s="235">
        <v>148</v>
      </c>
      <c r="B167" s="235" t="s">
        <v>151</v>
      </c>
      <c r="C167" s="235" t="s">
        <v>150</v>
      </c>
      <c r="D167" s="236" t="s">
        <v>3958</v>
      </c>
      <c r="E167" s="237" t="s">
        <v>3957</v>
      </c>
      <c r="F167" s="235" t="s">
        <v>171</v>
      </c>
      <c r="G167" s="238">
        <v>1</v>
      </c>
      <c r="H167" s="238"/>
      <c r="I167" s="238">
        <f t="shared" si="12"/>
        <v>0</v>
      </c>
      <c r="J167" s="239">
        <v>0</v>
      </c>
      <c r="K167" s="238">
        <f t="shared" si="13"/>
        <v>0</v>
      </c>
      <c r="L167" s="239">
        <v>0</v>
      </c>
      <c r="M167" s="238">
        <f t="shared" si="14"/>
        <v>0</v>
      </c>
      <c r="N167" s="240">
        <v>20</v>
      </c>
      <c r="O167" s="241">
        <v>4</v>
      </c>
      <c r="P167" s="242" t="s">
        <v>146</v>
      </c>
    </row>
    <row r="168" spans="1:21" s="242" customFormat="1" ht="12.75" customHeight="1">
      <c r="A168" s="235">
        <v>149</v>
      </c>
      <c r="B168" s="235" t="s">
        <v>151</v>
      </c>
      <c r="C168" s="235" t="s">
        <v>150</v>
      </c>
      <c r="D168" s="236" t="s">
        <v>3956</v>
      </c>
      <c r="E168" s="237" t="s">
        <v>3955</v>
      </c>
      <c r="F168" s="235" t="s">
        <v>171</v>
      </c>
      <c r="G168" s="238">
        <v>1</v>
      </c>
      <c r="H168" s="238"/>
      <c r="I168" s="238">
        <f t="shared" si="12"/>
        <v>0</v>
      </c>
      <c r="J168" s="239">
        <v>0</v>
      </c>
      <c r="K168" s="238">
        <f t="shared" si="13"/>
        <v>0</v>
      </c>
      <c r="L168" s="239">
        <v>0</v>
      </c>
      <c r="M168" s="238">
        <f t="shared" si="14"/>
        <v>0</v>
      </c>
      <c r="N168" s="240">
        <v>20</v>
      </c>
      <c r="O168" s="241">
        <v>4</v>
      </c>
      <c r="P168" s="242" t="s">
        <v>146</v>
      </c>
      <c r="U168" s="739"/>
    </row>
    <row r="169" spans="1:21" s="250" customFormat="1" ht="12.75" customHeight="1">
      <c r="A169" s="243">
        <v>150</v>
      </c>
      <c r="B169" s="243" t="s">
        <v>157</v>
      </c>
      <c r="C169" s="243" t="s">
        <v>160</v>
      </c>
      <c r="D169" s="244" t="s">
        <v>3954</v>
      </c>
      <c r="E169" s="245" t="s">
        <v>3953</v>
      </c>
      <c r="F169" s="243" t="s">
        <v>171</v>
      </c>
      <c r="G169" s="246">
        <v>1</v>
      </c>
      <c r="H169" s="738"/>
      <c r="I169" s="246">
        <f t="shared" si="12"/>
        <v>0</v>
      </c>
      <c r="J169" s="247">
        <v>0</v>
      </c>
      <c r="K169" s="246">
        <f t="shared" si="13"/>
        <v>0</v>
      </c>
      <c r="L169" s="247">
        <v>0</v>
      </c>
      <c r="M169" s="246">
        <f t="shared" si="14"/>
        <v>0</v>
      </c>
      <c r="N169" s="248">
        <v>20</v>
      </c>
      <c r="O169" s="249">
        <v>8</v>
      </c>
      <c r="P169" s="250" t="s">
        <v>146</v>
      </c>
    </row>
    <row r="170" spans="1:21" s="250" customFormat="1" ht="12.75" customHeight="1">
      <c r="A170" s="243">
        <v>151</v>
      </c>
      <c r="B170" s="243" t="s">
        <v>157</v>
      </c>
      <c r="C170" s="243" t="s">
        <v>160</v>
      </c>
      <c r="D170" s="244" t="s">
        <v>3952</v>
      </c>
      <c r="E170" s="245" t="s">
        <v>3951</v>
      </c>
      <c r="F170" s="243" t="s">
        <v>171</v>
      </c>
      <c r="G170" s="246">
        <v>10</v>
      </c>
      <c r="H170" s="738"/>
      <c r="I170" s="246">
        <f t="shared" si="12"/>
        <v>0</v>
      </c>
      <c r="J170" s="247">
        <v>0</v>
      </c>
      <c r="K170" s="246">
        <f t="shared" si="13"/>
        <v>0</v>
      </c>
      <c r="L170" s="247">
        <v>0</v>
      </c>
      <c r="M170" s="246">
        <f t="shared" si="14"/>
        <v>0</v>
      </c>
      <c r="N170" s="248">
        <v>20</v>
      </c>
      <c r="O170" s="249">
        <v>8</v>
      </c>
      <c r="P170" s="250" t="s">
        <v>146</v>
      </c>
    </row>
    <row r="171" spans="1:21" s="250" customFormat="1" ht="12.75" customHeight="1">
      <c r="A171" s="243">
        <v>152</v>
      </c>
      <c r="B171" s="243" t="s">
        <v>157</v>
      </c>
      <c r="C171" s="243" t="s">
        <v>160</v>
      </c>
      <c r="D171" s="244" t="s">
        <v>3950</v>
      </c>
      <c r="E171" s="245" t="s">
        <v>3949</v>
      </c>
      <c r="F171" s="243" t="s">
        <v>171</v>
      </c>
      <c r="G171" s="246">
        <v>1</v>
      </c>
      <c r="H171" s="738"/>
      <c r="I171" s="246">
        <f t="shared" si="12"/>
        <v>0</v>
      </c>
      <c r="J171" s="247">
        <v>0</v>
      </c>
      <c r="K171" s="246">
        <f t="shared" si="13"/>
        <v>0</v>
      </c>
      <c r="L171" s="247">
        <v>0</v>
      </c>
      <c r="M171" s="246">
        <f t="shared" si="14"/>
        <v>0</v>
      </c>
      <c r="N171" s="248">
        <v>20</v>
      </c>
      <c r="O171" s="249">
        <v>8</v>
      </c>
      <c r="P171" s="250" t="s">
        <v>146</v>
      </c>
    </row>
    <row r="172" spans="1:21" s="250" customFormat="1" ht="12.75" customHeight="1">
      <c r="A172" s="243">
        <v>153</v>
      </c>
      <c r="B172" s="243" t="s">
        <v>157</v>
      </c>
      <c r="C172" s="243" t="s">
        <v>160</v>
      </c>
      <c r="D172" s="244" t="s">
        <v>3948</v>
      </c>
      <c r="E172" s="245" t="s">
        <v>3947</v>
      </c>
      <c r="F172" s="243" t="s">
        <v>171</v>
      </c>
      <c r="G172" s="246">
        <v>5</v>
      </c>
      <c r="H172" s="738"/>
      <c r="I172" s="246">
        <f t="shared" si="12"/>
        <v>0</v>
      </c>
      <c r="J172" s="247">
        <v>0</v>
      </c>
      <c r="K172" s="246">
        <f t="shared" si="13"/>
        <v>0</v>
      </c>
      <c r="L172" s="247">
        <v>0</v>
      </c>
      <c r="M172" s="246">
        <f t="shared" si="14"/>
        <v>0</v>
      </c>
      <c r="N172" s="248">
        <v>20</v>
      </c>
      <c r="O172" s="249">
        <v>8</v>
      </c>
      <c r="P172" s="250" t="s">
        <v>146</v>
      </c>
    </row>
    <row r="173" spans="1:21" s="250" customFormat="1" ht="12.75" customHeight="1">
      <c r="A173" s="243">
        <v>154</v>
      </c>
      <c r="B173" s="243" t="s">
        <v>157</v>
      </c>
      <c r="C173" s="243" t="s">
        <v>160</v>
      </c>
      <c r="D173" s="244" t="s">
        <v>3946</v>
      </c>
      <c r="E173" s="245" t="s">
        <v>3945</v>
      </c>
      <c r="F173" s="243" t="s">
        <v>171</v>
      </c>
      <c r="G173" s="246">
        <v>10</v>
      </c>
      <c r="H173" s="738"/>
      <c r="I173" s="246">
        <f t="shared" si="12"/>
        <v>0</v>
      </c>
      <c r="J173" s="247">
        <v>0</v>
      </c>
      <c r="K173" s="246">
        <f t="shared" si="13"/>
        <v>0</v>
      </c>
      <c r="L173" s="247">
        <v>0</v>
      </c>
      <c r="M173" s="246">
        <f t="shared" si="14"/>
        <v>0</v>
      </c>
      <c r="N173" s="248">
        <v>20</v>
      </c>
      <c r="O173" s="249">
        <v>8</v>
      </c>
      <c r="P173" s="250" t="s">
        <v>146</v>
      </c>
    </row>
    <row r="174" spans="1:21" s="250" customFormat="1" ht="12.75" customHeight="1">
      <c r="A174" s="243">
        <v>155</v>
      </c>
      <c r="B174" s="243" t="s">
        <v>157</v>
      </c>
      <c r="C174" s="243" t="s">
        <v>160</v>
      </c>
      <c r="D174" s="244" t="s">
        <v>3944</v>
      </c>
      <c r="E174" s="245" t="s">
        <v>3943</v>
      </c>
      <c r="F174" s="243" t="s">
        <v>171</v>
      </c>
      <c r="G174" s="246">
        <v>10</v>
      </c>
      <c r="H174" s="738"/>
      <c r="I174" s="246">
        <f t="shared" si="12"/>
        <v>0</v>
      </c>
      <c r="J174" s="247">
        <v>0</v>
      </c>
      <c r="K174" s="246">
        <f t="shared" si="13"/>
        <v>0</v>
      </c>
      <c r="L174" s="247">
        <v>0</v>
      </c>
      <c r="M174" s="246">
        <f t="shared" si="14"/>
        <v>0</v>
      </c>
      <c r="N174" s="248">
        <v>20</v>
      </c>
      <c r="O174" s="249">
        <v>8</v>
      </c>
      <c r="P174" s="250" t="s">
        <v>146</v>
      </c>
    </row>
    <row r="175" spans="1:21" s="250" customFormat="1" ht="12.75" customHeight="1">
      <c r="A175" s="243">
        <v>156</v>
      </c>
      <c r="B175" s="243" t="s">
        <v>157</v>
      </c>
      <c r="C175" s="243" t="s">
        <v>160</v>
      </c>
      <c r="D175" s="244" t="s">
        <v>3942</v>
      </c>
      <c r="E175" s="245" t="s">
        <v>3941</v>
      </c>
      <c r="F175" s="243" t="s">
        <v>171</v>
      </c>
      <c r="G175" s="246">
        <v>3</v>
      </c>
      <c r="H175" s="738"/>
      <c r="I175" s="246">
        <f t="shared" si="12"/>
        <v>0</v>
      </c>
      <c r="J175" s="247">
        <v>0</v>
      </c>
      <c r="K175" s="246">
        <f t="shared" si="13"/>
        <v>0</v>
      </c>
      <c r="L175" s="247">
        <v>0</v>
      </c>
      <c r="M175" s="246">
        <f t="shared" si="14"/>
        <v>0</v>
      </c>
      <c r="N175" s="248">
        <v>20</v>
      </c>
      <c r="O175" s="249">
        <v>8</v>
      </c>
      <c r="P175" s="250" t="s">
        <v>146</v>
      </c>
    </row>
    <row r="176" spans="1:21" s="250" customFormat="1" ht="12.75" customHeight="1">
      <c r="A176" s="243">
        <v>157</v>
      </c>
      <c r="B176" s="243" t="s">
        <v>157</v>
      </c>
      <c r="C176" s="243" t="s">
        <v>160</v>
      </c>
      <c r="D176" s="244" t="s">
        <v>3940</v>
      </c>
      <c r="E176" s="245" t="s">
        <v>3939</v>
      </c>
      <c r="F176" s="243" t="s">
        <v>171</v>
      </c>
      <c r="G176" s="246">
        <v>1</v>
      </c>
      <c r="H176" s="738"/>
      <c r="I176" s="246">
        <f t="shared" si="12"/>
        <v>0</v>
      </c>
      <c r="J176" s="247">
        <v>0</v>
      </c>
      <c r="K176" s="246">
        <f t="shared" si="13"/>
        <v>0</v>
      </c>
      <c r="L176" s="247">
        <v>0</v>
      </c>
      <c r="M176" s="246">
        <f t="shared" si="14"/>
        <v>0</v>
      </c>
      <c r="N176" s="248">
        <v>20</v>
      </c>
      <c r="O176" s="249">
        <v>8</v>
      </c>
      <c r="P176" s="250" t="s">
        <v>146</v>
      </c>
    </row>
    <row r="177" spans="1:16" s="250" customFormat="1" ht="12.75" customHeight="1">
      <c r="A177" s="243">
        <v>158</v>
      </c>
      <c r="B177" s="243" t="s">
        <v>157</v>
      </c>
      <c r="C177" s="243" t="s">
        <v>160</v>
      </c>
      <c r="D177" s="244" t="s">
        <v>3938</v>
      </c>
      <c r="E177" s="245" t="s">
        <v>3937</v>
      </c>
      <c r="F177" s="243" t="s">
        <v>171</v>
      </c>
      <c r="G177" s="246">
        <v>1</v>
      </c>
      <c r="H177" s="738"/>
      <c r="I177" s="246">
        <f t="shared" si="12"/>
        <v>0</v>
      </c>
      <c r="J177" s="247">
        <v>0</v>
      </c>
      <c r="K177" s="246">
        <f t="shared" si="13"/>
        <v>0</v>
      </c>
      <c r="L177" s="247">
        <v>0</v>
      </c>
      <c r="M177" s="246">
        <f t="shared" si="14"/>
        <v>0</v>
      </c>
      <c r="N177" s="248">
        <v>20</v>
      </c>
      <c r="O177" s="249">
        <v>8</v>
      </c>
      <c r="P177" s="250" t="s">
        <v>146</v>
      </c>
    </row>
    <row r="178" spans="1:16" s="250" customFormat="1" ht="12.75" customHeight="1">
      <c r="A178" s="243">
        <v>159</v>
      </c>
      <c r="B178" s="243" t="s">
        <v>157</v>
      </c>
      <c r="C178" s="243" t="s">
        <v>160</v>
      </c>
      <c r="D178" s="244" t="s">
        <v>3936</v>
      </c>
      <c r="E178" s="245" t="s">
        <v>3935</v>
      </c>
      <c r="F178" s="243" t="s">
        <v>171</v>
      </c>
      <c r="G178" s="246">
        <v>1</v>
      </c>
      <c r="H178" s="738"/>
      <c r="I178" s="246">
        <f t="shared" si="12"/>
        <v>0</v>
      </c>
      <c r="J178" s="247">
        <v>0</v>
      </c>
      <c r="K178" s="246">
        <f t="shared" si="13"/>
        <v>0</v>
      </c>
      <c r="L178" s="247">
        <v>0</v>
      </c>
      <c r="M178" s="246">
        <f t="shared" si="14"/>
        <v>0</v>
      </c>
      <c r="N178" s="248">
        <v>20</v>
      </c>
      <c r="O178" s="249">
        <v>8</v>
      </c>
      <c r="P178" s="250" t="s">
        <v>146</v>
      </c>
    </row>
    <row r="179" spans="1:16" s="250" customFormat="1" ht="12.75" customHeight="1">
      <c r="A179" s="243">
        <v>160</v>
      </c>
      <c r="B179" s="243" t="s">
        <v>157</v>
      </c>
      <c r="C179" s="243" t="s">
        <v>160</v>
      </c>
      <c r="D179" s="244" t="s">
        <v>3934</v>
      </c>
      <c r="E179" s="245" t="s">
        <v>3933</v>
      </c>
      <c r="F179" s="243" t="s">
        <v>171</v>
      </c>
      <c r="G179" s="246">
        <v>10</v>
      </c>
      <c r="H179" s="738"/>
      <c r="I179" s="246">
        <f t="shared" si="12"/>
        <v>0</v>
      </c>
      <c r="J179" s="247">
        <v>0</v>
      </c>
      <c r="K179" s="246">
        <f t="shared" si="13"/>
        <v>0</v>
      </c>
      <c r="L179" s="247">
        <v>0</v>
      </c>
      <c r="M179" s="246">
        <f t="shared" si="14"/>
        <v>0</v>
      </c>
      <c r="N179" s="248">
        <v>20</v>
      </c>
      <c r="O179" s="249">
        <v>8</v>
      </c>
      <c r="P179" s="250" t="s">
        <v>146</v>
      </c>
    </row>
    <row r="180" spans="1:16" s="250" customFormat="1" ht="12.75" customHeight="1">
      <c r="A180" s="243">
        <v>161</v>
      </c>
      <c r="B180" s="243" t="s">
        <v>157</v>
      </c>
      <c r="C180" s="243" t="s">
        <v>160</v>
      </c>
      <c r="D180" s="244" t="s">
        <v>3932</v>
      </c>
      <c r="E180" s="245" t="s">
        <v>3931</v>
      </c>
      <c r="F180" s="243" t="s">
        <v>171</v>
      </c>
      <c r="G180" s="246">
        <v>10</v>
      </c>
      <c r="H180" s="738"/>
      <c r="I180" s="246">
        <f t="shared" si="12"/>
        <v>0</v>
      </c>
      <c r="J180" s="247">
        <v>0</v>
      </c>
      <c r="K180" s="246">
        <f t="shared" si="13"/>
        <v>0</v>
      </c>
      <c r="L180" s="247">
        <v>0</v>
      </c>
      <c r="M180" s="246">
        <f t="shared" si="14"/>
        <v>0</v>
      </c>
      <c r="N180" s="248">
        <v>20</v>
      </c>
      <c r="O180" s="249">
        <v>8</v>
      </c>
      <c r="P180" s="250" t="s">
        <v>146</v>
      </c>
    </row>
    <row r="181" spans="1:16" s="250" customFormat="1" ht="12.75" customHeight="1">
      <c r="A181" s="243">
        <v>162</v>
      </c>
      <c r="B181" s="243" t="s">
        <v>157</v>
      </c>
      <c r="C181" s="243" t="s">
        <v>160</v>
      </c>
      <c r="D181" s="244" t="s">
        <v>3930</v>
      </c>
      <c r="E181" s="245" t="s">
        <v>3929</v>
      </c>
      <c r="F181" s="243" t="s">
        <v>171</v>
      </c>
      <c r="G181" s="246">
        <v>10</v>
      </c>
      <c r="H181" s="738"/>
      <c r="I181" s="246">
        <f t="shared" si="12"/>
        <v>0</v>
      </c>
      <c r="J181" s="247">
        <v>0</v>
      </c>
      <c r="K181" s="246">
        <f t="shared" si="13"/>
        <v>0</v>
      </c>
      <c r="L181" s="247">
        <v>0</v>
      </c>
      <c r="M181" s="246">
        <f t="shared" si="14"/>
        <v>0</v>
      </c>
      <c r="N181" s="248">
        <v>20</v>
      </c>
      <c r="O181" s="249">
        <v>8</v>
      </c>
      <c r="P181" s="250" t="s">
        <v>146</v>
      </c>
    </row>
    <row r="182" spans="1:16" s="250" customFormat="1" ht="12.75" customHeight="1">
      <c r="A182" s="243">
        <v>163</v>
      </c>
      <c r="B182" s="243" t="s">
        <v>157</v>
      </c>
      <c r="C182" s="243" t="s">
        <v>160</v>
      </c>
      <c r="D182" s="244" t="s">
        <v>3928</v>
      </c>
      <c r="E182" s="245" t="s">
        <v>3927</v>
      </c>
      <c r="F182" s="243" t="s">
        <v>171</v>
      </c>
      <c r="G182" s="246">
        <v>1</v>
      </c>
      <c r="H182" s="738"/>
      <c r="I182" s="246">
        <f t="shared" si="12"/>
        <v>0</v>
      </c>
      <c r="J182" s="247">
        <v>0</v>
      </c>
      <c r="K182" s="246">
        <f t="shared" si="13"/>
        <v>0</v>
      </c>
      <c r="L182" s="247">
        <v>0</v>
      </c>
      <c r="M182" s="246">
        <f t="shared" si="14"/>
        <v>0</v>
      </c>
      <c r="N182" s="248">
        <v>20</v>
      </c>
      <c r="O182" s="249">
        <v>8</v>
      </c>
      <c r="P182" s="250" t="s">
        <v>146</v>
      </c>
    </row>
    <row r="183" spans="1:16" s="250" customFormat="1" ht="12.75" customHeight="1">
      <c r="A183" s="243">
        <v>164</v>
      </c>
      <c r="B183" s="243" t="s">
        <v>157</v>
      </c>
      <c r="C183" s="243" t="s">
        <v>160</v>
      </c>
      <c r="D183" s="244" t="s">
        <v>3926</v>
      </c>
      <c r="E183" s="245" t="s">
        <v>3925</v>
      </c>
      <c r="F183" s="243" t="s">
        <v>171</v>
      </c>
      <c r="G183" s="246">
        <v>4</v>
      </c>
      <c r="H183" s="738"/>
      <c r="I183" s="246">
        <f t="shared" si="12"/>
        <v>0</v>
      </c>
      <c r="J183" s="247">
        <v>0</v>
      </c>
      <c r="K183" s="246">
        <f t="shared" si="13"/>
        <v>0</v>
      </c>
      <c r="L183" s="247">
        <v>0</v>
      </c>
      <c r="M183" s="246">
        <f t="shared" si="14"/>
        <v>0</v>
      </c>
      <c r="N183" s="248">
        <v>20</v>
      </c>
      <c r="O183" s="249">
        <v>8</v>
      </c>
      <c r="P183" s="250" t="s">
        <v>146</v>
      </c>
    </row>
    <row r="184" spans="1:16" s="250" customFormat="1" ht="12.75" customHeight="1">
      <c r="A184" s="243">
        <v>165</v>
      </c>
      <c r="B184" s="243" t="s">
        <v>157</v>
      </c>
      <c r="C184" s="243" t="s">
        <v>160</v>
      </c>
      <c r="D184" s="244" t="s">
        <v>3924</v>
      </c>
      <c r="E184" s="245" t="s">
        <v>3923</v>
      </c>
      <c r="F184" s="243" t="s">
        <v>171</v>
      </c>
      <c r="G184" s="246">
        <v>4</v>
      </c>
      <c r="H184" s="738"/>
      <c r="I184" s="246">
        <f t="shared" si="12"/>
        <v>0</v>
      </c>
      <c r="J184" s="247">
        <v>0</v>
      </c>
      <c r="K184" s="246">
        <f t="shared" si="13"/>
        <v>0</v>
      </c>
      <c r="L184" s="247">
        <v>0</v>
      </c>
      <c r="M184" s="246">
        <f t="shared" si="14"/>
        <v>0</v>
      </c>
      <c r="N184" s="248">
        <v>20</v>
      </c>
      <c r="O184" s="249">
        <v>8</v>
      </c>
      <c r="P184" s="250" t="s">
        <v>146</v>
      </c>
    </row>
    <row r="185" spans="1:16" s="232" customFormat="1" ht="12.75" customHeight="1">
      <c r="B185" s="233" t="s">
        <v>58</v>
      </c>
      <c r="D185" s="232" t="s">
        <v>3922</v>
      </c>
      <c r="E185" s="232" t="s">
        <v>3921</v>
      </c>
      <c r="I185" s="234">
        <f>SUM(I186:I197)</f>
        <v>0</v>
      </c>
      <c r="K185" s="234">
        <f>SUM(K186:K197)</f>
        <v>0</v>
      </c>
      <c r="M185" s="234">
        <f>SUM(M186:M197)</f>
        <v>0</v>
      </c>
      <c r="P185" s="232" t="s">
        <v>152</v>
      </c>
    </row>
    <row r="186" spans="1:16" s="242" customFormat="1" ht="12.75" customHeight="1">
      <c r="A186" s="235">
        <v>166</v>
      </c>
      <c r="B186" s="235" t="s">
        <v>151</v>
      </c>
      <c r="C186" s="235" t="s">
        <v>150</v>
      </c>
      <c r="D186" s="236" t="s">
        <v>3920</v>
      </c>
      <c r="E186" s="237" t="s">
        <v>3919</v>
      </c>
      <c r="F186" s="235" t="s">
        <v>161</v>
      </c>
      <c r="G186" s="238">
        <v>15</v>
      </c>
      <c r="H186" s="238"/>
      <c r="I186" s="238">
        <f t="shared" ref="I186:I197" si="15">ROUND(G186*H186,3)</f>
        <v>0</v>
      </c>
      <c r="J186" s="239">
        <v>0</v>
      </c>
      <c r="K186" s="238">
        <f t="shared" ref="K186:K197" si="16">G186*J186</f>
        <v>0</v>
      </c>
      <c r="L186" s="239">
        <v>0</v>
      </c>
      <c r="M186" s="238">
        <f t="shared" ref="M186:M197" si="17">G186*L186</f>
        <v>0</v>
      </c>
      <c r="N186" s="240">
        <v>20</v>
      </c>
      <c r="O186" s="241">
        <v>4</v>
      </c>
      <c r="P186" s="242" t="s">
        <v>146</v>
      </c>
    </row>
    <row r="187" spans="1:16" s="242" customFormat="1" ht="22.5" customHeight="1">
      <c r="A187" s="235">
        <v>167</v>
      </c>
      <c r="B187" s="235" t="s">
        <v>151</v>
      </c>
      <c r="C187" s="235" t="s">
        <v>150</v>
      </c>
      <c r="D187" s="236" t="s">
        <v>3918</v>
      </c>
      <c r="E187" s="237" t="s">
        <v>3917</v>
      </c>
      <c r="F187" s="235" t="s">
        <v>171</v>
      </c>
      <c r="G187" s="238">
        <v>2</v>
      </c>
      <c r="H187" s="238"/>
      <c r="I187" s="238">
        <f t="shared" si="15"/>
        <v>0</v>
      </c>
      <c r="J187" s="239">
        <v>0</v>
      </c>
      <c r="K187" s="238">
        <f t="shared" si="16"/>
        <v>0</v>
      </c>
      <c r="L187" s="239">
        <v>0</v>
      </c>
      <c r="M187" s="238">
        <f t="shared" si="17"/>
        <v>0</v>
      </c>
      <c r="N187" s="240">
        <v>20</v>
      </c>
      <c r="O187" s="241">
        <v>4</v>
      </c>
      <c r="P187" s="242" t="s">
        <v>146</v>
      </c>
    </row>
    <row r="188" spans="1:16" s="242" customFormat="1" ht="22.5" customHeight="1">
      <c r="A188" s="235">
        <v>168</v>
      </c>
      <c r="B188" s="235" t="s">
        <v>151</v>
      </c>
      <c r="C188" s="235" t="s">
        <v>150</v>
      </c>
      <c r="D188" s="236" t="s">
        <v>3916</v>
      </c>
      <c r="E188" s="237" t="s">
        <v>3915</v>
      </c>
      <c r="F188" s="235" t="s">
        <v>171</v>
      </c>
      <c r="G188" s="238">
        <v>2</v>
      </c>
      <c r="H188" s="238"/>
      <c r="I188" s="238">
        <f t="shared" si="15"/>
        <v>0</v>
      </c>
      <c r="J188" s="239">
        <v>0</v>
      </c>
      <c r="K188" s="238">
        <f t="shared" si="16"/>
        <v>0</v>
      </c>
      <c r="L188" s="239">
        <v>0</v>
      </c>
      <c r="M188" s="238">
        <f t="shared" si="17"/>
        <v>0</v>
      </c>
      <c r="N188" s="240">
        <v>20</v>
      </c>
      <c r="O188" s="241">
        <v>4</v>
      </c>
      <c r="P188" s="242" t="s">
        <v>146</v>
      </c>
    </row>
    <row r="189" spans="1:16" s="242" customFormat="1" ht="22.5" customHeight="1">
      <c r="A189" s="235">
        <v>169</v>
      </c>
      <c r="B189" s="235" t="s">
        <v>151</v>
      </c>
      <c r="C189" s="235" t="s">
        <v>150</v>
      </c>
      <c r="D189" s="236" t="s">
        <v>3914</v>
      </c>
      <c r="E189" s="237" t="s">
        <v>3913</v>
      </c>
      <c r="F189" s="235" t="s">
        <v>171</v>
      </c>
      <c r="G189" s="238">
        <v>1</v>
      </c>
      <c r="H189" s="238"/>
      <c r="I189" s="238">
        <f t="shared" si="15"/>
        <v>0</v>
      </c>
      <c r="J189" s="239">
        <v>0</v>
      </c>
      <c r="K189" s="238">
        <f t="shared" si="16"/>
        <v>0</v>
      </c>
      <c r="L189" s="239">
        <v>0</v>
      </c>
      <c r="M189" s="238">
        <f t="shared" si="17"/>
        <v>0</v>
      </c>
      <c r="N189" s="240">
        <v>20</v>
      </c>
      <c r="O189" s="241">
        <v>4</v>
      </c>
      <c r="P189" s="242" t="s">
        <v>146</v>
      </c>
    </row>
    <row r="190" spans="1:16" s="242" customFormat="1" ht="22.5" customHeight="1">
      <c r="A190" s="235">
        <v>170</v>
      </c>
      <c r="B190" s="235" t="s">
        <v>151</v>
      </c>
      <c r="C190" s="235" t="s">
        <v>150</v>
      </c>
      <c r="D190" s="236" t="s">
        <v>3912</v>
      </c>
      <c r="E190" s="237" t="s">
        <v>3911</v>
      </c>
      <c r="F190" s="235" t="s">
        <v>171</v>
      </c>
      <c r="G190" s="238">
        <v>1</v>
      </c>
      <c r="H190" s="238"/>
      <c r="I190" s="238">
        <f t="shared" si="15"/>
        <v>0</v>
      </c>
      <c r="J190" s="239">
        <v>0</v>
      </c>
      <c r="K190" s="238">
        <f t="shared" si="16"/>
        <v>0</v>
      </c>
      <c r="L190" s="239">
        <v>0</v>
      </c>
      <c r="M190" s="238">
        <f t="shared" si="17"/>
        <v>0</v>
      </c>
      <c r="N190" s="240">
        <v>20</v>
      </c>
      <c r="O190" s="241">
        <v>4</v>
      </c>
      <c r="P190" s="242" t="s">
        <v>146</v>
      </c>
    </row>
    <row r="191" spans="1:16" s="242" customFormat="1" ht="22.5" customHeight="1">
      <c r="A191" s="235">
        <v>171</v>
      </c>
      <c r="B191" s="235" t="s">
        <v>151</v>
      </c>
      <c r="C191" s="235" t="s">
        <v>150</v>
      </c>
      <c r="D191" s="236" t="s">
        <v>3910</v>
      </c>
      <c r="E191" s="237" t="s">
        <v>3909</v>
      </c>
      <c r="F191" s="235" t="s">
        <v>171</v>
      </c>
      <c r="G191" s="238">
        <v>1</v>
      </c>
      <c r="H191" s="238"/>
      <c r="I191" s="238">
        <f t="shared" si="15"/>
        <v>0</v>
      </c>
      <c r="J191" s="239">
        <v>0</v>
      </c>
      <c r="K191" s="238">
        <f t="shared" si="16"/>
        <v>0</v>
      </c>
      <c r="L191" s="239">
        <v>0</v>
      </c>
      <c r="M191" s="238">
        <f t="shared" si="17"/>
        <v>0</v>
      </c>
      <c r="N191" s="240">
        <v>20</v>
      </c>
      <c r="O191" s="241">
        <v>4</v>
      </c>
      <c r="P191" s="242" t="s">
        <v>146</v>
      </c>
    </row>
    <row r="192" spans="1:16" s="242" customFormat="1" ht="22.5" customHeight="1">
      <c r="A192" s="235">
        <v>172</v>
      </c>
      <c r="B192" s="235" t="s">
        <v>151</v>
      </c>
      <c r="C192" s="235" t="s">
        <v>150</v>
      </c>
      <c r="D192" s="236" t="s">
        <v>3908</v>
      </c>
      <c r="E192" s="237" t="s">
        <v>3907</v>
      </c>
      <c r="F192" s="235" t="s">
        <v>171</v>
      </c>
      <c r="G192" s="238">
        <v>4</v>
      </c>
      <c r="H192" s="238"/>
      <c r="I192" s="238">
        <f t="shared" si="15"/>
        <v>0</v>
      </c>
      <c r="J192" s="239">
        <v>0</v>
      </c>
      <c r="K192" s="238">
        <f t="shared" si="16"/>
        <v>0</v>
      </c>
      <c r="L192" s="239">
        <v>0</v>
      </c>
      <c r="M192" s="238">
        <f t="shared" si="17"/>
        <v>0</v>
      </c>
      <c r="N192" s="240">
        <v>20</v>
      </c>
      <c r="O192" s="241">
        <v>4</v>
      </c>
      <c r="P192" s="242" t="s">
        <v>146</v>
      </c>
    </row>
    <row r="193" spans="1:16" s="250" customFormat="1" ht="12.75" customHeight="1">
      <c r="A193" s="243">
        <v>173</v>
      </c>
      <c r="B193" s="243" t="s">
        <v>157</v>
      </c>
      <c r="C193" s="243" t="s">
        <v>160</v>
      </c>
      <c r="D193" s="244" t="s">
        <v>3906</v>
      </c>
      <c r="E193" s="245" t="s">
        <v>3905</v>
      </c>
      <c r="F193" s="243" t="s">
        <v>171</v>
      </c>
      <c r="G193" s="246">
        <v>10</v>
      </c>
      <c r="H193" s="246"/>
      <c r="I193" s="246">
        <f t="shared" si="15"/>
        <v>0</v>
      </c>
      <c r="J193" s="247">
        <v>0</v>
      </c>
      <c r="K193" s="246">
        <f t="shared" si="16"/>
        <v>0</v>
      </c>
      <c r="L193" s="247">
        <v>0</v>
      </c>
      <c r="M193" s="246">
        <f t="shared" si="17"/>
        <v>0</v>
      </c>
      <c r="N193" s="248">
        <v>20</v>
      </c>
      <c r="O193" s="249">
        <v>8</v>
      </c>
      <c r="P193" s="250" t="s">
        <v>146</v>
      </c>
    </row>
    <row r="194" spans="1:16" s="250" customFormat="1" ht="12.75" customHeight="1">
      <c r="A194" s="243">
        <v>174</v>
      </c>
      <c r="B194" s="243" t="s">
        <v>157</v>
      </c>
      <c r="C194" s="243" t="s">
        <v>160</v>
      </c>
      <c r="D194" s="244" t="s">
        <v>3904</v>
      </c>
      <c r="E194" s="245" t="s">
        <v>3903</v>
      </c>
      <c r="F194" s="243" t="s">
        <v>171</v>
      </c>
      <c r="G194" s="246">
        <v>2</v>
      </c>
      <c r="H194" s="246"/>
      <c r="I194" s="246">
        <f t="shared" si="15"/>
        <v>0</v>
      </c>
      <c r="J194" s="247">
        <v>0</v>
      </c>
      <c r="K194" s="246">
        <f t="shared" si="16"/>
        <v>0</v>
      </c>
      <c r="L194" s="247">
        <v>0</v>
      </c>
      <c r="M194" s="246">
        <f t="shared" si="17"/>
        <v>0</v>
      </c>
      <c r="N194" s="248">
        <v>20</v>
      </c>
      <c r="O194" s="249">
        <v>8</v>
      </c>
      <c r="P194" s="250" t="s">
        <v>146</v>
      </c>
    </row>
    <row r="195" spans="1:16" s="250" customFormat="1" ht="12.75" customHeight="1">
      <c r="A195" s="243">
        <v>175</v>
      </c>
      <c r="B195" s="243" t="s">
        <v>157</v>
      </c>
      <c r="C195" s="243" t="s">
        <v>160</v>
      </c>
      <c r="D195" s="244" t="s">
        <v>3902</v>
      </c>
      <c r="E195" s="245" t="s">
        <v>3901</v>
      </c>
      <c r="F195" s="243" t="s">
        <v>171</v>
      </c>
      <c r="G195" s="246">
        <v>2</v>
      </c>
      <c r="H195" s="246"/>
      <c r="I195" s="246">
        <f t="shared" si="15"/>
        <v>0</v>
      </c>
      <c r="J195" s="247">
        <v>0</v>
      </c>
      <c r="K195" s="246">
        <f t="shared" si="16"/>
        <v>0</v>
      </c>
      <c r="L195" s="247">
        <v>0</v>
      </c>
      <c r="M195" s="246">
        <f t="shared" si="17"/>
        <v>0</v>
      </c>
      <c r="N195" s="248">
        <v>20</v>
      </c>
      <c r="O195" s="249">
        <v>8</v>
      </c>
      <c r="P195" s="250" t="s">
        <v>146</v>
      </c>
    </row>
    <row r="196" spans="1:16" s="250" customFormat="1" ht="12.75" customHeight="1">
      <c r="A196" s="243">
        <v>176</v>
      </c>
      <c r="B196" s="243" t="s">
        <v>157</v>
      </c>
      <c r="C196" s="243" t="s">
        <v>160</v>
      </c>
      <c r="D196" s="244" t="s">
        <v>3900</v>
      </c>
      <c r="E196" s="245" t="s">
        <v>3899</v>
      </c>
      <c r="F196" s="243" t="s">
        <v>171</v>
      </c>
      <c r="G196" s="246">
        <v>1</v>
      </c>
      <c r="H196" s="246"/>
      <c r="I196" s="246">
        <f t="shared" si="15"/>
        <v>0</v>
      </c>
      <c r="J196" s="247">
        <v>0</v>
      </c>
      <c r="K196" s="246">
        <f t="shared" si="16"/>
        <v>0</v>
      </c>
      <c r="L196" s="247">
        <v>0</v>
      </c>
      <c r="M196" s="246">
        <f t="shared" si="17"/>
        <v>0</v>
      </c>
      <c r="N196" s="248">
        <v>20</v>
      </c>
      <c r="O196" s="249">
        <v>8</v>
      </c>
      <c r="P196" s="250" t="s">
        <v>146</v>
      </c>
    </row>
    <row r="197" spans="1:16" s="250" customFormat="1" ht="12.75" customHeight="1">
      <c r="A197" s="243">
        <v>177</v>
      </c>
      <c r="B197" s="243" t="s">
        <v>157</v>
      </c>
      <c r="C197" s="243" t="s">
        <v>160</v>
      </c>
      <c r="D197" s="244" t="s">
        <v>3898</v>
      </c>
      <c r="E197" s="245" t="s">
        <v>3897</v>
      </c>
      <c r="F197" s="243" t="s">
        <v>171</v>
      </c>
      <c r="G197" s="246">
        <v>4</v>
      </c>
      <c r="H197" s="246"/>
      <c r="I197" s="246">
        <f t="shared" si="15"/>
        <v>0</v>
      </c>
      <c r="J197" s="247">
        <v>0</v>
      </c>
      <c r="K197" s="246">
        <f t="shared" si="16"/>
        <v>0</v>
      </c>
      <c r="L197" s="247">
        <v>0</v>
      </c>
      <c r="M197" s="246">
        <f t="shared" si="17"/>
        <v>0</v>
      </c>
      <c r="N197" s="248">
        <v>20</v>
      </c>
      <c r="O197" s="249">
        <v>8</v>
      </c>
      <c r="P197" s="250" t="s">
        <v>146</v>
      </c>
    </row>
    <row r="198" spans="1:16" s="232" customFormat="1" ht="12.75" customHeight="1">
      <c r="B198" s="233" t="s">
        <v>58</v>
      </c>
      <c r="D198" s="232" t="s">
        <v>3896</v>
      </c>
      <c r="E198" s="232" t="s">
        <v>3895</v>
      </c>
      <c r="I198" s="234">
        <f>SUM(I199:I218)</f>
        <v>0</v>
      </c>
      <c r="K198" s="234">
        <f>SUM(K199:K218)</f>
        <v>0</v>
      </c>
      <c r="M198" s="234">
        <f>SUM(M199:M218)</f>
        <v>0</v>
      </c>
      <c r="P198" s="232" t="s">
        <v>152</v>
      </c>
    </row>
    <row r="199" spans="1:16" s="242" customFormat="1" ht="12.75" customHeight="1">
      <c r="A199" s="235">
        <v>178</v>
      </c>
      <c r="B199" s="235" t="s">
        <v>151</v>
      </c>
      <c r="C199" s="235" t="s">
        <v>150</v>
      </c>
      <c r="D199" s="236" t="s">
        <v>3894</v>
      </c>
      <c r="E199" s="237" t="s">
        <v>3893</v>
      </c>
      <c r="F199" s="235" t="s">
        <v>161</v>
      </c>
      <c r="G199" s="238">
        <v>30</v>
      </c>
      <c r="H199" s="238"/>
      <c r="I199" s="238">
        <f t="shared" ref="I199:I218" si="18">ROUND(G199*H199,3)</f>
        <v>0</v>
      </c>
      <c r="J199" s="239">
        <v>0</v>
      </c>
      <c r="K199" s="238">
        <f t="shared" ref="K199:K218" si="19">G199*J199</f>
        <v>0</v>
      </c>
      <c r="L199" s="239">
        <v>0</v>
      </c>
      <c r="M199" s="238">
        <f t="shared" ref="M199:M218" si="20">G199*L199</f>
        <v>0</v>
      </c>
      <c r="N199" s="240">
        <v>20</v>
      </c>
      <c r="O199" s="241">
        <v>4</v>
      </c>
      <c r="P199" s="242" t="s">
        <v>146</v>
      </c>
    </row>
    <row r="200" spans="1:16" s="242" customFormat="1" ht="22.5" customHeight="1">
      <c r="A200" s="235">
        <v>179</v>
      </c>
      <c r="B200" s="235" t="s">
        <v>151</v>
      </c>
      <c r="C200" s="235" t="s">
        <v>150</v>
      </c>
      <c r="D200" s="236" t="s">
        <v>3892</v>
      </c>
      <c r="E200" s="237" t="s">
        <v>3891</v>
      </c>
      <c r="F200" s="235" t="s">
        <v>161</v>
      </c>
      <c r="G200" s="238">
        <v>160</v>
      </c>
      <c r="H200" s="238"/>
      <c r="I200" s="238">
        <f t="shared" si="18"/>
        <v>0</v>
      </c>
      <c r="J200" s="239">
        <v>0</v>
      </c>
      <c r="K200" s="238">
        <f t="shared" si="19"/>
        <v>0</v>
      </c>
      <c r="L200" s="239">
        <v>0</v>
      </c>
      <c r="M200" s="238">
        <f t="shared" si="20"/>
        <v>0</v>
      </c>
      <c r="N200" s="240">
        <v>20</v>
      </c>
      <c r="O200" s="241">
        <v>4</v>
      </c>
      <c r="P200" s="242" t="s">
        <v>146</v>
      </c>
    </row>
    <row r="201" spans="1:16" s="242" customFormat="1" ht="22.5" customHeight="1">
      <c r="A201" s="235">
        <v>180</v>
      </c>
      <c r="B201" s="235" t="s">
        <v>151</v>
      </c>
      <c r="C201" s="235" t="s">
        <v>150</v>
      </c>
      <c r="D201" s="236" t="s">
        <v>3890</v>
      </c>
      <c r="E201" s="237" t="s">
        <v>3889</v>
      </c>
      <c r="F201" s="235" t="s">
        <v>161</v>
      </c>
      <c r="G201" s="238">
        <v>30</v>
      </c>
      <c r="H201" s="238"/>
      <c r="I201" s="238">
        <f t="shared" si="18"/>
        <v>0</v>
      </c>
      <c r="J201" s="239">
        <v>0</v>
      </c>
      <c r="K201" s="238">
        <f t="shared" si="19"/>
        <v>0</v>
      </c>
      <c r="L201" s="239">
        <v>0</v>
      </c>
      <c r="M201" s="238">
        <f t="shared" si="20"/>
        <v>0</v>
      </c>
      <c r="N201" s="240">
        <v>20</v>
      </c>
      <c r="O201" s="241">
        <v>4</v>
      </c>
      <c r="P201" s="242" t="s">
        <v>146</v>
      </c>
    </row>
    <row r="202" spans="1:16" s="242" customFormat="1" ht="22.5" customHeight="1">
      <c r="A202" s="235">
        <v>181</v>
      </c>
      <c r="B202" s="235" t="s">
        <v>151</v>
      </c>
      <c r="C202" s="235" t="s">
        <v>150</v>
      </c>
      <c r="D202" s="236" t="s">
        <v>3888</v>
      </c>
      <c r="E202" s="237" t="s">
        <v>3887</v>
      </c>
      <c r="F202" s="235" t="s">
        <v>171</v>
      </c>
      <c r="G202" s="238">
        <v>10</v>
      </c>
      <c r="H202" s="238"/>
      <c r="I202" s="238">
        <f t="shared" si="18"/>
        <v>0</v>
      </c>
      <c r="J202" s="239">
        <v>0</v>
      </c>
      <c r="K202" s="238">
        <f t="shared" si="19"/>
        <v>0</v>
      </c>
      <c r="L202" s="239">
        <v>0</v>
      </c>
      <c r="M202" s="238">
        <f t="shared" si="20"/>
        <v>0</v>
      </c>
      <c r="N202" s="240">
        <v>20</v>
      </c>
      <c r="O202" s="241">
        <v>4</v>
      </c>
      <c r="P202" s="242" t="s">
        <v>146</v>
      </c>
    </row>
    <row r="203" spans="1:16" s="242" customFormat="1" ht="12.75" customHeight="1">
      <c r="A203" s="235">
        <v>182</v>
      </c>
      <c r="B203" s="235" t="s">
        <v>151</v>
      </c>
      <c r="C203" s="235" t="s">
        <v>150</v>
      </c>
      <c r="D203" s="236" t="s">
        <v>3886</v>
      </c>
      <c r="E203" s="237" t="s">
        <v>3885</v>
      </c>
      <c r="F203" s="235" t="s">
        <v>171</v>
      </c>
      <c r="G203" s="238">
        <v>10</v>
      </c>
      <c r="H203" s="238"/>
      <c r="I203" s="238">
        <f t="shared" si="18"/>
        <v>0</v>
      </c>
      <c r="J203" s="239">
        <v>0</v>
      </c>
      <c r="K203" s="238">
        <f t="shared" si="19"/>
        <v>0</v>
      </c>
      <c r="L203" s="239">
        <v>0</v>
      </c>
      <c r="M203" s="238">
        <f t="shared" si="20"/>
        <v>0</v>
      </c>
      <c r="N203" s="240">
        <v>20</v>
      </c>
      <c r="O203" s="241">
        <v>4</v>
      </c>
      <c r="P203" s="242" t="s">
        <v>146</v>
      </c>
    </row>
    <row r="204" spans="1:16" s="242" customFormat="1" ht="12.75" customHeight="1">
      <c r="A204" s="235">
        <v>183</v>
      </c>
      <c r="B204" s="235" t="s">
        <v>151</v>
      </c>
      <c r="C204" s="235" t="s">
        <v>150</v>
      </c>
      <c r="D204" s="236" t="s">
        <v>3884</v>
      </c>
      <c r="E204" s="237" t="s">
        <v>3883</v>
      </c>
      <c r="F204" s="235" t="s">
        <v>171</v>
      </c>
      <c r="G204" s="238">
        <v>4</v>
      </c>
      <c r="H204" s="238"/>
      <c r="I204" s="238">
        <f t="shared" si="18"/>
        <v>0</v>
      </c>
      <c r="J204" s="239">
        <v>0</v>
      </c>
      <c r="K204" s="238">
        <f t="shared" si="19"/>
        <v>0</v>
      </c>
      <c r="L204" s="239">
        <v>0</v>
      </c>
      <c r="M204" s="238">
        <f t="shared" si="20"/>
        <v>0</v>
      </c>
      <c r="N204" s="240">
        <v>20</v>
      </c>
      <c r="O204" s="241">
        <v>4</v>
      </c>
      <c r="P204" s="242" t="s">
        <v>146</v>
      </c>
    </row>
    <row r="205" spans="1:16" s="242" customFormat="1" ht="12.75" customHeight="1">
      <c r="A205" s="235">
        <v>184</v>
      </c>
      <c r="B205" s="235" t="s">
        <v>151</v>
      </c>
      <c r="C205" s="235" t="s">
        <v>150</v>
      </c>
      <c r="D205" s="236" t="s">
        <v>3882</v>
      </c>
      <c r="E205" s="237" t="s">
        <v>3881</v>
      </c>
      <c r="F205" s="235" t="s">
        <v>171</v>
      </c>
      <c r="G205" s="238">
        <v>10</v>
      </c>
      <c r="H205" s="238"/>
      <c r="I205" s="238">
        <f t="shared" si="18"/>
        <v>0</v>
      </c>
      <c r="J205" s="239">
        <v>0</v>
      </c>
      <c r="K205" s="238">
        <f t="shared" si="19"/>
        <v>0</v>
      </c>
      <c r="L205" s="239">
        <v>0</v>
      </c>
      <c r="M205" s="238">
        <f t="shared" si="20"/>
        <v>0</v>
      </c>
      <c r="N205" s="240">
        <v>20</v>
      </c>
      <c r="O205" s="241">
        <v>4</v>
      </c>
      <c r="P205" s="242" t="s">
        <v>146</v>
      </c>
    </row>
    <row r="206" spans="1:16" s="242" customFormat="1" ht="12.75" customHeight="1">
      <c r="A206" s="235">
        <v>185</v>
      </c>
      <c r="B206" s="235" t="s">
        <v>151</v>
      </c>
      <c r="C206" s="235" t="s">
        <v>150</v>
      </c>
      <c r="D206" s="236" t="s">
        <v>3880</v>
      </c>
      <c r="E206" s="237" t="s">
        <v>3879</v>
      </c>
      <c r="F206" s="235" t="s">
        <v>171</v>
      </c>
      <c r="G206" s="238">
        <v>4</v>
      </c>
      <c r="H206" s="238"/>
      <c r="I206" s="238">
        <f t="shared" si="18"/>
        <v>0</v>
      </c>
      <c r="J206" s="239">
        <v>0</v>
      </c>
      <c r="K206" s="238">
        <f t="shared" si="19"/>
        <v>0</v>
      </c>
      <c r="L206" s="239">
        <v>0</v>
      </c>
      <c r="M206" s="238">
        <f t="shared" si="20"/>
        <v>0</v>
      </c>
      <c r="N206" s="240">
        <v>20</v>
      </c>
      <c r="O206" s="241">
        <v>4</v>
      </c>
      <c r="P206" s="242" t="s">
        <v>146</v>
      </c>
    </row>
    <row r="207" spans="1:16" s="242" customFormat="1" ht="22.5" customHeight="1">
      <c r="A207" s="235">
        <v>186</v>
      </c>
      <c r="B207" s="235" t="s">
        <v>151</v>
      </c>
      <c r="C207" s="235" t="s">
        <v>150</v>
      </c>
      <c r="D207" s="236" t="s">
        <v>3878</v>
      </c>
      <c r="E207" s="237" t="s">
        <v>3877</v>
      </c>
      <c r="F207" s="235" t="s">
        <v>171</v>
      </c>
      <c r="G207" s="238">
        <v>4</v>
      </c>
      <c r="H207" s="238"/>
      <c r="I207" s="238">
        <f t="shared" si="18"/>
        <v>0</v>
      </c>
      <c r="J207" s="239">
        <v>0</v>
      </c>
      <c r="K207" s="238">
        <f t="shared" si="19"/>
        <v>0</v>
      </c>
      <c r="L207" s="239">
        <v>0</v>
      </c>
      <c r="M207" s="238">
        <f t="shared" si="20"/>
        <v>0</v>
      </c>
      <c r="N207" s="240">
        <v>20</v>
      </c>
      <c r="O207" s="241">
        <v>4</v>
      </c>
      <c r="P207" s="242" t="s">
        <v>146</v>
      </c>
    </row>
    <row r="208" spans="1:16" s="250" customFormat="1" ht="12.75" customHeight="1">
      <c r="A208" s="243">
        <v>187</v>
      </c>
      <c r="B208" s="243" t="s">
        <v>157</v>
      </c>
      <c r="C208" s="243" t="s">
        <v>160</v>
      </c>
      <c r="D208" s="244" t="s">
        <v>3876</v>
      </c>
      <c r="E208" s="245" t="s">
        <v>3875</v>
      </c>
      <c r="F208" s="243" t="s">
        <v>171</v>
      </c>
      <c r="G208" s="246">
        <v>4</v>
      </c>
      <c r="H208" s="246"/>
      <c r="I208" s="246">
        <f t="shared" si="18"/>
        <v>0</v>
      </c>
      <c r="J208" s="247">
        <v>0</v>
      </c>
      <c r="K208" s="246">
        <f t="shared" si="19"/>
        <v>0</v>
      </c>
      <c r="L208" s="247">
        <v>0</v>
      </c>
      <c r="M208" s="246">
        <f t="shared" si="20"/>
        <v>0</v>
      </c>
      <c r="N208" s="248">
        <v>20</v>
      </c>
      <c r="O208" s="249">
        <v>8</v>
      </c>
      <c r="P208" s="250" t="s">
        <v>146</v>
      </c>
    </row>
    <row r="209" spans="1:16" s="250" customFormat="1" ht="12.75" customHeight="1">
      <c r="A209" s="243">
        <v>188</v>
      </c>
      <c r="B209" s="243" t="s">
        <v>157</v>
      </c>
      <c r="C209" s="243" t="s">
        <v>160</v>
      </c>
      <c r="D209" s="244" t="s">
        <v>3874</v>
      </c>
      <c r="E209" s="245" t="s">
        <v>3873</v>
      </c>
      <c r="F209" s="243" t="s">
        <v>171</v>
      </c>
      <c r="G209" s="246">
        <v>10</v>
      </c>
      <c r="H209" s="246"/>
      <c r="I209" s="246">
        <f t="shared" si="18"/>
        <v>0</v>
      </c>
      <c r="J209" s="247">
        <v>0</v>
      </c>
      <c r="K209" s="246">
        <f t="shared" si="19"/>
        <v>0</v>
      </c>
      <c r="L209" s="247">
        <v>0</v>
      </c>
      <c r="M209" s="246">
        <f t="shared" si="20"/>
        <v>0</v>
      </c>
      <c r="N209" s="248">
        <v>20</v>
      </c>
      <c r="O209" s="249">
        <v>8</v>
      </c>
      <c r="P209" s="250" t="s">
        <v>146</v>
      </c>
    </row>
    <row r="210" spans="1:16" s="250" customFormat="1" ht="12.75" customHeight="1">
      <c r="A210" s="243">
        <v>189</v>
      </c>
      <c r="B210" s="243" t="s">
        <v>157</v>
      </c>
      <c r="C210" s="243" t="s">
        <v>160</v>
      </c>
      <c r="D210" s="244" t="s">
        <v>3872</v>
      </c>
      <c r="E210" s="245" t="s">
        <v>3871</v>
      </c>
      <c r="F210" s="243" t="s">
        <v>171</v>
      </c>
      <c r="G210" s="246">
        <v>10</v>
      </c>
      <c r="H210" s="246"/>
      <c r="I210" s="246">
        <f t="shared" si="18"/>
        <v>0</v>
      </c>
      <c r="J210" s="247">
        <v>0</v>
      </c>
      <c r="K210" s="246">
        <f t="shared" si="19"/>
        <v>0</v>
      </c>
      <c r="L210" s="247">
        <v>0</v>
      </c>
      <c r="M210" s="246">
        <f t="shared" si="20"/>
        <v>0</v>
      </c>
      <c r="N210" s="248">
        <v>20</v>
      </c>
      <c r="O210" s="249">
        <v>8</v>
      </c>
      <c r="P210" s="250" t="s">
        <v>146</v>
      </c>
    </row>
    <row r="211" spans="1:16" s="250" customFormat="1" ht="12.75" customHeight="1">
      <c r="A211" s="243">
        <v>190</v>
      </c>
      <c r="B211" s="243" t="s">
        <v>157</v>
      </c>
      <c r="C211" s="243" t="s">
        <v>160</v>
      </c>
      <c r="D211" s="244" t="s">
        <v>3870</v>
      </c>
      <c r="E211" s="245" t="s">
        <v>3869</v>
      </c>
      <c r="F211" s="243" t="s">
        <v>171</v>
      </c>
      <c r="G211" s="246">
        <v>4</v>
      </c>
      <c r="H211" s="246"/>
      <c r="I211" s="246">
        <f t="shared" si="18"/>
        <v>0</v>
      </c>
      <c r="J211" s="247">
        <v>0</v>
      </c>
      <c r="K211" s="246">
        <f t="shared" si="19"/>
        <v>0</v>
      </c>
      <c r="L211" s="247">
        <v>0</v>
      </c>
      <c r="M211" s="246">
        <f t="shared" si="20"/>
        <v>0</v>
      </c>
      <c r="N211" s="248">
        <v>20</v>
      </c>
      <c r="O211" s="249">
        <v>8</v>
      </c>
      <c r="P211" s="250" t="s">
        <v>146</v>
      </c>
    </row>
    <row r="212" spans="1:16" s="250" customFormat="1" ht="12.75" customHeight="1">
      <c r="A212" s="243">
        <v>191</v>
      </c>
      <c r="B212" s="243" t="s">
        <v>157</v>
      </c>
      <c r="C212" s="243" t="s">
        <v>160</v>
      </c>
      <c r="D212" s="244" t="s">
        <v>3868</v>
      </c>
      <c r="E212" s="245" t="s">
        <v>3867</v>
      </c>
      <c r="F212" s="243" t="s">
        <v>171</v>
      </c>
      <c r="G212" s="246">
        <v>4</v>
      </c>
      <c r="H212" s="246"/>
      <c r="I212" s="246">
        <f t="shared" si="18"/>
        <v>0</v>
      </c>
      <c r="J212" s="247">
        <v>0</v>
      </c>
      <c r="K212" s="246">
        <f t="shared" si="19"/>
        <v>0</v>
      </c>
      <c r="L212" s="247">
        <v>0</v>
      </c>
      <c r="M212" s="246">
        <f t="shared" si="20"/>
        <v>0</v>
      </c>
      <c r="N212" s="248">
        <v>20</v>
      </c>
      <c r="O212" s="249">
        <v>8</v>
      </c>
      <c r="P212" s="250" t="s">
        <v>146</v>
      </c>
    </row>
    <row r="213" spans="1:16" s="250" customFormat="1" ht="12.75" customHeight="1">
      <c r="A213" s="243">
        <v>192</v>
      </c>
      <c r="B213" s="243" t="s">
        <v>157</v>
      </c>
      <c r="C213" s="243" t="s">
        <v>160</v>
      </c>
      <c r="D213" s="244" t="s">
        <v>3866</v>
      </c>
      <c r="E213" s="245" t="s">
        <v>3865</v>
      </c>
      <c r="F213" s="243" t="s">
        <v>171</v>
      </c>
      <c r="G213" s="246">
        <v>10</v>
      </c>
      <c r="H213" s="246"/>
      <c r="I213" s="246">
        <f t="shared" si="18"/>
        <v>0</v>
      </c>
      <c r="J213" s="247">
        <v>0</v>
      </c>
      <c r="K213" s="246">
        <f t="shared" si="19"/>
        <v>0</v>
      </c>
      <c r="L213" s="247">
        <v>0</v>
      </c>
      <c r="M213" s="246">
        <f t="shared" si="20"/>
        <v>0</v>
      </c>
      <c r="N213" s="248">
        <v>20</v>
      </c>
      <c r="O213" s="249">
        <v>8</v>
      </c>
      <c r="P213" s="250" t="s">
        <v>146</v>
      </c>
    </row>
    <row r="214" spans="1:16" s="250" customFormat="1" ht="12.75" customHeight="1">
      <c r="A214" s="243">
        <v>193</v>
      </c>
      <c r="B214" s="243" t="s">
        <v>157</v>
      </c>
      <c r="C214" s="243" t="s">
        <v>160</v>
      </c>
      <c r="D214" s="244" t="s">
        <v>3864</v>
      </c>
      <c r="E214" s="245" t="s">
        <v>3863</v>
      </c>
      <c r="F214" s="243" t="s">
        <v>171</v>
      </c>
      <c r="G214" s="246">
        <v>100</v>
      </c>
      <c r="H214" s="246"/>
      <c r="I214" s="246">
        <f t="shared" si="18"/>
        <v>0</v>
      </c>
      <c r="J214" s="247">
        <v>0</v>
      </c>
      <c r="K214" s="246">
        <f t="shared" si="19"/>
        <v>0</v>
      </c>
      <c r="L214" s="247">
        <v>0</v>
      </c>
      <c r="M214" s="246">
        <f t="shared" si="20"/>
        <v>0</v>
      </c>
      <c r="N214" s="248">
        <v>20</v>
      </c>
      <c r="O214" s="249">
        <v>8</v>
      </c>
      <c r="P214" s="250" t="s">
        <v>146</v>
      </c>
    </row>
    <row r="215" spans="1:16" s="250" customFormat="1" ht="12.75" customHeight="1">
      <c r="A215" s="243">
        <v>194</v>
      </c>
      <c r="B215" s="243" t="s">
        <v>157</v>
      </c>
      <c r="C215" s="243" t="s">
        <v>160</v>
      </c>
      <c r="D215" s="244" t="s">
        <v>3862</v>
      </c>
      <c r="E215" s="245" t="s">
        <v>3861</v>
      </c>
      <c r="F215" s="243" t="s">
        <v>171</v>
      </c>
      <c r="G215" s="246">
        <v>1</v>
      </c>
      <c r="H215" s="246"/>
      <c r="I215" s="246">
        <f t="shared" si="18"/>
        <v>0</v>
      </c>
      <c r="J215" s="247">
        <v>0</v>
      </c>
      <c r="K215" s="246">
        <f t="shared" si="19"/>
        <v>0</v>
      </c>
      <c r="L215" s="247">
        <v>0</v>
      </c>
      <c r="M215" s="246">
        <f t="shared" si="20"/>
        <v>0</v>
      </c>
      <c r="N215" s="248">
        <v>20</v>
      </c>
      <c r="O215" s="249">
        <v>8</v>
      </c>
      <c r="P215" s="250" t="s">
        <v>146</v>
      </c>
    </row>
    <row r="216" spans="1:16" s="250" customFormat="1" ht="12.75" customHeight="1">
      <c r="A216" s="243">
        <v>195</v>
      </c>
      <c r="B216" s="243" t="s">
        <v>157</v>
      </c>
      <c r="C216" s="243" t="s">
        <v>160</v>
      </c>
      <c r="D216" s="244" t="s">
        <v>3860</v>
      </c>
      <c r="E216" s="245" t="s">
        <v>3859</v>
      </c>
      <c r="F216" s="243" t="s">
        <v>161</v>
      </c>
      <c r="G216" s="246">
        <v>150</v>
      </c>
      <c r="H216" s="246"/>
      <c r="I216" s="246">
        <f t="shared" si="18"/>
        <v>0</v>
      </c>
      <c r="J216" s="247">
        <v>0</v>
      </c>
      <c r="K216" s="246">
        <f t="shared" si="19"/>
        <v>0</v>
      </c>
      <c r="L216" s="247">
        <v>0</v>
      </c>
      <c r="M216" s="246">
        <f t="shared" si="20"/>
        <v>0</v>
      </c>
      <c r="N216" s="248">
        <v>20</v>
      </c>
      <c r="O216" s="249">
        <v>8</v>
      </c>
      <c r="P216" s="250" t="s">
        <v>146</v>
      </c>
    </row>
    <row r="217" spans="1:16" s="250" customFormat="1" ht="12.75" customHeight="1">
      <c r="A217" s="243">
        <v>196</v>
      </c>
      <c r="B217" s="243" t="s">
        <v>157</v>
      </c>
      <c r="C217" s="243" t="s">
        <v>160</v>
      </c>
      <c r="D217" s="244" t="s">
        <v>3858</v>
      </c>
      <c r="E217" s="245" t="s">
        <v>3857</v>
      </c>
      <c r="F217" s="243" t="s">
        <v>161</v>
      </c>
      <c r="G217" s="246">
        <v>30</v>
      </c>
      <c r="H217" s="246"/>
      <c r="I217" s="246">
        <f t="shared" si="18"/>
        <v>0</v>
      </c>
      <c r="J217" s="247">
        <v>0</v>
      </c>
      <c r="K217" s="246">
        <f t="shared" si="19"/>
        <v>0</v>
      </c>
      <c r="L217" s="247">
        <v>0</v>
      </c>
      <c r="M217" s="246">
        <f t="shared" si="20"/>
        <v>0</v>
      </c>
      <c r="N217" s="248">
        <v>20</v>
      </c>
      <c r="O217" s="249">
        <v>8</v>
      </c>
      <c r="P217" s="250" t="s">
        <v>146</v>
      </c>
    </row>
    <row r="218" spans="1:16" s="250" customFormat="1" ht="12.75" customHeight="1">
      <c r="A218" s="243">
        <v>197</v>
      </c>
      <c r="B218" s="243" t="s">
        <v>157</v>
      </c>
      <c r="C218" s="243" t="s">
        <v>160</v>
      </c>
      <c r="D218" s="244" t="s">
        <v>3856</v>
      </c>
      <c r="E218" s="245" t="s">
        <v>3855</v>
      </c>
      <c r="F218" s="243" t="s">
        <v>161</v>
      </c>
      <c r="G218" s="246">
        <v>15</v>
      </c>
      <c r="H218" s="246"/>
      <c r="I218" s="246">
        <f t="shared" si="18"/>
        <v>0</v>
      </c>
      <c r="J218" s="247">
        <v>0</v>
      </c>
      <c r="K218" s="246">
        <f t="shared" si="19"/>
        <v>0</v>
      </c>
      <c r="L218" s="247">
        <v>0</v>
      </c>
      <c r="M218" s="246">
        <f t="shared" si="20"/>
        <v>0</v>
      </c>
      <c r="N218" s="248">
        <v>20</v>
      </c>
      <c r="O218" s="249">
        <v>8</v>
      </c>
      <c r="P218" s="250" t="s">
        <v>146</v>
      </c>
    </row>
    <row r="219" spans="1:16" s="232" customFormat="1" ht="12.75" customHeight="1">
      <c r="B219" s="233" t="s">
        <v>58</v>
      </c>
      <c r="D219" s="232" t="s">
        <v>3854</v>
      </c>
      <c r="E219" s="232" t="s">
        <v>3853</v>
      </c>
      <c r="I219" s="234">
        <f>SUM(I220:I246)</f>
        <v>0</v>
      </c>
      <c r="K219" s="234">
        <f>SUM(K220:K246)</f>
        <v>0</v>
      </c>
      <c r="M219" s="234">
        <f>SUM(M220:M246)</f>
        <v>0</v>
      </c>
      <c r="P219" s="232" t="s">
        <v>152</v>
      </c>
    </row>
    <row r="220" spans="1:16" s="242" customFormat="1" ht="12.75" customHeight="1">
      <c r="A220" s="235">
        <v>198</v>
      </c>
      <c r="B220" s="235" t="s">
        <v>151</v>
      </c>
      <c r="C220" s="235" t="s">
        <v>150</v>
      </c>
      <c r="D220" s="236" t="s">
        <v>3852</v>
      </c>
      <c r="E220" s="237" t="s">
        <v>3851</v>
      </c>
      <c r="F220" s="235" t="s">
        <v>161</v>
      </c>
      <c r="G220" s="238">
        <v>2660</v>
      </c>
      <c r="H220" s="238"/>
      <c r="I220" s="238">
        <f t="shared" ref="I220:I246" si="21">ROUND(G220*H220,3)</f>
        <v>0</v>
      </c>
      <c r="J220" s="239">
        <v>0</v>
      </c>
      <c r="K220" s="238">
        <f t="shared" ref="K220:K246" si="22">G220*J220</f>
        <v>0</v>
      </c>
      <c r="L220" s="239">
        <v>0</v>
      </c>
      <c r="M220" s="238">
        <f t="shared" ref="M220:M246" si="23">G220*L220</f>
        <v>0</v>
      </c>
      <c r="N220" s="240">
        <v>20</v>
      </c>
      <c r="O220" s="241">
        <v>4</v>
      </c>
      <c r="P220" s="242" t="s">
        <v>146</v>
      </c>
    </row>
    <row r="221" spans="1:16" s="242" customFormat="1" ht="12.75" customHeight="1">
      <c r="A221" s="235">
        <v>199</v>
      </c>
      <c r="B221" s="235" t="s">
        <v>151</v>
      </c>
      <c r="C221" s="235" t="s">
        <v>150</v>
      </c>
      <c r="D221" s="236" t="s">
        <v>3850</v>
      </c>
      <c r="E221" s="237" t="s">
        <v>3849</v>
      </c>
      <c r="F221" s="235" t="s">
        <v>161</v>
      </c>
      <c r="G221" s="238">
        <v>20</v>
      </c>
      <c r="H221" s="238"/>
      <c r="I221" s="238">
        <f t="shared" si="21"/>
        <v>0</v>
      </c>
      <c r="J221" s="239">
        <v>0</v>
      </c>
      <c r="K221" s="238">
        <f t="shared" si="22"/>
        <v>0</v>
      </c>
      <c r="L221" s="239">
        <v>0</v>
      </c>
      <c r="M221" s="238">
        <f t="shared" si="23"/>
        <v>0</v>
      </c>
      <c r="N221" s="240">
        <v>20</v>
      </c>
      <c r="O221" s="241">
        <v>4</v>
      </c>
      <c r="P221" s="242" t="s">
        <v>146</v>
      </c>
    </row>
    <row r="222" spans="1:16" s="242" customFormat="1" ht="12.75" customHeight="1">
      <c r="A222" s="235">
        <v>200</v>
      </c>
      <c r="B222" s="235" t="s">
        <v>151</v>
      </c>
      <c r="C222" s="235" t="s">
        <v>150</v>
      </c>
      <c r="D222" s="236" t="s">
        <v>3848</v>
      </c>
      <c r="E222" s="237" t="s">
        <v>3847</v>
      </c>
      <c r="F222" s="235" t="s">
        <v>161</v>
      </c>
      <c r="G222" s="238">
        <v>210</v>
      </c>
      <c r="H222" s="238"/>
      <c r="I222" s="238">
        <f t="shared" si="21"/>
        <v>0</v>
      </c>
      <c r="J222" s="239">
        <v>0</v>
      </c>
      <c r="K222" s="238">
        <f t="shared" si="22"/>
        <v>0</v>
      </c>
      <c r="L222" s="239">
        <v>0</v>
      </c>
      <c r="M222" s="238">
        <f t="shared" si="23"/>
        <v>0</v>
      </c>
      <c r="N222" s="240">
        <v>20</v>
      </c>
      <c r="O222" s="241">
        <v>4</v>
      </c>
      <c r="P222" s="242" t="s">
        <v>146</v>
      </c>
    </row>
    <row r="223" spans="1:16" s="242" customFormat="1" ht="12.75" customHeight="1">
      <c r="A223" s="235">
        <v>201</v>
      </c>
      <c r="B223" s="235" t="s">
        <v>151</v>
      </c>
      <c r="C223" s="235" t="s">
        <v>150</v>
      </c>
      <c r="D223" s="236" t="s">
        <v>3846</v>
      </c>
      <c r="E223" s="237" t="s">
        <v>3845</v>
      </c>
      <c r="F223" s="235" t="s">
        <v>161</v>
      </c>
      <c r="G223" s="238">
        <v>60</v>
      </c>
      <c r="H223" s="238"/>
      <c r="I223" s="238">
        <f t="shared" si="21"/>
        <v>0</v>
      </c>
      <c r="J223" s="239">
        <v>0</v>
      </c>
      <c r="K223" s="238">
        <f t="shared" si="22"/>
        <v>0</v>
      </c>
      <c r="L223" s="239">
        <v>0</v>
      </c>
      <c r="M223" s="238">
        <f t="shared" si="23"/>
        <v>0</v>
      </c>
      <c r="N223" s="240">
        <v>20</v>
      </c>
      <c r="O223" s="241">
        <v>4</v>
      </c>
      <c r="P223" s="242" t="s">
        <v>146</v>
      </c>
    </row>
    <row r="224" spans="1:16" s="250" customFormat="1" ht="12.75" customHeight="1">
      <c r="A224" s="243">
        <v>202</v>
      </c>
      <c r="B224" s="243" t="s">
        <v>157</v>
      </c>
      <c r="C224" s="243" t="s">
        <v>160</v>
      </c>
      <c r="D224" s="244" t="s">
        <v>3844</v>
      </c>
      <c r="E224" s="245" t="s">
        <v>3843</v>
      </c>
      <c r="F224" s="243" t="s">
        <v>161</v>
      </c>
      <c r="G224" s="246">
        <v>2660</v>
      </c>
      <c r="H224" s="246"/>
      <c r="I224" s="246">
        <f t="shared" si="21"/>
        <v>0</v>
      </c>
      <c r="J224" s="247">
        <v>0</v>
      </c>
      <c r="K224" s="246">
        <f t="shared" si="22"/>
        <v>0</v>
      </c>
      <c r="L224" s="247">
        <v>0</v>
      </c>
      <c r="M224" s="246">
        <f t="shared" si="23"/>
        <v>0</v>
      </c>
      <c r="N224" s="248">
        <v>20</v>
      </c>
      <c r="O224" s="249">
        <v>8</v>
      </c>
      <c r="P224" s="250" t="s">
        <v>146</v>
      </c>
    </row>
    <row r="225" spans="1:16" s="250" customFormat="1" ht="12.75" customHeight="1">
      <c r="A225" s="243">
        <v>203</v>
      </c>
      <c r="B225" s="243" t="s">
        <v>157</v>
      </c>
      <c r="C225" s="243" t="s">
        <v>160</v>
      </c>
      <c r="D225" s="244" t="s">
        <v>3842</v>
      </c>
      <c r="E225" s="245" t="s">
        <v>3841</v>
      </c>
      <c r="F225" s="243" t="s">
        <v>161</v>
      </c>
      <c r="G225" s="246">
        <v>20</v>
      </c>
      <c r="H225" s="246"/>
      <c r="I225" s="246">
        <f t="shared" si="21"/>
        <v>0</v>
      </c>
      <c r="J225" s="247">
        <v>0</v>
      </c>
      <c r="K225" s="246">
        <f t="shared" si="22"/>
        <v>0</v>
      </c>
      <c r="L225" s="247">
        <v>0</v>
      </c>
      <c r="M225" s="246">
        <f t="shared" si="23"/>
        <v>0</v>
      </c>
      <c r="N225" s="248">
        <v>20</v>
      </c>
      <c r="O225" s="249">
        <v>8</v>
      </c>
      <c r="P225" s="250" t="s">
        <v>146</v>
      </c>
    </row>
    <row r="226" spans="1:16" s="250" customFormat="1" ht="12.75" customHeight="1">
      <c r="A226" s="243">
        <v>204</v>
      </c>
      <c r="B226" s="243" t="s">
        <v>157</v>
      </c>
      <c r="C226" s="243" t="s">
        <v>160</v>
      </c>
      <c r="D226" s="244" t="s">
        <v>3840</v>
      </c>
      <c r="E226" s="245" t="s">
        <v>3839</v>
      </c>
      <c r="F226" s="243" t="s">
        <v>161</v>
      </c>
      <c r="G226" s="246">
        <v>60</v>
      </c>
      <c r="H226" s="246"/>
      <c r="I226" s="246">
        <f t="shared" si="21"/>
        <v>0</v>
      </c>
      <c r="J226" s="247">
        <v>0</v>
      </c>
      <c r="K226" s="246">
        <f t="shared" si="22"/>
        <v>0</v>
      </c>
      <c r="L226" s="247">
        <v>0</v>
      </c>
      <c r="M226" s="246">
        <f t="shared" si="23"/>
        <v>0</v>
      </c>
      <c r="N226" s="248">
        <v>20</v>
      </c>
      <c r="O226" s="249">
        <v>8</v>
      </c>
      <c r="P226" s="250" t="s">
        <v>146</v>
      </c>
    </row>
    <row r="227" spans="1:16" s="250" customFormat="1" ht="12.75" customHeight="1">
      <c r="A227" s="243">
        <v>205</v>
      </c>
      <c r="B227" s="243" t="s">
        <v>157</v>
      </c>
      <c r="C227" s="243" t="s">
        <v>160</v>
      </c>
      <c r="D227" s="244" t="s">
        <v>3838</v>
      </c>
      <c r="E227" s="245" t="s">
        <v>3837</v>
      </c>
      <c r="F227" s="243" t="s">
        <v>161</v>
      </c>
      <c r="G227" s="246">
        <v>210</v>
      </c>
      <c r="H227" s="246"/>
      <c r="I227" s="246">
        <f t="shared" si="21"/>
        <v>0</v>
      </c>
      <c r="J227" s="247">
        <v>0</v>
      </c>
      <c r="K227" s="246">
        <f t="shared" si="22"/>
        <v>0</v>
      </c>
      <c r="L227" s="247">
        <v>0</v>
      </c>
      <c r="M227" s="246">
        <f t="shared" si="23"/>
        <v>0</v>
      </c>
      <c r="N227" s="248">
        <v>20</v>
      </c>
      <c r="O227" s="249">
        <v>8</v>
      </c>
      <c r="P227" s="250" t="s">
        <v>146</v>
      </c>
    </row>
    <row r="228" spans="1:16" s="242" customFormat="1" ht="12.75" customHeight="1">
      <c r="A228" s="235">
        <v>206</v>
      </c>
      <c r="B228" s="235" t="s">
        <v>151</v>
      </c>
      <c r="C228" s="235" t="s">
        <v>150</v>
      </c>
      <c r="D228" s="236" t="s">
        <v>3836</v>
      </c>
      <c r="E228" s="237" t="s">
        <v>3835</v>
      </c>
      <c r="F228" s="235" t="s">
        <v>171</v>
      </c>
      <c r="G228" s="238">
        <v>10</v>
      </c>
      <c r="H228" s="238"/>
      <c r="I228" s="238">
        <f t="shared" si="21"/>
        <v>0</v>
      </c>
      <c r="J228" s="239">
        <v>0</v>
      </c>
      <c r="K228" s="238">
        <f t="shared" si="22"/>
        <v>0</v>
      </c>
      <c r="L228" s="239">
        <v>0</v>
      </c>
      <c r="M228" s="238">
        <f t="shared" si="23"/>
        <v>0</v>
      </c>
      <c r="N228" s="240">
        <v>20</v>
      </c>
      <c r="O228" s="241">
        <v>4</v>
      </c>
      <c r="P228" s="242" t="s">
        <v>146</v>
      </c>
    </row>
    <row r="229" spans="1:16" s="242" customFormat="1" ht="12.75" customHeight="1">
      <c r="A229" s="235">
        <v>207</v>
      </c>
      <c r="B229" s="235" t="s">
        <v>151</v>
      </c>
      <c r="C229" s="235" t="s">
        <v>150</v>
      </c>
      <c r="D229" s="236" t="s">
        <v>3834</v>
      </c>
      <c r="E229" s="237" t="s">
        <v>3833</v>
      </c>
      <c r="F229" s="235" t="s">
        <v>171</v>
      </c>
      <c r="G229" s="238">
        <v>29</v>
      </c>
      <c r="H229" s="238"/>
      <c r="I229" s="238">
        <f t="shared" si="21"/>
        <v>0</v>
      </c>
      <c r="J229" s="239">
        <v>0</v>
      </c>
      <c r="K229" s="238">
        <f t="shared" si="22"/>
        <v>0</v>
      </c>
      <c r="L229" s="239">
        <v>0</v>
      </c>
      <c r="M229" s="238">
        <f t="shared" si="23"/>
        <v>0</v>
      </c>
      <c r="N229" s="240">
        <v>20</v>
      </c>
      <c r="O229" s="241">
        <v>4</v>
      </c>
      <c r="P229" s="242" t="s">
        <v>146</v>
      </c>
    </row>
    <row r="230" spans="1:16" s="242" customFormat="1" ht="12.75" customHeight="1">
      <c r="A230" s="235">
        <v>208</v>
      </c>
      <c r="B230" s="235" t="s">
        <v>151</v>
      </c>
      <c r="C230" s="235" t="s">
        <v>150</v>
      </c>
      <c r="D230" s="236" t="s">
        <v>3832</v>
      </c>
      <c r="E230" s="237" t="s">
        <v>3831</v>
      </c>
      <c r="F230" s="235" t="s">
        <v>171</v>
      </c>
      <c r="G230" s="238">
        <v>211</v>
      </c>
      <c r="H230" s="238"/>
      <c r="I230" s="238">
        <f t="shared" si="21"/>
        <v>0</v>
      </c>
      <c r="J230" s="239">
        <v>0</v>
      </c>
      <c r="K230" s="238">
        <f t="shared" si="22"/>
        <v>0</v>
      </c>
      <c r="L230" s="239">
        <v>0</v>
      </c>
      <c r="M230" s="238">
        <f t="shared" si="23"/>
        <v>0</v>
      </c>
      <c r="N230" s="240">
        <v>20</v>
      </c>
      <c r="O230" s="241">
        <v>4</v>
      </c>
      <c r="P230" s="242" t="s">
        <v>146</v>
      </c>
    </row>
    <row r="231" spans="1:16" s="242" customFormat="1" ht="22.5" customHeight="1">
      <c r="A231" s="235">
        <v>209</v>
      </c>
      <c r="B231" s="235" t="s">
        <v>151</v>
      </c>
      <c r="C231" s="235" t="s">
        <v>150</v>
      </c>
      <c r="D231" s="236" t="s">
        <v>3830</v>
      </c>
      <c r="E231" s="237" t="s">
        <v>3829</v>
      </c>
      <c r="F231" s="235" t="s">
        <v>171</v>
      </c>
      <c r="G231" s="238">
        <v>234</v>
      </c>
      <c r="H231" s="238"/>
      <c r="I231" s="238">
        <f t="shared" si="21"/>
        <v>0</v>
      </c>
      <c r="J231" s="239">
        <v>0</v>
      </c>
      <c r="K231" s="238">
        <f t="shared" si="22"/>
        <v>0</v>
      </c>
      <c r="L231" s="239">
        <v>0</v>
      </c>
      <c r="M231" s="238">
        <f t="shared" si="23"/>
        <v>0</v>
      </c>
      <c r="N231" s="240">
        <v>20</v>
      </c>
      <c r="O231" s="241">
        <v>4</v>
      </c>
      <c r="P231" s="242" t="s">
        <v>146</v>
      </c>
    </row>
    <row r="232" spans="1:16" s="242" customFormat="1" ht="22.5" customHeight="1">
      <c r="A232" s="235">
        <v>210</v>
      </c>
      <c r="B232" s="235" t="s">
        <v>151</v>
      </c>
      <c r="C232" s="235" t="s">
        <v>150</v>
      </c>
      <c r="D232" s="236" t="s">
        <v>3828</v>
      </c>
      <c r="E232" s="237" t="s">
        <v>3827</v>
      </c>
      <c r="F232" s="235" t="s">
        <v>171</v>
      </c>
      <c r="G232" s="238">
        <v>211</v>
      </c>
      <c r="H232" s="238"/>
      <c r="I232" s="238">
        <f t="shared" si="21"/>
        <v>0</v>
      </c>
      <c r="J232" s="239">
        <v>0</v>
      </c>
      <c r="K232" s="238">
        <f t="shared" si="22"/>
        <v>0</v>
      </c>
      <c r="L232" s="239">
        <v>0</v>
      </c>
      <c r="M232" s="238">
        <f t="shared" si="23"/>
        <v>0</v>
      </c>
      <c r="N232" s="240">
        <v>20</v>
      </c>
      <c r="O232" s="241">
        <v>4</v>
      </c>
      <c r="P232" s="242" t="s">
        <v>146</v>
      </c>
    </row>
    <row r="233" spans="1:16" s="242" customFormat="1" ht="22.5" customHeight="1">
      <c r="A233" s="235">
        <v>211</v>
      </c>
      <c r="B233" s="235" t="s">
        <v>151</v>
      </c>
      <c r="C233" s="235" t="s">
        <v>150</v>
      </c>
      <c r="D233" s="236" t="s">
        <v>3826</v>
      </c>
      <c r="E233" s="237" t="s">
        <v>3825</v>
      </c>
      <c r="F233" s="235" t="s">
        <v>171</v>
      </c>
      <c r="G233" s="238">
        <v>230</v>
      </c>
      <c r="H233" s="238"/>
      <c r="I233" s="238">
        <f t="shared" si="21"/>
        <v>0</v>
      </c>
      <c r="J233" s="239">
        <v>0</v>
      </c>
      <c r="K233" s="238">
        <f t="shared" si="22"/>
        <v>0</v>
      </c>
      <c r="L233" s="239">
        <v>0</v>
      </c>
      <c r="M233" s="238">
        <f t="shared" si="23"/>
        <v>0</v>
      </c>
      <c r="N233" s="240">
        <v>20</v>
      </c>
      <c r="O233" s="241">
        <v>4</v>
      </c>
      <c r="P233" s="242" t="s">
        <v>146</v>
      </c>
    </row>
    <row r="234" spans="1:16" s="242" customFormat="1" ht="12.75" customHeight="1">
      <c r="A234" s="235">
        <v>212</v>
      </c>
      <c r="B234" s="235" t="s">
        <v>151</v>
      </c>
      <c r="C234" s="235" t="s">
        <v>150</v>
      </c>
      <c r="D234" s="236" t="s">
        <v>3824</v>
      </c>
      <c r="E234" s="237" t="s">
        <v>3823</v>
      </c>
      <c r="F234" s="235" t="s">
        <v>171</v>
      </c>
      <c r="G234" s="238">
        <v>13</v>
      </c>
      <c r="H234" s="238"/>
      <c r="I234" s="238">
        <f t="shared" si="21"/>
        <v>0</v>
      </c>
      <c r="J234" s="239">
        <v>0</v>
      </c>
      <c r="K234" s="238">
        <f t="shared" si="22"/>
        <v>0</v>
      </c>
      <c r="L234" s="239">
        <v>0</v>
      </c>
      <c r="M234" s="238">
        <f t="shared" si="23"/>
        <v>0</v>
      </c>
      <c r="N234" s="240">
        <v>20</v>
      </c>
      <c r="O234" s="241">
        <v>4</v>
      </c>
      <c r="P234" s="242" t="s">
        <v>146</v>
      </c>
    </row>
    <row r="235" spans="1:16" s="242" customFormat="1" ht="22.5" customHeight="1">
      <c r="A235" s="235">
        <v>213</v>
      </c>
      <c r="B235" s="235" t="s">
        <v>151</v>
      </c>
      <c r="C235" s="235" t="s">
        <v>150</v>
      </c>
      <c r="D235" s="236" t="s">
        <v>3822</v>
      </c>
      <c r="E235" s="237" t="s">
        <v>3821</v>
      </c>
      <c r="F235" s="235" t="s">
        <v>171</v>
      </c>
      <c r="G235" s="238">
        <v>2</v>
      </c>
      <c r="H235" s="238"/>
      <c r="I235" s="238">
        <f t="shared" si="21"/>
        <v>0</v>
      </c>
      <c r="J235" s="239">
        <v>0</v>
      </c>
      <c r="K235" s="238">
        <f t="shared" si="22"/>
        <v>0</v>
      </c>
      <c r="L235" s="239">
        <v>0</v>
      </c>
      <c r="M235" s="238">
        <f t="shared" si="23"/>
        <v>0</v>
      </c>
      <c r="N235" s="240">
        <v>20</v>
      </c>
      <c r="O235" s="241">
        <v>4</v>
      </c>
      <c r="P235" s="242" t="s">
        <v>146</v>
      </c>
    </row>
    <row r="236" spans="1:16" s="242" customFormat="1" ht="12.75" customHeight="1">
      <c r="A236" s="235">
        <v>214</v>
      </c>
      <c r="B236" s="235" t="s">
        <v>151</v>
      </c>
      <c r="C236" s="235" t="s">
        <v>150</v>
      </c>
      <c r="D236" s="236" t="s">
        <v>3820</v>
      </c>
      <c r="E236" s="237" t="s">
        <v>3819</v>
      </c>
      <c r="F236" s="235" t="s">
        <v>171</v>
      </c>
      <c r="G236" s="238">
        <v>2</v>
      </c>
      <c r="H236" s="238"/>
      <c r="I236" s="238">
        <f t="shared" si="21"/>
        <v>0</v>
      </c>
      <c r="J236" s="239">
        <v>0</v>
      </c>
      <c r="K236" s="238">
        <f t="shared" si="22"/>
        <v>0</v>
      </c>
      <c r="L236" s="239">
        <v>0</v>
      </c>
      <c r="M236" s="238">
        <f t="shared" si="23"/>
        <v>0</v>
      </c>
      <c r="N236" s="240">
        <v>20</v>
      </c>
      <c r="O236" s="241">
        <v>4</v>
      </c>
      <c r="P236" s="242" t="s">
        <v>146</v>
      </c>
    </row>
    <row r="237" spans="1:16" s="242" customFormat="1" ht="12.75" customHeight="1">
      <c r="A237" s="235">
        <v>215</v>
      </c>
      <c r="B237" s="235" t="s">
        <v>151</v>
      </c>
      <c r="C237" s="235" t="s">
        <v>150</v>
      </c>
      <c r="D237" s="236" t="s">
        <v>3818</v>
      </c>
      <c r="E237" s="237" t="s">
        <v>3817</v>
      </c>
      <c r="F237" s="235" t="s">
        <v>147</v>
      </c>
      <c r="G237" s="238">
        <v>10</v>
      </c>
      <c r="H237" s="238"/>
      <c r="I237" s="238">
        <f t="shared" si="21"/>
        <v>0</v>
      </c>
      <c r="J237" s="239">
        <v>0</v>
      </c>
      <c r="K237" s="238">
        <f t="shared" si="22"/>
        <v>0</v>
      </c>
      <c r="L237" s="239">
        <v>0</v>
      </c>
      <c r="M237" s="238">
        <f t="shared" si="23"/>
        <v>0</v>
      </c>
      <c r="N237" s="240">
        <v>20</v>
      </c>
      <c r="O237" s="241">
        <v>4</v>
      </c>
      <c r="P237" s="242" t="s">
        <v>146</v>
      </c>
    </row>
    <row r="238" spans="1:16" s="250" customFormat="1" ht="12.75" customHeight="1">
      <c r="A238" s="243">
        <v>216</v>
      </c>
      <c r="B238" s="243" t="s">
        <v>157</v>
      </c>
      <c r="C238" s="243" t="s">
        <v>160</v>
      </c>
      <c r="D238" s="244" t="s">
        <v>3816</v>
      </c>
      <c r="E238" s="245" t="s">
        <v>3815</v>
      </c>
      <c r="F238" s="243" t="s">
        <v>171</v>
      </c>
      <c r="G238" s="246">
        <v>1</v>
      </c>
      <c r="H238" s="246"/>
      <c r="I238" s="246">
        <f t="shared" si="21"/>
        <v>0</v>
      </c>
      <c r="J238" s="247">
        <v>0</v>
      </c>
      <c r="K238" s="246">
        <f t="shared" si="22"/>
        <v>0</v>
      </c>
      <c r="L238" s="247">
        <v>0</v>
      </c>
      <c r="M238" s="246">
        <f t="shared" si="23"/>
        <v>0</v>
      </c>
      <c r="N238" s="248">
        <v>20</v>
      </c>
      <c r="O238" s="249">
        <v>8</v>
      </c>
      <c r="P238" s="250" t="s">
        <v>146</v>
      </c>
    </row>
    <row r="239" spans="1:16" s="250" customFormat="1" ht="12.75" customHeight="1">
      <c r="A239" s="243">
        <v>217</v>
      </c>
      <c r="B239" s="243" t="s">
        <v>157</v>
      </c>
      <c r="C239" s="243" t="s">
        <v>160</v>
      </c>
      <c r="D239" s="244" t="s">
        <v>3814</v>
      </c>
      <c r="E239" s="245" t="s">
        <v>3813</v>
      </c>
      <c r="F239" s="243" t="s">
        <v>171</v>
      </c>
      <c r="G239" s="246">
        <v>2</v>
      </c>
      <c r="H239" s="246"/>
      <c r="I239" s="246">
        <f t="shared" si="21"/>
        <v>0</v>
      </c>
      <c r="J239" s="247">
        <v>0</v>
      </c>
      <c r="K239" s="246">
        <f t="shared" si="22"/>
        <v>0</v>
      </c>
      <c r="L239" s="247">
        <v>0</v>
      </c>
      <c r="M239" s="246">
        <f t="shared" si="23"/>
        <v>0</v>
      </c>
      <c r="N239" s="248">
        <v>20</v>
      </c>
      <c r="O239" s="249">
        <v>8</v>
      </c>
      <c r="P239" s="250" t="s">
        <v>146</v>
      </c>
    </row>
    <row r="240" spans="1:16" s="250" customFormat="1" ht="12.75" customHeight="1">
      <c r="A240" s="243">
        <v>218</v>
      </c>
      <c r="B240" s="243" t="s">
        <v>157</v>
      </c>
      <c r="C240" s="243" t="s">
        <v>160</v>
      </c>
      <c r="D240" s="244" t="s">
        <v>3812</v>
      </c>
      <c r="E240" s="245" t="s">
        <v>3811</v>
      </c>
      <c r="F240" s="243" t="s">
        <v>171</v>
      </c>
      <c r="G240" s="246">
        <v>1</v>
      </c>
      <c r="H240" s="246"/>
      <c r="I240" s="246">
        <f t="shared" si="21"/>
        <v>0</v>
      </c>
      <c r="J240" s="247">
        <v>0</v>
      </c>
      <c r="K240" s="246">
        <f t="shared" si="22"/>
        <v>0</v>
      </c>
      <c r="L240" s="247">
        <v>0</v>
      </c>
      <c r="M240" s="246">
        <f t="shared" si="23"/>
        <v>0</v>
      </c>
      <c r="N240" s="248">
        <v>20</v>
      </c>
      <c r="O240" s="249">
        <v>8</v>
      </c>
      <c r="P240" s="250" t="s">
        <v>146</v>
      </c>
    </row>
    <row r="241" spans="1:16" s="250" customFormat="1" ht="12.75" customHeight="1">
      <c r="A241" s="243">
        <v>219</v>
      </c>
      <c r="B241" s="243" t="s">
        <v>157</v>
      </c>
      <c r="C241" s="243" t="s">
        <v>160</v>
      </c>
      <c r="D241" s="244" t="s">
        <v>3810</v>
      </c>
      <c r="E241" s="245" t="s">
        <v>3809</v>
      </c>
      <c r="F241" s="243" t="s">
        <v>171</v>
      </c>
      <c r="G241" s="246">
        <v>1</v>
      </c>
      <c r="H241" s="246"/>
      <c r="I241" s="246">
        <f t="shared" si="21"/>
        <v>0</v>
      </c>
      <c r="J241" s="247">
        <v>0</v>
      </c>
      <c r="K241" s="246">
        <f t="shared" si="22"/>
        <v>0</v>
      </c>
      <c r="L241" s="247">
        <v>0</v>
      </c>
      <c r="M241" s="246">
        <f t="shared" si="23"/>
        <v>0</v>
      </c>
      <c r="N241" s="248">
        <v>20</v>
      </c>
      <c r="O241" s="249">
        <v>8</v>
      </c>
      <c r="P241" s="250" t="s">
        <v>146</v>
      </c>
    </row>
    <row r="242" spans="1:16" s="250" customFormat="1" ht="12.75" customHeight="1">
      <c r="A242" s="243">
        <v>220</v>
      </c>
      <c r="B242" s="243" t="s">
        <v>157</v>
      </c>
      <c r="C242" s="243" t="s">
        <v>160</v>
      </c>
      <c r="D242" s="244" t="s">
        <v>3808</v>
      </c>
      <c r="E242" s="245" t="s">
        <v>3807</v>
      </c>
      <c r="F242" s="243" t="s">
        <v>171</v>
      </c>
      <c r="G242" s="246">
        <v>2</v>
      </c>
      <c r="H242" s="246"/>
      <c r="I242" s="246">
        <f t="shared" si="21"/>
        <v>0</v>
      </c>
      <c r="J242" s="247">
        <v>0</v>
      </c>
      <c r="K242" s="246">
        <f t="shared" si="22"/>
        <v>0</v>
      </c>
      <c r="L242" s="247">
        <v>0</v>
      </c>
      <c r="M242" s="246">
        <f t="shared" si="23"/>
        <v>0</v>
      </c>
      <c r="N242" s="248">
        <v>20</v>
      </c>
      <c r="O242" s="249">
        <v>8</v>
      </c>
      <c r="P242" s="250" t="s">
        <v>146</v>
      </c>
    </row>
    <row r="243" spans="1:16" s="250" customFormat="1" ht="12.75" customHeight="1">
      <c r="A243" s="243">
        <v>221</v>
      </c>
      <c r="B243" s="243" t="s">
        <v>157</v>
      </c>
      <c r="C243" s="243" t="s">
        <v>160</v>
      </c>
      <c r="D243" s="244" t="s">
        <v>3806</v>
      </c>
      <c r="E243" s="245" t="s">
        <v>3805</v>
      </c>
      <c r="F243" s="243" t="s">
        <v>171</v>
      </c>
      <c r="G243" s="246">
        <v>113</v>
      </c>
      <c r="H243" s="246"/>
      <c r="I243" s="246">
        <f t="shared" si="21"/>
        <v>0</v>
      </c>
      <c r="J243" s="247">
        <v>0</v>
      </c>
      <c r="K243" s="246">
        <f t="shared" si="22"/>
        <v>0</v>
      </c>
      <c r="L243" s="247">
        <v>0</v>
      </c>
      <c r="M243" s="246">
        <f t="shared" si="23"/>
        <v>0</v>
      </c>
      <c r="N243" s="248">
        <v>20</v>
      </c>
      <c r="O243" s="249">
        <v>8</v>
      </c>
      <c r="P243" s="250" t="s">
        <v>146</v>
      </c>
    </row>
    <row r="244" spans="1:16" s="250" customFormat="1" ht="12.75" customHeight="1">
      <c r="A244" s="243">
        <v>222</v>
      </c>
      <c r="B244" s="243" t="s">
        <v>157</v>
      </c>
      <c r="C244" s="243" t="s">
        <v>160</v>
      </c>
      <c r="D244" s="244" t="s">
        <v>3804</v>
      </c>
      <c r="E244" s="245" t="s">
        <v>3803</v>
      </c>
      <c r="F244" s="243" t="s">
        <v>171</v>
      </c>
      <c r="G244" s="246">
        <v>211</v>
      </c>
      <c r="H244" s="246"/>
      <c r="I244" s="246">
        <f t="shared" si="21"/>
        <v>0</v>
      </c>
      <c r="J244" s="247">
        <v>0</v>
      </c>
      <c r="K244" s="246">
        <f t="shared" si="22"/>
        <v>0</v>
      </c>
      <c r="L244" s="247">
        <v>0</v>
      </c>
      <c r="M244" s="246">
        <f t="shared" si="23"/>
        <v>0</v>
      </c>
      <c r="N244" s="248">
        <v>20</v>
      </c>
      <c r="O244" s="249">
        <v>8</v>
      </c>
      <c r="P244" s="250" t="s">
        <v>146</v>
      </c>
    </row>
    <row r="245" spans="1:16" s="250" customFormat="1" ht="12.75" customHeight="1">
      <c r="A245" s="243">
        <v>223</v>
      </c>
      <c r="B245" s="243" t="s">
        <v>157</v>
      </c>
      <c r="C245" s="243" t="s">
        <v>160</v>
      </c>
      <c r="D245" s="244" t="s">
        <v>3802</v>
      </c>
      <c r="E245" s="245" t="s">
        <v>3801</v>
      </c>
      <c r="F245" s="243" t="s">
        <v>171</v>
      </c>
      <c r="G245" s="246">
        <v>29</v>
      </c>
      <c r="H245" s="246"/>
      <c r="I245" s="246">
        <f t="shared" si="21"/>
        <v>0</v>
      </c>
      <c r="J245" s="247">
        <v>0</v>
      </c>
      <c r="K245" s="246">
        <f t="shared" si="22"/>
        <v>0</v>
      </c>
      <c r="L245" s="247">
        <v>0</v>
      </c>
      <c r="M245" s="246">
        <f t="shared" si="23"/>
        <v>0</v>
      </c>
      <c r="N245" s="248">
        <v>20</v>
      </c>
      <c r="O245" s="249">
        <v>8</v>
      </c>
      <c r="P245" s="250" t="s">
        <v>146</v>
      </c>
    </row>
    <row r="246" spans="1:16" s="250" customFormat="1" ht="12.75" customHeight="1">
      <c r="A246" s="243">
        <v>224</v>
      </c>
      <c r="B246" s="243" t="s">
        <v>157</v>
      </c>
      <c r="C246" s="243" t="s">
        <v>160</v>
      </c>
      <c r="D246" s="244" t="s">
        <v>3800</v>
      </c>
      <c r="E246" s="245" t="s">
        <v>3799</v>
      </c>
      <c r="F246" s="243" t="s">
        <v>171</v>
      </c>
      <c r="G246" s="246">
        <v>13</v>
      </c>
      <c r="H246" s="246"/>
      <c r="I246" s="246">
        <f t="shared" si="21"/>
        <v>0</v>
      </c>
      <c r="J246" s="247">
        <v>0</v>
      </c>
      <c r="K246" s="246">
        <f t="shared" si="22"/>
        <v>0</v>
      </c>
      <c r="L246" s="247">
        <v>0</v>
      </c>
      <c r="M246" s="246">
        <f t="shared" si="23"/>
        <v>0</v>
      </c>
      <c r="N246" s="248">
        <v>20</v>
      </c>
      <c r="O246" s="249">
        <v>8</v>
      </c>
      <c r="P246" s="250" t="s">
        <v>146</v>
      </c>
    </row>
    <row r="247" spans="1:16" s="253" customFormat="1">
      <c r="E247" s="253" t="s">
        <v>125</v>
      </c>
      <c r="I247" s="254">
        <f>I14</f>
        <v>0</v>
      </c>
      <c r="K247" s="254">
        <f>K14</f>
        <v>0</v>
      </c>
      <c r="M247" s="254">
        <f>M14</f>
        <v>0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.59055118110236227" right="0.59055118110236227" top="0.59055118110236227" bottom="0.59055118110236227" header="0.51181102362204722" footer="0.51181102362204722"/>
  <pageSetup paperSize="9" scale="73" fitToHeight="999" orientation="portrait" errors="blank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40"/>
  <sheetViews>
    <sheetView zoomScaleNormal="100" zoomScaleSheetLayoutView="130" workbookViewId="0">
      <selection activeCell="L60" sqref="L60"/>
    </sheetView>
  </sheetViews>
  <sheetFormatPr defaultColWidth="9.140625" defaultRowHeight="12.75"/>
  <cols>
    <col min="1" max="1" width="7.7109375" style="607" customWidth="1"/>
    <col min="2" max="2" width="61" style="314" customWidth="1"/>
    <col min="3" max="3" width="9.140625" style="607"/>
    <col min="4" max="4" width="11.42578125" style="607" customWidth="1"/>
    <col min="5" max="5" width="15.42578125" style="606" customWidth="1"/>
    <col min="6" max="6" width="17.7109375" style="605" customWidth="1"/>
    <col min="7" max="16384" width="9.140625" style="314"/>
  </cols>
  <sheetData>
    <row r="1" spans="1:6" ht="21.75" customHeight="1">
      <c r="A1" s="662"/>
      <c r="B1" s="663"/>
      <c r="C1" s="662"/>
      <c r="D1" s="615"/>
      <c r="E1" s="661"/>
      <c r="F1" s="660"/>
    </row>
    <row r="2" spans="1:6">
      <c r="A2" s="658" t="s">
        <v>4320</v>
      </c>
      <c r="B2" s="657" t="s">
        <v>4319</v>
      </c>
      <c r="C2" s="650" t="s">
        <v>4318</v>
      </c>
      <c r="D2" s="766" t="s">
        <v>4317</v>
      </c>
      <c r="E2" s="767"/>
      <c r="F2" s="767"/>
    </row>
    <row r="3" spans="1:6">
      <c r="B3" s="659"/>
      <c r="C3" s="650" t="s">
        <v>4316</v>
      </c>
      <c r="D3" s="768" t="s">
        <v>4315</v>
      </c>
      <c r="E3" s="769"/>
      <c r="F3" s="769"/>
    </row>
    <row r="4" spans="1:6">
      <c r="A4" s="658" t="s">
        <v>4314</v>
      </c>
      <c r="B4" s="657" t="s">
        <v>4313</v>
      </c>
      <c r="C4" s="650"/>
      <c r="D4" s="650"/>
      <c r="E4" s="656"/>
      <c r="F4" s="656"/>
    </row>
    <row r="5" spans="1:6">
      <c r="A5" s="655"/>
      <c r="B5" s="654" t="s">
        <v>4312</v>
      </c>
      <c r="C5" s="650"/>
      <c r="D5" s="650"/>
      <c r="E5" s="653"/>
      <c r="F5" s="648"/>
    </row>
    <row r="6" spans="1:6">
      <c r="A6" s="651"/>
      <c r="B6" s="652"/>
      <c r="C6" s="651"/>
      <c r="D6" s="650"/>
      <c r="E6" s="649"/>
      <c r="F6" s="648"/>
    </row>
    <row r="7" spans="1:6" ht="22.5">
      <c r="A7" s="647" t="s">
        <v>4311</v>
      </c>
      <c r="B7" s="647" t="s">
        <v>82</v>
      </c>
      <c r="C7" s="647" t="s">
        <v>295</v>
      </c>
      <c r="D7" s="647" t="s">
        <v>1699</v>
      </c>
      <c r="E7" s="646" t="s">
        <v>4310</v>
      </c>
      <c r="F7" s="647" t="s">
        <v>4309</v>
      </c>
    </row>
    <row r="8" spans="1:6">
      <c r="A8" s="638"/>
      <c r="B8" s="645" t="s">
        <v>4308</v>
      </c>
      <c r="C8" s="621"/>
      <c r="D8" s="629"/>
      <c r="E8" s="628"/>
      <c r="F8" s="644"/>
    </row>
    <row r="9" spans="1:6">
      <c r="B9" s="622"/>
      <c r="C9" s="621"/>
      <c r="D9" s="620"/>
      <c r="E9" s="643"/>
      <c r="F9" s="618"/>
    </row>
    <row r="10" spans="1:6">
      <c r="A10" s="770" t="s">
        <v>4307</v>
      </c>
      <c r="B10" s="640" t="s">
        <v>4306</v>
      </c>
      <c r="C10" s="621"/>
      <c r="D10" s="620"/>
      <c r="E10" s="619"/>
      <c r="F10" s="618"/>
    </row>
    <row r="11" spans="1:6">
      <c r="A11" s="770"/>
      <c r="B11" s="640" t="s">
        <v>4305</v>
      </c>
      <c r="C11" s="621"/>
      <c r="D11" s="620"/>
      <c r="E11" s="643"/>
      <c r="F11" s="618"/>
    </row>
    <row r="12" spans="1:6" ht="12.75" customHeight="1">
      <c r="A12" s="770"/>
      <c r="B12" s="640" t="s">
        <v>4304</v>
      </c>
      <c r="C12" s="642"/>
      <c r="D12" s="620"/>
      <c r="E12" s="619"/>
      <c r="F12" s="641"/>
    </row>
    <row r="13" spans="1:6">
      <c r="A13" s="770"/>
      <c r="B13" s="640" t="s">
        <v>4303</v>
      </c>
      <c r="C13" s="621"/>
      <c r="D13" s="620"/>
      <c r="E13" s="619"/>
      <c r="F13" s="618"/>
    </row>
    <row r="14" spans="1:6">
      <c r="A14" s="770"/>
      <c r="B14" s="640" t="s">
        <v>4302</v>
      </c>
      <c r="C14" s="621"/>
      <c r="D14" s="620"/>
      <c r="E14" s="619"/>
      <c r="F14" s="618"/>
    </row>
    <row r="15" spans="1:6">
      <c r="A15" s="770"/>
      <c r="B15" s="640" t="s">
        <v>4301</v>
      </c>
      <c r="C15" s="621"/>
      <c r="D15" s="620"/>
      <c r="E15" s="619"/>
      <c r="F15" s="618"/>
    </row>
    <row r="16" spans="1:6">
      <c r="A16" s="770"/>
      <c r="B16" s="640" t="s">
        <v>4300</v>
      </c>
      <c r="C16" s="621"/>
      <c r="D16" s="620"/>
      <c r="E16" s="619"/>
      <c r="F16" s="618"/>
    </row>
    <row r="17" spans="1:6">
      <c r="A17" s="770"/>
      <c r="B17" s="640" t="s">
        <v>4299</v>
      </c>
      <c r="C17" s="621"/>
      <c r="D17" s="620"/>
      <c r="E17" s="619"/>
      <c r="F17" s="618"/>
    </row>
    <row r="18" spans="1:6">
      <c r="A18" s="770"/>
      <c r="B18" s="640" t="s">
        <v>4298</v>
      </c>
      <c r="C18" s="621"/>
      <c r="D18" s="620"/>
      <c r="E18" s="619"/>
      <c r="F18" s="618"/>
    </row>
    <row r="19" spans="1:6">
      <c r="A19" s="770"/>
      <c r="B19" s="639" t="s">
        <v>4297</v>
      </c>
      <c r="C19" s="621"/>
      <c r="D19" s="620"/>
      <c r="E19" s="619"/>
      <c r="F19" s="618"/>
    </row>
    <row r="20" spans="1:6">
      <c r="A20" s="623"/>
      <c r="B20" s="640" t="s">
        <v>4296</v>
      </c>
      <c r="C20" s="621"/>
      <c r="D20" s="620"/>
      <c r="E20" s="619"/>
      <c r="F20" s="625"/>
    </row>
    <row r="21" spans="1:6">
      <c r="A21" s="623"/>
      <c r="B21" s="640" t="s">
        <v>4295</v>
      </c>
      <c r="C21" s="621"/>
      <c r="D21" s="620"/>
      <c r="E21" s="619"/>
      <c r="F21" s="625"/>
    </row>
    <row r="22" spans="1:6">
      <c r="A22" s="623"/>
      <c r="B22" s="640" t="s">
        <v>4294</v>
      </c>
      <c r="C22" s="621" t="s">
        <v>171</v>
      </c>
      <c r="D22" s="620">
        <v>1</v>
      </c>
      <c r="E22" s="732"/>
      <c r="F22" s="699">
        <f>D22*E22</f>
        <v>0</v>
      </c>
    </row>
    <row r="23" spans="1:6">
      <c r="A23" s="623"/>
      <c r="B23" s="639"/>
      <c r="C23" s="621"/>
      <c r="D23" s="620"/>
      <c r="E23" s="732"/>
    </row>
    <row r="24" spans="1:6">
      <c r="A24" s="638"/>
      <c r="B24" s="617" t="s">
        <v>4293</v>
      </c>
      <c r="C24" s="613"/>
      <c r="D24" s="633"/>
      <c r="E24" s="624"/>
      <c r="F24" s="624"/>
    </row>
    <row r="25" spans="1:6">
      <c r="A25" s="638"/>
      <c r="C25" s="613"/>
      <c r="D25" s="633"/>
      <c r="E25" s="624"/>
      <c r="F25" s="624"/>
    </row>
    <row r="26" spans="1:6">
      <c r="A26" s="771" t="s">
        <v>4292</v>
      </c>
      <c r="B26" s="626" t="s">
        <v>4291</v>
      </c>
      <c r="C26" s="613"/>
      <c r="D26" s="633"/>
      <c r="E26" s="624"/>
      <c r="F26" s="624"/>
    </row>
    <row r="27" spans="1:6">
      <c r="A27" s="771"/>
      <c r="B27" s="634">
        <v>210810093</v>
      </c>
      <c r="C27" s="629" t="s">
        <v>161</v>
      </c>
      <c r="D27" s="620">
        <v>95</v>
      </c>
      <c r="E27" s="732"/>
      <c r="F27" s="625">
        <f>D27*E27</f>
        <v>0</v>
      </c>
    </row>
    <row r="28" spans="1:6">
      <c r="A28" s="771" t="s">
        <v>4290</v>
      </c>
      <c r="B28" s="626" t="s">
        <v>4289</v>
      </c>
      <c r="C28" s="629"/>
      <c r="D28" s="620"/>
      <c r="E28" s="624"/>
      <c r="F28" s="624"/>
    </row>
    <row r="29" spans="1:6">
      <c r="A29" s="771"/>
      <c r="B29" s="634">
        <v>210810017</v>
      </c>
      <c r="C29" s="629" t="s">
        <v>161</v>
      </c>
      <c r="D29" s="620">
        <v>47</v>
      </c>
      <c r="E29" s="732"/>
      <c r="F29" s="625">
        <f>D29*E29</f>
        <v>0</v>
      </c>
    </row>
    <row r="30" spans="1:6">
      <c r="A30" s="771" t="s">
        <v>4288</v>
      </c>
      <c r="B30" s="626" t="s">
        <v>4287</v>
      </c>
      <c r="C30" s="629"/>
      <c r="D30" s="620"/>
      <c r="E30" s="624"/>
      <c r="F30" s="624"/>
    </row>
    <row r="31" spans="1:6">
      <c r="A31" s="771"/>
      <c r="B31" s="634">
        <v>210810021</v>
      </c>
      <c r="C31" s="629" t="s">
        <v>161</v>
      </c>
      <c r="D31" s="620">
        <v>47</v>
      </c>
      <c r="E31" s="732"/>
      <c r="F31" s="625">
        <f>D31*E31</f>
        <v>0</v>
      </c>
    </row>
    <row r="32" spans="1:6">
      <c r="A32" s="771" t="s">
        <v>4286</v>
      </c>
      <c r="B32" s="626" t="s">
        <v>4285</v>
      </c>
      <c r="C32" s="613"/>
      <c r="D32" s="633"/>
      <c r="E32" s="624"/>
      <c r="F32" s="624"/>
    </row>
    <row r="33" spans="1:6">
      <c r="A33" s="771"/>
      <c r="B33" s="634">
        <v>210100254</v>
      </c>
      <c r="C33" s="629" t="s">
        <v>171</v>
      </c>
      <c r="D33" s="620">
        <v>4</v>
      </c>
      <c r="E33" s="732"/>
      <c r="F33" s="625">
        <f>D33*E33</f>
        <v>0</v>
      </c>
    </row>
    <row r="34" spans="1:6">
      <c r="A34" s="771" t="s">
        <v>4284</v>
      </c>
      <c r="B34" s="637" t="s">
        <v>4283</v>
      </c>
      <c r="C34" s="621"/>
      <c r="D34" s="620"/>
      <c r="E34" s="618"/>
      <c r="F34" s="618"/>
    </row>
    <row r="35" spans="1:6">
      <c r="A35" s="771"/>
      <c r="B35" s="636">
        <v>210100258</v>
      </c>
      <c r="C35" s="621" t="s">
        <v>171</v>
      </c>
      <c r="D35" s="620">
        <v>2</v>
      </c>
      <c r="E35" s="732"/>
      <c r="F35" s="625">
        <f>D35*E35</f>
        <v>0</v>
      </c>
    </row>
    <row r="36" spans="1:6">
      <c r="A36" s="771" t="s">
        <v>4282</v>
      </c>
      <c r="B36" s="637" t="s">
        <v>4281</v>
      </c>
      <c r="C36" s="621"/>
      <c r="D36" s="620"/>
      <c r="E36" s="618"/>
      <c r="F36" s="618"/>
    </row>
    <row r="37" spans="1:6">
      <c r="A37" s="771"/>
      <c r="B37" s="636">
        <v>210100262</v>
      </c>
      <c r="C37" s="621" t="s">
        <v>171</v>
      </c>
      <c r="D37" s="620">
        <v>2</v>
      </c>
      <c r="E37" s="732"/>
      <c r="F37" s="625">
        <f>D37*E37</f>
        <v>0</v>
      </c>
    </row>
    <row r="38" spans="1:6">
      <c r="A38" s="771" t="s">
        <v>4280</v>
      </c>
      <c r="B38" s="626" t="s">
        <v>4279</v>
      </c>
      <c r="C38" s="629"/>
      <c r="D38" s="620"/>
      <c r="E38" s="635"/>
      <c r="F38" s="635"/>
    </row>
    <row r="39" spans="1:6">
      <c r="A39" s="771"/>
      <c r="B39" s="634">
        <v>210020662</v>
      </c>
      <c r="C39" s="629" t="s">
        <v>939</v>
      </c>
      <c r="D39" s="620">
        <v>38</v>
      </c>
      <c r="E39" s="732"/>
      <c r="F39" s="625">
        <f>D39*E39</f>
        <v>0</v>
      </c>
    </row>
    <row r="40" spans="1:6">
      <c r="A40" s="771" t="s">
        <v>4278</v>
      </c>
      <c r="B40" s="626" t="s">
        <v>4277</v>
      </c>
      <c r="C40" s="629"/>
      <c r="D40" s="620"/>
      <c r="E40" s="733"/>
      <c r="F40" s="635"/>
    </row>
    <row r="41" spans="1:6">
      <c r="A41" s="771"/>
      <c r="B41" s="634" t="s">
        <v>4276</v>
      </c>
      <c r="C41" s="629" t="s">
        <v>171</v>
      </c>
      <c r="D41" s="620">
        <v>1</v>
      </c>
      <c r="E41" s="732"/>
      <c r="F41" s="625">
        <f>D41*E41</f>
        <v>0</v>
      </c>
    </row>
    <row r="42" spans="1:6">
      <c r="A42" s="771" t="s">
        <v>4275</v>
      </c>
      <c r="B42" s="626" t="s">
        <v>4274</v>
      </c>
      <c r="C42" s="629"/>
      <c r="D42" s="620"/>
      <c r="E42" s="734"/>
      <c r="F42" s="624"/>
    </row>
    <row r="43" spans="1:6">
      <c r="A43" s="771"/>
      <c r="B43" s="634">
        <v>210220021</v>
      </c>
      <c r="C43" s="629" t="s">
        <v>161</v>
      </c>
      <c r="D43" s="620">
        <v>22</v>
      </c>
      <c r="E43" s="732"/>
      <c r="F43" s="625">
        <f>D43*E43</f>
        <v>0</v>
      </c>
    </row>
    <row r="44" spans="1:6">
      <c r="A44" s="771" t="s">
        <v>4273</v>
      </c>
      <c r="B44" s="626" t="s">
        <v>4272</v>
      </c>
      <c r="C44" s="629"/>
      <c r="D44" s="620"/>
      <c r="E44" s="734"/>
      <c r="F44" s="624"/>
    </row>
    <row r="45" spans="1:6">
      <c r="A45" s="771"/>
      <c r="B45" s="634">
        <v>210010010</v>
      </c>
      <c r="C45" s="629" t="s">
        <v>171</v>
      </c>
      <c r="D45" s="620">
        <v>26</v>
      </c>
      <c r="E45" s="732"/>
      <c r="F45" s="625">
        <f>D45*E45</f>
        <v>0</v>
      </c>
    </row>
    <row r="46" spans="1:6">
      <c r="A46" s="631"/>
      <c r="B46" s="631"/>
      <c r="C46" s="613"/>
      <c r="D46" s="633"/>
      <c r="E46" s="624"/>
      <c r="F46" s="624"/>
    </row>
    <row r="47" spans="1:6">
      <c r="A47" s="631"/>
      <c r="B47" s="617" t="s">
        <v>4271</v>
      </c>
      <c r="C47" s="629"/>
      <c r="D47" s="620"/>
      <c r="E47" s="735"/>
      <c r="F47" s="618"/>
    </row>
    <row r="48" spans="1:6">
      <c r="A48" s="608"/>
      <c r="C48" s="613"/>
      <c r="D48" s="613"/>
      <c r="E48" s="624"/>
      <c r="F48" s="624"/>
    </row>
    <row r="49" spans="1:6">
      <c r="A49" s="632" t="s">
        <v>4270</v>
      </c>
      <c r="B49" s="626" t="s">
        <v>4269</v>
      </c>
      <c r="C49" s="613" t="s">
        <v>147</v>
      </c>
      <c r="D49" s="613">
        <v>2</v>
      </c>
      <c r="E49" s="732"/>
      <c r="F49" s="625">
        <f>D49*E49</f>
        <v>0</v>
      </c>
    </row>
    <row r="50" spans="1:6">
      <c r="A50" s="632" t="s">
        <v>4268</v>
      </c>
      <c r="B50" s="626" t="s">
        <v>4267</v>
      </c>
      <c r="C50" s="613" t="s">
        <v>147</v>
      </c>
      <c r="D50" s="613">
        <v>2</v>
      </c>
      <c r="E50" s="732"/>
      <c r="F50" s="625">
        <f>D50*E50</f>
        <v>0</v>
      </c>
    </row>
    <row r="51" spans="1:6">
      <c r="A51" s="632" t="s">
        <v>4266</v>
      </c>
      <c r="B51" s="626" t="s">
        <v>4265</v>
      </c>
      <c r="C51" s="613" t="s">
        <v>147</v>
      </c>
      <c r="D51" s="613">
        <v>8</v>
      </c>
      <c r="E51" s="732"/>
      <c r="F51" s="625">
        <f>D51*E51</f>
        <v>0</v>
      </c>
    </row>
    <row r="52" spans="1:6">
      <c r="A52" s="632" t="s">
        <v>4264</v>
      </c>
      <c r="B52" s="626" t="s">
        <v>4263</v>
      </c>
      <c r="C52" s="613" t="s">
        <v>147</v>
      </c>
      <c r="D52" s="613">
        <v>28</v>
      </c>
      <c r="E52" s="732"/>
      <c r="F52" s="625">
        <f>D52*E52</f>
        <v>0</v>
      </c>
    </row>
    <row r="53" spans="1:6">
      <c r="A53" s="631"/>
      <c r="B53" s="630"/>
      <c r="C53" s="629"/>
      <c r="D53" s="620"/>
      <c r="E53" s="735"/>
      <c r="F53" s="618"/>
    </row>
    <row r="54" spans="1:6">
      <c r="A54" s="613"/>
      <c r="B54" s="617" t="s">
        <v>4262</v>
      </c>
      <c r="C54" s="627"/>
      <c r="D54" s="610"/>
      <c r="E54" s="624"/>
      <c r="F54" s="624"/>
    </row>
    <row r="55" spans="1:6">
      <c r="A55" s="613"/>
      <c r="B55" s="617"/>
      <c r="C55" s="627"/>
      <c r="D55" s="610"/>
      <c r="E55" s="624"/>
      <c r="F55" s="624"/>
    </row>
    <row r="56" spans="1:6">
      <c r="A56" s="613" t="s">
        <v>4261</v>
      </c>
      <c r="B56" s="626" t="s">
        <v>4260</v>
      </c>
      <c r="C56" s="613" t="s">
        <v>939</v>
      </c>
      <c r="D56" s="613">
        <v>39</v>
      </c>
      <c r="E56" s="732"/>
      <c r="F56" s="625">
        <f t="shared" ref="F56:F62" si="0">D56*E56</f>
        <v>0</v>
      </c>
    </row>
    <row r="57" spans="1:6">
      <c r="A57" s="613" t="s">
        <v>4259</v>
      </c>
      <c r="B57" s="626" t="s">
        <v>4258</v>
      </c>
      <c r="C57" s="613" t="s">
        <v>939</v>
      </c>
      <c r="D57" s="613">
        <v>22</v>
      </c>
      <c r="E57" s="732"/>
      <c r="F57" s="625">
        <f t="shared" si="0"/>
        <v>0</v>
      </c>
    </row>
    <row r="58" spans="1:6">
      <c r="A58" s="613" t="s">
        <v>4257</v>
      </c>
      <c r="B58" s="626" t="s">
        <v>4256</v>
      </c>
      <c r="C58" s="613" t="s">
        <v>161</v>
      </c>
      <c r="D58" s="613">
        <v>95</v>
      </c>
      <c r="E58" s="732"/>
      <c r="F58" s="625">
        <f t="shared" si="0"/>
        <v>0</v>
      </c>
    </row>
    <row r="59" spans="1:6">
      <c r="A59" s="613" t="s">
        <v>4255</v>
      </c>
      <c r="B59" s="626" t="s">
        <v>4254</v>
      </c>
      <c r="C59" s="613" t="s">
        <v>161</v>
      </c>
      <c r="D59" s="613">
        <v>47</v>
      </c>
      <c r="E59" s="732"/>
      <c r="F59" s="625">
        <f t="shared" si="0"/>
        <v>0</v>
      </c>
    </row>
    <row r="60" spans="1:6">
      <c r="A60" s="613" t="s">
        <v>4253</v>
      </c>
      <c r="B60" s="626" t="s">
        <v>4252</v>
      </c>
      <c r="C60" s="613" t="s">
        <v>161</v>
      </c>
      <c r="D60" s="613">
        <v>47</v>
      </c>
      <c r="E60" s="732"/>
      <c r="F60" s="625">
        <f t="shared" si="0"/>
        <v>0</v>
      </c>
    </row>
    <row r="61" spans="1:6">
      <c r="A61" s="613" t="s">
        <v>4251</v>
      </c>
      <c r="B61" s="626" t="s">
        <v>4250</v>
      </c>
      <c r="C61" s="613" t="s">
        <v>171</v>
      </c>
      <c r="D61" s="620">
        <v>26</v>
      </c>
      <c r="E61" s="732"/>
      <c r="F61" s="625">
        <f t="shared" si="0"/>
        <v>0</v>
      </c>
    </row>
    <row r="62" spans="1:6">
      <c r="A62" s="613" t="s">
        <v>4249</v>
      </c>
      <c r="B62" s="626" t="s">
        <v>4248</v>
      </c>
      <c r="C62" s="613" t="s">
        <v>939</v>
      </c>
      <c r="D62" s="620">
        <v>18</v>
      </c>
      <c r="E62" s="732"/>
      <c r="F62" s="625">
        <f t="shared" si="0"/>
        <v>0</v>
      </c>
    </row>
    <row r="63" spans="1:6">
      <c r="A63" s="623"/>
      <c r="B63" s="622"/>
      <c r="C63" s="621"/>
      <c r="D63" s="620"/>
      <c r="E63" s="732"/>
      <c r="F63" s="618"/>
    </row>
    <row r="64" spans="1:6">
      <c r="B64" s="617" t="s">
        <v>4247</v>
      </c>
      <c r="D64" s="615"/>
      <c r="E64" s="612"/>
      <c r="F64" s="612"/>
    </row>
    <row r="65" spans="1:6">
      <c r="B65" s="616"/>
      <c r="D65" s="615"/>
      <c r="E65" s="612"/>
      <c r="F65" s="612"/>
    </row>
    <row r="66" spans="1:6">
      <c r="B66" s="614" t="s">
        <v>4246</v>
      </c>
      <c r="C66" s="608"/>
      <c r="D66" s="613"/>
      <c r="E66" s="612"/>
      <c r="F66" s="612"/>
    </row>
    <row r="67" spans="1:6">
      <c r="A67" s="607" t="s">
        <v>4245</v>
      </c>
      <c r="B67" s="614" t="s">
        <v>4244</v>
      </c>
      <c r="C67" s="608" t="s">
        <v>313</v>
      </c>
      <c r="D67" s="613">
        <v>1</v>
      </c>
      <c r="E67" s="732"/>
      <c r="F67" s="625">
        <f>D67*E67</f>
        <v>0</v>
      </c>
    </row>
    <row r="68" spans="1:6">
      <c r="A68" s="607" t="s">
        <v>4243</v>
      </c>
      <c r="B68" s="614" t="s">
        <v>4242</v>
      </c>
      <c r="C68" s="608" t="s">
        <v>313</v>
      </c>
      <c r="D68" s="613">
        <v>1</v>
      </c>
      <c r="E68" s="732"/>
      <c r="F68" s="625">
        <f>D68*E68</f>
        <v>0</v>
      </c>
    </row>
    <row r="69" spans="1:6">
      <c r="A69" s="607" t="s">
        <v>4241</v>
      </c>
      <c r="B69" s="611" t="s">
        <v>4240</v>
      </c>
      <c r="C69" s="608" t="s">
        <v>313</v>
      </c>
      <c r="D69" s="610">
        <v>1</v>
      </c>
      <c r="E69" s="732"/>
      <c r="F69" s="625">
        <f>D69*E69</f>
        <v>0</v>
      </c>
    </row>
    <row r="70" spans="1:6">
      <c r="A70" s="607" t="s">
        <v>4239</v>
      </c>
      <c r="B70" s="611" t="s">
        <v>4238</v>
      </c>
      <c r="C70" s="608" t="s">
        <v>313</v>
      </c>
      <c r="D70" s="610">
        <v>1</v>
      </c>
      <c r="E70" s="732"/>
      <c r="F70" s="625">
        <f>D70*E70</f>
        <v>0</v>
      </c>
    </row>
    <row r="71" spans="1:6">
      <c r="B71" s="611"/>
      <c r="C71" s="608"/>
      <c r="D71" s="610"/>
      <c r="E71" s="732"/>
    </row>
    <row r="72" spans="1:6">
      <c r="B72" s="609" t="s">
        <v>4237</v>
      </c>
      <c r="C72" s="608"/>
      <c r="D72" s="608"/>
    </row>
    <row r="74" spans="1:6">
      <c r="B74" s="253" t="s">
        <v>125</v>
      </c>
      <c r="C74" s="253"/>
      <c r="D74" s="253"/>
      <c r="E74" s="253"/>
      <c r="F74" s="254">
        <f>SUM(F22:F70)</f>
        <v>0</v>
      </c>
    </row>
    <row r="108" ht="15.75" customHeight="1"/>
    <row r="109" ht="12.95" customHeight="1"/>
    <row r="110" hidden="1"/>
    <row r="111" ht="12.95" customHeight="1"/>
    <row r="140" ht="20.45" customHeight="1"/>
  </sheetData>
  <mergeCells count="17">
    <mergeCell ref="A18:A19"/>
    <mergeCell ref="A16:A17"/>
    <mergeCell ref="A42:A43"/>
    <mergeCell ref="A44:A45"/>
    <mergeCell ref="A38:A39"/>
    <mergeCell ref="A40:A41"/>
    <mergeCell ref="A26:A27"/>
    <mergeCell ref="A28:A29"/>
    <mergeCell ref="A32:A33"/>
    <mergeCell ref="A30:A31"/>
    <mergeCell ref="A34:A35"/>
    <mergeCell ref="A36:A37"/>
    <mergeCell ref="D2:F2"/>
    <mergeCell ref="D3:F3"/>
    <mergeCell ref="A10:A11"/>
    <mergeCell ref="A14:A15"/>
    <mergeCell ref="A12:A13"/>
  </mergeCells>
  <pageMargins left="0.51" right="0.75" top="1" bottom="1" header="0.4921259845" footer="0.4921259845"/>
  <pageSetup paperSize="9" scale="88" orientation="landscape" horizontalDpi="300" verticalDpi="300" r:id="rId1"/>
  <headerFooter alignWithMargins="0"/>
  <rowBreaks count="2" manualBreakCount="2">
    <brk id="37" max="5" man="1"/>
    <brk id="13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3:U190"/>
  <sheetViews>
    <sheetView zoomScaleNormal="100" zoomScaleSheetLayoutView="100" workbookViewId="0">
      <selection activeCell="L178" sqref="L178"/>
    </sheetView>
  </sheetViews>
  <sheetFormatPr defaultColWidth="9.28515625" defaultRowHeight="14.25"/>
  <cols>
    <col min="1" max="1" width="5.5703125" style="362" customWidth="1"/>
    <col min="2" max="2" width="16.140625" style="362" customWidth="1"/>
    <col min="3" max="3" width="47.28515625" style="362" customWidth="1"/>
    <col min="4" max="4" width="3.7109375" style="362" customWidth="1"/>
    <col min="5" max="5" width="9.85546875" style="364" customWidth="1"/>
    <col min="6" max="6" width="12.28515625" style="364" customWidth="1"/>
    <col min="7" max="7" width="14.140625" style="364" customWidth="1"/>
    <col min="8" max="8" width="14" style="364" customWidth="1"/>
    <col min="9" max="9" width="3.28515625" style="362" customWidth="1"/>
    <col min="10" max="11" width="9.28515625" style="362"/>
    <col min="12" max="12" width="15.28515625" style="362" bestFit="1" customWidth="1"/>
    <col min="13" max="16384" width="9.28515625" style="362"/>
  </cols>
  <sheetData>
    <row r="3" spans="1:21" ht="15">
      <c r="B3" s="362" t="s">
        <v>4321</v>
      </c>
      <c r="C3" s="363" t="s">
        <v>2022</v>
      </c>
    </row>
    <row r="4" spans="1:21" ht="15">
      <c r="C4" s="363" t="s">
        <v>4322</v>
      </c>
    </row>
    <row r="5" spans="1:21" s="664" customFormat="1" ht="15">
      <c r="C5" s="665" t="s">
        <v>4323</v>
      </c>
      <c r="E5" s="666"/>
      <c r="F5" s="666"/>
      <c r="G5" s="666"/>
      <c r="H5" s="666"/>
      <c r="I5" s="366"/>
      <c r="J5" s="366"/>
      <c r="K5" s="366"/>
      <c r="L5" s="366"/>
      <c r="M5" s="366"/>
      <c r="N5" s="366"/>
      <c r="O5" s="366"/>
      <c r="P5" s="366"/>
      <c r="Q5" s="366"/>
      <c r="R5" s="366"/>
      <c r="S5" s="366"/>
      <c r="T5" s="366"/>
      <c r="U5" s="366"/>
    </row>
    <row r="6" spans="1:21">
      <c r="I6" s="366"/>
      <c r="J6" s="366"/>
      <c r="K6" s="366"/>
      <c r="L6" s="366"/>
      <c r="M6" s="366"/>
      <c r="N6" s="366"/>
      <c r="O6" s="366"/>
      <c r="P6" s="366"/>
      <c r="Q6" s="366"/>
      <c r="R6" s="366"/>
      <c r="S6" s="366"/>
      <c r="T6" s="366"/>
      <c r="U6" s="366"/>
    </row>
    <row r="7" spans="1:21">
      <c r="A7" s="362" t="s">
        <v>2025</v>
      </c>
      <c r="B7" s="362" t="s">
        <v>2026</v>
      </c>
      <c r="C7" s="362" t="s">
        <v>2027</v>
      </c>
      <c r="D7" s="362" t="s">
        <v>2028</v>
      </c>
      <c r="E7" s="364" t="s">
        <v>1699</v>
      </c>
      <c r="F7" s="364" t="s">
        <v>4324</v>
      </c>
      <c r="G7" s="364" t="s">
        <v>2030</v>
      </c>
      <c r="H7" s="364" t="s">
        <v>42</v>
      </c>
    </row>
    <row r="9" spans="1:21" ht="15">
      <c r="C9" s="363" t="s">
        <v>2033</v>
      </c>
      <c r="E9" s="667"/>
    </row>
    <row r="10" spans="1:21">
      <c r="C10" s="362" t="s">
        <v>2467</v>
      </c>
      <c r="E10" s="667"/>
    </row>
    <row r="11" spans="1:21">
      <c r="C11" s="362" t="s">
        <v>4325</v>
      </c>
    </row>
    <row r="12" spans="1:21">
      <c r="A12" s="362">
        <v>1</v>
      </c>
      <c r="B12" s="668">
        <v>210220022</v>
      </c>
      <c r="C12" s="362" t="s">
        <v>4326</v>
      </c>
      <c r="D12" s="362" t="s">
        <v>161</v>
      </c>
      <c r="E12" s="364">
        <v>770</v>
      </c>
      <c r="H12" s="364">
        <f>E12*F12</f>
        <v>0</v>
      </c>
    </row>
    <row r="13" spans="1:21">
      <c r="A13" s="362">
        <v>2</v>
      </c>
      <c r="B13" s="668">
        <v>210220022</v>
      </c>
      <c r="C13" s="362" t="s">
        <v>4327</v>
      </c>
      <c r="D13" s="362" t="s">
        <v>161</v>
      </c>
      <c r="E13" s="364">
        <v>716</v>
      </c>
      <c r="H13" s="364">
        <f>E13*F13</f>
        <v>0</v>
      </c>
    </row>
    <row r="14" spans="1:21">
      <c r="B14" s="380"/>
      <c r="C14" s="362" t="s">
        <v>4328</v>
      </c>
    </row>
    <row r="15" spans="1:21">
      <c r="A15" s="362">
        <v>3</v>
      </c>
      <c r="B15" s="668">
        <v>210220001</v>
      </c>
      <c r="C15" s="362" t="s">
        <v>4329</v>
      </c>
      <c r="D15" s="362" t="s">
        <v>161</v>
      </c>
      <c r="E15" s="364">
        <v>2430</v>
      </c>
      <c r="H15" s="364">
        <f>E15*F15</f>
        <v>0</v>
      </c>
    </row>
    <row r="16" spans="1:21">
      <c r="B16" s="380"/>
      <c r="C16" s="362" t="s">
        <v>4330</v>
      </c>
    </row>
    <row r="17" spans="1:8">
      <c r="A17" s="362">
        <v>4</v>
      </c>
      <c r="B17" s="668">
        <v>210220231</v>
      </c>
      <c r="C17" s="362" t="s">
        <v>4331</v>
      </c>
      <c r="D17" s="362" t="s">
        <v>171</v>
      </c>
      <c r="E17" s="364">
        <v>12</v>
      </c>
      <c r="H17" s="364">
        <f>E17*F17</f>
        <v>0</v>
      </c>
    </row>
    <row r="18" spans="1:8">
      <c r="A18" s="362">
        <v>5</v>
      </c>
      <c r="B18" s="668">
        <v>210220231</v>
      </c>
      <c r="C18" s="362" t="s">
        <v>4332</v>
      </c>
      <c r="D18" s="362" t="s">
        <v>171</v>
      </c>
      <c r="E18" s="364">
        <v>3</v>
      </c>
      <c r="H18" s="364">
        <f>E18*F18</f>
        <v>0</v>
      </c>
    </row>
    <row r="19" spans="1:8">
      <c r="B19" s="668"/>
      <c r="C19" s="362" t="s">
        <v>4333</v>
      </c>
    </row>
    <row r="20" spans="1:8">
      <c r="A20" s="362">
        <v>6</v>
      </c>
      <c r="B20" s="668">
        <v>211001428</v>
      </c>
      <c r="C20" s="362" t="s">
        <v>4334</v>
      </c>
      <c r="D20" s="362" t="s">
        <v>171</v>
      </c>
      <c r="E20" s="364">
        <v>25</v>
      </c>
      <c r="H20" s="364">
        <f>E20*F20</f>
        <v>0</v>
      </c>
    </row>
    <row r="21" spans="1:8">
      <c r="B21" s="380"/>
      <c r="C21" s="362" t="s">
        <v>4335</v>
      </c>
    </row>
    <row r="22" spans="1:8">
      <c r="A22" s="362">
        <v>7</v>
      </c>
      <c r="B22" s="668">
        <v>210220101</v>
      </c>
      <c r="C22" s="362" t="s">
        <v>4336</v>
      </c>
      <c r="D22" s="362" t="s">
        <v>171</v>
      </c>
      <c r="E22" s="364">
        <v>424</v>
      </c>
      <c r="H22" s="364">
        <f>E22*F22</f>
        <v>0</v>
      </c>
    </row>
    <row r="23" spans="1:8">
      <c r="A23" s="362">
        <v>8</v>
      </c>
      <c r="B23" s="668">
        <v>210220301</v>
      </c>
      <c r="C23" s="362" t="s">
        <v>4337</v>
      </c>
      <c r="D23" s="362" t="s">
        <v>171</v>
      </c>
      <c r="E23" s="364">
        <v>123</v>
      </c>
      <c r="H23" s="364">
        <f>E23*F23</f>
        <v>0</v>
      </c>
    </row>
    <row r="24" spans="1:8">
      <c r="A24" s="362">
        <v>9</v>
      </c>
      <c r="B24" s="668">
        <v>210220301</v>
      </c>
      <c r="C24" s="362" t="s">
        <v>4338</v>
      </c>
      <c r="D24" s="362" t="s">
        <v>171</v>
      </c>
      <c r="E24" s="364">
        <v>42</v>
      </c>
      <c r="H24" s="364">
        <f>E24*F24</f>
        <v>0</v>
      </c>
    </row>
    <row r="25" spans="1:8">
      <c r="B25" s="380"/>
      <c r="C25" s="362" t="s">
        <v>4339</v>
      </c>
    </row>
    <row r="26" spans="1:8">
      <c r="A26" s="362">
        <v>10</v>
      </c>
      <c r="B26" s="668">
        <v>210220301</v>
      </c>
      <c r="C26" s="362" t="s">
        <v>4340</v>
      </c>
      <c r="D26" s="362" t="s">
        <v>171</v>
      </c>
      <c r="E26" s="364">
        <v>727</v>
      </c>
      <c r="H26" s="364">
        <f t="shared" ref="H26:H33" si="0">E26*F26</f>
        <v>0</v>
      </c>
    </row>
    <row r="27" spans="1:8">
      <c r="A27" s="362">
        <v>11</v>
      </c>
      <c r="B27" s="668">
        <v>210220301</v>
      </c>
      <c r="C27" s="362" t="s">
        <v>4341</v>
      </c>
      <c r="D27" s="362" t="s">
        <v>171</v>
      </c>
      <c r="E27" s="364">
        <v>124</v>
      </c>
      <c r="H27" s="364">
        <f t="shared" si="0"/>
        <v>0</v>
      </c>
    </row>
    <row r="28" spans="1:8">
      <c r="A28" s="362">
        <v>12</v>
      </c>
      <c r="B28" s="668">
        <v>210220301</v>
      </c>
      <c r="C28" s="362" t="s">
        <v>4342</v>
      </c>
      <c r="D28" s="362" t="s">
        <v>171</v>
      </c>
      <c r="E28" s="364">
        <v>871</v>
      </c>
      <c r="H28" s="364">
        <f t="shared" si="0"/>
        <v>0</v>
      </c>
    </row>
    <row r="29" spans="1:8">
      <c r="A29" s="362">
        <v>13</v>
      </c>
      <c r="B29" s="668">
        <v>210220302</v>
      </c>
      <c r="C29" s="362" t="s">
        <v>4343</v>
      </c>
      <c r="D29" s="362" t="s">
        <v>171</v>
      </c>
      <c r="E29" s="364">
        <v>175</v>
      </c>
      <c r="H29" s="364">
        <f t="shared" si="0"/>
        <v>0</v>
      </c>
    </row>
    <row r="30" spans="1:8">
      <c r="A30" s="362">
        <v>14</v>
      </c>
      <c r="B30" s="668">
        <v>210220302</v>
      </c>
      <c r="C30" s="362" t="s">
        <v>4344</v>
      </c>
      <c r="D30" s="362" t="s">
        <v>171</v>
      </c>
      <c r="E30" s="364">
        <v>227</v>
      </c>
      <c r="H30" s="364">
        <f t="shared" si="0"/>
        <v>0</v>
      </c>
    </row>
    <row r="31" spans="1:8">
      <c r="A31" s="362">
        <v>15</v>
      </c>
      <c r="B31" s="668">
        <v>210220301</v>
      </c>
      <c r="C31" s="362" t="s">
        <v>4345</v>
      </c>
      <c r="D31" s="362" t="s">
        <v>171</v>
      </c>
      <c r="E31" s="364">
        <v>15</v>
      </c>
      <c r="H31" s="364">
        <f t="shared" si="0"/>
        <v>0</v>
      </c>
    </row>
    <row r="32" spans="1:8">
      <c r="A32" s="362">
        <v>16</v>
      </c>
      <c r="B32" s="668">
        <v>210220301</v>
      </c>
      <c r="C32" s="362" t="s">
        <v>4346</v>
      </c>
      <c r="D32" s="362" t="s">
        <v>171</v>
      </c>
      <c r="E32" s="364">
        <v>204</v>
      </c>
      <c r="H32" s="364">
        <f t="shared" si="0"/>
        <v>0</v>
      </c>
    </row>
    <row r="33" spans="1:8">
      <c r="A33" s="362">
        <v>17</v>
      </c>
      <c r="B33" s="668">
        <v>210220302</v>
      </c>
      <c r="C33" s="362" t="s">
        <v>4347</v>
      </c>
      <c r="D33" s="362" t="s">
        <v>171</v>
      </c>
      <c r="E33" s="364">
        <v>12</v>
      </c>
      <c r="H33" s="364">
        <f t="shared" si="0"/>
        <v>0</v>
      </c>
    </row>
    <row r="34" spans="1:8">
      <c r="B34" s="380"/>
      <c r="C34" s="362" t="s">
        <v>4348</v>
      </c>
      <c r="E34" s="669"/>
    </row>
    <row r="35" spans="1:8">
      <c r="A35" s="362">
        <v>18</v>
      </c>
      <c r="B35" s="668">
        <v>211001428</v>
      </c>
      <c r="C35" s="362" t="s">
        <v>4349</v>
      </c>
      <c r="D35" s="362" t="s">
        <v>171</v>
      </c>
      <c r="E35" s="364">
        <v>77</v>
      </c>
      <c r="H35" s="364">
        <f>E35*F35</f>
        <v>0</v>
      </c>
    </row>
    <row r="36" spans="1:8">
      <c r="A36" s="362">
        <v>19</v>
      </c>
      <c r="B36" s="668">
        <v>210220301</v>
      </c>
      <c r="C36" s="362" t="s">
        <v>4350</v>
      </c>
      <c r="D36" s="362" t="s">
        <v>171</v>
      </c>
      <c r="E36" s="364">
        <v>77</v>
      </c>
      <c r="H36" s="364">
        <f>E36*F36</f>
        <v>0</v>
      </c>
    </row>
    <row r="37" spans="1:8">
      <c r="B37" s="668"/>
      <c r="C37" s="362" t="s">
        <v>4351</v>
      </c>
    </row>
    <row r="38" spans="1:8">
      <c r="A38" s="362">
        <v>20</v>
      </c>
      <c r="B38" s="668">
        <v>210220301</v>
      </c>
      <c r="C38" s="362" t="s">
        <v>4352</v>
      </c>
      <c r="D38" s="362" t="s">
        <v>171</v>
      </c>
      <c r="E38" s="364">
        <v>28</v>
      </c>
      <c r="H38" s="364">
        <f t="shared" ref="H38:H48" si="1">E38*F38</f>
        <v>0</v>
      </c>
    </row>
    <row r="39" spans="1:8">
      <c r="A39" s="362">
        <v>21</v>
      </c>
      <c r="B39" s="668">
        <v>210220101</v>
      </c>
      <c r="C39" s="362" t="s">
        <v>4353</v>
      </c>
      <c r="D39" s="362" t="s">
        <v>171</v>
      </c>
      <c r="E39" s="364">
        <v>7</v>
      </c>
      <c r="H39" s="364">
        <f t="shared" si="1"/>
        <v>0</v>
      </c>
    </row>
    <row r="40" spans="1:8">
      <c r="B40" s="668"/>
      <c r="C40" s="362" t="s">
        <v>4354</v>
      </c>
    </row>
    <row r="41" spans="1:8">
      <c r="A41" s="362">
        <v>22</v>
      </c>
      <c r="B41" s="668">
        <v>211010010</v>
      </c>
      <c r="C41" s="362" t="s">
        <v>4355</v>
      </c>
      <c r="D41" s="362" t="s">
        <v>171</v>
      </c>
      <c r="E41" s="364">
        <v>42</v>
      </c>
      <c r="H41" s="364">
        <f t="shared" si="1"/>
        <v>0</v>
      </c>
    </row>
    <row r="42" spans="1:8">
      <c r="B42" s="668"/>
      <c r="C42" s="362" t="s">
        <v>4356</v>
      </c>
    </row>
    <row r="43" spans="1:8">
      <c r="A43" s="362">
        <v>23</v>
      </c>
      <c r="B43" s="668" t="s">
        <v>4357</v>
      </c>
      <c r="C43" s="362" t="s">
        <v>4358</v>
      </c>
      <c r="D43" s="362" t="s">
        <v>171</v>
      </c>
      <c r="E43" s="364">
        <v>15</v>
      </c>
      <c r="H43" s="364">
        <f t="shared" si="1"/>
        <v>0</v>
      </c>
    </row>
    <row r="44" spans="1:8">
      <c r="B44" s="668"/>
      <c r="C44" s="362" t="s">
        <v>4359</v>
      </c>
    </row>
    <row r="45" spans="1:8">
      <c r="A45" s="362">
        <v>24</v>
      </c>
      <c r="B45" s="668">
        <v>210100251</v>
      </c>
      <c r="C45" s="362" t="s">
        <v>4360</v>
      </c>
      <c r="D45" s="362" t="s">
        <v>171</v>
      </c>
      <c r="E45" s="364">
        <v>10</v>
      </c>
      <c r="H45" s="364">
        <f t="shared" si="1"/>
        <v>0</v>
      </c>
    </row>
    <row r="46" spans="1:8">
      <c r="A46" s="362">
        <v>25</v>
      </c>
      <c r="B46" s="668">
        <v>210100252</v>
      </c>
      <c r="C46" s="362" t="s">
        <v>4361</v>
      </c>
      <c r="D46" s="362" t="s">
        <v>171</v>
      </c>
      <c r="E46" s="364">
        <v>10</v>
      </c>
      <c r="H46" s="364">
        <f t="shared" si="1"/>
        <v>0</v>
      </c>
    </row>
    <row r="47" spans="1:8">
      <c r="A47" s="362">
        <v>26</v>
      </c>
      <c r="B47" s="668">
        <v>210100253</v>
      </c>
      <c r="C47" s="362" t="s">
        <v>4362</v>
      </c>
      <c r="D47" s="362" t="s">
        <v>171</v>
      </c>
      <c r="E47" s="364">
        <v>8</v>
      </c>
      <c r="H47" s="364">
        <f t="shared" si="1"/>
        <v>0</v>
      </c>
    </row>
    <row r="48" spans="1:8">
      <c r="A48" s="362">
        <v>27</v>
      </c>
      <c r="B48" s="668">
        <v>210100254</v>
      </c>
      <c r="C48" s="362" t="s">
        <v>4363</v>
      </c>
      <c r="D48" s="362" t="s">
        <v>171</v>
      </c>
      <c r="E48" s="364">
        <v>2</v>
      </c>
      <c r="H48" s="364">
        <f t="shared" si="1"/>
        <v>0</v>
      </c>
    </row>
    <row r="49" spans="1:8">
      <c r="C49" s="362" t="s">
        <v>4364</v>
      </c>
      <c r="D49" s="362" t="s">
        <v>2152</v>
      </c>
      <c r="E49" s="667" t="s">
        <v>2153</v>
      </c>
      <c r="G49" s="364" t="s">
        <v>2154</v>
      </c>
      <c r="H49" s="364" t="s">
        <v>2154</v>
      </c>
    </row>
    <row r="50" spans="1:8">
      <c r="C50" s="362" t="s">
        <v>2033</v>
      </c>
      <c r="E50" s="667"/>
      <c r="H50" s="364">
        <f>SUM(H12:H49)</f>
        <v>0</v>
      </c>
    </row>
    <row r="51" spans="1:8">
      <c r="C51" s="362" t="s">
        <v>4366</v>
      </c>
      <c r="E51" s="667"/>
      <c r="H51" s="364">
        <f>H50*0.02</f>
        <v>0</v>
      </c>
    </row>
    <row r="52" spans="1:8">
      <c r="C52" s="362" t="s">
        <v>4364</v>
      </c>
      <c r="D52" s="362" t="s">
        <v>2152</v>
      </c>
      <c r="E52" s="667" t="s">
        <v>2153</v>
      </c>
      <c r="G52" s="364" t="s">
        <v>2154</v>
      </c>
      <c r="H52" s="364" t="s">
        <v>2154</v>
      </c>
    </row>
    <row r="53" spans="1:8">
      <c r="C53" s="362" t="s">
        <v>2033</v>
      </c>
      <c r="E53" s="667"/>
      <c r="H53" s="364">
        <f>SUM(H50:H52)</f>
        <v>0</v>
      </c>
    </row>
    <row r="54" spans="1:8">
      <c r="E54" s="667"/>
    </row>
    <row r="55" spans="1:8">
      <c r="E55" s="667"/>
    </row>
    <row r="56" spans="1:8" ht="15">
      <c r="C56" s="363" t="s">
        <v>2158</v>
      </c>
      <c r="G56" s="364" t="s">
        <v>6</v>
      </c>
    </row>
    <row r="57" spans="1:8">
      <c r="C57" s="362" t="s">
        <v>4367</v>
      </c>
    </row>
    <row r="58" spans="1:8">
      <c r="C58" s="362" t="s">
        <v>4325</v>
      </c>
    </row>
    <row r="59" spans="1:8">
      <c r="A59" s="362">
        <v>1</v>
      </c>
      <c r="B59" s="668" t="s">
        <v>1769</v>
      </c>
      <c r="C59" s="362" t="s">
        <v>4326</v>
      </c>
      <c r="D59" s="362" t="s">
        <v>161</v>
      </c>
      <c r="E59" s="364">
        <v>770</v>
      </c>
      <c r="G59" s="364">
        <f>E59*F59</f>
        <v>0</v>
      </c>
    </row>
    <row r="60" spans="1:8">
      <c r="A60" s="362">
        <v>2</v>
      </c>
      <c r="B60" s="668" t="s">
        <v>1769</v>
      </c>
      <c r="C60" s="362" t="s">
        <v>4327</v>
      </c>
      <c r="D60" s="362" t="s">
        <v>161</v>
      </c>
      <c r="E60" s="364">
        <v>716</v>
      </c>
      <c r="G60" s="364">
        <f t="shared" ref="G60:G89" si="2">E60*F60</f>
        <v>0</v>
      </c>
    </row>
    <row r="61" spans="1:8">
      <c r="B61" s="380"/>
      <c r="C61" s="362" t="s">
        <v>4368</v>
      </c>
    </row>
    <row r="62" spans="1:8">
      <c r="A62" s="362">
        <v>3</v>
      </c>
      <c r="B62" s="668" t="s">
        <v>1769</v>
      </c>
      <c r="C62" s="362" t="s">
        <v>4329</v>
      </c>
      <c r="D62" s="362" t="s">
        <v>161</v>
      </c>
      <c r="E62" s="364">
        <v>2430</v>
      </c>
      <c r="G62" s="364">
        <f t="shared" si="2"/>
        <v>0</v>
      </c>
    </row>
    <row r="63" spans="1:8">
      <c r="B63" s="380"/>
      <c r="C63" s="362" t="s">
        <v>4330</v>
      </c>
      <c r="G63" s="364">
        <f t="shared" si="2"/>
        <v>0</v>
      </c>
    </row>
    <row r="64" spans="1:8">
      <c r="A64" s="362">
        <v>4</v>
      </c>
      <c r="B64" s="668" t="s">
        <v>1769</v>
      </c>
      <c r="C64" s="362" t="s">
        <v>4369</v>
      </c>
      <c r="D64" s="362" t="s">
        <v>171</v>
      </c>
      <c r="E64" s="364">
        <v>12</v>
      </c>
      <c r="G64" s="364">
        <f t="shared" si="2"/>
        <v>0</v>
      </c>
    </row>
    <row r="65" spans="1:7">
      <c r="A65" s="362">
        <v>5</v>
      </c>
      <c r="B65" s="668" t="s">
        <v>1769</v>
      </c>
      <c r="C65" s="362" t="s">
        <v>4370</v>
      </c>
      <c r="D65" s="362" t="s">
        <v>171</v>
      </c>
      <c r="E65" s="364">
        <v>3</v>
      </c>
      <c r="G65" s="364">
        <f t="shared" si="2"/>
        <v>0</v>
      </c>
    </row>
    <row r="66" spans="1:7">
      <c r="B66" s="668"/>
      <c r="C66" s="362" t="s">
        <v>4333</v>
      </c>
    </row>
    <row r="67" spans="1:7">
      <c r="A67" s="362">
        <v>6</v>
      </c>
      <c r="B67" s="668" t="s">
        <v>1769</v>
      </c>
      <c r="C67" s="362" t="s">
        <v>4334</v>
      </c>
      <c r="D67" s="362" t="s">
        <v>171</v>
      </c>
      <c r="E67" s="364">
        <v>25</v>
      </c>
      <c r="G67" s="364">
        <f t="shared" si="2"/>
        <v>0</v>
      </c>
    </row>
    <row r="68" spans="1:7">
      <c r="B68" s="380"/>
      <c r="C68" s="362" t="s">
        <v>4371</v>
      </c>
    </row>
    <row r="69" spans="1:7">
      <c r="A69" s="362">
        <v>7</v>
      </c>
      <c r="B69" s="668" t="s">
        <v>1769</v>
      </c>
      <c r="C69" s="362" t="s">
        <v>4372</v>
      </c>
      <c r="D69" s="362" t="s">
        <v>171</v>
      </c>
      <c r="E69" s="364">
        <v>15</v>
      </c>
      <c r="G69" s="364">
        <f t="shared" si="2"/>
        <v>0</v>
      </c>
    </row>
    <row r="70" spans="1:7">
      <c r="A70" s="362">
        <v>8</v>
      </c>
      <c r="B70" s="668" t="s">
        <v>1769</v>
      </c>
      <c r="C70" s="362" t="s">
        <v>4373</v>
      </c>
      <c r="D70" s="362" t="s">
        <v>171</v>
      </c>
      <c r="E70" s="364">
        <v>15</v>
      </c>
      <c r="G70" s="364">
        <f t="shared" si="2"/>
        <v>0</v>
      </c>
    </row>
    <row r="71" spans="1:7">
      <c r="B71" s="380"/>
      <c r="C71" s="362" t="s">
        <v>4335</v>
      </c>
    </row>
    <row r="72" spans="1:7">
      <c r="A72" s="362">
        <v>9</v>
      </c>
      <c r="B72" s="668" t="s">
        <v>1769</v>
      </c>
      <c r="C72" s="362" t="s">
        <v>4336</v>
      </c>
      <c r="D72" s="362" t="s">
        <v>171</v>
      </c>
      <c r="E72" s="364">
        <v>424</v>
      </c>
      <c r="G72" s="364">
        <f t="shared" si="2"/>
        <v>0</v>
      </c>
    </row>
    <row r="73" spans="1:7">
      <c r="A73" s="362">
        <v>10</v>
      </c>
      <c r="B73" s="668" t="s">
        <v>1769</v>
      </c>
      <c r="C73" s="362" t="s">
        <v>4337</v>
      </c>
      <c r="D73" s="362" t="s">
        <v>171</v>
      </c>
      <c r="E73" s="364">
        <v>123</v>
      </c>
      <c r="G73" s="364">
        <f t="shared" si="2"/>
        <v>0</v>
      </c>
    </row>
    <row r="74" spans="1:7">
      <c r="A74" s="362">
        <v>11</v>
      </c>
      <c r="B74" s="668" t="s">
        <v>1769</v>
      </c>
      <c r="C74" s="362" t="s">
        <v>4338</v>
      </c>
      <c r="D74" s="362" t="s">
        <v>171</v>
      </c>
      <c r="E74" s="364">
        <v>42</v>
      </c>
      <c r="G74" s="364">
        <f t="shared" si="2"/>
        <v>0</v>
      </c>
    </row>
    <row r="75" spans="1:7">
      <c r="B75" s="380"/>
      <c r="C75" s="362" t="s">
        <v>4339</v>
      </c>
    </row>
    <row r="76" spans="1:7">
      <c r="A76" s="362">
        <v>12</v>
      </c>
      <c r="B76" s="668" t="s">
        <v>1769</v>
      </c>
      <c r="C76" s="362" t="s">
        <v>4340</v>
      </c>
      <c r="D76" s="362" t="s">
        <v>171</v>
      </c>
      <c r="E76" s="364">
        <v>727</v>
      </c>
      <c r="G76" s="364">
        <f t="shared" si="2"/>
        <v>0</v>
      </c>
    </row>
    <row r="77" spans="1:7">
      <c r="A77" s="362">
        <v>13</v>
      </c>
      <c r="B77" s="668" t="s">
        <v>1769</v>
      </c>
      <c r="C77" s="362" t="s">
        <v>4341</v>
      </c>
      <c r="D77" s="362" t="s">
        <v>171</v>
      </c>
      <c r="E77" s="364">
        <v>124</v>
      </c>
      <c r="G77" s="364">
        <f t="shared" si="2"/>
        <v>0</v>
      </c>
    </row>
    <row r="78" spans="1:7">
      <c r="A78" s="362">
        <v>14</v>
      </c>
      <c r="B78" s="668" t="s">
        <v>1769</v>
      </c>
      <c r="C78" s="362" t="s">
        <v>4342</v>
      </c>
      <c r="D78" s="362" t="s">
        <v>171</v>
      </c>
      <c r="E78" s="364">
        <v>871</v>
      </c>
      <c r="G78" s="364">
        <f t="shared" si="2"/>
        <v>0</v>
      </c>
    </row>
    <row r="79" spans="1:7">
      <c r="A79" s="362">
        <v>15</v>
      </c>
      <c r="B79" s="668" t="s">
        <v>1769</v>
      </c>
      <c r="C79" s="362" t="s">
        <v>4343</v>
      </c>
      <c r="D79" s="362" t="s">
        <v>171</v>
      </c>
      <c r="E79" s="364">
        <v>175</v>
      </c>
      <c r="G79" s="364">
        <f t="shared" si="2"/>
        <v>0</v>
      </c>
    </row>
    <row r="80" spans="1:7">
      <c r="A80" s="362">
        <v>16</v>
      </c>
      <c r="B80" s="668" t="s">
        <v>1769</v>
      </c>
      <c r="C80" s="362" t="s">
        <v>4344</v>
      </c>
      <c r="D80" s="362" t="s">
        <v>171</v>
      </c>
      <c r="E80" s="364">
        <v>227</v>
      </c>
      <c r="G80" s="364">
        <f t="shared" si="2"/>
        <v>0</v>
      </c>
    </row>
    <row r="81" spans="1:8">
      <c r="A81" s="362">
        <v>17</v>
      </c>
      <c r="B81" s="668" t="s">
        <v>1769</v>
      </c>
      <c r="C81" s="362" t="s">
        <v>4374</v>
      </c>
      <c r="D81" s="362" t="s">
        <v>171</v>
      </c>
      <c r="E81" s="364">
        <v>15</v>
      </c>
      <c r="G81" s="364">
        <f t="shared" si="2"/>
        <v>0</v>
      </c>
    </row>
    <row r="82" spans="1:8">
      <c r="A82" s="362">
        <v>18</v>
      </c>
      <c r="B82" s="668" t="s">
        <v>1769</v>
      </c>
      <c r="C82" s="362" t="s">
        <v>4346</v>
      </c>
      <c r="D82" s="362" t="s">
        <v>171</v>
      </c>
      <c r="E82" s="364">
        <v>204</v>
      </c>
      <c r="G82" s="364">
        <f t="shared" si="2"/>
        <v>0</v>
      </c>
    </row>
    <row r="83" spans="1:8">
      <c r="A83" s="362">
        <v>19</v>
      </c>
      <c r="B83" s="668" t="s">
        <v>1769</v>
      </c>
      <c r="C83" s="362" t="s">
        <v>4347</v>
      </c>
      <c r="D83" s="362" t="s">
        <v>171</v>
      </c>
      <c r="E83" s="364">
        <v>12</v>
      </c>
      <c r="G83" s="364">
        <f t="shared" si="2"/>
        <v>0</v>
      </c>
    </row>
    <row r="84" spans="1:8">
      <c r="B84" s="668"/>
      <c r="C84" s="362" t="s">
        <v>4348</v>
      </c>
      <c r="E84" s="669"/>
    </row>
    <row r="85" spans="1:8">
      <c r="A85" s="362">
        <v>20</v>
      </c>
      <c r="B85" s="668" t="s">
        <v>1769</v>
      </c>
      <c r="C85" s="362" t="s">
        <v>4349</v>
      </c>
      <c r="D85" s="362" t="s">
        <v>171</v>
      </c>
      <c r="E85" s="364">
        <v>77</v>
      </c>
      <c r="G85" s="364">
        <f t="shared" si="2"/>
        <v>0</v>
      </c>
    </row>
    <row r="86" spans="1:8">
      <c r="A86" s="362">
        <v>21</v>
      </c>
      <c r="B86" s="668" t="s">
        <v>1769</v>
      </c>
      <c r="C86" s="362" t="s">
        <v>4350</v>
      </c>
      <c r="D86" s="362" t="s">
        <v>171</v>
      </c>
      <c r="E86" s="364">
        <v>77</v>
      </c>
      <c r="G86" s="364">
        <f t="shared" si="2"/>
        <v>0</v>
      </c>
    </row>
    <row r="87" spans="1:8">
      <c r="B87" s="668"/>
      <c r="C87" s="362" t="s">
        <v>4351</v>
      </c>
    </row>
    <row r="88" spans="1:8">
      <c r="A88" s="362">
        <v>22</v>
      </c>
      <c r="B88" s="668" t="s">
        <v>1769</v>
      </c>
      <c r="C88" s="362" t="s">
        <v>4352</v>
      </c>
      <c r="D88" s="362" t="s">
        <v>171</v>
      </c>
      <c r="E88" s="364">
        <v>28</v>
      </c>
      <c r="G88" s="364">
        <f t="shared" si="2"/>
        <v>0</v>
      </c>
    </row>
    <row r="89" spans="1:8">
      <c r="A89" s="362">
        <v>23</v>
      </c>
      <c r="B89" s="668" t="s">
        <v>1769</v>
      </c>
      <c r="C89" s="362" t="s">
        <v>4353</v>
      </c>
      <c r="D89" s="362" t="s">
        <v>171</v>
      </c>
      <c r="E89" s="364">
        <v>7</v>
      </c>
      <c r="G89" s="364">
        <f t="shared" si="2"/>
        <v>0</v>
      </c>
    </row>
    <row r="90" spans="1:8">
      <c r="C90" s="362" t="s">
        <v>4364</v>
      </c>
      <c r="D90" s="362" t="s">
        <v>2152</v>
      </c>
      <c r="E90" s="667" t="s">
        <v>2153</v>
      </c>
      <c r="G90" s="364" t="s">
        <v>2154</v>
      </c>
      <c r="H90" s="364" t="s">
        <v>2154</v>
      </c>
    </row>
    <row r="91" spans="1:8">
      <c r="C91" s="362" t="s">
        <v>2158</v>
      </c>
      <c r="E91" s="667"/>
      <c r="G91" s="364">
        <f>SUM(G59:G90)</f>
        <v>0</v>
      </c>
    </row>
    <row r="92" spans="1:8">
      <c r="C92" s="362" t="s">
        <v>4375</v>
      </c>
      <c r="E92" s="667"/>
      <c r="G92" s="364">
        <f>G91*0.03</f>
        <v>0</v>
      </c>
    </row>
    <row r="93" spans="1:8">
      <c r="C93" s="362" t="s">
        <v>4364</v>
      </c>
      <c r="D93" s="362" t="s">
        <v>2152</v>
      </c>
      <c r="E93" s="667" t="s">
        <v>2153</v>
      </c>
      <c r="G93" s="364" t="s">
        <v>2154</v>
      </c>
      <c r="H93" s="364" t="s">
        <v>2154</v>
      </c>
    </row>
    <row r="94" spans="1:8">
      <c r="C94" s="362" t="s">
        <v>4376</v>
      </c>
      <c r="E94" s="667"/>
      <c r="G94" s="364">
        <f>SUM(G91:G93)</f>
        <v>0</v>
      </c>
    </row>
    <row r="95" spans="1:8">
      <c r="E95" s="667"/>
    </row>
    <row r="96" spans="1:8">
      <c r="C96" s="362" t="s">
        <v>4364</v>
      </c>
      <c r="D96" s="362" t="s">
        <v>2152</v>
      </c>
      <c r="E96" s="667" t="s">
        <v>2153</v>
      </c>
      <c r="G96" s="364" t="s">
        <v>2154</v>
      </c>
      <c r="H96" s="364" t="s">
        <v>2154</v>
      </c>
    </row>
    <row r="97" spans="1:8">
      <c r="C97" s="362" t="s">
        <v>4377</v>
      </c>
      <c r="E97" s="667"/>
      <c r="G97" s="364">
        <f>SUM(G94:G96)</f>
        <v>0</v>
      </c>
    </row>
    <row r="98" spans="1:8">
      <c r="E98" s="667"/>
    </row>
    <row r="99" spans="1:8">
      <c r="C99" s="362" t="s">
        <v>2245</v>
      </c>
      <c r="E99" s="667"/>
    </row>
    <row r="100" spans="1:8">
      <c r="C100" s="362" t="s">
        <v>4378</v>
      </c>
      <c r="E100" s="667"/>
    </row>
    <row r="101" spans="1:8">
      <c r="E101" s="667"/>
    </row>
    <row r="102" spans="1:8">
      <c r="B102" s="380"/>
      <c r="C102" s="362" t="s">
        <v>4379</v>
      </c>
    </row>
    <row r="103" spans="1:8">
      <c r="B103" s="380"/>
      <c r="C103" s="362" t="s">
        <v>4380</v>
      </c>
    </row>
    <row r="104" spans="1:8" ht="15">
      <c r="B104" s="380"/>
      <c r="C104" s="363" t="s">
        <v>4381</v>
      </c>
    </row>
    <row r="105" spans="1:8">
      <c r="B105" s="380"/>
      <c r="C105" s="362" t="s">
        <v>4382</v>
      </c>
    </row>
    <row r="106" spans="1:8">
      <c r="A106" s="362">
        <v>1</v>
      </c>
      <c r="B106" s="668" t="s">
        <v>4383</v>
      </c>
      <c r="C106" s="362" t="s">
        <v>4384</v>
      </c>
      <c r="D106" s="362" t="s">
        <v>171</v>
      </c>
      <c r="E106" s="364">
        <v>1</v>
      </c>
      <c r="G106" s="364">
        <f>E106*F106</f>
        <v>0</v>
      </c>
    </row>
    <row r="107" spans="1:8">
      <c r="A107" s="362">
        <v>2</v>
      </c>
      <c r="B107" s="668" t="s">
        <v>4385</v>
      </c>
      <c r="C107" s="362" t="s">
        <v>4386</v>
      </c>
      <c r="D107" s="362" t="s">
        <v>171</v>
      </c>
      <c r="E107" s="364">
        <v>1</v>
      </c>
      <c r="G107" s="364">
        <f>E107*F107</f>
        <v>0</v>
      </c>
    </row>
    <row r="108" spans="1:8">
      <c r="B108" s="380"/>
      <c r="C108" s="362" t="s">
        <v>4364</v>
      </c>
      <c r="D108" s="362" t="s">
        <v>2152</v>
      </c>
      <c r="E108" s="364" t="s">
        <v>4387</v>
      </c>
      <c r="G108" s="364" t="s">
        <v>2154</v>
      </c>
      <c r="H108" s="364" t="s">
        <v>2154</v>
      </c>
    </row>
    <row r="109" spans="1:8" ht="15">
      <c r="B109" s="380"/>
      <c r="C109" s="363" t="s">
        <v>4388</v>
      </c>
      <c r="G109" s="364">
        <f>SUM(G106:G108)</f>
        <v>0</v>
      </c>
    </row>
    <row r="110" spans="1:8" ht="15">
      <c r="B110" s="380"/>
      <c r="C110" s="363" t="s">
        <v>4389</v>
      </c>
      <c r="D110" s="362" t="s">
        <v>171</v>
      </c>
      <c r="E110" s="364">
        <v>4</v>
      </c>
      <c r="G110" s="364">
        <f>G109*E110</f>
        <v>0</v>
      </c>
    </row>
    <row r="111" spans="1:8" ht="15">
      <c r="B111" s="380"/>
      <c r="C111" s="363"/>
    </row>
    <row r="112" spans="1:8" ht="15">
      <c r="B112" s="380"/>
      <c r="C112" s="363" t="s">
        <v>4390</v>
      </c>
    </row>
    <row r="113" spans="1:7">
      <c r="B113" s="380"/>
      <c r="C113" s="362" t="s">
        <v>4382</v>
      </c>
    </row>
    <row r="114" spans="1:7">
      <c r="A114" s="362">
        <v>1</v>
      </c>
      <c r="B114" s="668" t="s">
        <v>4383</v>
      </c>
      <c r="C114" s="362" t="s">
        <v>4384</v>
      </c>
      <c r="D114" s="362" t="s">
        <v>171</v>
      </c>
      <c r="E114" s="364">
        <v>1</v>
      </c>
      <c r="G114" s="364">
        <f>E114*F114</f>
        <v>0</v>
      </c>
    </row>
    <row r="115" spans="1:7">
      <c r="A115" s="362">
        <v>2</v>
      </c>
      <c r="B115" s="668" t="s">
        <v>4385</v>
      </c>
      <c r="C115" s="362" t="s">
        <v>4386</v>
      </c>
      <c r="D115" s="362" t="s">
        <v>171</v>
      </c>
      <c r="E115" s="364">
        <v>1</v>
      </c>
      <c r="G115" s="364">
        <f>E115*F115</f>
        <v>0</v>
      </c>
    </row>
    <row r="116" spans="1:7">
      <c r="B116" s="380"/>
      <c r="C116" s="362" t="s">
        <v>4364</v>
      </c>
      <c r="D116" s="362" t="s">
        <v>2152</v>
      </c>
      <c r="E116" s="364" t="s">
        <v>4387</v>
      </c>
      <c r="G116" s="364" t="s">
        <v>2154</v>
      </c>
    </row>
    <row r="117" spans="1:7" ht="15">
      <c r="B117" s="380"/>
      <c r="C117" s="363" t="s">
        <v>4388</v>
      </c>
      <c r="G117" s="364">
        <f>SUM(G114:G116)</f>
        <v>0</v>
      </c>
    </row>
    <row r="118" spans="1:7" ht="15">
      <c r="B118" s="380"/>
      <c r="C118" s="363" t="s">
        <v>4391</v>
      </c>
      <c r="D118" s="362" t="s">
        <v>171</v>
      </c>
      <c r="E118" s="364">
        <v>4</v>
      </c>
      <c r="G118" s="364">
        <f>G117*E118</f>
        <v>0</v>
      </c>
    </row>
    <row r="119" spans="1:7" ht="15">
      <c r="B119" s="380"/>
      <c r="C119" s="363"/>
    </row>
    <row r="120" spans="1:7" ht="15">
      <c r="B120" s="380"/>
      <c r="C120" s="363" t="s">
        <v>4392</v>
      </c>
    </row>
    <row r="121" spans="1:7">
      <c r="B121" s="380"/>
      <c r="C121" s="362" t="s">
        <v>4382</v>
      </c>
    </row>
    <row r="122" spans="1:7">
      <c r="A122" s="362">
        <v>1</v>
      </c>
      <c r="B122" s="668" t="s">
        <v>4383</v>
      </c>
      <c r="C122" s="362" t="s">
        <v>4384</v>
      </c>
      <c r="D122" s="362" t="s">
        <v>171</v>
      </c>
      <c r="E122" s="364">
        <v>1</v>
      </c>
      <c r="G122" s="364">
        <f>E122*F122</f>
        <v>0</v>
      </c>
    </row>
    <row r="123" spans="1:7">
      <c r="A123" s="362">
        <v>2</v>
      </c>
      <c r="B123" s="668" t="s">
        <v>4393</v>
      </c>
      <c r="C123" s="362" t="s">
        <v>4394</v>
      </c>
      <c r="D123" s="362" t="s">
        <v>171</v>
      </c>
      <c r="E123" s="364">
        <v>1</v>
      </c>
      <c r="G123" s="364">
        <f>E123*F123</f>
        <v>0</v>
      </c>
    </row>
    <row r="124" spans="1:7">
      <c r="B124" s="380"/>
      <c r="C124" s="362" t="s">
        <v>4364</v>
      </c>
      <c r="D124" s="362" t="s">
        <v>2152</v>
      </c>
      <c r="E124" s="364" t="s">
        <v>4387</v>
      </c>
      <c r="G124" s="364" t="s">
        <v>2154</v>
      </c>
    </row>
    <row r="125" spans="1:7" ht="15">
      <c r="B125" s="380"/>
      <c r="C125" s="363" t="s">
        <v>4395</v>
      </c>
      <c r="G125" s="364">
        <f>SUM(G122:G124)</f>
        <v>0</v>
      </c>
    </row>
    <row r="126" spans="1:7" ht="15">
      <c r="B126" s="380"/>
      <c r="C126" s="363"/>
    </row>
    <row r="127" spans="1:7" ht="15">
      <c r="B127" s="380"/>
      <c r="C127" s="363" t="s">
        <v>4396</v>
      </c>
    </row>
    <row r="128" spans="1:7">
      <c r="B128" s="380"/>
      <c r="C128" s="362" t="s">
        <v>4382</v>
      </c>
    </row>
    <row r="129" spans="1:7">
      <c r="A129" s="362">
        <v>1</v>
      </c>
      <c r="B129" s="380" t="s">
        <v>4397</v>
      </c>
      <c r="C129" s="362" t="s">
        <v>4398</v>
      </c>
      <c r="D129" s="362" t="s">
        <v>171</v>
      </c>
      <c r="E129" s="364">
        <v>1</v>
      </c>
      <c r="G129" s="364">
        <f>E129*F129</f>
        <v>0</v>
      </c>
    </row>
    <row r="130" spans="1:7">
      <c r="A130" s="362">
        <v>2</v>
      </c>
      <c r="B130" s="380"/>
      <c r="C130" s="362" t="s">
        <v>4399</v>
      </c>
      <c r="D130" s="362" t="s">
        <v>171</v>
      </c>
      <c r="E130" s="364">
        <v>1</v>
      </c>
      <c r="G130" s="364">
        <f>E130*F130</f>
        <v>0</v>
      </c>
    </row>
    <row r="131" spans="1:7">
      <c r="A131" s="362">
        <v>3</v>
      </c>
      <c r="B131" s="380"/>
      <c r="C131" s="362" t="s">
        <v>4400</v>
      </c>
      <c r="D131" s="362" t="s">
        <v>171</v>
      </c>
      <c r="E131" s="364">
        <v>3</v>
      </c>
      <c r="G131" s="364">
        <f>E131*F131</f>
        <v>0</v>
      </c>
    </row>
    <row r="132" spans="1:7">
      <c r="A132" s="362">
        <v>4</v>
      </c>
      <c r="B132" s="668" t="s">
        <v>4385</v>
      </c>
      <c r="C132" s="362" t="s">
        <v>4386</v>
      </c>
      <c r="D132" s="362" t="s">
        <v>171</v>
      </c>
      <c r="E132" s="364">
        <v>1</v>
      </c>
      <c r="G132" s="364">
        <f>E132*F132</f>
        <v>0</v>
      </c>
    </row>
    <row r="133" spans="1:7">
      <c r="B133" s="380"/>
      <c r="C133" s="362" t="s">
        <v>4364</v>
      </c>
      <c r="D133" s="362" t="s">
        <v>2152</v>
      </c>
      <c r="E133" s="364" t="s">
        <v>4387</v>
      </c>
      <c r="G133" s="364" t="s">
        <v>2154</v>
      </c>
    </row>
    <row r="134" spans="1:7" ht="15">
      <c r="B134" s="380"/>
      <c r="C134" s="363" t="s">
        <v>4401</v>
      </c>
      <c r="G134" s="364">
        <f>SUM(G129:G133)</f>
        <v>0</v>
      </c>
    </row>
    <row r="135" spans="1:7" ht="15">
      <c r="B135" s="380"/>
      <c r="C135" s="363"/>
    </row>
    <row r="136" spans="1:7" ht="15">
      <c r="B136" s="380"/>
      <c r="C136" s="363" t="s">
        <v>4402</v>
      </c>
    </row>
    <row r="137" spans="1:7">
      <c r="B137" s="380"/>
      <c r="C137" s="362" t="s">
        <v>4382</v>
      </c>
    </row>
    <row r="138" spans="1:7">
      <c r="A138" s="362">
        <v>1</v>
      </c>
      <c r="B138" s="380" t="s">
        <v>4403</v>
      </c>
      <c r="C138" s="362" t="s">
        <v>4404</v>
      </c>
      <c r="D138" s="362" t="s">
        <v>171</v>
      </c>
      <c r="E138" s="364">
        <v>1</v>
      </c>
      <c r="G138" s="364">
        <f>E138*F138</f>
        <v>0</v>
      </c>
    </row>
    <row r="139" spans="1:7">
      <c r="A139" s="362">
        <v>2</v>
      </c>
      <c r="B139" s="380"/>
      <c r="C139" s="362" t="s">
        <v>4405</v>
      </c>
      <c r="D139" s="362" t="s">
        <v>171</v>
      </c>
      <c r="E139" s="364">
        <v>3</v>
      </c>
      <c r="G139" s="364">
        <f>E139*F139</f>
        <v>0</v>
      </c>
    </row>
    <row r="140" spans="1:7">
      <c r="A140" s="362">
        <v>3</v>
      </c>
      <c r="B140" s="380"/>
      <c r="C140" s="362" t="s">
        <v>4399</v>
      </c>
      <c r="D140" s="362" t="s">
        <v>171</v>
      </c>
      <c r="E140" s="364">
        <v>1</v>
      </c>
      <c r="G140" s="364">
        <f>E140*F140</f>
        <v>0</v>
      </c>
    </row>
    <row r="141" spans="1:7">
      <c r="A141" s="362">
        <v>4</v>
      </c>
      <c r="B141" s="380"/>
      <c r="C141" s="362" t="s">
        <v>4400</v>
      </c>
      <c r="D141" s="362" t="s">
        <v>171</v>
      </c>
      <c r="E141" s="364">
        <v>3</v>
      </c>
      <c r="G141" s="364">
        <f>E141*F141</f>
        <v>0</v>
      </c>
    </row>
    <row r="142" spans="1:7">
      <c r="A142" s="362">
        <v>5</v>
      </c>
      <c r="B142" s="380" t="s">
        <v>4385</v>
      </c>
      <c r="C142" s="362" t="s">
        <v>4386</v>
      </c>
      <c r="D142" s="362" t="s">
        <v>171</v>
      </c>
      <c r="E142" s="364">
        <v>1</v>
      </c>
      <c r="G142" s="364">
        <f>E142*F142</f>
        <v>0</v>
      </c>
    </row>
    <row r="143" spans="1:7">
      <c r="B143" s="380"/>
      <c r="C143" s="362" t="s">
        <v>4364</v>
      </c>
      <c r="D143" s="362" t="s">
        <v>2152</v>
      </c>
      <c r="E143" s="364" t="s">
        <v>4387</v>
      </c>
      <c r="G143" s="364" t="s">
        <v>2154</v>
      </c>
    </row>
    <row r="144" spans="1:7" ht="15">
      <c r="B144" s="380"/>
      <c r="C144" s="363" t="s">
        <v>4406</v>
      </c>
      <c r="G144" s="364">
        <f>SUM(G138:G143)</f>
        <v>0</v>
      </c>
    </row>
    <row r="145" spans="1:7" ht="15">
      <c r="B145" s="380"/>
      <c r="C145" s="363" t="s">
        <v>4407</v>
      </c>
      <c r="D145" s="362" t="s">
        <v>171</v>
      </c>
      <c r="E145" s="364">
        <v>2</v>
      </c>
      <c r="G145" s="364">
        <f>G144*E145</f>
        <v>0</v>
      </c>
    </row>
    <row r="146" spans="1:7" ht="15">
      <c r="B146" s="380"/>
      <c r="C146" s="363"/>
    </row>
    <row r="147" spans="1:7" ht="15">
      <c r="B147" s="380"/>
      <c r="C147" s="363" t="s">
        <v>4408</v>
      </c>
    </row>
    <row r="148" spans="1:7">
      <c r="B148" s="380"/>
      <c r="C148" s="362" t="s">
        <v>4382</v>
      </c>
    </row>
    <row r="149" spans="1:7">
      <c r="A149" s="362">
        <v>1</v>
      </c>
      <c r="B149" s="380"/>
      <c r="C149" s="362" t="s">
        <v>4399</v>
      </c>
      <c r="D149" s="362" t="s">
        <v>171</v>
      </c>
      <c r="E149" s="364">
        <v>1</v>
      </c>
      <c r="G149" s="364">
        <f>E149*F149</f>
        <v>0</v>
      </c>
    </row>
    <row r="150" spans="1:7">
      <c r="A150" s="362">
        <v>2</v>
      </c>
      <c r="B150" s="380"/>
      <c r="C150" s="362" t="s">
        <v>4400</v>
      </c>
      <c r="D150" s="362" t="s">
        <v>171</v>
      </c>
      <c r="E150" s="364">
        <v>3</v>
      </c>
      <c r="G150" s="364">
        <f>E150*F150</f>
        <v>0</v>
      </c>
    </row>
    <row r="151" spans="1:7">
      <c r="A151" s="362">
        <v>3</v>
      </c>
      <c r="B151" s="668" t="s">
        <v>4385</v>
      </c>
      <c r="C151" s="362" t="s">
        <v>4386</v>
      </c>
      <c r="D151" s="362" t="s">
        <v>171</v>
      </c>
      <c r="E151" s="364">
        <v>1</v>
      </c>
      <c r="G151" s="364">
        <f>E151*F151</f>
        <v>0</v>
      </c>
    </row>
    <row r="152" spans="1:7">
      <c r="B152" s="380"/>
      <c r="C152" s="362" t="s">
        <v>4364</v>
      </c>
      <c r="D152" s="362" t="s">
        <v>2152</v>
      </c>
      <c r="E152" s="364" t="s">
        <v>4387</v>
      </c>
      <c r="G152" s="364" t="s">
        <v>2154</v>
      </c>
    </row>
    <row r="153" spans="1:7" ht="15">
      <c r="B153" s="380"/>
      <c r="C153" s="363" t="s">
        <v>4409</v>
      </c>
      <c r="G153" s="364">
        <f>SUM(G149:G152)</f>
        <v>0</v>
      </c>
    </row>
    <row r="154" spans="1:7" ht="15">
      <c r="B154" s="380"/>
      <c r="C154" s="363"/>
    </row>
    <row r="155" spans="1:7" ht="15">
      <c r="B155" s="380"/>
      <c r="C155" s="363" t="s">
        <v>4410</v>
      </c>
    </row>
    <row r="156" spans="1:7">
      <c r="B156" s="380"/>
      <c r="C156" s="362" t="s">
        <v>4382</v>
      </c>
    </row>
    <row r="157" spans="1:7">
      <c r="A157" s="362">
        <v>1</v>
      </c>
      <c r="B157" s="668" t="s">
        <v>4411</v>
      </c>
      <c r="C157" s="362" t="s">
        <v>4412</v>
      </c>
      <c r="D157" s="362" t="s">
        <v>171</v>
      </c>
      <c r="E157" s="364">
        <v>1</v>
      </c>
      <c r="G157" s="364">
        <f>E157*F157</f>
        <v>0</v>
      </c>
    </row>
    <row r="158" spans="1:7">
      <c r="A158" s="362">
        <v>2</v>
      </c>
      <c r="B158" s="668" t="s">
        <v>4413</v>
      </c>
      <c r="C158" s="362" t="s">
        <v>4414</v>
      </c>
      <c r="D158" s="362" t="s">
        <v>171</v>
      </c>
      <c r="E158" s="364">
        <v>16</v>
      </c>
      <c r="G158" s="364">
        <f>E158*F158</f>
        <v>0</v>
      </c>
    </row>
    <row r="159" spans="1:7">
      <c r="A159" s="362">
        <v>3</v>
      </c>
      <c r="B159" s="668" t="s">
        <v>4415</v>
      </c>
      <c r="C159" s="362" t="s">
        <v>4416</v>
      </c>
      <c r="D159" s="362" t="s">
        <v>171</v>
      </c>
      <c r="E159" s="364">
        <v>16</v>
      </c>
      <c r="G159" s="364">
        <f>E159*F159</f>
        <v>0</v>
      </c>
    </row>
    <row r="160" spans="1:7">
      <c r="A160" s="362">
        <v>4</v>
      </c>
      <c r="B160" s="668" t="s">
        <v>4417</v>
      </c>
      <c r="C160" s="362" t="s">
        <v>4418</v>
      </c>
      <c r="D160" s="362" t="s">
        <v>171</v>
      </c>
      <c r="E160" s="364">
        <v>16</v>
      </c>
      <c r="G160" s="364">
        <f>E160*F160</f>
        <v>0</v>
      </c>
    </row>
    <row r="161" spans="1:8">
      <c r="A161" s="362">
        <v>5</v>
      </c>
      <c r="B161" s="668" t="s">
        <v>4419</v>
      </c>
      <c r="C161" s="362" t="s">
        <v>4420</v>
      </c>
      <c r="D161" s="362" t="s">
        <v>171</v>
      </c>
      <c r="E161" s="364">
        <v>158</v>
      </c>
      <c r="G161" s="364">
        <f>E161*F161</f>
        <v>0</v>
      </c>
    </row>
    <row r="162" spans="1:8">
      <c r="B162" s="380"/>
      <c r="C162" s="362" t="s">
        <v>4364</v>
      </c>
      <c r="D162" s="362" t="s">
        <v>2152</v>
      </c>
      <c r="E162" s="364" t="s">
        <v>4387</v>
      </c>
      <c r="G162" s="364" t="s">
        <v>2154</v>
      </c>
    </row>
    <row r="163" spans="1:8" ht="15">
      <c r="B163" s="380"/>
      <c r="C163" s="363" t="s">
        <v>4421</v>
      </c>
      <c r="G163" s="364">
        <f>SUM(G157:G162)</f>
        <v>0</v>
      </c>
    </row>
    <row r="164" spans="1:8">
      <c r="E164" s="667"/>
    </row>
    <row r="165" spans="1:8">
      <c r="C165" s="362" t="s">
        <v>4364</v>
      </c>
      <c r="D165" s="362" t="s">
        <v>2152</v>
      </c>
      <c r="E165" s="364" t="s">
        <v>4387</v>
      </c>
      <c r="G165" s="364" t="s">
        <v>2154</v>
      </c>
      <c r="H165" s="364" t="s">
        <v>2154</v>
      </c>
    </row>
    <row r="166" spans="1:8">
      <c r="C166" s="362" t="s">
        <v>2308</v>
      </c>
      <c r="G166" s="364">
        <f>G110+G118+G125+G134+G145+G153+G163</f>
        <v>0</v>
      </c>
    </row>
    <row r="168" spans="1:8">
      <c r="C168" s="362" t="s">
        <v>4422</v>
      </c>
      <c r="G168" s="364">
        <f>G166*0.036</f>
        <v>0</v>
      </c>
    </row>
    <row r="169" spans="1:8">
      <c r="C169" s="362" t="s">
        <v>4423</v>
      </c>
      <c r="H169" s="364">
        <f>G166*0.01</f>
        <v>0</v>
      </c>
    </row>
    <row r="170" spans="1:8">
      <c r="C170" s="362" t="s">
        <v>4364</v>
      </c>
      <c r="D170" s="362" t="s">
        <v>2152</v>
      </c>
      <c r="E170" s="364" t="s">
        <v>4387</v>
      </c>
      <c r="G170" s="364" t="s">
        <v>2154</v>
      </c>
      <c r="H170" s="364" t="s">
        <v>2154</v>
      </c>
    </row>
    <row r="171" spans="1:8">
      <c r="C171" s="362" t="s">
        <v>4424</v>
      </c>
      <c r="G171" s="364">
        <f>SUM(G166:G170)</f>
        <v>0</v>
      </c>
      <c r="H171" s="364">
        <f>SUM(H169:H170)</f>
        <v>0</v>
      </c>
    </row>
    <row r="172" spans="1:8">
      <c r="E172" s="667"/>
    </row>
    <row r="173" spans="1:8">
      <c r="F173" s="379"/>
      <c r="G173" s="379"/>
      <c r="H173" s="379"/>
    </row>
    <row r="174" spans="1:8" ht="15">
      <c r="C174" s="363" t="s">
        <v>2485</v>
      </c>
      <c r="F174" s="379"/>
      <c r="G174" s="379"/>
      <c r="H174" s="379"/>
    </row>
    <row r="175" spans="1:8">
      <c r="C175" s="362" t="s">
        <v>4425</v>
      </c>
      <c r="F175" s="379"/>
      <c r="G175" s="379"/>
      <c r="H175" s="379"/>
    </row>
    <row r="176" spans="1:8">
      <c r="A176" s="362">
        <v>1</v>
      </c>
      <c r="C176" s="362" t="s">
        <v>4426</v>
      </c>
      <c r="D176" s="362" t="s">
        <v>147</v>
      </c>
      <c r="E176" s="364">
        <v>32</v>
      </c>
      <c r="F176" s="379"/>
      <c r="G176" s="379"/>
      <c r="H176" s="379">
        <f>E176*F176</f>
        <v>0</v>
      </c>
    </row>
    <row r="177" spans="1:12">
      <c r="A177" s="362">
        <v>2</v>
      </c>
      <c r="C177" s="362" t="s">
        <v>4427</v>
      </c>
      <c r="F177" s="379"/>
      <c r="G177" s="379"/>
      <c r="H177" s="379"/>
    </row>
    <row r="178" spans="1:12">
      <c r="C178" s="362" t="s">
        <v>2488</v>
      </c>
      <c r="D178" s="362" t="s">
        <v>147</v>
      </c>
      <c r="E178" s="364">
        <v>25</v>
      </c>
      <c r="F178" s="379"/>
      <c r="G178" s="379"/>
      <c r="H178" s="379">
        <f>E178*F178</f>
        <v>0</v>
      </c>
    </row>
    <row r="179" spans="1:12">
      <c r="C179" s="362" t="s">
        <v>4364</v>
      </c>
      <c r="D179" s="362" t="s">
        <v>2152</v>
      </c>
      <c r="E179" s="364" t="s">
        <v>2153</v>
      </c>
      <c r="F179" s="379"/>
      <c r="G179" s="379" t="s">
        <v>2154</v>
      </c>
      <c r="H179" s="379" t="s">
        <v>2154</v>
      </c>
    </row>
    <row r="180" spans="1:12">
      <c r="C180" s="362" t="s">
        <v>4428</v>
      </c>
      <c r="F180" s="379"/>
      <c r="G180" s="379"/>
      <c r="H180" s="379">
        <f>SUM(H176:H179)</f>
        <v>0</v>
      </c>
    </row>
    <row r="181" spans="1:12">
      <c r="F181" s="379"/>
      <c r="G181" s="379"/>
      <c r="H181" s="379"/>
    </row>
    <row r="182" spans="1:12" ht="15">
      <c r="C182" s="363" t="s">
        <v>55</v>
      </c>
      <c r="F182" s="379"/>
      <c r="G182" s="379"/>
      <c r="H182" s="379"/>
    </row>
    <row r="183" spans="1:12">
      <c r="A183" s="362">
        <v>1</v>
      </c>
      <c r="C183" s="362" t="s">
        <v>2489</v>
      </c>
      <c r="D183" s="362" t="s">
        <v>147</v>
      </c>
      <c r="E183" s="364">
        <v>27</v>
      </c>
      <c r="F183" s="379"/>
      <c r="H183" s="379">
        <f>E183*F183</f>
        <v>0</v>
      </c>
    </row>
    <row r="184" spans="1:12">
      <c r="A184" s="362">
        <v>2</v>
      </c>
      <c r="C184" s="362" t="s">
        <v>4429</v>
      </c>
      <c r="D184" s="362" t="s">
        <v>147</v>
      </c>
      <c r="E184" s="364">
        <v>20</v>
      </c>
      <c r="F184" s="379"/>
      <c r="H184" s="379">
        <f>E184*F184</f>
        <v>0</v>
      </c>
    </row>
    <row r="185" spans="1:12">
      <c r="C185" s="362" t="s">
        <v>4364</v>
      </c>
      <c r="D185" s="362" t="s">
        <v>2152</v>
      </c>
      <c r="E185" s="364" t="s">
        <v>2153</v>
      </c>
      <c r="F185" s="379" t="s">
        <v>4365</v>
      </c>
      <c r="G185" s="379" t="s">
        <v>2154</v>
      </c>
      <c r="H185" s="379" t="s">
        <v>2154</v>
      </c>
    </row>
    <row r="186" spans="1:12">
      <c r="C186" s="362" t="s">
        <v>55</v>
      </c>
      <c r="F186" s="379"/>
      <c r="G186" s="379">
        <f>SUM(G183:G185)</f>
        <v>0</v>
      </c>
      <c r="H186" s="379">
        <f>SUM(H183:H185)</f>
        <v>0</v>
      </c>
    </row>
    <row r="187" spans="1:12" ht="15" thickBot="1">
      <c r="F187" s="379"/>
      <c r="G187" s="379"/>
      <c r="H187" s="379"/>
    </row>
    <row r="188" spans="1:12">
      <c r="C188" s="280" t="s">
        <v>2493</v>
      </c>
      <c r="D188" s="279"/>
      <c r="E188" s="278"/>
      <c r="F188" s="382"/>
      <c r="G188" s="384">
        <f>G171+G186+G180+G97</f>
        <v>0</v>
      </c>
      <c r="H188" s="384"/>
    </row>
    <row r="189" spans="1:12" ht="15" thickBot="1">
      <c r="C189" s="334" t="s">
        <v>2494</v>
      </c>
      <c r="D189" s="273"/>
      <c r="E189" s="272"/>
      <c r="F189" s="383"/>
      <c r="G189" s="385"/>
      <c r="H189" s="385">
        <f>H186+H180+H171+H97+H53</f>
        <v>0</v>
      </c>
    </row>
    <row r="190" spans="1:12" ht="15" thickBot="1">
      <c r="C190" s="268" t="s">
        <v>1323</v>
      </c>
      <c r="D190" s="267"/>
      <c r="E190" s="266"/>
      <c r="F190" s="265"/>
      <c r="G190" s="381"/>
      <c r="H190" s="333">
        <f>G188+H189</f>
        <v>0</v>
      </c>
      <c r="L190" s="695"/>
    </row>
  </sheetData>
  <pageMargins left="0.74803149606299213" right="0.74803149606299213" top="0.98425196850393704" bottom="0.98425196850393704" header="0.51181102362204722" footer="0.51181102362204722"/>
  <pageSetup paperSize="9" scale="69" firstPageNumber="0" fitToHeight="99" orientation="portrait" horizontalDpi="300" verticalDpi="300" r:id="rId1"/>
  <headerFooter alignWithMargins="0">
    <oddFooter>&amp;C&amp;P</oddFooter>
  </headerFooter>
  <rowBreaks count="1" manualBreakCount="1">
    <brk id="10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186"/>
  <sheetViews>
    <sheetView showGridLines="0" zoomScaleNormal="100" zoomScaleSheetLayoutView="100" workbookViewId="0">
      <pane ySplit="13" topLeftCell="A14" activePane="bottomLeft" state="frozen"/>
      <selection activeCell="D123" sqref="D123"/>
      <selection pane="bottomLeft" activeCell="X182" sqref="X182"/>
    </sheetView>
  </sheetViews>
  <sheetFormatPr defaultColWidth="9.140625" defaultRowHeight="11.25"/>
  <cols>
    <col min="1" max="1" width="5.7109375" style="210" customWidth="1"/>
    <col min="2" max="2" width="4.5703125" style="210" customWidth="1"/>
    <col min="3" max="3" width="4.7109375" style="210" customWidth="1"/>
    <col min="4" max="4" width="12.7109375" style="210" customWidth="1"/>
    <col min="5" max="5" width="55.7109375" style="210" customWidth="1"/>
    <col min="6" max="6" width="4.7109375" style="210" customWidth="1"/>
    <col min="7" max="7" width="9.5703125" style="210" customWidth="1"/>
    <col min="8" max="8" width="9.85546875" style="210" customWidth="1"/>
    <col min="9" max="9" width="12.7109375" style="210" customWidth="1"/>
    <col min="10" max="11" width="10.7109375" style="210" hidden="1" customWidth="1"/>
    <col min="12" max="12" width="9.7109375" style="210" hidden="1" customWidth="1"/>
    <col min="13" max="13" width="11.5703125" style="210" hidden="1" customWidth="1"/>
    <col min="14" max="14" width="6" style="210" customWidth="1"/>
    <col min="15" max="15" width="6.7109375" style="210" hidden="1" customWidth="1"/>
    <col min="16" max="16" width="7.140625" style="210" hidden="1" customWidth="1"/>
    <col min="17" max="19" width="9.140625" style="210" hidden="1" customWidth="1"/>
    <col min="20" max="20" width="18.7109375" style="210" hidden="1" customWidth="1"/>
    <col min="21" max="16384" width="9.140625" style="210"/>
  </cols>
  <sheetData>
    <row r="1" spans="1:21" ht="18">
      <c r="A1" s="207" t="s">
        <v>304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9"/>
      <c r="P1" s="209"/>
      <c r="Q1" s="208"/>
      <c r="R1" s="208"/>
      <c r="S1" s="208"/>
      <c r="T1" s="208"/>
    </row>
    <row r="2" spans="1:21">
      <c r="A2" s="211" t="s">
        <v>74</v>
      </c>
      <c r="B2" s="212"/>
      <c r="C2" s="200" t="str">
        <f>'Krycí list'!E5</f>
        <v>Modernizácia fakultnej nemocnice Trenčín  - Nový pavilón centrálnych operačných sál, OAIM a urgent.príjem -stupeň PSP</v>
      </c>
      <c r="D2" s="214"/>
      <c r="E2" s="214"/>
      <c r="F2" s="212"/>
      <c r="G2" s="212"/>
      <c r="H2" s="212"/>
      <c r="I2" s="212"/>
      <c r="J2" s="212"/>
      <c r="K2" s="212"/>
      <c r="L2" s="208"/>
      <c r="M2" s="208"/>
      <c r="N2" s="208"/>
      <c r="O2" s="209"/>
      <c r="P2" s="209"/>
      <c r="Q2" s="208"/>
      <c r="R2" s="208"/>
      <c r="S2" s="208"/>
      <c r="T2" s="208"/>
    </row>
    <row r="3" spans="1:21">
      <c r="A3" s="211" t="s">
        <v>303</v>
      </c>
      <c r="B3" s="212"/>
      <c r="C3" s="200" t="s">
        <v>319</v>
      </c>
      <c r="D3" s="214"/>
      <c r="E3" s="214"/>
      <c r="F3" s="212"/>
      <c r="G3" s="212"/>
      <c r="H3" s="212"/>
      <c r="I3" s="213"/>
      <c r="J3" s="214"/>
      <c r="K3" s="214"/>
      <c r="L3" s="208"/>
      <c r="M3" s="208"/>
      <c r="N3" s="208"/>
      <c r="O3" s="209"/>
      <c r="P3" s="209"/>
      <c r="Q3" s="208"/>
      <c r="R3" s="208"/>
      <c r="S3" s="208"/>
      <c r="T3" s="208"/>
    </row>
    <row r="4" spans="1:21">
      <c r="A4" s="211" t="s">
        <v>301</v>
      </c>
      <c r="B4" s="212"/>
      <c r="C4" s="200" t="s">
        <v>4460</v>
      </c>
      <c r="D4" s="214"/>
      <c r="E4" s="214"/>
      <c r="F4" s="212"/>
      <c r="G4" s="212"/>
      <c r="H4" s="212"/>
      <c r="I4" s="213"/>
      <c r="J4" s="214"/>
      <c r="K4" s="214"/>
      <c r="L4" s="208"/>
      <c r="M4" s="208"/>
      <c r="N4" s="208"/>
      <c r="O4" s="209"/>
      <c r="P4" s="209"/>
      <c r="Q4" s="208"/>
      <c r="R4" s="208"/>
      <c r="S4" s="208"/>
      <c r="T4" s="208"/>
    </row>
    <row r="5" spans="1:21">
      <c r="A5" s="212" t="s">
        <v>300</v>
      </c>
      <c r="B5" s="212"/>
      <c r="C5" s="200" t="s">
        <v>6</v>
      </c>
      <c r="D5" s="214"/>
      <c r="E5" s="214"/>
      <c r="F5" s="212"/>
      <c r="G5" s="212"/>
      <c r="H5" s="212"/>
      <c r="I5" s="215"/>
      <c r="J5" s="214"/>
      <c r="K5" s="214"/>
      <c r="L5" s="208"/>
      <c r="M5" s="208"/>
      <c r="N5" s="208"/>
      <c r="O5" s="209"/>
      <c r="P5" s="209"/>
      <c r="Q5" s="208"/>
      <c r="R5" s="208"/>
      <c r="S5" s="208"/>
      <c r="T5" s="208"/>
    </row>
    <row r="6" spans="1:21" ht="5.25" customHeight="1">
      <c r="A6" s="212"/>
      <c r="B6" s="212"/>
      <c r="C6" s="200"/>
      <c r="D6" s="214"/>
      <c r="E6" s="214"/>
      <c r="F6" s="212"/>
      <c r="G6" s="212"/>
      <c r="H6" s="212"/>
      <c r="I6" s="215"/>
      <c r="J6" s="214"/>
      <c r="K6" s="214"/>
      <c r="L6" s="208"/>
      <c r="M6" s="208"/>
      <c r="N6" s="208"/>
      <c r="O6" s="209"/>
      <c r="P6" s="209"/>
      <c r="Q6" s="208"/>
      <c r="R6" s="208"/>
      <c r="S6" s="208"/>
      <c r="T6" s="208"/>
    </row>
    <row r="7" spans="1:21">
      <c r="A7" s="212" t="s">
        <v>77</v>
      </c>
      <c r="B7" s="212"/>
      <c r="C7" s="200" t="str">
        <f>'Krycí list'!E26</f>
        <v>Fakultná nemocnica Trenčín, Legionárska 28</v>
      </c>
      <c r="D7" s="214"/>
      <c r="E7" s="214"/>
      <c r="F7" s="212"/>
      <c r="G7" s="212"/>
      <c r="H7" s="212"/>
      <c r="I7" s="215"/>
      <c r="J7" s="214"/>
      <c r="K7" s="214"/>
      <c r="L7" s="208"/>
      <c r="M7" s="208"/>
      <c r="N7" s="208"/>
      <c r="O7" s="209"/>
      <c r="P7" s="209"/>
      <c r="Q7" s="208"/>
      <c r="R7" s="208"/>
      <c r="S7" s="208"/>
      <c r="T7" s="208"/>
    </row>
    <row r="8" spans="1:21">
      <c r="A8" s="212" t="s">
        <v>79</v>
      </c>
      <c r="B8" s="212"/>
      <c r="C8" s="213"/>
      <c r="D8" s="214"/>
      <c r="E8" s="214"/>
      <c r="F8" s="212"/>
      <c r="G8" s="212"/>
      <c r="H8" s="212"/>
      <c r="I8" s="215"/>
      <c r="J8" s="214"/>
      <c r="K8" s="214"/>
      <c r="L8" s="208"/>
      <c r="M8" s="208"/>
      <c r="N8" s="208"/>
      <c r="O8" s="209"/>
      <c r="P8" s="209"/>
      <c r="Q8" s="208"/>
      <c r="R8" s="208"/>
      <c r="S8" s="208"/>
      <c r="T8" s="208"/>
    </row>
    <row r="9" spans="1:21">
      <c r="A9" s="212" t="s">
        <v>75</v>
      </c>
      <c r="B9" s="212"/>
      <c r="C9" s="213" t="s">
        <v>22</v>
      </c>
      <c r="D9" s="214"/>
      <c r="E9" s="214"/>
      <c r="F9" s="212"/>
      <c r="G9" s="212"/>
      <c r="H9" s="212"/>
      <c r="I9" s="215"/>
      <c r="J9" s="214"/>
      <c r="K9" s="214"/>
      <c r="L9" s="208"/>
      <c r="M9" s="208"/>
      <c r="N9" s="208"/>
      <c r="O9" s="209"/>
      <c r="P9" s="209"/>
      <c r="Q9" s="208"/>
      <c r="R9" s="208"/>
      <c r="S9" s="208"/>
      <c r="T9" s="208"/>
    </row>
    <row r="10" spans="1:21" ht="6" customHeight="1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9"/>
      <c r="P10" s="209"/>
      <c r="Q10" s="208"/>
      <c r="R10" s="208"/>
      <c r="S10" s="208"/>
      <c r="T10" s="208"/>
    </row>
    <row r="11" spans="1:21" ht="22.5">
      <c r="A11" s="216" t="s">
        <v>299</v>
      </c>
      <c r="B11" s="217" t="s">
        <v>298</v>
      </c>
      <c r="C11" s="217" t="s">
        <v>297</v>
      </c>
      <c r="D11" s="217" t="s">
        <v>296</v>
      </c>
      <c r="E11" s="217" t="s">
        <v>82</v>
      </c>
      <c r="F11" s="217" t="s">
        <v>295</v>
      </c>
      <c r="G11" s="217" t="s">
        <v>294</v>
      </c>
      <c r="H11" s="217" t="s">
        <v>293</v>
      </c>
      <c r="I11" s="217" t="s">
        <v>292</v>
      </c>
      <c r="J11" s="217" t="s">
        <v>291</v>
      </c>
      <c r="K11" s="217" t="s">
        <v>290</v>
      </c>
      <c r="L11" s="217" t="s">
        <v>289</v>
      </c>
      <c r="M11" s="217" t="s">
        <v>288</v>
      </c>
      <c r="N11" s="217" t="s">
        <v>287</v>
      </c>
      <c r="O11" s="218" t="s">
        <v>286</v>
      </c>
      <c r="P11" s="218" t="s">
        <v>285</v>
      </c>
      <c r="Q11" s="217"/>
      <c r="R11" s="217"/>
      <c r="S11" s="217"/>
      <c r="T11" s="219" t="s">
        <v>284</v>
      </c>
      <c r="U11" s="220"/>
    </row>
    <row r="12" spans="1:21">
      <c r="A12" s="221">
        <v>1</v>
      </c>
      <c r="B12" s="222">
        <v>2</v>
      </c>
      <c r="C12" s="222">
        <v>3</v>
      </c>
      <c r="D12" s="222">
        <v>4</v>
      </c>
      <c r="E12" s="222">
        <v>5</v>
      </c>
      <c r="F12" s="222">
        <v>6</v>
      </c>
      <c r="G12" s="222">
        <v>7</v>
      </c>
      <c r="H12" s="222">
        <v>8</v>
      </c>
      <c r="I12" s="222">
        <v>9</v>
      </c>
      <c r="J12" s="222"/>
      <c r="K12" s="222"/>
      <c r="L12" s="222"/>
      <c r="M12" s="222"/>
      <c r="N12" s="222">
        <v>10</v>
      </c>
      <c r="O12" s="223">
        <v>11</v>
      </c>
      <c r="P12" s="223">
        <v>12</v>
      </c>
      <c r="Q12" s="222"/>
      <c r="R12" s="222"/>
      <c r="S12" s="222"/>
      <c r="T12" s="224">
        <v>11</v>
      </c>
      <c r="U12" s="220"/>
    </row>
    <row r="13" spans="1:21" ht="4.5" customHeight="1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25"/>
      <c r="O13" s="226"/>
      <c r="P13" s="227"/>
      <c r="Q13" s="225"/>
      <c r="R13" s="225"/>
      <c r="S13" s="225"/>
      <c r="T13" s="225"/>
    </row>
    <row r="14" spans="1:21" s="231" customFormat="1" ht="12.75" customHeight="1">
      <c r="A14" s="228"/>
      <c r="B14" s="229" t="s">
        <v>58</v>
      </c>
      <c r="C14" s="228"/>
      <c r="D14" s="228" t="s">
        <v>38</v>
      </c>
      <c r="E14" s="228" t="s">
        <v>283</v>
      </c>
      <c r="F14" s="228"/>
      <c r="G14" s="228"/>
      <c r="H14" s="228"/>
      <c r="I14" s="230">
        <f>I15+I36+I59+I85+I93</f>
        <v>0</v>
      </c>
      <c r="J14" s="228"/>
      <c r="K14" s="230">
        <f>K15+K36+K59+K85+K93</f>
        <v>0</v>
      </c>
      <c r="L14" s="228"/>
      <c r="M14" s="230">
        <f>M15+M36+M59+M85+M93</f>
        <v>0</v>
      </c>
      <c r="N14" s="228"/>
      <c r="P14" s="231" t="s">
        <v>155</v>
      </c>
    </row>
    <row r="15" spans="1:21" s="232" customFormat="1" ht="12.75" customHeight="1">
      <c r="B15" s="233" t="s">
        <v>58</v>
      </c>
      <c r="D15" s="232" t="s">
        <v>372</v>
      </c>
      <c r="E15" s="232" t="s">
        <v>373</v>
      </c>
      <c r="I15" s="234">
        <f>SUM(I16:I35)</f>
        <v>0</v>
      </c>
      <c r="K15" s="234">
        <f>SUM(K16:K35)</f>
        <v>0</v>
      </c>
      <c r="M15" s="234">
        <f>SUM(M16:M35)</f>
        <v>0</v>
      </c>
      <c r="P15" s="232" t="s">
        <v>152</v>
      </c>
    </row>
    <row r="16" spans="1:21" s="242" customFormat="1" ht="22.5" customHeight="1">
      <c r="A16" s="235">
        <v>1</v>
      </c>
      <c r="B16" s="235" t="s">
        <v>151</v>
      </c>
      <c r="C16" s="235" t="s">
        <v>150</v>
      </c>
      <c r="D16" s="236" t="s">
        <v>4430</v>
      </c>
      <c r="E16" s="237" t="s">
        <v>4431</v>
      </c>
      <c r="F16" s="235" t="s">
        <v>182</v>
      </c>
      <c r="G16" s="238">
        <v>22.99</v>
      </c>
      <c r="H16" s="238"/>
      <c r="I16" s="238">
        <f t="shared" ref="I16:I35" si="0">ROUND(G16*H16,3)</f>
        <v>0</v>
      </c>
      <c r="J16" s="239">
        <v>0</v>
      </c>
      <c r="K16" s="238">
        <f t="shared" ref="K16:K35" si="1">G16*J16</f>
        <v>0</v>
      </c>
      <c r="L16" s="239">
        <v>0</v>
      </c>
      <c r="M16" s="238">
        <f t="shared" ref="M16:M35" si="2">G16*L16</f>
        <v>0</v>
      </c>
      <c r="N16" s="240">
        <v>20</v>
      </c>
      <c r="O16" s="241">
        <v>4</v>
      </c>
      <c r="P16" s="242" t="s">
        <v>146</v>
      </c>
    </row>
    <row r="17" spans="1:16" s="242" customFormat="1" ht="12.75" customHeight="1">
      <c r="A17" s="235">
        <v>2</v>
      </c>
      <c r="B17" s="235" t="s">
        <v>151</v>
      </c>
      <c r="C17" s="235" t="s">
        <v>150</v>
      </c>
      <c r="D17" s="236" t="s">
        <v>378</v>
      </c>
      <c r="E17" s="237" t="s">
        <v>379</v>
      </c>
      <c r="F17" s="235" t="s">
        <v>182</v>
      </c>
      <c r="G17" s="238">
        <v>61.16</v>
      </c>
      <c r="H17" s="238"/>
      <c r="I17" s="238">
        <f t="shared" si="0"/>
        <v>0</v>
      </c>
      <c r="J17" s="239">
        <v>0</v>
      </c>
      <c r="K17" s="238">
        <f t="shared" si="1"/>
        <v>0</v>
      </c>
      <c r="L17" s="239">
        <v>0</v>
      </c>
      <c r="M17" s="238">
        <f t="shared" si="2"/>
        <v>0</v>
      </c>
      <c r="N17" s="240">
        <v>20</v>
      </c>
      <c r="O17" s="241">
        <v>4</v>
      </c>
      <c r="P17" s="242" t="s">
        <v>146</v>
      </c>
    </row>
    <row r="18" spans="1:16" s="242" customFormat="1" ht="12.75" customHeight="1">
      <c r="A18" s="235">
        <v>3</v>
      </c>
      <c r="B18" s="235" t="s">
        <v>151</v>
      </c>
      <c r="C18" s="235" t="s">
        <v>150</v>
      </c>
      <c r="D18" s="236" t="s">
        <v>380</v>
      </c>
      <c r="E18" s="237" t="s">
        <v>381</v>
      </c>
      <c r="F18" s="235" t="s">
        <v>250</v>
      </c>
      <c r="G18" s="238">
        <v>648.18899999999996</v>
      </c>
      <c r="H18" s="238"/>
      <c r="I18" s="238">
        <f t="shared" si="0"/>
        <v>0</v>
      </c>
      <c r="J18" s="239">
        <v>0</v>
      </c>
      <c r="K18" s="238">
        <f t="shared" si="1"/>
        <v>0</v>
      </c>
      <c r="L18" s="239">
        <v>0</v>
      </c>
      <c r="M18" s="238">
        <f t="shared" si="2"/>
        <v>0</v>
      </c>
      <c r="N18" s="240">
        <v>20</v>
      </c>
      <c r="O18" s="241">
        <v>4</v>
      </c>
      <c r="P18" s="242" t="s">
        <v>146</v>
      </c>
    </row>
    <row r="19" spans="1:16" s="242" customFormat="1" ht="22.5" customHeight="1">
      <c r="A19" s="235">
        <v>4</v>
      </c>
      <c r="B19" s="235" t="s">
        <v>151</v>
      </c>
      <c r="C19" s="235" t="s">
        <v>150</v>
      </c>
      <c r="D19" s="236" t="s">
        <v>382</v>
      </c>
      <c r="E19" s="237" t="s">
        <v>383</v>
      </c>
      <c r="F19" s="235" t="s">
        <v>250</v>
      </c>
      <c r="G19" s="238">
        <v>648.18899999999996</v>
      </c>
      <c r="H19" s="238"/>
      <c r="I19" s="238">
        <f t="shared" si="0"/>
        <v>0</v>
      </c>
      <c r="J19" s="239">
        <v>0</v>
      </c>
      <c r="K19" s="238">
        <f t="shared" si="1"/>
        <v>0</v>
      </c>
      <c r="L19" s="239">
        <v>0</v>
      </c>
      <c r="M19" s="238">
        <f t="shared" si="2"/>
        <v>0</v>
      </c>
      <c r="N19" s="240">
        <v>20</v>
      </c>
      <c r="O19" s="241">
        <v>4</v>
      </c>
      <c r="P19" s="242" t="s">
        <v>146</v>
      </c>
    </row>
    <row r="20" spans="1:16" s="242" customFormat="1" ht="12.75" customHeight="1">
      <c r="A20" s="235">
        <v>5</v>
      </c>
      <c r="B20" s="235" t="s">
        <v>151</v>
      </c>
      <c r="C20" s="235" t="s">
        <v>150</v>
      </c>
      <c r="D20" s="236" t="s">
        <v>384</v>
      </c>
      <c r="E20" s="237" t="s">
        <v>385</v>
      </c>
      <c r="F20" s="235" t="s">
        <v>166</v>
      </c>
      <c r="G20" s="238">
        <v>9.6</v>
      </c>
      <c r="H20" s="238"/>
      <c r="I20" s="238">
        <f t="shared" si="0"/>
        <v>0</v>
      </c>
      <c r="J20" s="239">
        <v>0</v>
      </c>
      <c r="K20" s="238">
        <f t="shared" si="1"/>
        <v>0</v>
      </c>
      <c r="L20" s="239">
        <v>0</v>
      </c>
      <c r="M20" s="238">
        <f t="shared" si="2"/>
        <v>0</v>
      </c>
      <c r="N20" s="240">
        <v>20</v>
      </c>
      <c r="O20" s="241">
        <v>4</v>
      </c>
      <c r="P20" s="242" t="s">
        <v>146</v>
      </c>
    </row>
    <row r="21" spans="1:16" s="242" customFormat="1" ht="12.75" customHeight="1">
      <c r="A21" s="235">
        <v>6</v>
      </c>
      <c r="B21" s="235" t="s">
        <v>151</v>
      </c>
      <c r="C21" s="235" t="s">
        <v>150</v>
      </c>
      <c r="D21" s="236" t="s">
        <v>386</v>
      </c>
      <c r="E21" s="237" t="s">
        <v>387</v>
      </c>
      <c r="F21" s="235" t="s">
        <v>171</v>
      </c>
      <c r="G21" s="238">
        <v>8</v>
      </c>
      <c r="H21" s="238"/>
      <c r="I21" s="238">
        <f t="shared" si="0"/>
        <v>0</v>
      </c>
      <c r="J21" s="239">
        <v>0</v>
      </c>
      <c r="K21" s="238">
        <f t="shared" si="1"/>
        <v>0</v>
      </c>
      <c r="L21" s="239">
        <v>0</v>
      </c>
      <c r="M21" s="238">
        <f t="shared" si="2"/>
        <v>0</v>
      </c>
      <c r="N21" s="240">
        <v>20</v>
      </c>
      <c r="O21" s="241">
        <v>4</v>
      </c>
      <c r="P21" s="242" t="s">
        <v>146</v>
      </c>
    </row>
    <row r="22" spans="1:16" s="250" customFormat="1" ht="12.75" customHeight="1">
      <c r="A22" s="243">
        <v>7</v>
      </c>
      <c r="B22" s="243" t="s">
        <v>157</v>
      </c>
      <c r="C22" s="243" t="s">
        <v>160</v>
      </c>
      <c r="D22" s="244" t="s">
        <v>388</v>
      </c>
      <c r="E22" s="245" t="s">
        <v>389</v>
      </c>
      <c r="F22" s="243" t="s">
        <v>171</v>
      </c>
      <c r="G22" s="246">
        <v>2.02</v>
      </c>
      <c r="H22" s="246"/>
      <c r="I22" s="246">
        <f t="shared" si="0"/>
        <v>0</v>
      </c>
      <c r="J22" s="247">
        <v>0</v>
      </c>
      <c r="K22" s="246">
        <f t="shared" si="1"/>
        <v>0</v>
      </c>
      <c r="L22" s="247">
        <v>0</v>
      </c>
      <c r="M22" s="246">
        <f t="shared" si="2"/>
        <v>0</v>
      </c>
      <c r="N22" s="248">
        <v>20</v>
      </c>
      <c r="O22" s="249">
        <v>8</v>
      </c>
      <c r="P22" s="250" t="s">
        <v>146</v>
      </c>
    </row>
    <row r="23" spans="1:16" s="250" customFormat="1" ht="12.75" customHeight="1">
      <c r="A23" s="243">
        <v>8</v>
      </c>
      <c r="B23" s="243" t="s">
        <v>157</v>
      </c>
      <c r="C23" s="243" t="s">
        <v>160</v>
      </c>
      <c r="D23" s="244" t="s">
        <v>390</v>
      </c>
      <c r="E23" s="245" t="s">
        <v>391</v>
      </c>
      <c r="F23" s="243" t="s">
        <v>171</v>
      </c>
      <c r="G23" s="246">
        <v>6.06</v>
      </c>
      <c r="H23" s="246"/>
      <c r="I23" s="246">
        <f t="shared" si="0"/>
        <v>0</v>
      </c>
      <c r="J23" s="247">
        <v>0</v>
      </c>
      <c r="K23" s="246">
        <f t="shared" si="1"/>
        <v>0</v>
      </c>
      <c r="L23" s="247">
        <v>0</v>
      </c>
      <c r="M23" s="246">
        <f t="shared" si="2"/>
        <v>0</v>
      </c>
      <c r="N23" s="248">
        <v>20</v>
      </c>
      <c r="O23" s="249">
        <v>8</v>
      </c>
      <c r="P23" s="250" t="s">
        <v>146</v>
      </c>
    </row>
    <row r="24" spans="1:16" s="242" customFormat="1" ht="12.75" customHeight="1">
      <c r="A24" s="235">
        <v>9</v>
      </c>
      <c r="B24" s="235" t="s">
        <v>151</v>
      </c>
      <c r="C24" s="235" t="s">
        <v>150</v>
      </c>
      <c r="D24" s="236" t="s">
        <v>392</v>
      </c>
      <c r="E24" s="237" t="s">
        <v>393</v>
      </c>
      <c r="F24" s="235" t="s">
        <v>171</v>
      </c>
      <c r="G24" s="238">
        <v>1</v>
      </c>
      <c r="H24" s="238"/>
      <c r="I24" s="238">
        <f t="shared" si="0"/>
        <v>0</v>
      </c>
      <c r="J24" s="239">
        <v>0</v>
      </c>
      <c r="K24" s="238">
        <f t="shared" si="1"/>
        <v>0</v>
      </c>
      <c r="L24" s="239">
        <v>0</v>
      </c>
      <c r="M24" s="238">
        <f t="shared" si="2"/>
        <v>0</v>
      </c>
      <c r="N24" s="240">
        <v>20</v>
      </c>
      <c r="O24" s="241">
        <v>4</v>
      </c>
      <c r="P24" s="242" t="s">
        <v>146</v>
      </c>
    </row>
    <row r="25" spans="1:16" s="250" customFormat="1" ht="12.75" customHeight="1">
      <c r="A25" s="243">
        <v>10</v>
      </c>
      <c r="B25" s="243" t="s">
        <v>157</v>
      </c>
      <c r="C25" s="243" t="s">
        <v>160</v>
      </c>
      <c r="D25" s="244" t="s">
        <v>396</v>
      </c>
      <c r="E25" s="245" t="s">
        <v>397</v>
      </c>
      <c r="F25" s="243" t="s">
        <v>171</v>
      </c>
      <c r="G25" s="246">
        <v>1.01</v>
      </c>
      <c r="H25" s="246"/>
      <c r="I25" s="246">
        <f t="shared" si="0"/>
        <v>0</v>
      </c>
      <c r="J25" s="247">
        <v>0</v>
      </c>
      <c r="K25" s="246">
        <f t="shared" si="1"/>
        <v>0</v>
      </c>
      <c r="L25" s="247">
        <v>0</v>
      </c>
      <c r="M25" s="246">
        <f t="shared" si="2"/>
        <v>0</v>
      </c>
      <c r="N25" s="248">
        <v>20</v>
      </c>
      <c r="O25" s="249">
        <v>8</v>
      </c>
      <c r="P25" s="250" t="s">
        <v>146</v>
      </c>
    </row>
    <row r="26" spans="1:16" s="242" customFormat="1" ht="12.75" customHeight="1">
      <c r="A26" s="235">
        <v>11</v>
      </c>
      <c r="B26" s="235" t="s">
        <v>151</v>
      </c>
      <c r="C26" s="235" t="s">
        <v>150</v>
      </c>
      <c r="D26" s="236" t="s">
        <v>400</v>
      </c>
      <c r="E26" s="237" t="s">
        <v>401</v>
      </c>
      <c r="F26" s="235" t="s">
        <v>171</v>
      </c>
      <c r="G26" s="238">
        <v>2</v>
      </c>
      <c r="H26" s="238"/>
      <c r="I26" s="238">
        <f t="shared" si="0"/>
        <v>0</v>
      </c>
      <c r="J26" s="239">
        <v>0</v>
      </c>
      <c r="K26" s="238">
        <f t="shared" si="1"/>
        <v>0</v>
      </c>
      <c r="L26" s="239">
        <v>0</v>
      </c>
      <c r="M26" s="238">
        <f t="shared" si="2"/>
        <v>0</v>
      </c>
      <c r="N26" s="240">
        <v>20</v>
      </c>
      <c r="O26" s="241">
        <v>4</v>
      </c>
      <c r="P26" s="242" t="s">
        <v>146</v>
      </c>
    </row>
    <row r="27" spans="1:16" s="250" customFormat="1" ht="12.75" customHeight="1">
      <c r="A27" s="243">
        <v>12</v>
      </c>
      <c r="B27" s="243" t="s">
        <v>157</v>
      </c>
      <c r="C27" s="243" t="s">
        <v>160</v>
      </c>
      <c r="D27" s="244" t="s">
        <v>402</v>
      </c>
      <c r="E27" s="245" t="s">
        <v>403</v>
      </c>
      <c r="F27" s="243" t="s">
        <v>171</v>
      </c>
      <c r="G27" s="246">
        <v>2.02</v>
      </c>
      <c r="H27" s="246"/>
      <c r="I27" s="246">
        <f t="shared" si="0"/>
        <v>0</v>
      </c>
      <c r="J27" s="247">
        <v>0</v>
      </c>
      <c r="K27" s="246">
        <f t="shared" si="1"/>
        <v>0</v>
      </c>
      <c r="L27" s="247">
        <v>0</v>
      </c>
      <c r="M27" s="246">
        <f t="shared" si="2"/>
        <v>0</v>
      </c>
      <c r="N27" s="248">
        <v>20</v>
      </c>
      <c r="O27" s="249">
        <v>8</v>
      </c>
      <c r="P27" s="250" t="s">
        <v>146</v>
      </c>
    </row>
    <row r="28" spans="1:16" s="242" customFormat="1" ht="22.5" customHeight="1">
      <c r="A28" s="235">
        <v>13</v>
      </c>
      <c r="B28" s="235" t="s">
        <v>151</v>
      </c>
      <c r="C28" s="235" t="s">
        <v>150</v>
      </c>
      <c r="D28" s="236" t="s">
        <v>408</v>
      </c>
      <c r="E28" s="237" t="s">
        <v>409</v>
      </c>
      <c r="F28" s="235" t="s">
        <v>182</v>
      </c>
      <c r="G28" s="238">
        <v>10.518000000000001</v>
      </c>
      <c r="H28" s="238"/>
      <c r="I28" s="238">
        <f t="shared" si="0"/>
        <v>0</v>
      </c>
      <c r="J28" s="239">
        <v>0</v>
      </c>
      <c r="K28" s="238">
        <f t="shared" si="1"/>
        <v>0</v>
      </c>
      <c r="L28" s="239">
        <v>0</v>
      </c>
      <c r="M28" s="238">
        <f t="shared" si="2"/>
        <v>0</v>
      </c>
      <c r="N28" s="240">
        <v>20</v>
      </c>
      <c r="O28" s="241">
        <v>4</v>
      </c>
      <c r="P28" s="242" t="s">
        <v>146</v>
      </c>
    </row>
    <row r="29" spans="1:16" s="242" customFormat="1" ht="22.5" customHeight="1">
      <c r="A29" s="235">
        <v>14</v>
      </c>
      <c r="B29" s="235" t="s">
        <v>151</v>
      </c>
      <c r="C29" s="235" t="s">
        <v>150</v>
      </c>
      <c r="D29" s="236" t="s">
        <v>410</v>
      </c>
      <c r="E29" s="237" t="s">
        <v>411</v>
      </c>
      <c r="F29" s="235" t="s">
        <v>250</v>
      </c>
      <c r="G29" s="238">
        <v>88.4</v>
      </c>
      <c r="H29" s="238"/>
      <c r="I29" s="238">
        <f t="shared" si="0"/>
        <v>0</v>
      </c>
      <c r="J29" s="239">
        <v>0</v>
      </c>
      <c r="K29" s="238">
        <f t="shared" si="1"/>
        <v>0</v>
      </c>
      <c r="L29" s="239">
        <v>0</v>
      </c>
      <c r="M29" s="238">
        <f t="shared" si="2"/>
        <v>0</v>
      </c>
      <c r="N29" s="240">
        <v>20</v>
      </c>
      <c r="O29" s="241">
        <v>4</v>
      </c>
      <c r="P29" s="242" t="s">
        <v>146</v>
      </c>
    </row>
    <row r="30" spans="1:16" s="242" customFormat="1" ht="22.5" customHeight="1">
      <c r="A30" s="235">
        <v>15</v>
      </c>
      <c r="B30" s="235" t="s">
        <v>151</v>
      </c>
      <c r="C30" s="235" t="s">
        <v>150</v>
      </c>
      <c r="D30" s="236" t="s">
        <v>412</v>
      </c>
      <c r="E30" s="237" t="s">
        <v>413</v>
      </c>
      <c r="F30" s="235" t="s">
        <v>250</v>
      </c>
      <c r="G30" s="238">
        <v>88.4</v>
      </c>
      <c r="H30" s="238"/>
      <c r="I30" s="238">
        <f t="shared" si="0"/>
        <v>0</v>
      </c>
      <c r="J30" s="239">
        <v>0</v>
      </c>
      <c r="K30" s="238">
        <f t="shared" si="1"/>
        <v>0</v>
      </c>
      <c r="L30" s="239">
        <v>0</v>
      </c>
      <c r="M30" s="238">
        <f t="shared" si="2"/>
        <v>0</v>
      </c>
      <c r="N30" s="240">
        <v>20</v>
      </c>
      <c r="O30" s="241">
        <v>4</v>
      </c>
      <c r="P30" s="242" t="s">
        <v>146</v>
      </c>
    </row>
    <row r="31" spans="1:16" s="242" customFormat="1" ht="12.75" customHeight="1">
      <c r="A31" s="235">
        <v>16</v>
      </c>
      <c r="B31" s="235" t="s">
        <v>151</v>
      </c>
      <c r="C31" s="235" t="s">
        <v>150</v>
      </c>
      <c r="D31" s="236" t="s">
        <v>414</v>
      </c>
      <c r="E31" s="237" t="s">
        <v>415</v>
      </c>
      <c r="F31" s="235" t="s">
        <v>166</v>
      </c>
      <c r="G31" s="238">
        <v>1.5</v>
      </c>
      <c r="H31" s="238"/>
      <c r="I31" s="238">
        <f t="shared" si="0"/>
        <v>0</v>
      </c>
      <c r="J31" s="239">
        <v>0</v>
      </c>
      <c r="K31" s="238">
        <f t="shared" si="1"/>
        <v>0</v>
      </c>
      <c r="L31" s="239">
        <v>0</v>
      </c>
      <c r="M31" s="238">
        <f t="shared" si="2"/>
        <v>0</v>
      </c>
      <c r="N31" s="240">
        <v>20</v>
      </c>
      <c r="O31" s="241">
        <v>4</v>
      </c>
      <c r="P31" s="242" t="s">
        <v>146</v>
      </c>
    </row>
    <row r="32" spans="1:16" s="242" customFormat="1" ht="12.75" customHeight="1">
      <c r="A32" s="235">
        <v>17</v>
      </c>
      <c r="B32" s="235" t="s">
        <v>151</v>
      </c>
      <c r="C32" s="235" t="s">
        <v>150</v>
      </c>
      <c r="D32" s="236" t="s">
        <v>416</v>
      </c>
      <c r="E32" s="237" t="s">
        <v>417</v>
      </c>
      <c r="F32" s="235" t="s">
        <v>250</v>
      </c>
      <c r="G32" s="238">
        <v>14.193</v>
      </c>
      <c r="H32" s="238"/>
      <c r="I32" s="238">
        <f t="shared" si="0"/>
        <v>0</v>
      </c>
      <c r="J32" s="239">
        <v>0</v>
      </c>
      <c r="K32" s="238">
        <f t="shared" si="1"/>
        <v>0</v>
      </c>
      <c r="L32" s="239">
        <v>0</v>
      </c>
      <c r="M32" s="238">
        <f t="shared" si="2"/>
        <v>0</v>
      </c>
      <c r="N32" s="240">
        <v>20</v>
      </c>
      <c r="O32" s="241">
        <v>4</v>
      </c>
      <c r="P32" s="242" t="s">
        <v>146</v>
      </c>
    </row>
    <row r="33" spans="1:16" s="242" customFormat="1" ht="12.75" customHeight="1">
      <c r="A33" s="235">
        <v>18</v>
      </c>
      <c r="B33" s="235" t="s">
        <v>151</v>
      </c>
      <c r="C33" s="235" t="s">
        <v>150</v>
      </c>
      <c r="D33" s="236" t="s">
        <v>418</v>
      </c>
      <c r="E33" s="237" t="s">
        <v>419</v>
      </c>
      <c r="F33" s="235" t="s">
        <v>250</v>
      </c>
      <c r="G33" s="238">
        <v>14.193</v>
      </c>
      <c r="H33" s="238"/>
      <c r="I33" s="238">
        <f t="shared" si="0"/>
        <v>0</v>
      </c>
      <c r="J33" s="239">
        <v>0</v>
      </c>
      <c r="K33" s="238">
        <f t="shared" si="1"/>
        <v>0</v>
      </c>
      <c r="L33" s="239">
        <v>0</v>
      </c>
      <c r="M33" s="238">
        <f t="shared" si="2"/>
        <v>0</v>
      </c>
      <c r="N33" s="240">
        <v>20</v>
      </c>
      <c r="O33" s="241">
        <v>4</v>
      </c>
      <c r="P33" s="242" t="s">
        <v>146</v>
      </c>
    </row>
    <row r="34" spans="1:16" s="242" customFormat="1" ht="12.75" customHeight="1">
      <c r="A34" s="235">
        <v>19</v>
      </c>
      <c r="B34" s="235" t="s">
        <v>151</v>
      </c>
      <c r="C34" s="235" t="s">
        <v>150</v>
      </c>
      <c r="D34" s="236" t="s">
        <v>422</v>
      </c>
      <c r="E34" s="237" t="s">
        <v>423</v>
      </c>
      <c r="F34" s="235" t="s">
        <v>250</v>
      </c>
      <c r="G34" s="238">
        <v>293.46300000000002</v>
      </c>
      <c r="H34" s="238"/>
      <c r="I34" s="238">
        <f t="shared" si="0"/>
        <v>0</v>
      </c>
      <c r="J34" s="239">
        <v>0</v>
      </c>
      <c r="K34" s="238">
        <f t="shared" si="1"/>
        <v>0</v>
      </c>
      <c r="L34" s="239">
        <v>0</v>
      </c>
      <c r="M34" s="238">
        <f t="shared" si="2"/>
        <v>0</v>
      </c>
      <c r="N34" s="240">
        <v>20</v>
      </c>
      <c r="O34" s="241">
        <v>4</v>
      </c>
      <c r="P34" s="242" t="s">
        <v>146</v>
      </c>
    </row>
    <row r="35" spans="1:16" s="242" customFormat="1" ht="12.75" customHeight="1">
      <c r="A35" s="235">
        <v>20</v>
      </c>
      <c r="B35" s="235" t="s">
        <v>151</v>
      </c>
      <c r="C35" s="235" t="s">
        <v>150</v>
      </c>
      <c r="D35" s="236" t="s">
        <v>426</v>
      </c>
      <c r="E35" s="237" t="s">
        <v>427</v>
      </c>
      <c r="F35" s="235" t="s">
        <v>250</v>
      </c>
      <c r="G35" s="238">
        <v>4.29</v>
      </c>
      <c r="H35" s="238"/>
      <c r="I35" s="238">
        <f t="shared" si="0"/>
        <v>0</v>
      </c>
      <c r="J35" s="239">
        <v>0</v>
      </c>
      <c r="K35" s="238">
        <f t="shared" si="1"/>
        <v>0</v>
      </c>
      <c r="L35" s="239">
        <v>0</v>
      </c>
      <c r="M35" s="238">
        <f t="shared" si="2"/>
        <v>0</v>
      </c>
      <c r="N35" s="240">
        <v>20</v>
      </c>
      <c r="O35" s="241">
        <v>4</v>
      </c>
      <c r="P35" s="242" t="s">
        <v>146</v>
      </c>
    </row>
    <row r="36" spans="1:16" s="232" customFormat="1" ht="12.75" customHeight="1">
      <c r="B36" s="233" t="s">
        <v>58</v>
      </c>
      <c r="D36" s="232" t="s">
        <v>259</v>
      </c>
      <c r="E36" s="232" t="s">
        <v>258</v>
      </c>
      <c r="H36" s="232">
        <v>0</v>
      </c>
      <c r="I36" s="234">
        <f>SUM(I37:I58)</f>
        <v>0</v>
      </c>
      <c r="K36" s="234">
        <f>SUM(K37:K58)</f>
        <v>0</v>
      </c>
      <c r="M36" s="234">
        <f>SUM(M37:M58)</f>
        <v>0</v>
      </c>
      <c r="P36" s="232" t="s">
        <v>152</v>
      </c>
    </row>
    <row r="37" spans="1:16" s="242" customFormat="1" ht="22.5" customHeight="1">
      <c r="A37" s="235">
        <v>21</v>
      </c>
      <c r="B37" s="235" t="s">
        <v>151</v>
      </c>
      <c r="C37" s="235" t="s">
        <v>150</v>
      </c>
      <c r="D37" s="236" t="s">
        <v>434</v>
      </c>
      <c r="E37" s="237" t="s">
        <v>435</v>
      </c>
      <c r="F37" s="235" t="s">
        <v>182</v>
      </c>
      <c r="G37" s="238">
        <v>172.54900000000001</v>
      </c>
      <c r="H37" s="238"/>
      <c r="I37" s="238">
        <f t="shared" ref="I37:I58" si="3">ROUND(G37*H37,3)</f>
        <v>0</v>
      </c>
      <c r="J37" s="239">
        <v>0</v>
      </c>
      <c r="K37" s="238">
        <f t="shared" ref="K37:K58" si="4">G37*J37</f>
        <v>0</v>
      </c>
      <c r="L37" s="239">
        <v>0</v>
      </c>
      <c r="M37" s="238">
        <f t="shared" ref="M37:M58" si="5">G37*L37</f>
        <v>0</v>
      </c>
      <c r="N37" s="240">
        <v>20</v>
      </c>
      <c r="O37" s="241">
        <v>4</v>
      </c>
      <c r="P37" s="242" t="s">
        <v>146</v>
      </c>
    </row>
    <row r="38" spans="1:16" s="242" customFormat="1" ht="12.75" customHeight="1">
      <c r="A38" s="235">
        <v>22</v>
      </c>
      <c r="B38" s="235" t="s">
        <v>151</v>
      </c>
      <c r="C38" s="235" t="s">
        <v>150</v>
      </c>
      <c r="D38" s="236" t="s">
        <v>436</v>
      </c>
      <c r="E38" s="237" t="s">
        <v>437</v>
      </c>
      <c r="F38" s="235" t="s">
        <v>250</v>
      </c>
      <c r="G38" s="238">
        <v>737.29600000000005</v>
      </c>
      <c r="H38" s="238"/>
      <c r="I38" s="238">
        <f t="shared" si="3"/>
        <v>0</v>
      </c>
      <c r="J38" s="239">
        <v>0</v>
      </c>
      <c r="K38" s="238">
        <f t="shared" si="4"/>
        <v>0</v>
      </c>
      <c r="L38" s="239">
        <v>0</v>
      </c>
      <c r="M38" s="238">
        <f t="shared" si="5"/>
        <v>0</v>
      </c>
      <c r="N38" s="240">
        <v>20</v>
      </c>
      <c r="O38" s="241">
        <v>4</v>
      </c>
      <c r="P38" s="242" t="s">
        <v>146</v>
      </c>
    </row>
    <row r="39" spans="1:16" s="242" customFormat="1" ht="12.75" customHeight="1">
      <c r="A39" s="235">
        <v>23</v>
      </c>
      <c r="B39" s="235" t="s">
        <v>151</v>
      </c>
      <c r="C39" s="235" t="s">
        <v>150</v>
      </c>
      <c r="D39" s="236" t="s">
        <v>438</v>
      </c>
      <c r="E39" s="237" t="s">
        <v>439</v>
      </c>
      <c r="F39" s="235" t="s">
        <v>250</v>
      </c>
      <c r="G39" s="238">
        <v>737.29600000000005</v>
      </c>
      <c r="H39" s="238"/>
      <c r="I39" s="238">
        <f t="shared" si="3"/>
        <v>0</v>
      </c>
      <c r="J39" s="239">
        <v>0</v>
      </c>
      <c r="K39" s="238">
        <f t="shared" si="4"/>
        <v>0</v>
      </c>
      <c r="L39" s="239">
        <v>0</v>
      </c>
      <c r="M39" s="238">
        <f t="shared" si="5"/>
        <v>0</v>
      </c>
      <c r="N39" s="240">
        <v>20</v>
      </c>
      <c r="O39" s="241">
        <v>4</v>
      </c>
      <c r="P39" s="242" t="s">
        <v>146</v>
      </c>
    </row>
    <row r="40" spans="1:16" s="242" customFormat="1" ht="12.75" customHeight="1">
      <c r="A40" s="235">
        <v>24</v>
      </c>
      <c r="B40" s="235" t="s">
        <v>151</v>
      </c>
      <c r="C40" s="235" t="s">
        <v>150</v>
      </c>
      <c r="D40" s="236" t="s">
        <v>440</v>
      </c>
      <c r="E40" s="237" t="s">
        <v>441</v>
      </c>
      <c r="F40" s="235" t="s">
        <v>250</v>
      </c>
      <c r="G40" s="238">
        <v>59.3</v>
      </c>
      <c r="H40" s="238"/>
      <c r="I40" s="238">
        <f t="shared" si="3"/>
        <v>0</v>
      </c>
      <c r="J40" s="239">
        <v>0</v>
      </c>
      <c r="K40" s="238">
        <f t="shared" si="4"/>
        <v>0</v>
      </c>
      <c r="L40" s="239">
        <v>0</v>
      </c>
      <c r="M40" s="238">
        <f t="shared" si="5"/>
        <v>0</v>
      </c>
      <c r="N40" s="240">
        <v>20</v>
      </c>
      <c r="O40" s="241">
        <v>4</v>
      </c>
      <c r="P40" s="242" t="s">
        <v>146</v>
      </c>
    </row>
    <row r="41" spans="1:16" s="242" customFormat="1" ht="12.75" customHeight="1">
      <c r="A41" s="235">
        <v>25</v>
      </c>
      <c r="B41" s="235" t="s">
        <v>151</v>
      </c>
      <c r="C41" s="235" t="s">
        <v>150</v>
      </c>
      <c r="D41" s="236" t="s">
        <v>442</v>
      </c>
      <c r="E41" s="237" t="s">
        <v>443</v>
      </c>
      <c r="F41" s="235" t="s">
        <v>250</v>
      </c>
      <c r="G41" s="238">
        <v>59.3</v>
      </c>
      <c r="H41" s="238"/>
      <c r="I41" s="238">
        <f t="shared" si="3"/>
        <v>0</v>
      </c>
      <c r="J41" s="239">
        <v>0</v>
      </c>
      <c r="K41" s="238">
        <f t="shared" si="4"/>
        <v>0</v>
      </c>
      <c r="L41" s="239">
        <v>0</v>
      </c>
      <c r="M41" s="238">
        <f t="shared" si="5"/>
        <v>0</v>
      </c>
      <c r="N41" s="240">
        <v>20</v>
      </c>
      <c r="O41" s="241">
        <v>4</v>
      </c>
      <c r="P41" s="242" t="s">
        <v>146</v>
      </c>
    </row>
    <row r="42" spans="1:16" s="242" customFormat="1" ht="12.75" customHeight="1">
      <c r="A42" s="235">
        <v>26</v>
      </c>
      <c r="B42" s="235" t="s">
        <v>151</v>
      </c>
      <c r="C42" s="235" t="s">
        <v>150</v>
      </c>
      <c r="D42" s="236" t="s">
        <v>444</v>
      </c>
      <c r="E42" s="237" t="s">
        <v>445</v>
      </c>
      <c r="F42" s="235" t="s">
        <v>250</v>
      </c>
      <c r="G42" s="238">
        <v>647.5</v>
      </c>
      <c r="H42" s="238"/>
      <c r="I42" s="238">
        <f t="shared" si="3"/>
        <v>0</v>
      </c>
      <c r="J42" s="239">
        <v>0</v>
      </c>
      <c r="K42" s="238">
        <f t="shared" si="4"/>
        <v>0</v>
      </c>
      <c r="L42" s="239">
        <v>0</v>
      </c>
      <c r="M42" s="238">
        <f t="shared" si="5"/>
        <v>0</v>
      </c>
      <c r="N42" s="240">
        <v>20</v>
      </c>
      <c r="O42" s="241">
        <v>4</v>
      </c>
      <c r="P42" s="242" t="s">
        <v>146</v>
      </c>
    </row>
    <row r="43" spans="1:16" s="242" customFormat="1" ht="12.75" customHeight="1">
      <c r="A43" s="235">
        <v>27</v>
      </c>
      <c r="B43" s="235" t="s">
        <v>151</v>
      </c>
      <c r="C43" s="235" t="s">
        <v>150</v>
      </c>
      <c r="D43" s="236" t="s">
        <v>446</v>
      </c>
      <c r="E43" s="237" t="s">
        <v>447</v>
      </c>
      <c r="F43" s="235" t="s">
        <v>250</v>
      </c>
      <c r="G43" s="238">
        <v>647.5</v>
      </c>
      <c r="H43" s="238"/>
      <c r="I43" s="238">
        <f t="shared" si="3"/>
        <v>0</v>
      </c>
      <c r="J43" s="239">
        <v>0</v>
      </c>
      <c r="K43" s="238">
        <f t="shared" si="4"/>
        <v>0</v>
      </c>
      <c r="L43" s="239">
        <v>0</v>
      </c>
      <c r="M43" s="238">
        <f t="shared" si="5"/>
        <v>0</v>
      </c>
      <c r="N43" s="240">
        <v>20</v>
      </c>
      <c r="O43" s="241">
        <v>4</v>
      </c>
      <c r="P43" s="242" t="s">
        <v>146</v>
      </c>
    </row>
    <row r="44" spans="1:16" s="242" customFormat="1" ht="22.5" customHeight="1">
      <c r="A44" s="235">
        <v>28</v>
      </c>
      <c r="B44" s="235" t="s">
        <v>151</v>
      </c>
      <c r="C44" s="235" t="s">
        <v>150</v>
      </c>
      <c r="D44" s="236" t="s">
        <v>4432</v>
      </c>
      <c r="E44" s="237" t="s">
        <v>4433</v>
      </c>
      <c r="F44" s="235" t="s">
        <v>166</v>
      </c>
      <c r="G44" s="238">
        <v>22.25</v>
      </c>
      <c r="H44" s="238"/>
      <c r="I44" s="238">
        <f t="shared" si="3"/>
        <v>0</v>
      </c>
      <c r="J44" s="239">
        <v>0</v>
      </c>
      <c r="K44" s="238">
        <f t="shared" si="4"/>
        <v>0</v>
      </c>
      <c r="L44" s="239">
        <v>0</v>
      </c>
      <c r="M44" s="238">
        <f t="shared" si="5"/>
        <v>0</v>
      </c>
      <c r="N44" s="240">
        <v>20</v>
      </c>
      <c r="O44" s="241">
        <v>4</v>
      </c>
      <c r="P44" s="242" t="s">
        <v>146</v>
      </c>
    </row>
    <row r="45" spans="1:16" s="242" customFormat="1" ht="12.75" customHeight="1">
      <c r="A45" s="235">
        <v>29</v>
      </c>
      <c r="B45" s="235" t="s">
        <v>151</v>
      </c>
      <c r="C45" s="235" t="s">
        <v>150</v>
      </c>
      <c r="D45" s="236" t="s">
        <v>448</v>
      </c>
      <c r="E45" s="237" t="s">
        <v>449</v>
      </c>
      <c r="F45" s="235" t="s">
        <v>182</v>
      </c>
      <c r="G45" s="238">
        <v>30.248000000000001</v>
      </c>
      <c r="H45" s="238"/>
      <c r="I45" s="238">
        <f t="shared" si="3"/>
        <v>0</v>
      </c>
      <c r="J45" s="239">
        <v>0</v>
      </c>
      <c r="K45" s="238">
        <f t="shared" si="4"/>
        <v>0</v>
      </c>
      <c r="L45" s="239">
        <v>0</v>
      </c>
      <c r="M45" s="238">
        <f t="shared" si="5"/>
        <v>0</v>
      </c>
      <c r="N45" s="240">
        <v>20</v>
      </c>
      <c r="O45" s="241">
        <v>4</v>
      </c>
      <c r="P45" s="242" t="s">
        <v>146</v>
      </c>
    </row>
    <row r="46" spans="1:16" s="242" customFormat="1" ht="12.75" customHeight="1">
      <c r="A46" s="235">
        <v>30</v>
      </c>
      <c r="B46" s="235" t="s">
        <v>151</v>
      </c>
      <c r="C46" s="235" t="s">
        <v>150</v>
      </c>
      <c r="D46" s="236" t="s">
        <v>450</v>
      </c>
      <c r="E46" s="237" t="s">
        <v>451</v>
      </c>
      <c r="F46" s="235" t="s">
        <v>250</v>
      </c>
      <c r="G46" s="238">
        <v>151.77699999999999</v>
      </c>
      <c r="H46" s="238"/>
      <c r="I46" s="238">
        <f t="shared" si="3"/>
        <v>0</v>
      </c>
      <c r="J46" s="239">
        <v>0</v>
      </c>
      <c r="K46" s="238">
        <f t="shared" si="4"/>
        <v>0</v>
      </c>
      <c r="L46" s="239">
        <v>0</v>
      </c>
      <c r="M46" s="238">
        <f t="shared" si="5"/>
        <v>0</v>
      </c>
      <c r="N46" s="240">
        <v>20</v>
      </c>
      <c r="O46" s="241">
        <v>4</v>
      </c>
      <c r="P46" s="242" t="s">
        <v>146</v>
      </c>
    </row>
    <row r="47" spans="1:16" s="242" customFormat="1" ht="12.75" customHeight="1">
      <c r="A47" s="235">
        <v>31</v>
      </c>
      <c r="B47" s="235" t="s">
        <v>151</v>
      </c>
      <c r="C47" s="235" t="s">
        <v>150</v>
      </c>
      <c r="D47" s="236" t="s">
        <v>452</v>
      </c>
      <c r="E47" s="237" t="s">
        <v>453</v>
      </c>
      <c r="F47" s="235" t="s">
        <v>250</v>
      </c>
      <c r="G47" s="238">
        <v>151.77699999999999</v>
      </c>
      <c r="H47" s="238"/>
      <c r="I47" s="238">
        <f t="shared" si="3"/>
        <v>0</v>
      </c>
      <c r="J47" s="239">
        <v>0</v>
      </c>
      <c r="K47" s="238">
        <f t="shared" si="4"/>
        <v>0</v>
      </c>
      <c r="L47" s="239">
        <v>0</v>
      </c>
      <c r="M47" s="238">
        <f t="shared" si="5"/>
        <v>0</v>
      </c>
      <c r="N47" s="240">
        <v>20</v>
      </c>
      <c r="O47" s="241">
        <v>4</v>
      </c>
      <c r="P47" s="242" t="s">
        <v>146</v>
      </c>
    </row>
    <row r="48" spans="1:16" s="242" customFormat="1" ht="12.75" customHeight="1">
      <c r="A48" s="235">
        <v>32</v>
      </c>
      <c r="B48" s="235" t="s">
        <v>151</v>
      </c>
      <c r="C48" s="235" t="s">
        <v>150</v>
      </c>
      <c r="D48" s="236" t="s">
        <v>454</v>
      </c>
      <c r="E48" s="237" t="s">
        <v>455</v>
      </c>
      <c r="F48" s="235" t="s">
        <v>250</v>
      </c>
      <c r="G48" s="238">
        <v>4.88</v>
      </c>
      <c r="H48" s="238"/>
      <c r="I48" s="238">
        <f t="shared" si="3"/>
        <v>0</v>
      </c>
      <c r="J48" s="239">
        <v>0</v>
      </c>
      <c r="K48" s="238">
        <f t="shared" si="4"/>
        <v>0</v>
      </c>
      <c r="L48" s="239">
        <v>0</v>
      </c>
      <c r="M48" s="238">
        <f t="shared" si="5"/>
        <v>0</v>
      </c>
      <c r="N48" s="240">
        <v>20</v>
      </c>
      <c r="O48" s="241">
        <v>4</v>
      </c>
      <c r="P48" s="242" t="s">
        <v>146</v>
      </c>
    </row>
    <row r="49" spans="1:16" s="242" customFormat="1" ht="12.75" customHeight="1">
      <c r="A49" s="235">
        <v>33</v>
      </c>
      <c r="B49" s="235" t="s">
        <v>151</v>
      </c>
      <c r="C49" s="235" t="s">
        <v>150</v>
      </c>
      <c r="D49" s="236" t="s">
        <v>456</v>
      </c>
      <c r="E49" s="237" t="s">
        <v>457</v>
      </c>
      <c r="F49" s="235" t="s">
        <v>250</v>
      </c>
      <c r="G49" s="238">
        <v>4.88</v>
      </c>
      <c r="H49" s="238"/>
      <c r="I49" s="238">
        <f t="shared" si="3"/>
        <v>0</v>
      </c>
      <c r="J49" s="239">
        <v>0</v>
      </c>
      <c r="K49" s="238">
        <f t="shared" si="4"/>
        <v>0</v>
      </c>
      <c r="L49" s="239">
        <v>0</v>
      </c>
      <c r="M49" s="238">
        <f t="shared" si="5"/>
        <v>0</v>
      </c>
      <c r="N49" s="240">
        <v>20</v>
      </c>
      <c r="O49" s="241">
        <v>4</v>
      </c>
      <c r="P49" s="242" t="s">
        <v>146</v>
      </c>
    </row>
    <row r="50" spans="1:16" s="242" customFormat="1" ht="12.75" customHeight="1">
      <c r="A50" s="235">
        <v>34</v>
      </c>
      <c r="B50" s="235" t="s">
        <v>151</v>
      </c>
      <c r="C50" s="235" t="s">
        <v>150</v>
      </c>
      <c r="D50" s="236" t="s">
        <v>458</v>
      </c>
      <c r="E50" s="237" t="s">
        <v>459</v>
      </c>
      <c r="F50" s="235" t="s">
        <v>250</v>
      </c>
      <c r="G50" s="238">
        <v>31.821999999999999</v>
      </c>
      <c r="H50" s="238"/>
      <c r="I50" s="238">
        <f t="shared" si="3"/>
        <v>0</v>
      </c>
      <c r="J50" s="239">
        <v>0</v>
      </c>
      <c r="K50" s="238">
        <f t="shared" si="4"/>
        <v>0</v>
      </c>
      <c r="L50" s="239">
        <v>0</v>
      </c>
      <c r="M50" s="238">
        <f t="shared" si="5"/>
        <v>0</v>
      </c>
      <c r="N50" s="240">
        <v>20</v>
      </c>
      <c r="O50" s="241">
        <v>4</v>
      </c>
      <c r="P50" s="242" t="s">
        <v>146</v>
      </c>
    </row>
    <row r="51" spans="1:16" s="242" customFormat="1" ht="12.75" customHeight="1">
      <c r="A51" s="235">
        <v>35</v>
      </c>
      <c r="B51" s="235" t="s">
        <v>151</v>
      </c>
      <c r="C51" s="235" t="s">
        <v>150</v>
      </c>
      <c r="D51" s="236" t="s">
        <v>460</v>
      </c>
      <c r="E51" s="237" t="s">
        <v>461</v>
      </c>
      <c r="F51" s="235" t="s">
        <v>250</v>
      </c>
      <c r="G51" s="238">
        <v>31.821999999999999</v>
      </c>
      <c r="H51" s="238"/>
      <c r="I51" s="238">
        <f t="shared" si="3"/>
        <v>0</v>
      </c>
      <c r="J51" s="239">
        <v>0</v>
      </c>
      <c r="K51" s="238">
        <f t="shared" si="4"/>
        <v>0</v>
      </c>
      <c r="L51" s="239">
        <v>0</v>
      </c>
      <c r="M51" s="238">
        <f t="shared" si="5"/>
        <v>0</v>
      </c>
      <c r="N51" s="240">
        <v>20</v>
      </c>
      <c r="O51" s="241">
        <v>4</v>
      </c>
      <c r="P51" s="242" t="s">
        <v>146</v>
      </c>
    </row>
    <row r="52" spans="1:16" s="242" customFormat="1" ht="12.75" customHeight="1">
      <c r="A52" s="235">
        <v>36</v>
      </c>
      <c r="B52" s="235" t="s">
        <v>151</v>
      </c>
      <c r="C52" s="235" t="s">
        <v>150</v>
      </c>
      <c r="D52" s="236" t="s">
        <v>462</v>
      </c>
      <c r="E52" s="237" t="s">
        <v>463</v>
      </c>
      <c r="F52" s="235" t="s">
        <v>166</v>
      </c>
      <c r="G52" s="238">
        <v>2.52</v>
      </c>
      <c r="H52" s="238"/>
      <c r="I52" s="238">
        <f t="shared" si="3"/>
        <v>0</v>
      </c>
      <c r="J52" s="239">
        <v>0</v>
      </c>
      <c r="K52" s="238">
        <f t="shared" si="4"/>
        <v>0</v>
      </c>
      <c r="L52" s="239">
        <v>0</v>
      </c>
      <c r="M52" s="238">
        <f t="shared" si="5"/>
        <v>0</v>
      </c>
      <c r="N52" s="240">
        <v>20</v>
      </c>
      <c r="O52" s="241">
        <v>4</v>
      </c>
      <c r="P52" s="242" t="s">
        <v>146</v>
      </c>
    </row>
    <row r="53" spans="1:16" s="242" customFormat="1" ht="12.75" customHeight="1">
      <c r="A53" s="235">
        <v>37</v>
      </c>
      <c r="B53" s="235" t="s">
        <v>151</v>
      </c>
      <c r="C53" s="235" t="s">
        <v>150</v>
      </c>
      <c r="D53" s="236" t="s">
        <v>472</v>
      </c>
      <c r="E53" s="237" t="s">
        <v>473</v>
      </c>
      <c r="F53" s="235" t="s">
        <v>182</v>
      </c>
      <c r="G53" s="238">
        <v>40.189</v>
      </c>
      <c r="H53" s="238"/>
      <c r="I53" s="238">
        <f t="shared" si="3"/>
        <v>0</v>
      </c>
      <c r="J53" s="239">
        <v>0</v>
      </c>
      <c r="K53" s="238">
        <f t="shared" si="4"/>
        <v>0</v>
      </c>
      <c r="L53" s="239">
        <v>0</v>
      </c>
      <c r="M53" s="238">
        <f t="shared" si="5"/>
        <v>0</v>
      </c>
      <c r="N53" s="240">
        <v>20</v>
      </c>
      <c r="O53" s="241">
        <v>4</v>
      </c>
      <c r="P53" s="242" t="s">
        <v>146</v>
      </c>
    </row>
    <row r="54" spans="1:16" s="242" customFormat="1" ht="12.75" customHeight="1">
      <c r="A54" s="235">
        <v>38</v>
      </c>
      <c r="B54" s="235" t="s">
        <v>151</v>
      </c>
      <c r="C54" s="235" t="s">
        <v>150</v>
      </c>
      <c r="D54" s="236" t="s">
        <v>474</v>
      </c>
      <c r="E54" s="237" t="s">
        <v>475</v>
      </c>
      <c r="F54" s="235" t="s">
        <v>166</v>
      </c>
      <c r="G54" s="238">
        <v>4.0190000000000001</v>
      </c>
      <c r="H54" s="238"/>
      <c r="I54" s="238">
        <f t="shared" si="3"/>
        <v>0</v>
      </c>
      <c r="J54" s="239">
        <v>0</v>
      </c>
      <c r="K54" s="238">
        <f t="shared" si="4"/>
        <v>0</v>
      </c>
      <c r="L54" s="239">
        <v>0</v>
      </c>
      <c r="M54" s="238">
        <f t="shared" si="5"/>
        <v>0</v>
      </c>
      <c r="N54" s="240">
        <v>20</v>
      </c>
      <c r="O54" s="241">
        <v>4</v>
      </c>
      <c r="P54" s="242" t="s">
        <v>146</v>
      </c>
    </row>
    <row r="55" spans="1:16" s="242" customFormat="1" ht="22.5" customHeight="1">
      <c r="A55" s="235">
        <v>39</v>
      </c>
      <c r="B55" s="235" t="s">
        <v>151</v>
      </c>
      <c r="C55" s="235" t="s">
        <v>150</v>
      </c>
      <c r="D55" s="236" t="s">
        <v>476</v>
      </c>
      <c r="E55" s="237" t="s">
        <v>477</v>
      </c>
      <c r="F55" s="235" t="s">
        <v>250</v>
      </c>
      <c r="G55" s="238">
        <v>136.4</v>
      </c>
      <c r="H55" s="238"/>
      <c r="I55" s="238">
        <f t="shared" si="3"/>
        <v>0</v>
      </c>
      <c r="J55" s="239">
        <v>0</v>
      </c>
      <c r="K55" s="238">
        <f t="shared" si="4"/>
        <v>0</v>
      </c>
      <c r="L55" s="239">
        <v>0</v>
      </c>
      <c r="M55" s="238">
        <f t="shared" si="5"/>
        <v>0</v>
      </c>
      <c r="N55" s="240">
        <v>20</v>
      </c>
      <c r="O55" s="241">
        <v>4</v>
      </c>
      <c r="P55" s="242" t="s">
        <v>146</v>
      </c>
    </row>
    <row r="56" spans="1:16" s="242" customFormat="1" ht="22.5" customHeight="1">
      <c r="A56" s="235">
        <v>40</v>
      </c>
      <c r="B56" s="235" t="s">
        <v>151</v>
      </c>
      <c r="C56" s="235" t="s">
        <v>150</v>
      </c>
      <c r="D56" s="236" t="s">
        <v>478</v>
      </c>
      <c r="E56" s="237" t="s">
        <v>479</v>
      </c>
      <c r="F56" s="235" t="s">
        <v>250</v>
      </c>
      <c r="G56" s="238">
        <v>136.4</v>
      </c>
      <c r="H56" s="238"/>
      <c r="I56" s="238">
        <f t="shared" si="3"/>
        <v>0</v>
      </c>
      <c r="J56" s="239">
        <v>0</v>
      </c>
      <c r="K56" s="238">
        <f t="shared" si="4"/>
        <v>0</v>
      </c>
      <c r="L56" s="239">
        <v>0</v>
      </c>
      <c r="M56" s="238">
        <f t="shared" si="5"/>
        <v>0</v>
      </c>
      <c r="N56" s="240">
        <v>20</v>
      </c>
      <c r="O56" s="241">
        <v>4</v>
      </c>
      <c r="P56" s="242" t="s">
        <v>146</v>
      </c>
    </row>
    <row r="57" spans="1:16" s="242" customFormat="1" ht="22.5" customHeight="1">
      <c r="A57" s="235">
        <v>41</v>
      </c>
      <c r="B57" s="235" t="s">
        <v>151</v>
      </c>
      <c r="C57" s="235" t="s">
        <v>150</v>
      </c>
      <c r="D57" s="236" t="s">
        <v>480</v>
      </c>
      <c r="E57" s="237" t="s">
        <v>481</v>
      </c>
      <c r="F57" s="235" t="s">
        <v>250</v>
      </c>
      <c r="G57" s="238">
        <v>109.89</v>
      </c>
      <c r="H57" s="238"/>
      <c r="I57" s="238">
        <f t="shared" si="3"/>
        <v>0</v>
      </c>
      <c r="J57" s="239">
        <v>0</v>
      </c>
      <c r="K57" s="238">
        <f t="shared" si="4"/>
        <v>0</v>
      </c>
      <c r="L57" s="239">
        <v>0</v>
      </c>
      <c r="M57" s="238">
        <f t="shared" si="5"/>
        <v>0</v>
      </c>
      <c r="N57" s="240">
        <v>20</v>
      </c>
      <c r="O57" s="241">
        <v>4</v>
      </c>
      <c r="P57" s="242" t="s">
        <v>146</v>
      </c>
    </row>
    <row r="58" spans="1:16" s="242" customFormat="1" ht="22.5" customHeight="1">
      <c r="A58" s="235">
        <v>42</v>
      </c>
      <c r="B58" s="235" t="s">
        <v>151</v>
      </c>
      <c r="C58" s="235" t="s">
        <v>150</v>
      </c>
      <c r="D58" s="236" t="s">
        <v>482</v>
      </c>
      <c r="E58" s="237" t="s">
        <v>483</v>
      </c>
      <c r="F58" s="235" t="s">
        <v>250</v>
      </c>
      <c r="G58" s="238">
        <v>109.89</v>
      </c>
      <c r="H58" s="238"/>
      <c r="I58" s="238">
        <f t="shared" si="3"/>
        <v>0</v>
      </c>
      <c r="J58" s="239">
        <v>0</v>
      </c>
      <c r="K58" s="238">
        <f t="shared" si="4"/>
        <v>0</v>
      </c>
      <c r="L58" s="239">
        <v>0</v>
      </c>
      <c r="M58" s="238">
        <f t="shared" si="5"/>
        <v>0</v>
      </c>
      <c r="N58" s="240">
        <v>20</v>
      </c>
      <c r="O58" s="241">
        <v>4</v>
      </c>
      <c r="P58" s="242" t="s">
        <v>146</v>
      </c>
    </row>
    <row r="59" spans="1:16" s="232" customFormat="1" ht="12.75" customHeight="1">
      <c r="B59" s="233" t="s">
        <v>58</v>
      </c>
      <c r="D59" s="232" t="s">
        <v>490</v>
      </c>
      <c r="E59" s="232" t="s">
        <v>491</v>
      </c>
      <c r="H59" s="232">
        <v>0</v>
      </c>
      <c r="I59" s="234">
        <f>SUM(I60:I84)</f>
        <v>0</v>
      </c>
      <c r="K59" s="234">
        <f>SUM(K60:K84)</f>
        <v>0</v>
      </c>
      <c r="M59" s="234">
        <f>SUM(M60:M84)</f>
        <v>0</v>
      </c>
      <c r="P59" s="232" t="s">
        <v>152</v>
      </c>
    </row>
    <row r="60" spans="1:16" s="242" customFormat="1" ht="12.75" customHeight="1">
      <c r="A60" s="235">
        <v>43</v>
      </c>
      <c r="B60" s="235" t="s">
        <v>151</v>
      </c>
      <c r="C60" s="235" t="s">
        <v>150</v>
      </c>
      <c r="D60" s="236" t="s">
        <v>492</v>
      </c>
      <c r="E60" s="237" t="s">
        <v>493</v>
      </c>
      <c r="F60" s="235" t="s">
        <v>250</v>
      </c>
      <c r="G60" s="238">
        <v>158.81299999999999</v>
      </c>
      <c r="H60" s="238"/>
      <c r="I60" s="238">
        <f t="shared" ref="I60:I84" si="6">ROUND(G60*H60,3)</f>
        <v>0</v>
      </c>
      <c r="J60" s="239">
        <v>0</v>
      </c>
      <c r="K60" s="238">
        <f t="shared" ref="K60:K84" si="7">G60*J60</f>
        <v>0</v>
      </c>
      <c r="L60" s="239">
        <v>0</v>
      </c>
      <c r="M60" s="238">
        <f t="shared" ref="M60:M84" si="8">G60*L60</f>
        <v>0</v>
      </c>
      <c r="N60" s="240">
        <v>20</v>
      </c>
      <c r="O60" s="241">
        <v>4</v>
      </c>
      <c r="P60" s="242" t="s">
        <v>146</v>
      </c>
    </row>
    <row r="61" spans="1:16" s="242" customFormat="1" ht="12.75" customHeight="1">
      <c r="A61" s="235">
        <v>44</v>
      </c>
      <c r="B61" s="235" t="s">
        <v>151</v>
      </c>
      <c r="C61" s="235" t="s">
        <v>150</v>
      </c>
      <c r="D61" s="236" t="s">
        <v>494</v>
      </c>
      <c r="E61" s="237" t="s">
        <v>495</v>
      </c>
      <c r="F61" s="235" t="s">
        <v>250</v>
      </c>
      <c r="G61" s="238">
        <v>46.3</v>
      </c>
      <c r="H61" s="238"/>
      <c r="I61" s="238">
        <f t="shared" si="6"/>
        <v>0</v>
      </c>
      <c r="J61" s="239">
        <v>0</v>
      </c>
      <c r="K61" s="238">
        <f t="shared" si="7"/>
        <v>0</v>
      </c>
      <c r="L61" s="239">
        <v>0</v>
      </c>
      <c r="M61" s="238">
        <f t="shared" si="8"/>
        <v>0</v>
      </c>
      <c r="N61" s="240">
        <v>20</v>
      </c>
      <c r="O61" s="241">
        <v>4</v>
      </c>
      <c r="P61" s="242" t="s">
        <v>146</v>
      </c>
    </row>
    <row r="62" spans="1:16" s="242" customFormat="1" ht="12.75" customHeight="1">
      <c r="A62" s="235">
        <v>45</v>
      </c>
      <c r="B62" s="235" t="s">
        <v>151</v>
      </c>
      <c r="C62" s="235" t="s">
        <v>150</v>
      </c>
      <c r="D62" s="236" t="s">
        <v>496</v>
      </c>
      <c r="E62" s="237" t="s">
        <v>497</v>
      </c>
      <c r="F62" s="235" t="s">
        <v>250</v>
      </c>
      <c r="G62" s="238">
        <v>46.3</v>
      </c>
      <c r="H62" s="238"/>
      <c r="I62" s="238">
        <f t="shared" si="6"/>
        <v>0</v>
      </c>
      <c r="J62" s="239">
        <v>0</v>
      </c>
      <c r="K62" s="238">
        <f t="shared" si="7"/>
        <v>0</v>
      </c>
      <c r="L62" s="239">
        <v>0</v>
      </c>
      <c r="M62" s="238">
        <f t="shared" si="8"/>
        <v>0</v>
      </c>
      <c r="N62" s="240">
        <v>20</v>
      </c>
      <c r="O62" s="241">
        <v>4</v>
      </c>
      <c r="P62" s="242" t="s">
        <v>146</v>
      </c>
    </row>
    <row r="63" spans="1:16" s="242" customFormat="1" ht="12.75" customHeight="1">
      <c r="A63" s="235">
        <v>46</v>
      </c>
      <c r="B63" s="235" t="s">
        <v>151</v>
      </c>
      <c r="C63" s="235" t="s">
        <v>150</v>
      </c>
      <c r="D63" s="236" t="s">
        <v>498</v>
      </c>
      <c r="E63" s="237" t="s">
        <v>499</v>
      </c>
      <c r="F63" s="235" t="s">
        <v>250</v>
      </c>
      <c r="G63" s="238">
        <v>46.3</v>
      </c>
      <c r="H63" s="238"/>
      <c r="I63" s="238">
        <f t="shared" si="6"/>
        <v>0</v>
      </c>
      <c r="J63" s="239">
        <v>0</v>
      </c>
      <c r="K63" s="238">
        <f t="shared" si="7"/>
        <v>0</v>
      </c>
      <c r="L63" s="239">
        <v>0</v>
      </c>
      <c r="M63" s="238">
        <f t="shared" si="8"/>
        <v>0</v>
      </c>
      <c r="N63" s="240">
        <v>20</v>
      </c>
      <c r="O63" s="241">
        <v>4</v>
      </c>
      <c r="P63" s="242" t="s">
        <v>146</v>
      </c>
    </row>
    <row r="64" spans="1:16" s="242" customFormat="1" ht="12.75" customHeight="1">
      <c r="A64" s="235">
        <v>47</v>
      </c>
      <c r="B64" s="235" t="s">
        <v>151</v>
      </c>
      <c r="C64" s="235" t="s">
        <v>150</v>
      </c>
      <c r="D64" s="236" t="s">
        <v>500</v>
      </c>
      <c r="E64" s="237" t="s">
        <v>501</v>
      </c>
      <c r="F64" s="235" t="s">
        <v>250</v>
      </c>
      <c r="G64" s="238">
        <v>46.3</v>
      </c>
      <c r="H64" s="238"/>
      <c r="I64" s="238">
        <f t="shared" si="6"/>
        <v>0</v>
      </c>
      <c r="J64" s="239">
        <v>0</v>
      </c>
      <c r="K64" s="238">
        <f t="shared" si="7"/>
        <v>0</v>
      </c>
      <c r="L64" s="239">
        <v>0</v>
      </c>
      <c r="M64" s="238">
        <f t="shared" si="8"/>
        <v>0</v>
      </c>
      <c r="N64" s="240">
        <v>20</v>
      </c>
      <c r="O64" s="241">
        <v>4</v>
      </c>
      <c r="P64" s="242" t="s">
        <v>146</v>
      </c>
    </row>
    <row r="65" spans="1:16" s="242" customFormat="1" ht="22.5" customHeight="1">
      <c r="A65" s="235">
        <v>48</v>
      </c>
      <c r="B65" s="235" t="s">
        <v>151</v>
      </c>
      <c r="C65" s="235" t="s">
        <v>150</v>
      </c>
      <c r="D65" s="236" t="s">
        <v>502</v>
      </c>
      <c r="E65" s="237" t="s">
        <v>503</v>
      </c>
      <c r="F65" s="235" t="s">
        <v>250</v>
      </c>
      <c r="G65" s="238">
        <v>737.29600000000005</v>
      </c>
      <c r="H65" s="238"/>
      <c r="I65" s="238">
        <f t="shared" si="6"/>
        <v>0</v>
      </c>
      <c r="J65" s="239">
        <v>0</v>
      </c>
      <c r="K65" s="238">
        <f t="shared" si="7"/>
        <v>0</v>
      </c>
      <c r="L65" s="239">
        <v>0</v>
      </c>
      <c r="M65" s="238">
        <f t="shared" si="8"/>
        <v>0</v>
      </c>
      <c r="N65" s="240">
        <v>20</v>
      </c>
      <c r="O65" s="241">
        <v>4</v>
      </c>
      <c r="P65" s="242" t="s">
        <v>146</v>
      </c>
    </row>
    <row r="66" spans="1:16" s="242" customFormat="1" ht="12.75" customHeight="1">
      <c r="A66" s="235">
        <v>49</v>
      </c>
      <c r="B66" s="235" t="s">
        <v>151</v>
      </c>
      <c r="C66" s="235" t="s">
        <v>150</v>
      </c>
      <c r="D66" s="236" t="s">
        <v>504</v>
      </c>
      <c r="E66" s="237" t="s">
        <v>505</v>
      </c>
      <c r="F66" s="235" t="s">
        <v>250</v>
      </c>
      <c r="G66" s="238">
        <v>902.55899999999997</v>
      </c>
      <c r="H66" s="238"/>
      <c r="I66" s="238">
        <f t="shared" si="6"/>
        <v>0</v>
      </c>
      <c r="J66" s="239">
        <v>0</v>
      </c>
      <c r="K66" s="238">
        <f t="shared" si="7"/>
        <v>0</v>
      </c>
      <c r="L66" s="239">
        <v>0</v>
      </c>
      <c r="M66" s="238">
        <f t="shared" si="8"/>
        <v>0</v>
      </c>
      <c r="N66" s="240">
        <v>20</v>
      </c>
      <c r="O66" s="241">
        <v>4</v>
      </c>
      <c r="P66" s="242" t="s">
        <v>146</v>
      </c>
    </row>
    <row r="67" spans="1:16" s="242" customFormat="1" ht="12.75" customHeight="1">
      <c r="A67" s="235">
        <v>50</v>
      </c>
      <c r="B67" s="235" t="s">
        <v>151</v>
      </c>
      <c r="C67" s="235" t="s">
        <v>150</v>
      </c>
      <c r="D67" s="236" t="s">
        <v>506</v>
      </c>
      <c r="E67" s="237" t="s">
        <v>507</v>
      </c>
      <c r="F67" s="235" t="s">
        <v>250</v>
      </c>
      <c r="G67" s="238">
        <v>1222.799</v>
      </c>
      <c r="H67" s="238"/>
      <c r="I67" s="238">
        <f t="shared" si="6"/>
        <v>0</v>
      </c>
      <c r="J67" s="239">
        <v>0</v>
      </c>
      <c r="K67" s="238">
        <f t="shared" si="7"/>
        <v>0</v>
      </c>
      <c r="L67" s="239">
        <v>0</v>
      </c>
      <c r="M67" s="238">
        <f t="shared" si="8"/>
        <v>0</v>
      </c>
      <c r="N67" s="240">
        <v>20</v>
      </c>
      <c r="O67" s="241">
        <v>4</v>
      </c>
      <c r="P67" s="242" t="s">
        <v>146</v>
      </c>
    </row>
    <row r="68" spans="1:16" s="242" customFormat="1" ht="22.5" customHeight="1">
      <c r="A68" s="235">
        <v>51</v>
      </c>
      <c r="B68" s="235" t="s">
        <v>151</v>
      </c>
      <c r="C68" s="235" t="s">
        <v>150</v>
      </c>
      <c r="D68" s="236" t="s">
        <v>508</v>
      </c>
      <c r="E68" s="237" t="s">
        <v>509</v>
      </c>
      <c r="F68" s="235" t="s">
        <v>250</v>
      </c>
      <c r="G68" s="238">
        <v>1270.3389999999999</v>
      </c>
      <c r="H68" s="238"/>
      <c r="I68" s="238">
        <f t="shared" si="6"/>
        <v>0</v>
      </c>
      <c r="J68" s="239">
        <v>0</v>
      </c>
      <c r="K68" s="238">
        <f t="shared" si="7"/>
        <v>0</v>
      </c>
      <c r="L68" s="239">
        <v>0</v>
      </c>
      <c r="M68" s="238">
        <f t="shared" si="8"/>
        <v>0</v>
      </c>
      <c r="N68" s="240">
        <v>20</v>
      </c>
      <c r="O68" s="241">
        <v>4</v>
      </c>
      <c r="P68" s="242" t="s">
        <v>146</v>
      </c>
    </row>
    <row r="69" spans="1:16" s="242" customFormat="1" ht="22.5" customHeight="1">
      <c r="A69" s="235">
        <v>52</v>
      </c>
      <c r="B69" s="235" t="s">
        <v>151</v>
      </c>
      <c r="C69" s="235" t="s">
        <v>150</v>
      </c>
      <c r="D69" s="236" t="s">
        <v>510</v>
      </c>
      <c r="E69" s="237" t="s">
        <v>511</v>
      </c>
      <c r="F69" s="235" t="s">
        <v>250</v>
      </c>
      <c r="G69" s="238">
        <v>1222.799</v>
      </c>
      <c r="H69" s="238"/>
      <c r="I69" s="238">
        <f>Y10</f>
        <v>0</v>
      </c>
      <c r="J69" s="239">
        <v>0</v>
      </c>
      <c r="K69" s="238">
        <f t="shared" si="7"/>
        <v>0</v>
      </c>
      <c r="L69" s="239">
        <v>0</v>
      </c>
      <c r="M69" s="238">
        <f t="shared" si="8"/>
        <v>0</v>
      </c>
      <c r="N69" s="240">
        <v>20</v>
      </c>
      <c r="O69" s="241">
        <v>4</v>
      </c>
      <c r="P69" s="242" t="s">
        <v>146</v>
      </c>
    </row>
    <row r="70" spans="1:16" s="242" customFormat="1" ht="12.75" customHeight="1">
      <c r="A70" s="235">
        <v>53</v>
      </c>
      <c r="B70" s="235" t="s">
        <v>151</v>
      </c>
      <c r="C70" s="235" t="s">
        <v>150</v>
      </c>
      <c r="D70" s="236" t="s">
        <v>514</v>
      </c>
      <c r="E70" s="237" t="s">
        <v>515</v>
      </c>
      <c r="F70" s="235" t="s">
        <v>161</v>
      </c>
      <c r="G70" s="238">
        <v>88.8</v>
      </c>
      <c r="H70" s="238"/>
      <c r="I70" s="238">
        <f t="shared" si="6"/>
        <v>0</v>
      </c>
      <c r="J70" s="239">
        <v>0</v>
      </c>
      <c r="K70" s="238">
        <f t="shared" si="7"/>
        <v>0</v>
      </c>
      <c r="L70" s="239">
        <v>0</v>
      </c>
      <c r="M70" s="238">
        <f t="shared" si="8"/>
        <v>0</v>
      </c>
      <c r="N70" s="240">
        <v>20</v>
      </c>
      <c r="O70" s="241">
        <v>4</v>
      </c>
      <c r="P70" s="242" t="s">
        <v>146</v>
      </c>
    </row>
    <row r="71" spans="1:16" s="242" customFormat="1" ht="22.5" customHeight="1">
      <c r="A71" s="235">
        <v>54</v>
      </c>
      <c r="B71" s="235" t="s">
        <v>151</v>
      </c>
      <c r="C71" s="235" t="s">
        <v>150</v>
      </c>
      <c r="D71" s="236" t="s">
        <v>516</v>
      </c>
      <c r="E71" s="237" t="s">
        <v>517</v>
      </c>
      <c r="F71" s="235" t="s">
        <v>250</v>
      </c>
      <c r="G71" s="238">
        <v>158.81299999999999</v>
      </c>
      <c r="H71" s="238"/>
      <c r="I71" s="238">
        <f t="shared" si="6"/>
        <v>0</v>
      </c>
      <c r="J71" s="239">
        <v>0</v>
      </c>
      <c r="K71" s="238">
        <f t="shared" si="7"/>
        <v>0</v>
      </c>
      <c r="L71" s="239">
        <v>0</v>
      </c>
      <c r="M71" s="238">
        <f t="shared" si="8"/>
        <v>0</v>
      </c>
      <c r="N71" s="240">
        <v>20</v>
      </c>
      <c r="O71" s="241">
        <v>4</v>
      </c>
      <c r="P71" s="242" t="s">
        <v>146</v>
      </c>
    </row>
    <row r="72" spans="1:16" s="242" customFormat="1" ht="12.75" customHeight="1">
      <c r="A72" s="235">
        <v>55</v>
      </c>
      <c r="B72" s="235" t="s">
        <v>151</v>
      </c>
      <c r="C72" s="235" t="s">
        <v>150</v>
      </c>
      <c r="D72" s="236" t="s">
        <v>522</v>
      </c>
      <c r="E72" s="237" t="s">
        <v>523</v>
      </c>
      <c r="F72" s="235" t="s">
        <v>161</v>
      </c>
      <c r="G72" s="238">
        <v>169.4</v>
      </c>
      <c r="H72" s="238"/>
      <c r="I72" s="238">
        <f t="shared" si="6"/>
        <v>0</v>
      </c>
      <c r="J72" s="239">
        <v>0</v>
      </c>
      <c r="K72" s="238">
        <f t="shared" si="7"/>
        <v>0</v>
      </c>
      <c r="L72" s="239">
        <v>0</v>
      </c>
      <c r="M72" s="238">
        <f t="shared" si="8"/>
        <v>0</v>
      </c>
      <c r="N72" s="240">
        <v>20</v>
      </c>
      <c r="O72" s="241">
        <v>4</v>
      </c>
      <c r="P72" s="242" t="s">
        <v>146</v>
      </c>
    </row>
    <row r="73" spans="1:16" s="242" customFormat="1" ht="12.75" customHeight="1">
      <c r="A73" s="235">
        <v>56</v>
      </c>
      <c r="B73" s="235" t="s">
        <v>151</v>
      </c>
      <c r="C73" s="235" t="s">
        <v>150</v>
      </c>
      <c r="D73" s="236" t="s">
        <v>524</v>
      </c>
      <c r="E73" s="237" t="s">
        <v>525</v>
      </c>
      <c r="F73" s="235" t="s">
        <v>250</v>
      </c>
      <c r="G73" s="238">
        <v>28.038</v>
      </c>
      <c r="H73" s="238"/>
      <c r="I73" s="238">
        <f t="shared" si="6"/>
        <v>0</v>
      </c>
      <c r="J73" s="239">
        <v>0</v>
      </c>
      <c r="K73" s="238">
        <f t="shared" si="7"/>
        <v>0</v>
      </c>
      <c r="L73" s="239">
        <v>0</v>
      </c>
      <c r="M73" s="238">
        <f t="shared" si="8"/>
        <v>0</v>
      </c>
      <c r="N73" s="240">
        <v>20</v>
      </c>
      <c r="O73" s="241">
        <v>4</v>
      </c>
      <c r="P73" s="242" t="s">
        <v>146</v>
      </c>
    </row>
    <row r="74" spans="1:16" s="242" customFormat="1" ht="12.75" customHeight="1">
      <c r="A74" s="235">
        <v>57</v>
      </c>
      <c r="B74" s="235" t="s">
        <v>151</v>
      </c>
      <c r="C74" s="235" t="s">
        <v>150</v>
      </c>
      <c r="D74" s="236" t="s">
        <v>526</v>
      </c>
      <c r="E74" s="237" t="s">
        <v>527</v>
      </c>
      <c r="F74" s="235" t="s">
        <v>250</v>
      </c>
      <c r="G74" s="238">
        <v>368.15199999999999</v>
      </c>
      <c r="H74" s="238"/>
      <c r="I74" s="238">
        <f t="shared" si="6"/>
        <v>0</v>
      </c>
      <c r="J74" s="239">
        <v>0</v>
      </c>
      <c r="K74" s="238">
        <f t="shared" si="7"/>
        <v>0</v>
      </c>
      <c r="L74" s="239">
        <v>0</v>
      </c>
      <c r="M74" s="238">
        <f t="shared" si="8"/>
        <v>0</v>
      </c>
      <c r="N74" s="240">
        <v>20</v>
      </c>
      <c r="O74" s="241">
        <v>4</v>
      </c>
      <c r="P74" s="242" t="s">
        <v>146</v>
      </c>
    </row>
    <row r="75" spans="1:16" s="242" customFormat="1" ht="12.75" customHeight="1">
      <c r="A75" s="235">
        <v>58</v>
      </c>
      <c r="B75" s="235" t="s">
        <v>151</v>
      </c>
      <c r="C75" s="235" t="s">
        <v>150</v>
      </c>
      <c r="D75" s="236" t="s">
        <v>530</v>
      </c>
      <c r="E75" s="237" t="s">
        <v>531</v>
      </c>
      <c r="F75" s="235" t="s">
        <v>250</v>
      </c>
      <c r="G75" s="238">
        <v>396.19</v>
      </c>
      <c r="H75" s="238"/>
      <c r="I75" s="238">
        <f t="shared" si="6"/>
        <v>0</v>
      </c>
      <c r="J75" s="239">
        <v>0</v>
      </c>
      <c r="K75" s="238">
        <f t="shared" si="7"/>
        <v>0</v>
      </c>
      <c r="L75" s="239">
        <v>0</v>
      </c>
      <c r="M75" s="238">
        <f t="shared" si="8"/>
        <v>0</v>
      </c>
      <c r="N75" s="240">
        <v>20</v>
      </c>
      <c r="O75" s="241">
        <v>4</v>
      </c>
      <c r="P75" s="242" t="s">
        <v>146</v>
      </c>
    </row>
    <row r="76" spans="1:16" s="242" customFormat="1" ht="12.75" customHeight="1">
      <c r="A76" s="235">
        <v>59</v>
      </c>
      <c r="B76" s="235" t="s">
        <v>151</v>
      </c>
      <c r="C76" s="235" t="s">
        <v>150</v>
      </c>
      <c r="D76" s="236" t="s">
        <v>532</v>
      </c>
      <c r="E76" s="237" t="s">
        <v>533</v>
      </c>
      <c r="F76" s="235" t="s">
        <v>182</v>
      </c>
      <c r="G76" s="238">
        <v>24.472000000000001</v>
      </c>
      <c r="H76" s="238"/>
      <c r="I76" s="238">
        <f t="shared" si="6"/>
        <v>0</v>
      </c>
      <c r="J76" s="239">
        <v>0</v>
      </c>
      <c r="K76" s="238">
        <f t="shared" si="7"/>
        <v>0</v>
      </c>
      <c r="L76" s="239">
        <v>0</v>
      </c>
      <c r="M76" s="238">
        <f t="shared" si="8"/>
        <v>0</v>
      </c>
      <c r="N76" s="240">
        <v>20</v>
      </c>
      <c r="O76" s="241">
        <v>4</v>
      </c>
      <c r="P76" s="242" t="s">
        <v>146</v>
      </c>
    </row>
    <row r="77" spans="1:16" s="242" customFormat="1" ht="22.5" customHeight="1">
      <c r="A77" s="235">
        <v>60</v>
      </c>
      <c r="B77" s="235" t="s">
        <v>151</v>
      </c>
      <c r="C77" s="235" t="s">
        <v>150</v>
      </c>
      <c r="D77" s="236" t="s">
        <v>534</v>
      </c>
      <c r="E77" s="237" t="s">
        <v>535</v>
      </c>
      <c r="F77" s="235" t="s">
        <v>182</v>
      </c>
      <c r="G77" s="238">
        <v>24.472000000000001</v>
      </c>
      <c r="H77" s="238"/>
      <c r="I77" s="238">
        <f t="shared" si="6"/>
        <v>0</v>
      </c>
      <c r="J77" s="239">
        <v>0</v>
      </c>
      <c r="K77" s="238">
        <f t="shared" si="7"/>
        <v>0</v>
      </c>
      <c r="L77" s="239">
        <v>0</v>
      </c>
      <c r="M77" s="238">
        <f t="shared" si="8"/>
        <v>0</v>
      </c>
      <c r="N77" s="240">
        <v>20</v>
      </c>
      <c r="O77" s="241">
        <v>4</v>
      </c>
      <c r="P77" s="242" t="s">
        <v>146</v>
      </c>
    </row>
    <row r="78" spans="1:16" s="242" customFormat="1" ht="22.5" customHeight="1">
      <c r="A78" s="235">
        <v>61</v>
      </c>
      <c r="B78" s="235" t="s">
        <v>151</v>
      </c>
      <c r="C78" s="235" t="s">
        <v>150</v>
      </c>
      <c r="D78" s="236" t="s">
        <v>536</v>
      </c>
      <c r="E78" s="237" t="s">
        <v>537</v>
      </c>
      <c r="F78" s="235" t="s">
        <v>182</v>
      </c>
      <c r="G78" s="238">
        <v>24.472000000000001</v>
      </c>
      <c r="H78" s="238"/>
      <c r="I78" s="238">
        <f t="shared" si="6"/>
        <v>0</v>
      </c>
      <c r="J78" s="239">
        <v>0</v>
      </c>
      <c r="K78" s="238">
        <f t="shared" si="7"/>
        <v>0</v>
      </c>
      <c r="L78" s="239">
        <v>0</v>
      </c>
      <c r="M78" s="238">
        <f t="shared" si="8"/>
        <v>0</v>
      </c>
      <c r="N78" s="240">
        <v>20</v>
      </c>
      <c r="O78" s="241">
        <v>4</v>
      </c>
      <c r="P78" s="242" t="s">
        <v>146</v>
      </c>
    </row>
    <row r="79" spans="1:16" s="242" customFormat="1" ht="22.5" customHeight="1">
      <c r="A79" s="235">
        <v>62</v>
      </c>
      <c r="B79" s="235" t="s">
        <v>151</v>
      </c>
      <c r="C79" s="235" t="s">
        <v>150</v>
      </c>
      <c r="D79" s="236" t="s">
        <v>4434</v>
      </c>
      <c r="E79" s="237" t="s">
        <v>4435</v>
      </c>
      <c r="F79" s="235" t="s">
        <v>182</v>
      </c>
      <c r="G79" s="238">
        <v>115.92</v>
      </c>
      <c r="H79" s="238"/>
      <c r="I79" s="238">
        <f t="shared" si="6"/>
        <v>0</v>
      </c>
      <c r="J79" s="239">
        <v>0</v>
      </c>
      <c r="K79" s="238">
        <f t="shared" si="7"/>
        <v>0</v>
      </c>
      <c r="L79" s="239">
        <v>0</v>
      </c>
      <c r="M79" s="238">
        <f t="shared" si="8"/>
        <v>0</v>
      </c>
      <c r="N79" s="240">
        <v>20</v>
      </c>
      <c r="O79" s="241">
        <v>4</v>
      </c>
      <c r="P79" s="242" t="s">
        <v>146</v>
      </c>
    </row>
    <row r="80" spans="1:16" s="242" customFormat="1" ht="22.5" customHeight="1">
      <c r="A80" s="235">
        <v>63</v>
      </c>
      <c r="B80" s="235" t="s">
        <v>151</v>
      </c>
      <c r="C80" s="235" t="s">
        <v>150</v>
      </c>
      <c r="D80" s="236" t="s">
        <v>540</v>
      </c>
      <c r="E80" s="237" t="s">
        <v>541</v>
      </c>
      <c r="F80" s="235" t="s">
        <v>166</v>
      </c>
      <c r="G80" s="238">
        <v>1.2669999999999999</v>
      </c>
      <c r="H80" s="238"/>
      <c r="I80" s="238">
        <f t="shared" si="6"/>
        <v>0</v>
      </c>
      <c r="J80" s="239">
        <v>0</v>
      </c>
      <c r="K80" s="238">
        <f t="shared" si="7"/>
        <v>0</v>
      </c>
      <c r="L80" s="239">
        <v>0</v>
      </c>
      <c r="M80" s="238">
        <f t="shared" si="8"/>
        <v>0</v>
      </c>
      <c r="N80" s="240">
        <v>20</v>
      </c>
      <c r="O80" s="241">
        <v>4</v>
      </c>
      <c r="P80" s="242" t="s">
        <v>146</v>
      </c>
    </row>
    <row r="81" spans="1:16" s="242" customFormat="1" ht="12.75" customHeight="1">
      <c r="A81" s="235">
        <v>64</v>
      </c>
      <c r="B81" s="235" t="s">
        <v>151</v>
      </c>
      <c r="C81" s="235" t="s">
        <v>150</v>
      </c>
      <c r="D81" s="236" t="s">
        <v>544</v>
      </c>
      <c r="E81" s="237" t="s">
        <v>4436</v>
      </c>
      <c r="F81" s="235" t="s">
        <v>250</v>
      </c>
      <c r="G81" s="238">
        <v>338.7</v>
      </c>
      <c r="H81" s="238"/>
      <c r="I81" s="238">
        <f t="shared" si="6"/>
        <v>0</v>
      </c>
      <c r="J81" s="239">
        <v>0</v>
      </c>
      <c r="K81" s="238">
        <f t="shared" si="7"/>
        <v>0</v>
      </c>
      <c r="L81" s="239">
        <v>0</v>
      </c>
      <c r="M81" s="238">
        <f t="shared" si="8"/>
        <v>0</v>
      </c>
      <c r="N81" s="240">
        <v>20</v>
      </c>
      <c r="O81" s="241">
        <v>4</v>
      </c>
      <c r="P81" s="242" t="s">
        <v>146</v>
      </c>
    </row>
    <row r="82" spans="1:16" s="242" customFormat="1" ht="12.75" customHeight="1">
      <c r="A82" s="235">
        <v>65</v>
      </c>
      <c r="B82" s="235" t="s">
        <v>151</v>
      </c>
      <c r="C82" s="235" t="s">
        <v>150</v>
      </c>
      <c r="D82" s="236" t="s">
        <v>546</v>
      </c>
      <c r="E82" s="237" t="s">
        <v>547</v>
      </c>
      <c r="F82" s="235" t="s">
        <v>171</v>
      </c>
      <c r="G82" s="238">
        <v>0.5</v>
      </c>
      <c r="H82" s="238"/>
      <c r="I82" s="238">
        <f t="shared" si="6"/>
        <v>0</v>
      </c>
      <c r="J82" s="239">
        <v>0</v>
      </c>
      <c r="K82" s="238">
        <f t="shared" si="7"/>
        <v>0</v>
      </c>
      <c r="L82" s="239">
        <v>0</v>
      </c>
      <c r="M82" s="238">
        <f t="shared" si="8"/>
        <v>0</v>
      </c>
      <c r="N82" s="240">
        <v>20</v>
      </c>
      <c r="O82" s="241">
        <v>4</v>
      </c>
      <c r="P82" s="242" t="s">
        <v>146</v>
      </c>
    </row>
    <row r="83" spans="1:16" s="250" customFormat="1" ht="12.75" customHeight="1">
      <c r="A83" s="243">
        <v>66</v>
      </c>
      <c r="B83" s="243" t="s">
        <v>157</v>
      </c>
      <c r="C83" s="243" t="s">
        <v>160</v>
      </c>
      <c r="D83" s="244" t="s">
        <v>548</v>
      </c>
      <c r="E83" s="245" t="s">
        <v>549</v>
      </c>
      <c r="F83" s="243" t="s">
        <v>171</v>
      </c>
      <c r="G83" s="246">
        <v>4</v>
      </c>
      <c r="H83" s="246"/>
      <c r="I83" s="246">
        <f t="shared" si="6"/>
        <v>0</v>
      </c>
      <c r="J83" s="247">
        <v>0</v>
      </c>
      <c r="K83" s="246">
        <f t="shared" si="7"/>
        <v>0</v>
      </c>
      <c r="L83" s="247">
        <v>0</v>
      </c>
      <c r="M83" s="246">
        <f t="shared" si="8"/>
        <v>0</v>
      </c>
      <c r="N83" s="248">
        <v>20</v>
      </c>
      <c r="O83" s="249">
        <v>8</v>
      </c>
      <c r="P83" s="250" t="s">
        <v>146</v>
      </c>
    </row>
    <row r="84" spans="1:16" s="250" customFormat="1" ht="12.75" customHeight="1">
      <c r="A84" s="243">
        <v>67</v>
      </c>
      <c r="B84" s="243" t="s">
        <v>157</v>
      </c>
      <c r="C84" s="243" t="s">
        <v>160</v>
      </c>
      <c r="D84" s="244" t="s">
        <v>552</v>
      </c>
      <c r="E84" s="245" t="s">
        <v>553</v>
      </c>
      <c r="F84" s="243" t="s">
        <v>171</v>
      </c>
      <c r="G84" s="246">
        <v>4</v>
      </c>
      <c r="H84" s="246"/>
      <c r="I84" s="246">
        <f t="shared" si="6"/>
        <v>0</v>
      </c>
      <c r="J84" s="247">
        <v>0</v>
      </c>
      <c r="K84" s="246">
        <f t="shared" si="7"/>
        <v>0</v>
      </c>
      <c r="L84" s="247">
        <v>0</v>
      </c>
      <c r="M84" s="246">
        <f t="shared" si="8"/>
        <v>0</v>
      </c>
      <c r="N84" s="248">
        <v>20</v>
      </c>
      <c r="O84" s="249">
        <v>8</v>
      </c>
      <c r="P84" s="250" t="s">
        <v>146</v>
      </c>
    </row>
    <row r="85" spans="1:16" s="232" customFormat="1" ht="12.75" customHeight="1">
      <c r="B85" s="233" t="s">
        <v>58</v>
      </c>
      <c r="D85" s="232" t="s">
        <v>562</v>
      </c>
      <c r="E85" s="232" t="s">
        <v>563</v>
      </c>
      <c r="H85" s="232">
        <v>0</v>
      </c>
      <c r="I85" s="234">
        <f>SUM(I86:I92)</f>
        <v>0</v>
      </c>
      <c r="K85" s="234">
        <f>SUM(K86:K92)</f>
        <v>0</v>
      </c>
      <c r="M85" s="234">
        <f>SUM(M86:M92)</f>
        <v>0</v>
      </c>
      <c r="P85" s="232" t="s">
        <v>152</v>
      </c>
    </row>
    <row r="86" spans="1:16" s="242" customFormat="1" ht="12.75" customHeight="1">
      <c r="A86" s="235">
        <v>68</v>
      </c>
      <c r="B86" s="235" t="s">
        <v>151</v>
      </c>
      <c r="C86" s="235" t="s">
        <v>150</v>
      </c>
      <c r="D86" s="236" t="s">
        <v>564</v>
      </c>
      <c r="E86" s="237" t="s">
        <v>565</v>
      </c>
      <c r="F86" s="235" t="s">
        <v>250</v>
      </c>
      <c r="G86" s="238">
        <v>435.95800000000003</v>
      </c>
      <c r="H86" s="238"/>
      <c r="I86" s="238">
        <f t="shared" ref="I86:I92" si="9">ROUND(G86*H86,3)</f>
        <v>0</v>
      </c>
      <c r="J86" s="239">
        <v>0</v>
      </c>
      <c r="K86" s="238">
        <f t="shared" ref="K86:K92" si="10">G86*J86</f>
        <v>0</v>
      </c>
      <c r="L86" s="239">
        <v>0</v>
      </c>
      <c r="M86" s="238">
        <f t="shared" ref="M86:M92" si="11">G86*L86</f>
        <v>0</v>
      </c>
      <c r="N86" s="240">
        <v>20</v>
      </c>
      <c r="O86" s="241">
        <v>4</v>
      </c>
      <c r="P86" s="242" t="s">
        <v>146</v>
      </c>
    </row>
    <row r="87" spans="1:16" s="242" customFormat="1" ht="22.5" customHeight="1">
      <c r="A87" s="235">
        <v>69</v>
      </c>
      <c r="B87" s="235" t="s">
        <v>151</v>
      </c>
      <c r="C87" s="235" t="s">
        <v>150</v>
      </c>
      <c r="D87" s="236" t="s">
        <v>4437</v>
      </c>
      <c r="E87" s="237" t="s">
        <v>4438</v>
      </c>
      <c r="F87" s="235" t="s">
        <v>250</v>
      </c>
      <c r="G87" s="238">
        <v>52</v>
      </c>
      <c r="H87" s="238"/>
      <c r="I87" s="238">
        <f t="shared" si="9"/>
        <v>0</v>
      </c>
      <c r="J87" s="239">
        <v>0</v>
      </c>
      <c r="K87" s="238">
        <f t="shared" si="10"/>
        <v>0</v>
      </c>
      <c r="L87" s="239">
        <v>0</v>
      </c>
      <c r="M87" s="238">
        <f t="shared" si="11"/>
        <v>0</v>
      </c>
      <c r="N87" s="240">
        <v>20</v>
      </c>
      <c r="O87" s="241">
        <v>4</v>
      </c>
      <c r="P87" s="242" t="s">
        <v>146</v>
      </c>
    </row>
    <row r="88" spans="1:16" s="242" customFormat="1" ht="22.5" customHeight="1">
      <c r="A88" s="235">
        <v>70</v>
      </c>
      <c r="B88" s="235" t="s">
        <v>151</v>
      </c>
      <c r="C88" s="235" t="s">
        <v>150</v>
      </c>
      <c r="D88" s="236" t="s">
        <v>574</v>
      </c>
      <c r="E88" s="237" t="s">
        <v>575</v>
      </c>
      <c r="F88" s="235" t="s">
        <v>250</v>
      </c>
      <c r="G88" s="238">
        <v>374.5</v>
      </c>
      <c r="H88" s="238"/>
      <c r="I88" s="238">
        <f t="shared" si="9"/>
        <v>0</v>
      </c>
      <c r="J88" s="239">
        <v>0</v>
      </c>
      <c r="K88" s="238">
        <f t="shared" si="10"/>
        <v>0</v>
      </c>
      <c r="L88" s="239">
        <v>0</v>
      </c>
      <c r="M88" s="238">
        <f t="shared" si="11"/>
        <v>0</v>
      </c>
      <c r="N88" s="240">
        <v>20</v>
      </c>
      <c r="O88" s="241">
        <v>4</v>
      </c>
      <c r="P88" s="242" t="s">
        <v>146</v>
      </c>
    </row>
    <row r="89" spans="1:16" s="242" customFormat="1" ht="12.75" customHeight="1">
      <c r="A89" s="235">
        <v>71</v>
      </c>
      <c r="B89" s="235" t="s">
        <v>151</v>
      </c>
      <c r="C89" s="235" t="s">
        <v>150</v>
      </c>
      <c r="D89" s="236" t="s">
        <v>582</v>
      </c>
      <c r="E89" s="237" t="s">
        <v>583</v>
      </c>
      <c r="F89" s="235" t="s">
        <v>250</v>
      </c>
      <c r="G89" s="238">
        <v>426.5</v>
      </c>
      <c r="H89" s="238"/>
      <c r="I89" s="238">
        <f t="shared" si="9"/>
        <v>0</v>
      </c>
      <c r="J89" s="239">
        <v>0</v>
      </c>
      <c r="K89" s="238">
        <f t="shared" si="10"/>
        <v>0</v>
      </c>
      <c r="L89" s="239">
        <v>0</v>
      </c>
      <c r="M89" s="238">
        <f t="shared" si="11"/>
        <v>0</v>
      </c>
      <c r="N89" s="240">
        <v>20</v>
      </c>
      <c r="O89" s="241">
        <v>4</v>
      </c>
      <c r="P89" s="242" t="s">
        <v>146</v>
      </c>
    </row>
    <row r="90" spans="1:16" s="242" customFormat="1" ht="12.75" customHeight="1">
      <c r="A90" s="235">
        <v>72</v>
      </c>
      <c r="B90" s="235" t="s">
        <v>151</v>
      </c>
      <c r="C90" s="235" t="s">
        <v>150</v>
      </c>
      <c r="D90" s="236" t="s">
        <v>586</v>
      </c>
      <c r="E90" s="237" t="s">
        <v>587</v>
      </c>
      <c r="F90" s="235" t="s">
        <v>161</v>
      </c>
      <c r="G90" s="238">
        <v>29.15</v>
      </c>
      <c r="H90" s="238"/>
      <c r="I90" s="238">
        <f t="shared" si="9"/>
        <v>0</v>
      </c>
      <c r="J90" s="239">
        <v>0</v>
      </c>
      <c r="K90" s="238">
        <f t="shared" si="10"/>
        <v>0</v>
      </c>
      <c r="L90" s="239">
        <v>0</v>
      </c>
      <c r="M90" s="238">
        <f t="shared" si="11"/>
        <v>0</v>
      </c>
      <c r="N90" s="240">
        <v>20</v>
      </c>
      <c r="O90" s="241">
        <v>4</v>
      </c>
      <c r="P90" s="242" t="s">
        <v>146</v>
      </c>
    </row>
    <row r="91" spans="1:16" s="242" customFormat="1" ht="12.75" customHeight="1">
      <c r="A91" s="235">
        <v>73</v>
      </c>
      <c r="B91" s="235" t="s">
        <v>151</v>
      </c>
      <c r="C91" s="235" t="s">
        <v>150</v>
      </c>
      <c r="D91" s="236" t="s">
        <v>588</v>
      </c>
      <c r="E91" s="237" t="s">
        <v>589</v>
      </c>
      <c r="F91" s="235" t="s">
        <v>161</v>
      </c>
      <c r="G91" s="238">
        <v>106.95</v>
      </c>
      <c r="H91" s="238"/>
      <c r="I91" s="238">
        <f t="shared" si="9"/>
        <v>0</v>
      </c>
      <c r="J91" s="239">
        <v>0</v>
      </c>
      <c r="K91" s="238">
        <f t="shared" si="10"/>
        <v>0</v>
      </c>
      <c r="L91" s="239">
        <v>0</v>
      </c>
      <c r="M91" s="238">
        <f t="shared" si="11"/>
        <v>0</v>
      </c>
      <c r="N91" s="240">
        <v>20</v>
      </c>
      <c r="O91" s="241">
        <v>4</v>
      </c>
      <c r="P91" s="242" t="s">
        <v>146</v>
      </c>
    </row>
    <row r="92" spans="1:16" s="242" customFormat="1" ht="12.75" customHeight="1">
      <c r="A92" s="235">
        <v>74</v>
      </c>
      <c r="B92" s="235" t="s">
        <v>151</v>
      </c>
      <c r="C92" s="235" t="s">
        <v>150</v>
      </c>
      <c r="D92" s="236" t="s">
        <v>590</v>
      </c>
      <c r="E92" s="237" t="s">
        <v>591</v>
      </c>
      <c r="F92" s="235" t="s">
        <v>161</v>
      </c>
      <c r="G92" s="238">
        <v>58.05</v>
      </c>
      <c r="H92" s="238"/>
      <c r="I92" s="238">
        <f t="shared" si="9"/>
        <v>0</v>
      </c>
      <c r="J92" s="239">
        <v>0</v>
      </c>
      <c r="K92" s="238">
        <f t="shared" si="10"/>
        <v>0</v>
      </c>
      <c r="L92" s="239">
        <v>0</v>
      </c>
      <c r="M92" s="238">
        <f t="shared" si="11"/>
        <v>0</v>
      </c>
      <c r="N92" s="240">
        <v>20</v>
      </c>
      <c r="O92" s="241">
        <v>4</v>
      </c>
      <c r="P92" s="242" t="s">
        <v>146</v>
      </c>
    </row>
    <row r="93" spans="1:16" s="232" customFormat="1" ht="12.75" customHeight="1">
      <c r="B93" s="233" t="s">
        <v>58</v>
      </c>
      <c r="D93" s="232" t="s">
        <v>170</v>
      </c>
      <c r="E93" s="232" t="s">
        <v>169</v>
      </c>
      <c r="H93" s="232">
        <v>0</v>
      </c>
      <c r="I93" s="234">
        <f>SUM(I94:I95)</f>
        <v>0</v>
      </c>
      <c r="K93" s="234">
        <f>SUM(K94:K95)</f>
        <v>0</v>
      </c>
      <c r="M93" s="234">
        <f>SUM(M94:M95)</f>
        <v>0</v>
      </c>
      <c r="P93" s="232" t="s">
        <v>152</v>
      </c>
    </row>
    <row r="94" spans="1:16" s="242" customFormat="1" ht="22.5" customHeight="1">
      <c r="A94" s="235">
        <v>75</v>
      </c>
      <c r="B94" s="235" t="s">
        <v>151</v>
      </c>
      <c r="C94" s="235" t="s">
        <v>150</v>
      </c>
      <c r="D94" s="236" t="s">
        <v>594</v>
      </c>
      <c r="E94" s="237" t="s">
        <v>595</v>
      </c>
      <c r="F94" s="235" t="s">
        <v>166</v>
      </c>
      <c r="G94" s="238">
        <v>1363.1880000000001</v>
      </c>
      <c r="H94" s="238"/>
      <c r="I94" s="238">
        <f>ROUND(G94*H94,3)</f>
        <v>0</v>
      </c>
      <c r="J94" s="239">
        <v>0</v>
      </c>
      <c r="K94" s="238">
        <f>G94*J94</f>
        <v>0</v>
      </c>
      <c r="L94" s="239">
        <v>0</v>
      </c>
      <c r="M94" s="238">
        <f>G94*L94</f>
        <v>0</v>
      </c>
      <c r="N94" s="240">
        <v>20</v>
      </c>
      <c r="O94" s="241">
        <v>4</v>
      </c>
      <c r="P94" s="242" t="s">
        <v>146</v>
      </c>
    </row>
    <row r="95" spans="1:16" s="242" customFormat="1" ht="22.5" customHeight="1">
      <c r="A95" s="235">
        <v>76</v>
      </c>
      <c r="B95" s="235" t="s">
        <v>151</v>
      </c>
      <c r="C95" s="235" t="s">
        <v>150</v>
      </c>
      <c r="D95" s="236" t="s">
        <v>596</v>
      </c>
      <c r="E95" s="237" t="s">
        <v>597</v>
      </c>
      <c r="F95" s="235" t="s">
        <v>166</v>
      </c>
      <c r="G95" s="238">
        <v>1363.1880000000001</v>
      </c>
      <c r="H95" s="238"/>
      <c r="I95" s="238">
        <f>ROUND(G95*H95,3)</f>
        <v>0</v>
      </c>
      <c r="J95" s="239">
        <v>0</v>
      </c>
      <c r="K95" s="238">
        <f>G95*J95</f>
        <v>0</v>
      </c>
      <c r="L95" s="239">
        <v>0</v>
      </c>
      <c r="M95" s="238">
        <f>G95*L95</f>
        <v>0</v>
      </c>
      <c r="N95" s="240">
        <v>20</v>
      </c>
      <c r="O95" s="241">
        <v>4</v>
      </c>
      <c r="P95" s="242" t="s">
        <v>146</v>
      </c>
    </row>
    <row r="96" spans="1:16" s="231" customFormat="1" ht="12.75" customHeight="1">
      <c r="B96" s="251" t="s">
        <v>58</v>
      </c>
      <c r="D96" s="231" t="s">
        <v>45</v>
      </c>
      <c r="E96" s="231" t="s">
        <v>598</v>
      </c>
      <c r="H96" s="231">
        <v>0</v>
      </c>
      <c r="I96" s="252">
        <f>I97+I106+I114+I119+I126+I150+I158+I171+I177+I184</f>
        <v>0</v>
      </c>
      <c r="K96" s="252">
        <f>K97+K106+K114+K119+K126+K150+K158+K171+K177+K184</f>
        <v>0</v>
      </c>
      <c r="M96" s="252">
        <f>M97+M106+M114+M119+M126+M150+M158+M171+M177+M184</f>
        <v>0</v>
      </c>
      <c r="P96" s="231" t="s">
        <v>155</v>
      </c>
    </row>
    <row r="97" spans="1:16" s="232" customFormat="1" ht="12.75" customHeight="1">
      <c r="B97" s="233" t="s">
        <v>58</v>
      </c>
      <c r="D97" s="232" t="s">
        <v>618</v>
      </c>
      <c r="E97" s="232" t="s">
        <v>619</v>
      </c>
      <c r="H97" s="232">
        <v>0</v>
      </c>
      <c r="I97" s="234">
        <f>SUM(I98:I105)</f>
        <v>0</v>
      </c>
      <c r="K97" s="234">
        <f>SUM(K98:K105)</f>
        <v>0</v>
      </c>
      <c r="M97" s="234">
        <f>SUM(M98:M105)</f>
        <v>0</v>
      </c>
      <c r="P97" s="232" t="s">
        <v>152</v>
      </c>
    </row>
    <row r="98" spans="1:16" s="242" customFormat="1" ht="22.5" customHeight="1">
      <c r="A98" s="235">
        <v>77</v>
      </c>
      <c r="B98" s="235" t="s">
        <v>151</v>
      </c>
      <c r="C98" s="235" t="s">
        <v>150</v>
      </c>
      <c r="D98" s="236" t="s">
        <v>620</v>
      </c>
      <c r="E98" s="237" t="s">
        <v>621</v>
      </c>
      <c r="F98" s="235" t="s">
        <v>250</v>
      </c>
      <c r="G98" s="238">
        <v>694</v>
      </c>
      <c r="H98" s="238"/>
      <c r="I98" s="238">
        <f t="shared" ref="I98:I105" si="12">ROUND(G98*H98,3)</f>
        <v>0</v>
      </c>
      <c r="J98" s="239">
        <v>0</v>
      </c>
      <c r="K98" s="238">
        <f t="shared" ref="K98:K105" si="13">G98*J98</f>
        <v>0</v>
      </c>
      <c r="L98" s="239">
        <v>0</v>
      </c>
      <c r="M98" s="238">
        <f t="shared" ref="M98:M105" si="14">G98*L98</f>
        <v>0</v>
      </c>
      <c r="N98" s="240">
        <v>20</v>
      </c>
      <c r="O98" s="241">
        <v>16</v>
      </c>
      <c r="P98" s="242" t="s">
        <v>146</v>
      </c>
    </row>
    <row r="99" spans="1:16" s="250" customFormat="1" ht="12.75" customHeight="1">
      <c r="A99" s="243">
        <v>78</v>
      </c>
      <c r="B99" s="243" t="s">
        <v>157</v>
      </c>
      <c r="C99" s="243" t="s">
        <v>160</v>
      </c>
      <c r="D99" s="244" t="s">
        <v>622</v>
      </c>
      <c r="E99" s="245" t="s">
        <v>623</v>
      </c>
      <c r="F99" s="243" t="s">
        <v>250</v>
      </c>
      <c r="G99" s="246">
        <v>798.1</v>
      </c>
      <c r="H99" s="246"/>
      <c r="I99" s="246">
        <f t="shared" si="12"/>
        <v>0</v>
      </c>
      <c r="J99" s="247">
        <v>0</v>
      </c>
      <c r="K99" s="246">
        <f t="shared" si="13"/>
        <v>0</v>
      </c>
      <c r="L99" s="247">
        <v>0</v>
      </c>
      <c r="M99" s="246">
        <f t="shared" si="14"/>
        <v>0</v>
      </c>
      <c r="N99" s="248">
        <v>20</v>
      </c>
      <c r="O99" s="249">
        <v>32</v>
      </c>
      <c r="P99" s="250" t="s">
        <v>146</v>
      </c>
    </row>
    <row r="100" spans="1:16" s="242" customFormat="1" ht="22.5" customHeight="1">
      <c r="A100" s="235">
        <v>79</v>
      </c>
      <c r="B100" s="235" t="s">
        <v>151</v>
      </c>
      <c r="C100" s="235" t="s">
        <v>150</v>
      </c>
      <c r="D100" s="236" t="s">
        <v>620</v>
      </c>
      <c r="E100" s="237" t="s">
        <v>621</v>
      </c>
      <c r="F100" s="235" t="s">
        <v>250</v>
      </c>
      <c r="G100" s="238">
        <v>37</v>
      </c>
      <c r="H100" s="238"/>
      <c r="I100" s="238">
        <f t="shared" si="12"/>
        <v>0</v>
      </c>
      <c r="J100" s="239">
        <v>0</v>
      </c>
      <c r="K100" s="238">
        <f t="shared" si="13"/>
        <v>0</v>
      </c>
      <c r="L100" s="239">
        <v>0</v>
      </c>
      <c r="M100" s="238">
        <f t="shared" si="14"/>
        <v>0</v>
      </c>
      <c r="N100" s="240">
        <v>20</v>
      </c>
      <c r="O100" s="241">
        <v>16</v>
      </c>
      <c r="P100" s="242" t="s">
        <v>146</v>
      </c>
    </row>
    <row r="101" spans="1:16" s="250" customFormat="1" ht="12.75" customHeight="1">
      <c r="A101" s="243">
        <v>80</v>
      </c>
      <c r="B101" s="243" t="s">
        <v>157</v>
      </c>
      <c r="C101" s="243" t="s">
        <v>160</v>
      </c>
      <c r="D101" s="244" t="s">
        <v>624</v>
      </c>
      <c r="E101" s="245" t="s">
        <v>625</v>
      </c>
      <c r="F101" s="243" t="s">
        <v>250</v>
      </c>
      <c r="G101" s="246">
        <v>42.55</v>
      </c>
      <c r="H101" s="246"/>
      <c r="I101" s="246">
        <f t="shared" si="12"/>
        <v>0</v>
      </c>
      <c r="J101" s="247">
        <v>0</v>
      </c>
      <c r="K101" s="246">
        <f t="shared" si="13"/>
        <v>0</v>
      </c>
      <c r="L101" s="247">
        <v>0</v>
      </c>
      <c r="M101" s="246">
        <f t="shared" si="14"/>
        <v>0</v>
      </c>
      <c r="N101" s="248">
        <v>20</v>
      </c>
      <c r="O101" s="249">
        <v>32</v>
      </c>
      <c r="P101" s="250" t="s">
        <v>146</v>
      </c>
    </row>
    <row r="102" spans="1:16" s="242" customFormat="1" ht="22.5" customHeight="1">
      <c r="A102" s="235">
        <v>81</v>
      </c>
      <c r="B102" s="235" t="s">
        <v>151</v>
      </c>
      <c r="C102" s="235" t="s">
        <v>150</v>
      </c>
      <c r="D102" s="236" t="s">
        <v>626</v>
      </c>
      <c r="E102" s="237" t="s">
        <v>627</v>
      </c>
      <c r="F102" s="235" t="s">
        <v>250</v>
      </c>
      <c r="G102" s="238">
        <v>694</v>
      </c>
      <c r="H102" s="238"/>
      <c r="I102" s="238">
        <f t="shared" si="12"/>
        <v>0</v>
      </c>
      <c r="J102" s="239">
        <v>0</v>
      </c>
      <c r="K102" s="238">
        <f t="shared" si="13"/>
        <v>0</v>
      </c>
      <c r="L102" s="239">
        <v>0</v>
      </c>
      <c r="M102" s="238">
        <f t="shared" si="14"/>
        <v>0</v>
      </c>
      <c r="N102" s="240">
        <v>20</v>
      </c>
      <c r="O102" s="241">
        <v>16</v>
      </c>
      <c r="P102" s="242" t="s">
        <v>146</v>
      </c>
    </row>
    <row r="103" spans="1:16" s="250" customFormat="1" ht="12.75" customHeight="1">
      <c r="A103" s="243">
        <v>82</v>
      </c>
      <c r="B103" s="243" t="s">
        <v>157</v>
      </c>
      <c r="C103" s="243" t="s">
        <v>160</v>
      </c>
      <c r="D103" s="244" t="s">
        <v>628</v>
      </c>
      <c r="E103" s="245" t="s">
        <v>629</v>
      </c>
      <c r="F103" s="243" t="s">
        <v>250</v>
      </c>
      <c r="G103" s="246">
        <v>783.15</v>
      </c>
      <c r="H103" s="246"/>
      <c r="I103" s="246">
        <f t="shared" si="12"/>
        <v>0</v>
      </c>
      <c r="J103" s="247">
        <v>0</v>
      </c>
      <c r="K103" s="246">
        <f t="shared" si="13"/>
        <v>0</v>
      </c>
      <c r="L103" s="247">
        <v>0</v>
      </c>
      <c r="M103" s="246">
        <f t="shared" si="14"/>
        <v>0</v>
      </c>
      <c r="N103" s="248">
        <v>20</v>
      </c>
      <c r="O103" s="249">
        <v>32</v>
      </c>
      <c r="P103" s="250" t="s">
        <v>146</v>
      </c>
    </row>
    <row r="104" spans="1:16" s="242" customFormat="1" ht="22.5" customHeight="1">
      <c r="A104" s="235">
        <v>83</v>
      </c>
      <c r="B104" s="235" t="s">
        <v>151</v>
      </c>
      <c r="C104" s="235" t="s">
        <v>150</v>
      </c>
      <c r="D104" s="236" t="s">
        <v>638</v>
      </c>
      <c r="E104" s="237" t="s">
        <v>639</v>
      </c>
      <c r="F104" s="235" t="s">
        <v>161</v>
      </c>
      <c r="G104" s="238">
        <v>143.316</v>
      </c>
      <c r="H104" s="238"/>
      <c r="I104" s="238">
        <f t="shared" si="12"/>
        <v>0</v>
      </c>
      <c r="J104" s="239">
        <v>0</v>
      </c>
      <c r="K104" s="238">
        <f t="shared" si="13"/>
        <v>0</v>
      </c>
      <c r="L104" s="239">
        <v>0</v>
      </c>
      <c r="M104" s="238">
        <f t="shared" si="14"/>
        <v>0</v>
      </c>
      <c r="N104" s="240">
        <v>20</v>
      </c>
      <c r="O104" s="241">
        <v>16</v>
      </c>
      <c r="P104" s="242" t="s">
        <v>146</v>
      </c>
    </row>
    <row r="105" spans="1:16" s="242" customFormat="1" ht="12.75" customHeight="1">
      <c r="A105" s="235">
        <v>84</v>
      </c>
      <c r="B105" s="235" t="s">
        <v>151</v>
      </c>
      <c r="C105" s="235" t="s">
        <v>150</v>
      </c>
      <c r="D105" s="236" t="s">
        <v>640</v>
      </c>
      <c r="E105" s="237" t="s">
        <v>641</v>
      </c>
      <c r="F105" s="235" t="s">
        <v>64</v>
      </c>
      <c r="G105" s="238">
        <v>235.399</v>
      </c>
      <c r="H105" s="238"/>
      <c r="I105" s="238">
        <f t="shared" si="12"/>
        <v>0</v>
      </c>
      <c r="J105" s="239">
        <v>0</v>
      </c>
      <c r="K105" s="238">
        <f t="shared" si="13"/>
        <v>0</v>
      </c>
      <c r="L105" s="239">
        <v>0</v>
      </c>
      <c r="M105" s="238">
        <f t="shared" si="14"/>
        <v>0</v>
      </c>
      <c r="N105" s="240">
        <v>20</v>
      </c>
      <c r="O105" s="241">
        <v>16</v>
      </c>
      <c r="P105" s="242" t="s">
        <v>146</v>
      </c>
    </row>
    <row r="106" spans="1:16" s="232" customFormat="1" ht="12.75" customHeight="1">
      <c r="B106" s="233" t="s">
        <v>58</v>
      </c>
      <c r="D106" s="232" t="s">
        <v>642</v>
      </c>
      <c r="E106" s="232" t="s">
        <v>643</v>
      </c>
      <c r="H106" s="232">
        <v>0</v>
      </c>
      <c r="I106" s="234">
        <f>SUM(I107:I113)</f>
        <v>0</v>
      </c>
      <c r="K106" s="234">
        <f>SUM(K107:K113)</f>
        <v>0</v>
      </c>
      <c r="M106" s="234">
        <f>SUM(M107:M113)</f>
        <v>0</v>
      </c>
      <c r="P106" s="232" t="s">
        <v>152</v>
      </c>
    </row>
    <row r="107" spans="1:16" s="242" customFormat="1" ht="22.5" customHeight="1">
      <c r="A107" s="235">
        <v>85</v>
      </c>
      <c r="B107" s="235" t="s">
        <v>151</v>
      </c>
      <c r="C107" s="235" t="s">
        <v>150</v>
      </c>
      <c r="D107" s="236" t="s">
        <v>648</v>
      </c>
      <c r="E107" s="237" t="s">
        <v>649</v>
      </c>
      <c r="F107" s="235" t="s">
        <v>250</v>
      </c>
      <c r="G107" s="238">
        <v>380.2</v>
      </c>
      <c r="H107" s="238"/>
      <c r="I107" s="238">
        <f t="shared" ref="I107:I113" si="15">ROUND(G107*H107,3)</f>
        <v>0</v>
      </c>
      <c r="J107" s="239">
        <v>0</v>
      </c>
      <c r="K107" s="238">
        <f t="shared" ref="K107:K113" si="16">G107*J107</f>
        <v>0</v>
      </c>
      <c r="L107" s="239">
        <v>0</v>
      </c>
      <c r="M107" s="238">
        <f t="shared" ref="M107:M113" si="17">G107*L107</f>
        <v>0</v>
      </c>
      <c r="N107" s="240">
        <v>20</v>
      </c>
      <c r="O107" s="241">
        <v>16</v>
      </c>
      <c r="P107" s="242" t="s">
        <v>146</v>
      </c>
    </row>
    <row r="108" spans="1:16" s="250" customFormat="1" ht="12.75" customHeight="1">
      <c r="A108" s="243">
        <v>86</v>
      </c>
      <c r="B108" s="243" t="s">
        <v>157</v>
      </c>
      <c r="C108" s="243" t="s">
        <v>160</v>
      </c>
      <c r="D108" s="244" t="s">
        <v>650</v>
      </c>
      <c r="E108" s="245" t="s">
        <v>651</v>
      </c>
      <c r="F108" s="243" t="s">
        <v>250</v>
      </c>
      <c r="G108" s="246">
        <v>345.47399999999999</v>
      </c>
      <c r="H108" s="246"/>
      <c r="I108" s="246">
        <f t="shared" si="15"/>
        <v>0</v>
      </c>
      <c r="J108" s="247">
        <v>0</v>
      </c>
      <c r="K108" s="246">
        <f t="shared" si="16"/>
        <v>0</v>
      </c>
      <c r="L108" s="247">
        <v>0</v>
      </c>
      <c r="M108" s="246">
        <f t="shared" si="17"/>
        <v>0</v>
      </c>
      <c r="N108" s="248">
        <v>20</v>
      </c>
      <c r="O108" s="249">
        <v>32</v>
      </c>
      <c r="P108" s="250" t="s">
        <v>146</v>
      </c>
    </row>
    <row r="109" spans="1:16" s="250" customFormat="1" ht="12.75" customHeight="1">
      <c r="A109" s="243">
        <v>87</v>
      </c>
      <c r="B109" s="243" t="s">
        <v>157</v>
      </c>
      <c r="C109" s="243" t="s">
        <v>160</v>
      </c>
      <c r="D109" s="244" t="s">
        <v>652</v>
      </c>
      <c r="E109" s="245" t="s">
        <v>653</v>
      </c>
      <c r="F109" s="243" t="s">
        <v>250</v>
      </c>
      <c r="G109" s="246">
        <v>42.33</v>
      </c>
      <c r="H109" s="246"/>
      <c r="I109" s="246">
        <f t="shared" si="15"/>
        <v>0</v>
      </c>
      <c r="J109" s="247">
        <v>0</v>
      </c>
      <c r="K109" s="246">
        <f t="shared" si="16"/>
        <v>0</v>
      </c>
      <c r="L109" s="247">
        <v>0</v>
      </c>
      <c r="M109" s="246">
        <f t="shared" si="17"/>
        <v>0</v>
      </c>
      <c r="N109" s="248">
        <v>20</v>
      </c>
      <c r="O109" s="249">
        <v>32</v>
      </c>
      <c r="P109" s="250" t="s">
        <v>146</v>
      </c>
    </row>
    <row r="110" spans="1:16" s="242" customFormat="1" ht="22.5" customHeight="1">
      <c r="A110" s="235">
        <v>88</v>
      </c>
      <c r="B110" s="235" t="s">
        <v>151</v>
      </c>
      <c r="C110" s="235" t="s">
        <v>150</v>
      </c>
      <c r="D110" s="236" t="s">
        <v>658</v>
      </c>
      <c r="E110" s="237" t="s">
        <v>659</v>
      </c>
      <c r="F110" s="235" t="s">
        <v>250</v>
      </c>
      <c r="G110" s="238">
        <v>694</v>
      </c>
      <c r="H110" s="238"/>
      <c r="I110" s="238">
        <f t="shared" si="15"/>
        <v>0</v>
      </c>
      <c r="J110" s="239">
        <v>0</v>
      </c>
      <c r="K110" s="238">
        <f t="shared" si="16"/>
        <v>0</v>
      </c>
      <c r="L110" s="239">
        <v>0</v>
      </c>
      <c r="M110" s="238">
        <f t="shared" si="17"/>
        <v>0</v>
      </c>
      <c r="N110" s="240">
        <v>20</v>
      </c>
      <c r="O110" s="241">
        <v>16</v>
      </c>
      <c r="P110" s="242" t="s">
        <v>146</v>
      </c>
    </row>
    <row r="111" spans="1:16" s="250" customFormat="1" ht="12.75" customHeight="1">
      <c r="A111" s="243">
        <v>89</v>
      </c>
      <c r="B111" s="243" t="s">
        <v>157</v>
      </c>
      <c r="C111" s="243" t="s">
        <v>160</v>
      </c>
      <c r="D111" s="244" t="s">
        <v>662</v>
      </c>
      <c r="E111" s="245" t="s">
        <v>663</v>
      </c>
      <c r="F111" s="243" t="s">
        <v>250</v>
      </c>
      <c r="G111" s="246">
        <v>37.74</v>
      </c>
      <c r="H111" s="246"/>
      <c r="I111" s="246">
        <f t="shared" si="15"/>
        <v>0</v>
      </c>
      <c r="J111" s="247">
        <v>0</v>
      </c>
      <c r="K111" s="246">
        <f t="shared" si="16"/>
        <v>0</v>
      </c>
      <c r="L111" s="247">
        <v>0</v>
      </c>
      <c r="M111" s="246">
        <f t="shared" si="17"/>
        <v>0</v>
      </c>
      <c r="N111" s="248">
        <v>20</v>
      </c>
      <c r="O111" s="249">
        <v>32</v>
      </c>
      <c r="P111" s="250" t="s">
        <v>146</v>
      </c>
    </row>
    <row r="112" spans="1:16" s="250" customFormat="1" ht="12.75" customHeight="1">
      <c r="A112" s="243">
        <v>90</v>
      </c>
      <c r="B112" s="243" t="s">
        <v>157</v>
      </c>
      <c r="C112" s="243" t="s">
        <v>160</v>
      </c>
      <c r="D112" s="244" t="s">
        <v>4439</v>
      </c>
      <c r="E112" s="245" t="s">
        <v>4440</v>
      </c>
      <c r="F112" s="243" t="s">
        <v>250</v>
      </c>
      <c r="G112" s="246">
        <v>670.14</v>
      </c>
      <c r="H112" s="246"/>
      <c r="I112" s="246">
        <f t="shared" si="15"/>
        <v>0</v>
      </c>
      <c r="J112" s="247">
        <v>0</v>
      </c>
      <c r="K112" s="246">
        <f t="shared" si="16"/>
        <v>0</v>
      </c>
      <c r="L112" s="247">
        <v>0</v>
      </c>
      <c r="M112" s="246">
        <f t="shared" si="17"/>
        <v>0</v>
      </c>
      <c r="N112" s="248">
        <v>20</v>
      </c>
      <c r="O112" s="249">
        <v>32</v>
      </c>
      <c r="P112" s="250" t="s">
        <v>146</v>
      </c>
    </row>
    <row r="113" spans="1:16" s="242" customFormat="1" ht="12.75" customHeight="1">
      <c r="A113" s="235">
        <v>91</v>
      </c>
      <c r="B113" s="235" t="s">
        <v>151</v>
      </c>
      <c r="C113" s="235" t="s">
        <v>150</v>
      </c>
      <c r="D113" s="236" t="s">
        <v>668</v>
      </c>
      <c r="E113" s="237" t="s">
        <v>669</v>
      </c>
      <c r="F113" s="235" t="s">
        <v>64</v>
      </c>
      <c r="G113" s="238">
        <v>245.24199999999999</v>
      </c>
      <c r="H113" s="238"/>
      <c r="I113" s="238">
        <f t="shared" si="15"/>
        <v>0</v>
      </c>
      <c r="J113" s="239">
        <v>0</v>
      </c>
      <c r="K113" s="238">
        <f t="shared" si="16"/>
        <v>0</v>
      </c>
      <c r="L113" s="239">
        <v>0</v>
      </c>
      <c r="M113" s="238">
        <f t="shared" si="17"/>
        <v>0</v>
      </c>
      <c r="N113" s="240">
        <v>20</v>
      </c>
      <c r="O113" s="241">
        <v>16</v>
      </c>
      <c r="P113" s="242" t="s">
        <v>146</v>
      </c>
    </row>
    <row r="114" spans="1:16" s="232" customFormat="1" ht="12.75" customHeight="1">
      <c r="B114" s="233" t="s">
        <v>58</v>
      </c>
      <c r="D114" s="232" t="s">
        <v>670</v>
      </c>
      <c r="E114" s="232" t="s">
        <v>671</v>
      </c>
      <c r="H114" s="232">
        <v>0</v>
      </c>
      <c r="I114" s="234">
        <f>SUM(I115:I118)</f>
        <v>0</v>
      </c>
      <c r="K114" s="234">
        <f>SUM(K115:K118)</f>
        <v>0</v>
      </c>
      <c r="M114" s="234">
        <f>SUM(M115:M118)</f>
        <v>0</v>
      </c>
      <c r="P114" s="232" t="s">
        <v>152</v>
      </c>
    </row>
    <row r="115" spans="1:16" s="242" customFormat="1" ht="22.5" customHeight="1">
      <c r="A115" s="235">
        <v>92</v>
      </c>
      <c r="B115" s="235" t="s">
        <v>151</v>
      </c>
      <c r="C115" s="235" t="s">
        <v>150</v>
      </c>
      <c r="D115" s="236" t="s">
        <v>674</v>
      </c>
      <c r="E115" s="237" t="s">
        <v>675</v>
      </c>
      <c r="F115" s="235" t="s">
        <v>250</v>
      </c>
      <c r="G115" s="238">
        <v>320.39999999999998</v>
      </c>
      <c r="H115" s="238"/>
      <c r="I115" s="238">
        <f>ROUND(G115*H115,3)</f>
        <v>0</v>
      </c>
      <c r="J115" s="239">
        <v>0</v>
      </c>
      <c r="K115" s="238">
        <f>G115*J115</f>
        <v>0</v>
      </c>
      <c r="L115" s="239">
        <v>0</v>
      </c>
      <c r="M115" s="238">
        <f>G115*L115</f>
        <v>0</v>
      </c>
      <c r="N115" s="240">
        <v>20</v>
      </c>
      <c r="O115" s="241">
        <v>16</v>
      </c>
      <c r="P115" s="242" t="s">
        <v>146</v>
      </c>
    </row>
    <row r="116" spans="1:16" s="242" customFormat="1" ht="22.5" customHeight="1">
      <c r="A116" s="235">
        <v>93</v>
      </c>
      <c r="B116" s="235" t="s">
        <v>151</v>
      </c>
      <c r="C116" s="235" t="s">
        <v>150</v>
      </c>
      <c r="D116" s="236" t="s">
        <v>676</v>
      </c>
      <c r="E116" s="237" t="s">
        <v>677</v>
      </c>
      <c r="F116" s="235" t="s">
        <v>250</v>
      </c>
      <c r="G116" s="238">
        <v>14.4</v>
      </c>
      <c r="H116" s="238"/>
      <c r="I116" s="238">
        <f>ROUND(G116*H116,3)</f>
        <v>0</v>
      </c>
      <c r="J116" s="239">
        <v>0</v>
      </c>
      <c r="K116" s="238">
        <f>G116*J116</f>
        <v>0</v>
      </c>
      <c r="L116" s="239">
        <v>0</v>
      </c>
      <c r="M116" s="238">
        <f>G116*L116</f>
        <v>0</v>
      </c>
      <c r="N116" s="240">
        <v>20</v>
      </c>
      <c r="O116" s="241">
        <v>16</v>
      </c>
      <c r="P116" s="242" t="s">
        <v>146</v>
      </c>
    </row>
    <row r="117" spans="1:16" s="242" customFormat="1" ht="22.5" customHeight="1">
      <c r="A117" s="235">
        <v>94</v>
      </c>
      <c r="B117" s="235" t="s">
        <v>151</v>
      </c>
      <c r="C117" s="235" t="s">
        <v>150</v>
      </c>
      <c r="D117" s="236" t="s">
        <v>678</v>
      </c>
      <c r="E117" s="237" t="s">
        <v>679</v>
      </c>
      <c r="F117" s="235" t="s">
        <v>250</v>
      </c>
      <c r="G117" s="238">
        <v>27.798999999999999</v>
      </c>
      <c r="H117" s="238"/>
      <c r="I117" s="238">
        <f>ROUND(G117*H117,3)</f>
        <v>0</v>
      </c>
      <c r="J117" s="239">
        <v>0</v>
      </c>
      <c r="K117" s="238">
        <f>G117*J117</f>
        <v>0</v>
      </c>
      <c r="L117" s="239">
        <v>0</v>
      </c>
      <c r="M117" s="238">
        <f>G117*L117</f>
        <v>0</v>
      </c>
      <c r="N117" s="240">
        <v>20</v>
      </c>
      <c r="O117" s="241">
        <v>16</v>
      </c>
      <c r="P117" s="242" t="s">
        <v>146</v>
      </c>
    </row>
    <row r="118" spans="1:16" s="242" customFormat="1" ht="12.75" customHeight="1">
      <c r="A118" s="235">
        <v>95</v>
      </c>
      <c r="B118" s="235" t="s">
        <v>151</v>
      </c>
      <c r="C118" s="235" t="s">
        <v>150</v>
      </c>
      <c r="D118" s="236" t="s">
        <v>680</v>
      </c>
      <c r="E118" s="237" t="s">
        <v>681</v>
      </c>
      <c r="F118" s="235" t="s">
        <v>64</v>
      </c>
      <c r="G118" s="238">
        <v>118.054</v>
      </c>
      <c r="H118" s="238"/>
      <c r="I118" s="238">
        <f>ROUND(G118*H118,3)</f>
        <v>0</v>
      </c>
      <c r="J118" s="239">
        <v>0</v>
      </c>
      <c r="K118" s="238">
        <f>G118*J118</f>
        <v>0</v>
      </c>
      <c r="L118" s="239">
        <v>0</v>
      </c>
      <c r="M118" s="238">
        <f>G118*L118</f>
        <v>0</v>
      </c>
      <c r="N118" s="240">
        <v>20</v>
      </c>
      <c r="O118" s="241">
        <v>16</v>
      </c>
      <c r="P118" s="242" t="s">
        <v>146</v>
      </c>
    </row>
    <row r="119" spans="1:16" s="232" customFormat="1" ht="12.75" customHeight="1">
      <c r="B119" s="233" t="s">
        <v>58</v>
      </c>
      <c r="D119" s="232" t="s">
        <v>698</v>
      </c>
      <c r="E119" s="232" t="s">
        <v>699</v>
      </c>
      <c r="H119" s="232">
        <v>0</v>
      </c>
      <c r="I119" s="234">
        <f>SUM(I120:I125)</f>
        <v>0</v>
      </c>
      <c r="K119" s="234">
        <f>SUM(K120:K125)</f>
        <v>0</v>
      </c>
      <c r="M119" s="234">
        <f>SUM(M120:M125)</f>
        <v>0</v>
      </c>
      <c r="P119" s="232" t="s">
        <v>152</v>
      </c>
    </row>
    <row r="120" spans="1:16" s="242" customFormat="1" ht="22.5" customHeight="1">
      <c r="A120" s="235">
        <v>96</v>
      </c>
      <c r="B120" s="235" t="s">
        <v>151</v>
      </c>
      <c r="C120" s="235" t="s">
        <v>150</v>
      </c>
      <c r="D120" s="236" t="s">
        <v>700</v>
      </c>
      <c r="E120" s="237" t="s">
        <v>701</v>
      </c>
      <c r="F120" s="235" t="s">
        <v>171</v>
      </c>
      <c r="G120" s="238">
        <v>4</v>
      </c>
      <c r="H120" s="238"/>
      <c r="I120" s="238">
        <f t="shared" ref="I120:I125" si="18">ROUND(G120*H120,3)</f>
        <v>0</v>
      </c>
      <c r="J120" s="239">
        <v>0</v>
      </c>
      <c r="K120" s="238">
        <f t="shared" ref="K120:K125" si="19">G120*J120</f>
        <v>0</v>
      </c>
      <c r="L120" s="239">
        <v>0</v>
      </c>
      <c r="M120" s="238">
        <f t="shared" ref="M120:M125" si="20">G120*L120</f>
        <v>0</v>
      </c>
      <c r="N120" s="240">
        <v>20</v>
      </c>
      <c r="O120" s="241">
        <v>16</v>
      </c>
      <c r="P120" s="242" t="s">
        <v>146</v>
      </c>
    </row>
    <row r="121" spans="1:16" s="250" customFormat="1" ht="22.5" customHeight="1">
      <c r="A121" s="243">
        <v>97</v>
      </c>
      <c r="B121" s="243" t="s">
        <v>157</v>
      </c>
      <c r="C121" s="243" t="s">
        <v>160</v>
      </c>
      <c r="D121" s="244" t="s">
        <v>702</v>
      </c>
      <c r="E121" s="245" t="s">
        <v>703</v>
      </c>
      <c r="F121" s="243" t="s">
        <v>171</v>
      </c>
      <c r="G121" s="246">
        <v>2</v>
      </c>
      <c r="H121" s="246"/>
      <c r="I121" s="246">
        <f t="shared" si="18"/>
        <v>0</v>
      </c>
      <c r="J121" s="247">
        <v>0</v>
      </c>
      <c r="K121" s="246">
        <f t="shared" si="19"/>
        <v>0</v>
      </c>
      <c r="L121" s="247">
        <v>0</v>
      </c>
      <c r="M121" s="246">
        <f t="shared" si="20"/>
        <v>0</v>
      </c>
      <c r="N121" s="248">
        <v>20</v>
      </c>
      <c r="O121" s="249">
        <v>32</v>
      </c>
      <c r="P121" s="250" t="s">
        <v>146</v>
      </c>
    </row>
    <row r="122" spans="1:16" s="250" customFormat="1" ht="22.5" customHeight="1">
      <c r="A122" s="243">
        <v>98</v>
      </c>
      <c r="B122" s="243" t="s">
        <v>157</v>
      </c>
      <c r="C122" s="243" t="s">
        <v>160</v>
      </c>
      <c r="D122" s="244" t="s">
        <v>706</v>
      </c>
      <c r="E122" s="245" t="s">
        <v>707</v>
      </c>
      <c r="F122" s="243" t="s">
        <v>171</v>
      </c>
      <c r="G122" s="246">
        <v>2</v>
      </c>
      <c r="H122" s="246"/>
      <c r="I122" s="246">
        <f t="shared" si="18"/>
        <v>0</v>
      </c>
      <c r="J122" s="247">
        <v>0</v>
      </c>
      <c r="K122" s="246">
        <f t="shared" si="19"/>
        <v>0</v>
      </c>
      <c r="L122" s="247">
        <v>0</v>
      </c>
      <c r="M122" s="246">
        <f t="shared" si="20"/>
        <v>0</v>
      </c>
      <c r="N122" s="248">
        <v>20</v>
      </c>
      <c r="O122" s="249">
        <v>32</v>
      </c>
      <c r="P122" s="250" t="s">
        <v>146</v>
      </c>
    </row>
    <row r="123" spans="1:16" s="242" customFormat="1" ht="22.5" customHeight="1">
      <c r="A123" s="235">
        <v>99</v>
      </c>
      <c r="B123" s="235" t="s">
        <v>151</v>
      </c>
      <c r="C123" s="235" t="s">
        <v>150</v>
      </c>
      <c r="D123" s="236" t="s">
        <v>710</v>
      </c>
      <c r="E123" s="237" t="s">
        <v>701</v>
      </c>
      <c r="F123" s="235" t="s">
        <v>171</v>
      </c>
      <c r="G123" s="238">
        <v>4</v>
      </c>
      <c r="H123" s="238"/>
      <c r="I123" s="238">
        <f t="shared" si="18"/>
        <v>0</v>
      </c>
      <c r="J123" s="239">
        <v>0</v>
      </c>
      <c r="K123" s="238">
        <f t="shared" si="19"/>
        <v>0</v>
      </c>
      <c r="L123" s="239">
        <v>0</v>
      </c>
      <c r="M123" s="238">
        <f t="shared" si="20"/>
        <v>0</v>
      </c>
      <c r="N123" s="240">
        <v>20</v>
      </c>
      <c r="O123" s="241">
        <v>16</v>
      </c>
      <c r="P123" s="242" t="s">
        <v>146</v>
      </c>
    </row>
    <row r="124" spans="1:16" s="250" customFormat="1" ht="22.5" customHeight="1">
      <c r="A124" s="243">
        <v>100</v>
      </c>
      <c r="B124" s="243" t="s">
        <v>157</v>
      </c>
      <c r="C124" s="243" t="s">
        <v>160</v>
      </c>
      <c r="D124" s="244" t="s">
        <v>713</v>
      </c>
      <c r="E124" s="245" t="s">
        <v>714</v>
      </c>
      <c r="F124" s="243" t="s">
        <v>171</v>
      </c>
      <c r="G124" s="246">
        <v>4</v>
      </c>
      <c r="H124" s="246"/>
      <c r="I124" s="246">
        <f t="shared" si="18"/>
        <v>0</v>
      </c>
      <c r="J124" s="247">
        <v>0</v>
      </c>
      <c r="K124" s="246">
        <f t="shared" si="19"/>
        <v>0</v>
      </c>
      <c r="L124" s="247">
        <v>0</v>
      </c>
      <c r="M124" s="246">
        <f t="shared" si="20"/>
        <v>0</v>
      </c>
      <c r="N124" s="248">
        <v>20</v>
      </c>
      <c r="O124" s="249">
        <v>32</v>
      </c>
      <c r="P124" s="250" t="s">
        <v>146</v>
      </c>
    </row>
    <row r="125" spans="1:16" s="242" customFormat="1" ht="12.75" customHeight="1">
      <c r="A125" s="235">
        <v>101</v>
      </c>
      <c r="B125" s="235" t="s">
        <v>151</v>
      </c>
      <c r="C125" s="235" t="s">
        <v>150</v>
      </c>
      <c r="D125" s="236" t="s">
        <v>729</v>
      </c>
      <c r="E125" s="237" t="s">
        <v>730</v>
      </c>
      <c r="F125" s="235" t="s">
        <v>64</v>
      </c>
      <c r="G125" s="238">
        <v>19.100000000000001</v>
      </c>
      <c r="H125" s="238"/>
      <c r="I125" s="238">
        <f t="shared" si="18"/>
        <v>0</v>
      </c>
      <c r="J125" s="239">
        <v>0</v>
      </c>
      <c r="K125" s="238">
        <f t="shared" si="19"/>
        <v>0</v>
      </c>
      <c r="L125" s="239">
        <v>0</v>
      </c>
      <c r="M125" s="238">
        <f t="shared" si="20"/>
        <v>0</v>
      </c>
      <c r="N125" s="240">
        <v>20</v>
      </c>
      <c r="O125" s="241">
        <v>16</v>
      </c>
      <c r="P125" s="242" t="s">
        <v>146</v>
      </c>
    </row>
    <row r="126" spans="1:16" s="232" customFormat="1" ht="12.75" customHeight="1">
      <c r="B126" s="233" t="s">
        <v>58</v>
      </c>
      <c r="D126" s="232" t="s">
        <v>731</v>
      </c>
      <c r="E126" s="232" t="s">
        <v>732</v>
      </c>
      <c r="H126" s="232">
        <v>0</v>
      </c>
      <c r="I126" s="234">
        <f>SUM(I127:I149)</f>
        <v>0</v>
      </c>
      <c r="K126" s="234">
        <f>SUM(K127:K149)</f>
        <v>0</v>
      </c>
      <c r="M126" s="234">
        <f>SUM(M127:M149)</f>
        <v>0</v>
      </c>
      <c r="P126" s="232" t="s">
        <v>152</v>
      </c>
    </row>
    <row r="127" spans="1:16" s="242" customFormat="1" ht="22.5" customHeight="1">
      <c r="A127" s="235">
        <v>102</v>
      </c>
      <c r="B127" s="235" t="s">
        <v>151</v>
      </c>
      <c r="C127" s="235" t="s">
        <v>150</v>
      </c>
      <c r="D127" s="236" t="s">
        <v>741</v>
      </c>
      <c r="E127" s="237" t="s">
        <v>742</v>
      </c>
      <c r="F127" s="235" t="s">
        <v>161</v>
      </c>
      <c r="G127" s="238">
        <v>4.05</v>
      </c>
      <c r="H127" s="238"/>
      <c r="I127" s="238">
        <f t="shared" ref="I127:I149" si="21">ROUND(G127*H127,3)</f>
        <v>0</v>
      </c>
      <c r="J127" s="239">
        <v>0</v>
      </c>
      <c r="K127" s="238">
        <f t="shared" ref="K127:K149" si="22">G127*J127</f>
        <v>0</v>
      </c>
      <c r="L127" s="239">
        <v>0</v>
      </c>
      <c r="M127" s="238">
        <f t="shared" ref="M127:M149" si="23">G127*L127</f>
        <v>0</v>
      </c>
      <c r="N127" s="240">
        <v>20</v>
      </c>
      <c r="O127" s="241">
        <v>16</v>
      </c>
      <c r="P127" s="242" t="s">
        <v>146</v>
      </c>
    </row>
    <row r="128" spans="1:16" s="250" customFormat="1" ht="12.75" customHeight="1">
      <c r="A128" s="243">
        <v>103</v>
      </c>
      <c r="B128" s="243" t="s">
        <v>157</v>
      </c>
      <c r="C128" s="243" t="s">
        <v>160</v>
      </c>
      <c r="D128" s="244" t="s">
        <v>4441</v>
      </c>
      <c r="E128" s="245" t="s">
        <v>4442</v>
      </c>
      <c r="F128" s="243" t="s">
        <v>171</v>
      </c>
      <c r="G128" s="246">
        <v>1</v>
      </c>
      <c r="H128" s="246"/>
      <c r="I128" s="246">
        <f t="shared" si="21"/>
        <v>0</v>
      </c>
      <c r="J128" s="247">
        <v>0</v>
      </c>
      <c r="K128" s="246">
        <f t="shared" si="22"/>
        <v>0</v>
      </c>
      <c r="L128" s="247">
        <v>0</v>
      </c>
      <c r="M128" s="246">
        <f t="shared" si="23"/>
        <v>0</v>
      </c>
      <c r="N128" s="248">
        <v>20</v>
      </c>
      <c r="O128" s="249">
        <v>32</v>
      </c>
      <c r="P128" s="250" t="s">
        <v>146</v>
      </c>
    </row>
    <row r="129" spans="1:16" s="242" customFormat="1" ht="22.5" customHeight="1">
      <c r="A129" s="235">
        <v>104</v>
      </c>
      <c r="B129" s="235" t="s">
        <v>151</v>
      </c>
      <c r="C129" s="235" t="s">
        <v>150</v>
      </c>
      <c r="D129" s="236" t="s">
        <v>747</v>
      </c>
      <c r="E129" s="237" t="s">
        <v>748</v>
      </c>
      <c r="F129" s="235" t="s">
        <v>161</v>
      </c>
      <c r="G129" s="238">
        <v>8</v>
      </c>
      <c r="H129" s="238"/>
      <c r="I129" s="238">
        <f t="shared" si="21"/>
        <v>0</v>
      </c>
      <c r="J129" s="239">
        <v>0</v>
      </c>
      <c r="K129" s="238">
        <f t="shared" si="22"/>
        <v>0</v>
      </c>
      <c r="L129" s="239">
        <v>0</v>
      </c>
      <c r="M129" s="238">
        <f t="shared" si="23"/>
        <v>0</v>
      </c>
      <c r="N129" s="240">
        <v>20</v>
      </c>
      <c r="O129" s="241">
        <v>16</v>
      </c>
      <c r="P129" s="242" t="s">
        <v>146</v>
      </c>
    </row>
    <row r="130" spans="1:16" s="250" customFormat="1" ht="22.5" customHeight="1">
      <c r="A130" s="243">
        <v>105</v>
      </c>
      <c r="B130" s="243" t="s">
        <v>157</v>
      </c>
      <c r="C130" s="243" t="s">
        <v>160</v>
      </c>
      <c r="D130" s="244" t="s">
        <v>749</v>
      </c>
      <c r="E130" s="245" t="s">
        <v>750</v>
      </c>
      <c r="F130" s="243" t="s">
        <v>161</v>
      </c>
      <c r="G130" s="246">
        <v>8</v>
      </c>
      <c r="H130" s="246"/>
      <c r="I130" s="246">
        <f t="shared" si="21"/>
        <v>0</v>
      </c>
      <c r="J130" s="247">
        <v>0</v>
      </c>
      <c r="K130" s="246">
        <f t="shared" si="22"/>
        <v>0</v>
      </c>
      <c r="L130" s="247">
        <v>0</v>
      </c>
      <c r="M130" s="246">
        <f t="shared" si="23"/>
        <v>0</v>
      </c>
      <c r="N130" s="248">
        <v>20</v>
      </c>
      <c r="O130" s="249">
        <v>32</v>
      </c>
      <c r="P130" s="250" t="s">
        <v>146</v>
      </c>
    </row>
    <row r="131" spans="1:16" s="242" customFormat="1" ht="12.75" customHeight="1">
      <c r="A131" s="235">
        <v>106</v>
      </c>
      <c r="B131" s="235" t="s">
        <v>151</v>
      </c>
      <c r="C131" s="235" t="s">
        <v>150</v>
      </c>
      <c r="D131" s="236" t="s">
        <v>753</v>
      </c>
      <c r="E131" s="237" t="s">
        <v>754</v>
      </c>
      <c r="F131" s="235" t="s">
        <v>171</v>
      </c>
      <c r="G131" s="238">
        <v>1</v>
      </c>
      <c r="H131" s="238"/>
      <c r="I131" s="238">
        <f t="shared" si="21"/>
        <v>0</v>
      </c>
      <c r="J131" s="239">
        <v>0</v>
      </c>
      <c r="K131" s="238">
        <f t="shared" si="22"/>
        <v>0</v>
      </c>
      <c r="L131" s="239">
        <v>0</v>
      </c>
      <c r="M131" s="238">
        <f t="shared" si="23"/>
        <v>0</v>
      </c>
      <c r="N131" s="240">
        <v>20</v>
      </c>
      <c r="O131" s="241">
        <v>16</v>
      </c>
      <c r="P131" s="242" t="s">
        <v>146</v>
      </c>
    </row>
    <row r="132" spans="1:16" s="250" customFormat="1" ht="12.75" customHeight="1">
      <c r="A132" s="243">
        <v>107</v>
      </c>
      <c r="B132" s="243" t="s">
        <v>157</v>
      </c>
      <c r="C132" s="243" t="s">
        <v>160</v>
      </c>
      <c r="D132" s="244" t="s">
        <v>4443</v>
      </c>
      <c r="E132" s="245" t="s">
        <v>4444</v>
      </c>
      <c r="F132" s="243" t="s">
        <v>171</v>
      </c>
      <c r="G132" s="246">
        <v>1</v>
      </c>
      <c r="H132" s="246"/>
      <c r="I132" s="246">
        <f t="shared" si="21"/>
        <v>0</v>
      </c>
      <c r="J132" s="247">
        <v>0</v>
      </c>
      <c r="K132" s="246">
        <f t="shared" si="22"/>
        <v>0</v>
      </c>
      <c r="L132" s="247">
        <v>0</v>
      </c>
      <c r="M132" s="246">
        <f t="shared" si="23"/>
        <v>0</v>
      </c>
      <c r="N132" s="248">
        <v>20</v>
      </c>
      <c r="O132" s="249">
        <v>32</v>
      </c>
      <c r="P132" s="250" t="s">
        <v>146</v>
      </c>
    </row>
    <row r="133" spans="1:16" s="250" customFormat="1" ht="12.75" customHeight="1">
      <c r="A133" s="243">
        <v>108</v>
      </c>
      <c r="B133" s="243" t="s">
        <v>157</v>
      </c>
      <c r="C133" s="243" t="s">
        <v>160</v>
      </c>
      <c r="D133" s="244" t="s">
        <v>4445</v>
      </c>
      <c r="E133" s="245" t="s">
        <v>4446</v>
      </c>
      <c r="F133" s="243" t="s">
        <v>171</v>
      </c>
      <c r="G133" s="246">
        <v>1</v>
      </c>
      <c r="H133" s="246"/>
      <c r="I133" s="246">
        <f t="shared" si="21"/>
        <v>0</v>
      </c>
      <c r="J133" s="247">
        <v>0</v>
      </c>
      <c r="K133" s="246">
        <f t="shared" si="22"/>
        <v>0</v>
      </c>
      <c r="L133" s="247">
        <v>0</v>
      </c>
      <c r="M133" s="246">
        <f t="shared" si="23"/>
        <v>0</v>
      </c>
      <c r="N133" s="248">
        <v>20</v>
      </c>
      <c r="O133" s="249">
        <v>32</v>
      </c>
      <c r="P133" s="250" t="s">
        <v>146</v>
      </c>
    </row>
    <row r="134" spans="1:16" s="242" customFormat="1" ht="12.75" customHeight="1">
      <c r="A134" s="235">
        <v>109</v>
      </c>
      <c r="B134" s="235" t="s">
        <v>151</v>
      </c>
      <c r="C134" s="235" t="s">
        <v>150</v>
      </c>
      <c r="D134" s="236" t="s">
        <v>767</v>
      </c>
      <c r="E134" s="237" t="s">
        <v>768</v>
      </c>
      <c r="F134" s="235" t="s">
        <v>171</v>
      </c>
      <c r="G134" s="238">
        <v>1</v>
      </c>
      <c r="H134" s="238"/>
      <c r="I134" s="238">
        <f t="shared" si="21"/>
        <v>0</v>
      </c>
      <c r="J134" s="239">
        <v>0</v>
      </c>
      <c r="K134" s="238">
        <f t="shared" si="22"/>
        <v>0</v>
      </c>
      <c r="L134" s="239">
        <v>0</v>
      </c>
      <c r="M134" s="238">
        <f t="shared" si="23"/>
        <v>0</v>
      </c>
      <c r="N134" s="240">
        <v>20</v>
      </c>
      <c r="O134" s="241">
        <v>16</v>
      </c>
      <c r="P134" s="242" t="s">
        <v>146</v>
      </c>
    </row>
    <row r="135" spans="1:16" s="250" customFormat="1" ht="12.75" customHeight="1">
      <c r="A135" s="243">
        <v>110</v>
      </c>
      <c r="B135" s="243" t="s">
        <v>157</v>
      </c>
      <c r="C135" s="243" t="s">
        <v>160</v>
      </c>
      <c r="D135" s="244" t="s">
        <v>789</v>
      </c>
      <c r="E135" s="245" t="s">
        <v>790</v>
      </c>
      <c r="F135" s="243" t="s">
        <v>171</v>
      </c>
      <c r="G135" s="246">
        <v>1</v>
      </c>
      <c r="H135" s="246"/>
      <c r="I135" s="246">
        <f t="shared" si="21"/>
        <v>0</v>
      </c>
      <c r="J135" s="247">
        <v>0</v>
      </c>
      <c r="K135" s="246">
        <f t="shared" si="22"/>
        <v>0</v>
      </c>
      <c r="L135" s="247">
        <v>0</v>
      </c>
      <c r="M135" s="246">
        <f t="shared" si="23"/>
        <v>0</v>
      </c>
      <c r="N135" s="248">
        <v>20</v>
      </c>
      <c r="O135" s="249">
        <v>32</v>
      </c>
      <c r="P135" s="250" t="s">
        <v>146</v>
      </c>
    </row>
    <row r="136" spans="1:16" s="250" customFormat="1" ht="12.75" customHeight="1">
      <c r="A136" s="243">
        <v>111</v>
      </c>
      <c r="B136" s="243" t="s">
        <v>157</v>
      </c>
      <c r="C136" s="243" t="s">
        <v>160</v>
      </c>
      <c r="D136" s="244" t="s">
        <v>801</v>
      </c>
      <c r="E136" s="245" t="s">
        <v>802</v>
      </c>
      <c r="F136" s="243" t="s">
        <v>171</v>
      </c>
      <c r="G136" s="246">
        <v>5</v>
      </c>
      <c r="H136" s="246"/>
      <c r="I136" s="246">
        <f t="shared" si="21"/>
        <v>0</v>
      </c>
      <c r="J136" s="247">
        <v>0</v>
      </c>
      <c r="K136" s="246">
        <f t="shared" si="22"/>
        <v>0</v>
      </c>
      <c r="L136" s="247">
        <v>0</v>
      </c>
      <c r="M136" s="246">
        <f t="shared" si="23"/>
        <v>0</v>
      </c>
      <c r="N136" s="248">
        <v>20</v>
      </c>
      <c r="O136" s="249">
        <v>32</v>
      </c>
      <c r="P136" s="250" t="s">
        <v>146</v>
      </c>
    </row>
    <row r="137" spans="1:16" s="250" customFormat="1" ht="12.75" customHeight="1">
      <c r="A137" s="243">
        <v>112</v>
      </c>
      <c r="B137" s="243" t="s">
        <v>157</v>
      </c>
      <c r="C137" s="243" t="s">
        <v>160</v>
      </c>
      <c r="D137" s="244" t="s">
        <v>803</v>
      </c>
      <c r="E137" s="245" t="s">
        <v>804</v>
      </c>
      <c r="F137" s="243" t="s">
        <v>171</v>
      </c>
      <c r="G137" s="246">
        <v>4</v>
      </c>
      <c r="H137" s="246"/>
      <c r="I137" s="246">
        <f t="shared" si="21"/>
        <v>0</v>
      </c>
      <c r="J137" s="247">
        <v>0</v>
      </c>
      <c r="K137" s="246">
        <f t="shared" si="22"/>
        <v>0</v>
      </c>
      <c r="L137" s="247">
        <v>0</v>
      </c>
      <c r="M137" s="246">
        <f t="shared" si="23"/>
        <v>0</v>
      </c>
      <c r="N137" s="248">
        <v>20</v>
      </c>
      <c r="O137" s="249">
        <v>32</v>
      </c>
      <c r="P137" s="250" t="s">
        <v>146</v>
      </c>
    </row>
    <row r="138" spans="1:16" s="250" customFormat="1" ht="12.75" customHeight="1">
      <c r="A138" s="243">
        <v>113</v>
      </c>
      <c r="B138" s="243" t="s">
        <v>157</v>
      </c>
      <c r="C138" s="243" t="s">
        <v>160</v>
      </c>
      <c r="D138" s="244" t="s">
        <v>4447</v>
      </c>
      <c r="E138" s="245" t="s">
        <v>4448</v>
      </c>
      <c r="F138" s="243" t="s">
        <v>171</v>
      </c>
      <c r="G138" s="246">
        <v>25</v>
      </c>
      <c r="H138" s="246"/>
      <c r="I138" s="246">
        <f t="shared" si="21"/>
        <v>0</v>
      </c>
      <c r="J138" s="247">
        <v>0</v>
      </c>
      <c r="K138" s="246">
        <f t="shared" si="22"/>
        <v>0</v>
      </c>
      <c r="L138" s="247">
        <v>0</v>
      </c>
      <c r="M138" s="246">
        <f t="shared" si="23"/>
        <v>0</v>
      </c>
      <c r="N138" s="248">
        <v>20</v>
      </c>
      <c r="O138" s="249">
        <v>32</v>
      </c>
      <c r="P138" s="250" t="s">
        <v>146</v>
      </c>
    </row>
    <row r="139" spans="1:16" s="250" customFormat="1" ht="12.75" customHeight="1">
      <c r="A139" s="243">
        <v>114</v>
      </c>
      <c r="B139" s="243" t="s">
        <v>157</v>
      </c>
      <c r="C139" s="243" t="s">
        <v>160</v>
      </c>
      <c r="D139" s="244" t="s">
        <v>4449</v>
      </c>
      <c r="E139" s="245" t="s">
        <v>4450</v>
      </c>
      <c r="F139" s="243" t="s">
        <v>171</v>
      </c>
      <c r="G139" s="246">
        <v>14</v>
      </c>
      <c r="H139" s="246"/>
      <c r="I139" s="246">
        <f t="shared" si="21"/>
        <v>0</v>
      </c>
      <c r="J139" s="247">
        <v>0</v>
      </c>
      <c r="K139" s="246">
        <f t="shared" si="22"/>
        <v>0</v>
      </c>
      <c r="L139" s="247">
        <v>0</v>
      </c>
      <c r="M139" s="246">
        <f t="shared" si="23"/>
        <v>0</v>
      </c>
      <c r="N139" s="248">
        <v>20</v>
      </c>
      <c r="O139" s="249">
        <v>32</v>
      </c>
      <c r="P139" s="250" t="s">
        <v>146</v>
      </c>
    </row>
    <row r="140" spans="1:16" s="242" customFormat="1" ht="12.75" customHeight="1">
      <c r="A140" s="235">
        <v>115</v>
      </c>
      <c r="B140" s="235" t="s">
        <v>151</v>
      </c>
      <c r="C140" s="235" t="s">
        <v>150</v>
      </c>
      <c r="D140" s="236" t="s">
        <v>829</v>
      </c>
      <c r="E140" s="237" t="s">
        <v>4451</v>
      </c>
      <c r="F140" s="235" t="s">
        <v>171</v>
      </c>
      <c r="G140" s="238">
        <v>2</v>
      </c>
      <c r="H140" s="238"/>
      <c r="I140" s="238">
        <f t="shared" si="21"/>
        <v>0</v>
      </c>
      <c r="J140" s="239">
        <v>0</v>
      </c>
      <c r="K140" s="238">
        <f t="shared" si="22"/>
        <v>0</v>
      </c>
      <c r="L140" s="239">
        <v>0</v>
      </c>
      <c r="M140" s="238">
        <f t="shared" si="23"/>
        <v>0</v>
      </c>
      <c r="N140" s="240">
        <v>20</v>
      </c>
      <c r="O140" s="241">
        <v>16</v>
      </c>
      <c r="P140" s="242" t="s">
        <v>146</v>
      </c>
    </row>
    <row r="141" spans="1:16" s="250" customFormat="1" ht="22.5" customHeight="1">
      <c r="A141" s="243">
        <v>116</v>
      </c>
      <c r="B141" s="243" t="s">
        <v>157</v>
      </c>
      <c r="C141" s="243" t="s">
        <v>160</v>
      </c>
      <c r="D141" s="244" t="s">
        <v>4452</v>
      </c>
      <c r="E141" s="245" t="s">
        <v>4453</v>
      </c>
      <c r="F141" s="243" t="s">
        <v>171</v>
      </c>
      <c r="G141" s="246">
        <v>1</v>
      </c>
      <c r="H141" s="246"/>
      <c r="I141" s="246">
        <f t="shared" si="21"/>
        <v>0</v>
      </c>
      <c r="J141" s="247">
        <v>0</v>
      </c>
      <c r="K141" s="246">
        <f t="shared" si="22"/>
        <v>0</v>
      </c>
      <c r="L141" s="247">
        <v>0</v>
      </c>
      <c r="M141" s="246">
        <f t="shared" si="23"/>
        <v>0</v>
      </c>
      <c r="N141" s="248">
        <v>20</v>
      </c>
      <c r="O141" s="249">
        <v>32</v>
      </c>
      <c r="P141" s="250" t="s">
        <v>146</v>
      </c>
    </row>
    <row r="142" spans="1:16" s="250" customFormat="1" ht="22.5" customHeight="1">
      <c r="A142" s="243">
        <v>117</v>
      </c>
      <c r="B142" s="243" t="s">
        <v>157</v>
      </c>
      <c r="C142" s="243" t="s">
        <v>160</v>
      </c>
      <c r="D142" s="244" t="s">
        <v>835</v>
      </c>
      <c r="E142" s="245" t="s">
        <v>836</v>
      </c>
      <c r="F142" s="243" t="s">
        <v>171</v>
      </c>
      <c r="G142" s="246">
        <v>1</v>
      </c>
      <c r="H142" s="246"/>
      <c r="I142" s="246">
        <f t="shared" si="21"/>
        <v>0</v>
      </c>
      <c r="J142" s="247">
        <v>0</v>
      </c>
      <c r="K142" s="246">
        <f t="shared" si="22"/>
        <v>0</v>
      </c>
      <c r="L142" s="247">
        <v>0</v>
      </c>
      <c r="M142" s="246">
        <f t="shared" si="23"/>
        <v>0</v>
      </c>
      <c r="N142" s="248">
        <v>20</v>
      </c>
      <c r="O142" s="249">
        <v>32</v>
      </c>
      <c r="P142" s="250" t="s">
        <v>146</v>
      </c>
    </row>
    <row r="143" spans="1:16" s="242" customFormat="1" ht="12.75" customHeight="1">
      <c r="A143" s="235">
        <v>118</v>
      </c>
      <c r="B143" s="235" t="s">
        <v>151</v>
      </c>
      <c r="C143" s="235" t="s">
        <v>150</v>
      </c>
      <c r="D143" s="236" t="s">
        <v>889</v>
      </c>
      <c r="E143" s="237" t="s">
        <v>890</v>
      </c>
      <c r="F143" s="235" t="s">
        <v>171</v>
      </c>
      <c r="G143" s="238">
        <v>1</v>
      </c>
      <c r="H143" s="238"/>
      <c r="I143" s="238">
        <f t="shared" si="21"/>
        <v>0</v>
      </c>
      <c r="J143" s="239">
        <v>0</v>
      </c>
      <c r="K143" s="238">
        <f t="shared" si="22"/>
        <v>0</v>
      </c>
      <c r="L143" s="239">
        <v>0</v>
      </c>
      <c r="M143" s="238">
        <f t="shared" si="23"/>
        <v>0</v>
      </c>
      <c r="N143" s="240">
        <v>20</v>
      </c>
      <c r="O143" s="241">
        <v>16</v>
      </c>
      <c r="P143" s="242" t="s">
        <v>146</v>
      </c>
    </row>
    <row r="144" spans="1:16" s="250" customFormat="1" ht="22.5" customHeight="1">
      <c r="A144" s="243">
        <v>119</v>
      </c>
      <c r="B144" s="243" t="s">
        <v>157</v>
      </c>
      <c r="C144" s="243" t="s">
        <v>160</v>
      </c>
      <c r="D144" s="244" t="s">
        <v>891</v>
      </c>
      <c r="E144" s="245" t="s">
        <v>892</v>
      </c>
      <c r="F144" s="243" t="s">
        <v>171</v>
      </c>
      <c r="G144" s="246">
        <v>1</v>
      </c>
      <c r="H144" s="246"/>
      <c r="I144" s="246">
        <f t="shared" si="21"/>
        <v>0</v>
      </c>
      <c r="J144" s="247">
        <v>0</v>
      </c>
      <c r="K144" s="246">
        <f t="shared" si="22"/>
        <v>0</v>
      </c>
      <c r="L144" s="247">
        <v>0</v>
      </c>
      <c r="M144" s="246">
        <f t="shared" si="23"/>
        <v>0</v>
      </c>
      <c r="N144" s="248">
        <v>20</v>
      </c>
      <c r="O144" s="249">
        <v>32</v>
      </c>
      <c r="P144" s="250" t="s">
        <v>146</v>
      </c>
    </row>
    <row r="145" spans="1:16" s="242" customFormat="1" ht="22.5" customHeight="1">
      <c r="A145" s="235">
        <v>120</v>
      </c>
      <c r="B145" s="235" t="s">
        <v>151</v>
      </c>
      <c r="C145" s="235" t="s">
        <v>150</v>
      </c>
      <c r="D145" s="236" t="s">
        <v>937</v>
      </c>
      <c r="E145" s="237" t="s">
        <v>938</v>
      </c>
      <c r="F145" s="235" t="s">
        <v>939</v>
      </c>
      <c r="G145" s="238">
        <v>30</v>
      </c>
      <c r="H145" s="238"/>
      <c r="I145" s="238">
        <f t="shared" si="21"/>
        <v>0</v>
      </c>
      <c r="J145" s="239">
        <v>0</v>
      </c>
      <c r="K145" s="238">
        <f t="shared" si="22"/>
        <v>0</v>
      </c>
      <c r="L145" s="239">
        <v>0</v>
      </c>
      <c r="M145" s="238">
        <f t="shared" si="23"/>
        <v>0</v>
      </c>
      <c r="N145" s="240">
        <v>20</v>
      </c>
      <c r="O145" s="241">
        <v>16</v>
      </c>
      <c r="P145" s="242" t="s">
        <v>146</v>
      </c>
    </row>
    <row r="146" spans="1:16" s="250" customFormat="1" ht="12.75" customHeight="1">
      <c r="A146" s="243">
        <v>121</v>
      </c>
      <c r="B146" s="243" t="s">
        <v>157</v>
      </c>
      <c r="C146" s="243" t="s">
        <v>160</v>
      </c>
      <c r="D146" s="244" t="s">
        <v>940</v>
      </c>
      <c r="E146" s="245" t="s">
        <v>941</v>
      </c>
      <c r="F146" s="243" t="s">
        <v>171</v>
      </c>
      <c r="G146" s="246">
        <v>5</v>
      </c>
      <c r="H146" s="246"/>
      <c r="I146" s="246">
        <f t="shared" si="21"/>
        <v>0</v>
      </c>
      <c r="J146" s="247">
        <v>0</v>
      </c>
      <c r="K146" s="246">
        <f t="shared" si="22"/>
        <v>0</v>
      </c>
      <c r="L146" s="247">
        <v>0</v>
      </c>
      <c r="M146" s="246">
        <f t="shared" si="23"/>
        <v>0</v>
      </c>
      <c r="N146" s="248">
        <v>20</v>
      </c>
      <c r="O146" s="249">
        <v>32</v>
      </c>
      <c r="P146" s="250" t="s">
        <v>146</v>
      </c>
    </row>
    <row r="147" spans="1:16" s="242" customFormat="1" ht="22.5" customHeight="1">
      <c r="A147" s="235">
        <v>122</v>
      </c>
      <c r="B147" s="235" t="s">
        <v>151</v>
      </c>
      <c r="C147" s="235" t="s">
        <v>150</v>
      </c>
      <c r="D147" s="236" t="s">
        <v>942</v>
      </c>
      <c r="E147" s="237" t="s">
        <v>943</v>
      </c>
      <c r="F147" s="235" t="s">
        <v>939</v>
      </c>
      <c r="G147" s="238">
        <v>850</v>
      </c>
      <c r="H147" s="238"/>
      <c r="I147" s="238">
        <f t="shared" si="21"/>
        <v>0</v>
      </c>
      <c r="J147" s="239">
        <v>0</v>
      </c>
      <c r="K147" s="238">
        <f t="shared" si="22"/>
        <v>0</v>
      </c>
      <c r="L147" s="239">
        <v>0</v>
      </c>
      <c r="M147" s="238">
        <f t="shared" si="23"/>
        <v>0</v>
      </c>
      <c r="N147" s="240">
        <v>20</v>
      </c>
      <c r="O147" s="241">
        <v>16</v>
      </c>
      <c r="P147" s="242" t="s">
        <v>146</v>
      </c>
    </row>
    <row r="148" spans="1:16" s="250" customFormat="1" ht="12.75" customHeight="1">
      <c r="A148" s="243">
        <v>123</v>
      </c>
      <c r="B148" s="243" t="s">
        <v>157</v>
      </c>
      <c r="C148" s="243" t="s">
        <v>160</v>
      </c>
      <c r="D148" s="244" t="s">
        <v>944</v>
      </c>
      <c r="E148" s="245" t="s">
        <v>945</v>
      </c>
      <c r="F148" s="243" t="s">
        <v>939</v>
      </c>
      <c r="G148" s="246">
        <v>850</v>
      </c>
      <c r="H148" s="246"/>
      <c r="I148" s="246">
        <f t="shared" si="21"/>
        <v>0</v>
      </c>
      <c r="J148" s="247">
        <v>0</v>
      </c>
      <c r="K148" s="246">
        <f t="shared" si="22"/>
        <v>0</v>
      </c>
      <c r="L148" s="247">
        <v>0</v>
      </c>
      <c r="M148" s="246">
        <f t="shared" si="23"/>
        <v>0</v>
      </c>
      <c r="N148" s="248">
        <v>20</v>
      </c>
      <c r="O148" s="249">
        <v>32</v>
      </c>
      <c r="P148" s="250" t="s">
        <v>146</v>
      </c>
    </row>
    <row r="149" spans="1:16" s="242" customFormat="1" ht="22.5" customHeight="1">
      <c r="A149" s="235">
        <v>124</v>
      </c>
      <c r="B149" s="235" t="s">
        <v>151</v>
      </c>
      <c r="C149" s="235" t="s">
        <v>150</v>
      </c>
      <c r="D149" s="236" t="s">
        <v>946</v>
      </c>
      <c r="E149" s="237" t="s">
        <v>947</v>
      </c>
      <c r="F149" s="235" t="s">
        <v>64</v>
      </c>
      <c r="G149" s="238">
        <v>496.43599999999998</v>
      </c>
      <c r="H149" s="238"/>
      <c r="I149" s="238">
        <f t="shared" si="21"/>
        <v>0</v>
      </c>
      <c r="J149" s="239">
        <v>0</v>
      </c>
      <c r="K149" s="238">
        <f t="shared" si="22"/>
        <v>0</v>
      </c>
      <c r="L149" s="239">
        <v>0</v>
      </c>
      <c r="M149" s="238">
        <f t="shared" si="23"/>
        <v>0</v>
      </c>
      <c r="N149" s="240">
        <v>20</v>
      </c>
      <c r="O149" s="241">
        <v>16</v>
      </c>
      <c r="P149" s="242" t="s">
        <v>146</v>
      </c>
    </row>
    <row r="150" spans="1:16" s="232" customFormat="1" ht="12.75" customHeight="1">
      <c r="B150" s="233" t="s">
        <v>58</v>
      </c>
      <c r="D150" s="232" t="s">
        <v>948</v>
      </c>
      <c r="E150" s="232" t="s">
        <v>949</v>
      </c>
      <c r="H150" s="232">
        <v>0</v>
      </c>
      <c r="I150" s="234">
        <f>SUM(I151:I157)</f>
        <v>0</v>
      </c>
      <c r="K150" s="234">
        <f>SUM(K151:K157)</f>
        <v>0</v>
      </c>
      <c r="M150" s="234">
        <f>SUM(M151:M157)</f>
        <v>0</v>
      </c>
      <c r="P150" s="232" t="s">
        <v>152</v>
      </c>
    </row>
    <row r="151" spans="1:16" s="242" customFormat="1" ht="22.5" customHeight="1">
      <c r="A151" s="235">
        <v>125</v>
      </c>
      <c r="B151" s="235" t="s">
        <v>151</v>
      </c>
      <c r="C151" s="235" t="s">
        <v>150</v>
      </c>
      <c r="D151" s="236" t="s">
        <v>950</v>
      </c>
      <c r="E151" s="237" t="s">
        <v>951</v>
      </c>
      <c r="F151" s="235" t="s">
        <v>250</v>
      </c>
      <c r="G151" s="238">
        <v>60.655000000000001</v>
      </c>
      <c r="H151" s="238"/>
      <c r="I151" s="238">
        <f t="shared" ref="I151:I157" si="24">ROUND(G151*H151,3)</f>
        <v>0</v>
      </c>
      <c r="J151" s="239">
        <v>0</v>
      </c>
      <c r="K151" s="238">
        <f t="shared" ref="K151:K157" si="25">G151*J151</f>
        <v>0</v>
      </c>
      <c r="L151" s="239">
        <v>0</v>
      </c>
      <c r="M151" s="238">
        <f t="shared" ref="M151:M157" si="26">G151*L151</f>
        <v>0</v>
      </c>
      <c r="N151" s="240">
        <v>20</v>
      </c>
      <c r="O151" s="241">
        <v>16</v>
      </c>
      <c r="P151" s="242" t="s">
        <v>146</v>
      </c>
    </row>
    <row r="152" spans="1:16" s="242" customFormat="1" ht="12.75" customHeight="1">
      <c r="A152" s="235">
        <v>126</v>
      </c>
      <c r="B152" s="235" t="s">
        <v>151</v>
      </c>
      <c r="C152" s="235" t="s">
        <v>150</v>
      </c>
      <c r="D152" s="236" t="s">
        <v>952</v>
      </c>
      <c r="E152" s="237" t="s">
        <v>953</v>
      </c>
      <c r="F152" s="235" t="s">
        <v>161</v>
      </c>
      <c r="G152" s="238">
        <v>41.25</v>
      </c>
      <c r="H152" s="238"/>
      <c r="I152" s="238">
        <f t="shared" si="24"/>
        <v>0</v>
      </c>
      <c r="J152" s="239">
        <v>0</v>
      </c>
      <c r="K152" s="238">
        <f t="shared" si="25"/>
        <v>0</v>
      </c>
      <c r="L152" s="239">
        <v>0</v>
      </c>
      <c r="M152" s="238">
        <f t="shared" si="26"/>
        <v>0</v>
      </c>
      <c r="N152" s="240">
        <v>20</v>
      </c>
      <c r="O152" s="241">
        <v>16</v>
      </c>
      <c r="P152" s="242" t="s">
        <v>146</v>
      </c>
    </row>
    <row r="153" spans="1:16" s="250" customFormat="1" ht="12.75" customHeight="1">
      <c r="A153" s="243">
        <v>127</v>
      </c>
      <c r="B153" s="243" t="s">
        <v>157</v>
      </c>
      <c r="C153" s="243" t="s">
        <v>160</v>
      </c>
      <c r="D153" s="244" t="s">
        <v>954</v>
      </c>
      <c r="E153" s="245" t="s">
        <v>955</v>
      </c>
      <c r="F153" s="243" t="s">
        <v>161</v>
      </c>
      <c r="G153" s="246">
        <v>42.075000000000003</v>
      </c>
      <c r="H153" s="246"/>
      <c r="I153" s="246">
        <f t="shared" si="24"/>
        <v>0</v>
      </c>
      <c r="J153" s="247">
        <v>0</v>
      </c>
      <c r="K153" s="246">
        <f t="shared" si="25"/>
        <v>0</v>
      </c>
      <c r="L153" s="247">
        <v>0</v>
      </c>
      <c r="M153" s="246">
        <f t="shared" si="26"/>
        <v>0</v>
      </c>
      <c r="N153" s="248">
        <v>20</v>
      </c>
      <c r="O153" s="249">
        <v>32</v>
      </c>
      <c r="P153" s="250" t="s">
        <v>146</v>
      </c>
    </row>
    <row r="154" spans="1:16" s="242" customFormat="1" ht="22.5" customHeight="1">
      <c r="A154" s="235">
        <v>128</v>
      </c>
      <c r="B154" s="235" t="s">
        <v>151</v>
      </c>
      <c r="C154" s="235" t="s">
        <v>150</v>
      </c>
      <c r="D154" s="236" t="s">
        <v>956</v>
      </c>
      <c r="E154" s="237" t="s">
        <v>957</v>
      </c>
      <c r="F154" s="235" t="s">
        <v>250</v>
      </c>
      <c r="G154" s="238">
        <v>14.4</v>
      </c>
      <c r="H154" s="238"/>
      <c r="I154" s="238">
        <f t="shared" si="24"/>
        <v>0</v>
      </c>
      <c r="J154" s="239">
        <v>0</v>
      </c>
      <c r="K154" s="238">
        <f t="shared" si="25"/>
        <v>0</v>
      </c>
      <c r="L154" s="239">
        <v>0</v>
      </c>
      <c r="M154" s="238">
        <f t="shared" si="26"/>
        <v>0</v>
      </c>
      <c r="N154" s="240">
        <v>20</v>
      </c>
      <c r="O154" s="241">
        <v>16</v>
      </c>
      <c r="P154" s="242" t="s">
        <v>146</v>
      </c>
    </row>
    <row r="155" spans="1:16" s="250" customFormat="1" ht="12.75" customHeight="1">
      <c r="A155" s="243">
        <v>129</v>
      </c>
      <c r="B155" s="243" t="s">
        <v>157</v>
      </c>
      <c r="C155" s="243" t="s">
        <v>160</v>
      </c>
      <c r="D155" s="244" t="s">
        <v>958</v>
      </c>
      <c r="E155" s="245" t="s">
        <v>959</v>
      </c>
      <c r="F155" s="243" t="s">
        <v>250</v>
      </c>
      <c r="G155" s="246">
        <v>76.555999999999997</v>
      </c>
      <c r="H155" s="246"/>
      <c r="I155" s="246">
        <f t="shared" si="24"/>
        <v>0</v>
      </c>
      <c r="J155" s="247">
        <v>0</v>
      </c>
      <c r="K155" s="246">
        <f t="shared" si="25"/>
        <v>0</v>
      </c>
      <c r="L155" s="247">
        <v>0</v>
      </c>
      <c r="M155" s="246">
        <f t="shared" si="26"/>
        <v>0</v>
      </c>
      <c r="N155" s="248">
        <v>20</v>
      </c>
      <c r="O155" s="249">
        <v>32</v>
      </c>
      <c r="P155" s="250" t="s">
        <v>146</v>
      </c>
    </row>
    <row r="156" spans="1:16" s="242" customFormat="1" ht="12.75" customHeight="1">
      <c r="A156" s="235">
        <v>130</v>
      </c>
      <c r="B156" s="235" t="s">
        <v>151</v>
      </c>
      <c r="C156" s="235" t="s">
        <v>150</v>
      </c>
      <c r="D156" s="236" t="s">
        <v>966</v>
      </c>
      <c r="E156" s="237" t="s">
        <v>967</v>
      </c>
      <c r="F156" s="235" t="s">
        <v>250</v>
      </c>
      <c r="G156" s="238">
        <v>75.055000000000007</v>
      </c>
      <c r="H156" s="238"/>
      <c r="I156" s="238">
        <f t="shared" si="24"/>
        <v>0</v>
      </c>
      <c r="J156" s="239">
        <v>0</v>
      </c>
      <c r="K156" s="238">
        <f t="shared" si="25"/>
        <v>0</v>
      </c>
      <c r="L156" s="239">
        <v>0</v>
      </c>
      <c r="M156" s="238">
        <f t="shared" si="26"/>
        <v>0</v>
      </c>
      <c r="N156" s="240">
        <v>20</v>
      </c>
      <c r="O156" s="241">
        <v>16</v>
      </c>
      <c r="P156" s="242" t="s">
        <v>146</v>
      </c>
    </row>
    <row r="157" spans="1:16" s="242" customFormat="1" ht="12.75" customHeight="1">
      <c r="A157" s="235">
        <v>131</v>
      </c>
      <c r="B157" s="235" t="s">
        <v>151</v>
      </c>
      <c r="C157" s="235" t="s">
        <v>150</v>
      </c>
      <c r="D157" s="236" t="s">
        <v>968</v>
      </c>
      <c r="E157" s="237" t="s">
        <v>969</v>
      </c>
      <c r="F157" s="235" t="s">
        <v>64</v>
      </c>
      <c r="G157" s="238">
        <v>30.925000000000001</v>
      </c>
      <c r="H157" s="238"/>
      <c r="I157" s="238">
        <f t="shared" si="24"/>
        <v>0</v>
      </c>
      <c r="J157" s="239">
        <v>0</v>
      </c>
      <c r="K157" s="238">
        <f t="shared" si="25"/>
        <v>0</v>
      </c>
      <c r="L157" s="239">
        <v>0</v>
      </c>
      <c r="M157" s="238">
        <f t="shared" si="26"/>
        <v>0</v>
      </c>
      <c r="N157" s="240">
        <v>20</v>
      </c>
      <c r="O157" s="241">
        <v>16</v>
      </c>
      <c r="P157" s="242" t="s">
        <v>146</v>
      </c>
    </row>
    <row r="158" spans="1:16" s="232" customFormat="1" ht="12.75" customHeight="1">
      <c r="B158" s="233" t="s">
        <v>58</v>
      </c>
      <c r="D158" s="232" t="s">
        <v>970</v>
      </c>
      <c r="E158" s="232" t="s">
        <v>971</v>
      </c>
      <c r="H158" s="232">
        <v>0</v>
      </c>
      <c r="I158" s="234">
        <f>SUM(I159:I170)</f>
        <v>0</v>
      </c>
      <c r="K158" s="234">
        <f>SUM(K159:K170)</f>
        <v>0</v>
      </c>
      <c r="M158" s="234">
        <f>SUM(M159:M170)</f>
        <v>0</v>
      </c>
      <c r="P158" s="232" t="s">
        <v>152</v>
      </c>
    </row>
    <row r="159" spans="1:16" s="242" customFormat="1" ht="12.75" customHeight="1">
      <c r="A159" s="235">
        <v>132</v>
      </c>
      <c r="B159" s="235" t="s">
        <v>151</v>
      </c>
      <c r="C159" s="235" t="s">
        <v>150</v>
      </c>
      <c r="D159" s="236" t="s">
        <v>972</v>
      </c>
      <c r="E159" s="237" t="s">
        <v>973</v>
      </c>
      <c r="F159" s="235" t="s">
        <v>250</v>
      </c>
      <c r="G159" s="238">
        <v>149.1</v>
      </c>
      <c r="H159" s="238"/>
      <c r="I159" s="238">
        <f t="shared" ref="I159:I170" si="27">ROUND(G159*H159,3)</f>
        <v>0</v>
      </c>
      <c r="J159" s="239">
        <v>0</v>
      </c>
      <c r="K159" s="238">
        <f t="shared" ref="K159:K170" si="28">G159*J159</f>
        <v>0</v>
      </c>
      <c r="L159" s="239">
        <v>0</v>
      </c>
      <c r="M159" s="238">
        <f t="shared" ref="M159:M170" si="29">G159*L159</f>
        <v>0</v>
      </c>
      <c r="N159" s="240">
        <v>20</v>
      </c>
      <c r="O159" s="241">
        <v>16</v>
      </c>
      <c r="P159" s="242" t="s">
        <v>146</v>
      </c>
    </row>
    <row r="160" spans="1:16" s="250" customFormat="1" ht="12.75" customHeight="1">
      <c r="A160" s="243">
        <v>133</v>
      </c>
      <c r="B160" s="243" t="s">
        <v>157</v>
      </c>
      <c r="C160" s="243" t="s">
        <v>160</v>
      </c>
      <c r="D160" s="244" t="s">
        <v>974</v>
      </c>
      <c r="E160" s="245" t="s">
        <v>975</v>
      </c>
      <c r="F160" s="243" t="s">
        <v>250</v>
      </c>
      <c r="G160" s="246">
        <v>187.57300000000001</v>
      </c>
      <c r="H160" s="246"/>
      <c r="I160" s="246">
        <f t="shared" si="27"/>
        <v>0</v>
      </c>
      <c r="J160" s="247">
        <v>0</v>
      </c>
      <c r="K160" s="246">
        <f t="shared" si="28"/>
        <v>0</v>
      </c>
      <c r="L160" s="247">
        <v>0</v>
      </c>
      <c r="M160" s="246">
        <f t="shared" si="29"/>
        <v>0</v>
      </c>
      <c r="N160" s="248">
        <v>20</v>
      </c>
      <c r="O160" s="249">
        <v>32</v>
      </c>
      <c r="P160" s="250" t="s">
        <v>146</v>
      </c>
    </row>
    <row r="161" spans="1:16" s="242" customFormat="1" ht="22.5" customHeight="1">
      <c r="A161" s="235">
        <v>134</v>
      </c>
      <c r="B161" s="235" t="s">
        <v>151</v>
      </c>
      <c r="C161" s="235" t="s">
        <v>150</v>
      </c>
      <c r="D161" s="236" t="s">
        <v>976</v>
      </c>
      <c r="E161" s="237" t="s">
        <v>977</v>
      </c>
      <c r="F161" s="235" t="s">
        <v>250</v>
      </c>
      <c r="G161" s="238">
        <v>28.8</v>
      </c>
      <c r="H161" s="238"/>
      <c r="I161" s="238">
        <f t="shared" si="27"/>
        <v>0</v>
      </c>
      <c r="J161" s="239">
        <v>0</v>
      </c>
      <c r="K161" s="238">
        <f t="shared" si="28"/>
        <v>0</v>
      </c>
      <c r="L161" s="239">
        <v>0</v>
      </c>
      <c r="M161" s="238">
        <f t="shared" si="29"/>
        <v>0</v>
      </c>
      <c r="N161" s="240">
        <v>20</v>
      </c>
      <c r="O161" s="241">
        <v>16</v>
      </c>
      <c r="P161" s="242" t="s">
        <v>146</v>
      </c>
    </row>
    <row r="162" spans="1:16" s="250" customFormat="1" ht="12.75" customHeight="1">
      <c r="A162" s="243">
        <v>135</v>
      </c>
      <c r="B162" s="243" t="s">
        <v>157</v>
      </c>
      <c r="C162" s="243" t="s">
        <v>160</v>
      </c>
      <c r="D162" s="244" t="s">
        <v>978</v>
      </c>
      <c r="E162" s="245" t="s">
        <v>979</v>
      </c>
      <c r="F162" s="243" t="s">
        <v>250</v>
      </c>
      <c r="G162" s="246">
        <v>28.8</v>
      </c>
      <c r="H162" s="246"/>
      <c r="I162" s="246">
        <f t="shared" si="27"/>
        <v>0</v>
      </c>
      <c r="J162" s="247">
        <v>0</v>
      </c>
      <c r="K162" s="246">
        <f t="shared" si="28"/>
        <v>0</v>
      </c>
      <c r="L162" s="247">
        <v>0</v>
      </c>
      <c r="M162" s="246">
        <f t="shared" si="29"/>
        <v>0</v>
      </c>
      <c r="N162" s="248">
        <v>20</v>
      </c>
      <c r="O162" s="249">
        <v>32</v>
      </c>
      <c r="P162" s="250" t="s">
        <v>146</v>
      </c>
    </row>
    <row r="163" spans="1:16" s="242" customFormat="1" ht="12.75" customHeight="1">
      <c r="A163" s="235">
        <v>136</v>
      </c>
      <c r="B163" s="235" t="s">
        <v>151</v>
      </c>
      <c r="C163" s="235" t="s">
        <v>150</v>
      </c>
      <c r="D163" s="236" t="s">
        <v>4454</v>
      </c>
      <c r="E163" s="237" t="s">
        <v>4455</v>
      </c>
      <c r="F163" s="235" t="s">
        <v>250</v>
      </c>
      <c r="G163" s="238">
        <v>146.4</v>
      </c>
      <c r="H163" s="238"/>
      <c r="I163" s="238">
        <f t="shared" si="27"/>
        <v>0</v>
      </c>
      <c r="J163" s="239">
        <v>0</v>
      </c>
      <c r="K163" s="238">
        <f t="shared" si="28"/>
        <v>0</v>
      </c>
      <c r="L163" s="239">
        <v>0</v>
      </c>
      <c r="M163" s="238">
        <f t="shared" si="29"/>
        <v>0</v>
      </c>
      <c r="N163" s="240">
        <v>20</v>
      </c>
      <c r="O163" s="241">
        <v>16</v>
      </c>
      <c r="P163" s="242" t="s">
        <v>146</v>
      </c>
    </row>
    <row r="164" spans="1:16" s="250" customFormat="1" ht="12.75" customHeight="1">
      <c r="A164" s="243">
        <v>137</v>
      </c>
      <c r="B164" s="243" t="s">
        <v>157</v>
      </c>
      <c r="C164" s="243" t="s">
        <v>160</v>
      </c>
      <c r="D164" s="244" t="s">
        <v>4456</v>
      </c>
      <c r="E164" s="245" t="s">
        <v>4457</v>
      </c>
      <c r="F164" s="243" t="s">
        <v>250</v>
      </c>
      <c r="G164" s="246">
        <v>262.19</v>
      </c>
      <c r="H164" s="246"/>
      <c r="I164" s="246">
        <f t="shared" si="27"/>
        <v>0</v>
      </c>
      <c r="J164" s="247">
        <v>0</v>
      </c>
      <c r="K164" s="246">
        <f t="shared" si="28"/>
        <v>0</v>
      </c>
      <c r="L164" s="247">
        <v>0</v>
      </c>
      <c r="M164" s="246">
        <f t="shared" si="29"/>
        <v>0</v>
      </c>
      <c r="N164" s="248">
        <v>20</v>
      </c>
      <c r="O164" s="249">
        <v>32</v>
      </c>
      <c r="P164" s="250" t="s">
        <v>146</v>
      </c>
    </row>
    <row r="165" spans="1:16" s="242" customFormat="1" ht="12.75" customHeight="1">
      <c r="A165" s="235">
        <v>138</v>
      </c>
      <c r="B165" s="235" t="s">
        <v>151</v>
      </c>
      <c r="C165" s="235" t="s">
        <v>150</v>
      </c>
      <c r="D165" s="236" t="s">
        <v>992</v>
      </c>
      <c r="E165" s="237" t="s">
        <v>993</v>
      </c>
      <c r="F165" s="235" t="s">
        <v>161</v>
      </c>
      <c r="G165" s="238">
        <v>146.65</v>
      </c>
      <c r="H165" s="238"/>
      <c r="I165" s="238">
        <f t="shared" si="27"/>
        <v>0</v>
      </c>
      <c r="J165" s="239">
        <v>0</v>
      </c>
      <c r="K165" s="238">
        <f t="shared" si="28"/>
        <v>0</v>
      </c>
      <c r="L165" s="239">
        <v>0</v>
      </c>
      <c r="M165" s="238">
        <f t="shared" si="29"/>
        <v>0</v>
      </c>
      <c r="N165" s="240">
        <v>20</v>
      </c>
      <c r="O165" s="241">
        <v>16</v>
      </c>
      <c r="P165" s="242" t="s">
        <v>146</v>
      </c>
    </row>
    <row r="166" spans="1:16" s="242" customFormat="1" ht="12.75" customHeight="1">
      <c r="A166" s="235">
        <v>139</v>
      </c>
      <c r="B166" s="235" t="s">
        <v>151</v>
      </c>
      <c r="C166" s="235" t="s">
        <v>150</v>
      </c>
      <c r="D166" s="236" t="s">
        <v>4458</v>
      </c>
      <c r="E166" s="237" t="s">
        <v>4459</v>
      </c>
      <c r="F166" s="235" t="s">
        <v>161</v>
      </c>
      <c r="G166" s="238">
        <v>134.5</v>
      </c>
      <c r="H166" s="238"/>
      <c r="I166" s="238">
        <f t="shared" si="27"/>
        <v>0</v>
      </c>
      <c r="J166" s="239">
        <v>0</v>
      </c>
      <c r="K166" s="238">
        <f t="shared" si="28"/>
        <v>0</v>
      </c>
      <c r="L166" s="239">
        <v>0</v>
      </c>
      <c r="M166" s="238">
        <f t="shared" si="29"/>
        <v>0</v>
      </c>
      <c r="N166" s="240">
        <v>20</v>
      </c>
      <c r="O166" s="241">
        <v>16</v>
      </c>
      <c r="P166" s="242" t="s">
        <v>146</v>
      </c>
    </row>
    <row r="167" spans="1:16" s="242" customFormat="1" ht="12.75" customHeight="1">
      <c r="A167" s="235">
        <v>140</v>
      </c>
      <c r="B167" s="235" t="s">
        <v>151</v>
      </c>
      <c r="C167" s="235" t="s">
        <v>150</v>
      </c>
      <c r="D167" s="236" t="s">
        <v>1002</v>
      </c>
      <c r="E167" s="237" t="s">
        <v>1003</v>
      </c>
      <c r="F167" s="235" t="s">
        <v>250</v>
      </c>
      <c r="G167" s="238">
        <v>324.3</v>
      </c>
      <c r="H167" s="238"/>
      <c r="I167" s="238">
        <f t="shared" si="27"/>
        <v>0</v>
      </c>
      <c r="J167" s="239">
        <v>0</v>
      </c>
      <c r="K167" s="238">
        <f t="shared" si="28"/>
        <v>0</v>
      </c>
      <c r="L167" s="239">
        <v>0</v>
      </c>
      <c r="M167" s="238">
        <f t="shared" si="29"/>
        <v>0</v>
      </c>
      <c r="N167" s="240">
        <v>20</v>
      </c>
      <c r="O167" s="241">
        <v>16</v>
      </c>
      <c r="P167" s="242" t="s">
        <v>146</v>
      </c>
    </row>
    <row r="168" spans="1:16" s="242" customFormat="1" ht="22.5" customHeight="1">
      <c r="A168" s="235">
        <v>141</v>
      </c>
      <c r="B168" s="235" t="s">
        <v>151</v>
      </c>
      <c r="C168" s="235" t="s">
        <v>150</v>
      </c>
      <c r="D168" s="236" t="s">
        <v>1004</v>
      </c>
      <c r="E168" s="237" t="s">
        <v>1005</v>
      </c>
      <c r="F168" s="235" t="s">
        <v>250</v>
      </c>
      <c r="G168" s="238">
        <v>324.3</v>
      </c>
      <c r="H168" s="238"/>
      <c r="I168" s="238">
        <f t="shared" si="27"/>
        <v>0</v>
      </c>
      <c r="J168" s="239">
        <v>0</v>
      </c>
      <c r="K168" s="238">
        <f t="shared" si="28"/>
        <v>0</v>
      </c>
      <c r="L168" s="239">
        <v>0</v>
      </c>
      <c r="M168" s="238">
        <f t="shared" si="29"/>
        <v>0</v>
      </c>
      <c r="N168" s="240">
        <v>20</v>
      </c>
      <c r="O168" s="241">
        <v>16</v>
      </c>
      <c r="P168" s="242" t="s">
        <v>146</v>
      </c>
    </row>
    <row r="169" spans="1:16" s="242" customFormat="1" ht="12.75" customHeight="1">
      <c r="A169" s="235">
        <v>142</v>
      </c>
      <c r="B169" s="235" t="s">
        <v>151</v>
      </c>
      <c r="C169" s="235" t="s">
        <v>150</v>
      </c>
      <c r="D169" s="236" t="s">
        <v>1006</v>
      </c>
      <c r="E169" s="237" t="s">
        <v>1007</v>
      </c>
      <c r="F169" s="235" t="s">
        <v>250</v>
      </c>
      <c r="G169" s="238">
        <v>324.3</v>
      </c>
      <c r="H169" s="238"/>
      <c r="I169" s="238">
        <f t="shared" si="27"/>
        <v>0</v>
      </c>
      <c r="J169" s="239">
        <v>0</v>
      </c>
      <c r="K169" s="238">
        <f t="shared" si="28"/>
        <v>0</v>
      </c>
      <c r="L169" s="239">
        <v>0</v>
      </c>
      <c r="M169" s="238">
        <f t="shared" si="29"/>
        <v>0</v>
      </c>
      <c r="N169" s="240">
        <v>20</v>
      </c>
      <c r="O169" s="241">
        <v>16</v>
      </c>
      <c r="P169" s="242" t="s">
        <v>146</v>
      </c>
    </row>
    <row r="170" spans="1:16" s="242" customFormat="1" ht="12.75" customHeight="1">
      <c r="A170" s="235">
        <v>143</v>
      </c>
      <c r="B170" s="235" t="s">
        <v>151</v>
      </c>
      <c r="C170" s="235" t="s">
        <v>150</v>
      </c>
      <c r="D170" s="236" t="s">
        <v>1010</v>
      </c>
      <c r="E170" s="237" t="s">
        <v>1011</v>
      </c>
      <c r="F170" s="235" t="s">
        <v>64</v>
      </c>
      <c r="G170" s="238">
        <v>213.46600000000001</v>
      </c>
      <c r="H170" s="238"/>
      <c r="I170" s="238">
        <f t="shared" si="27"/>
        <v>0</v>
      </c>
      <c r="J170" s="239">
        <v>0</v>
      </c>
      <c r="K170" s="238">
        <f t="shared" si="28"/>
        <v>0</v>
      </c>
      <c r="L170" s="239">
        <v>0</v>
      </c>
      <c r="M170" s="238">
        <f t="shared" si="29"/>
        <v>0</v>
      </c>
      <c r="N170" s="240">
        <v>20</v>
      </c>
      <c r="O170" s="241">
        <v>16</v>
      </c>
      <c r="P170" s="242" t="s">
        <v>146</v>
      </c>
    </row>
    <row r="171" spans="1:16" s="232" customFormat="1" ht="12.75" customHeight="1">
      <c r="B171" s="233" t="s">
        <v>58</v>
      </c>
      <c r="D171" s="232" t="s">
        <v>1012</v>
      </c>
      <c r="E171" s="232" t="s">
        <v>1013</v>
      </c>
      <c r="H171" s="232">
        <v>0</v>
      </c>
      <c r="I171" s="234">
        <f>SUM(I172:I176)</f>
        <v>0</v>
      </c>
      <c r="K171" s="234">
        <f>SUM(K172:K176)</f>
        <v>0</v>
      </c>
      <c r="M171" s="234">
        <f>SUM(M172:M176)</f>
        <v>0</v>
      </c>
      <c r="P171" s="232" t="s">
        <v>152</v>
      </c>
    </row>
    <row r="172" spans="1:16" s="242" customFormat="1" ht="22.5" customHeight="1">
      <c r="A172" s="235">
        <v>144</v>
      </c>
      <c r="B172" s="235" t="s">
        <v>151</v>
      </c>
      <c r="C172" s="235" t="s">
        <v>150</v>
      </c>
      <c r="D172" s="236" t="s">
        <v>1014</v>
      </c>
      <c r="E172" s="237" t="s">
        <v>1015</v>
      </c>
      <c r="F172" s="235" t="s">
        <v>250</v>
      </c>
      <c r="G172" s="238">
        <v>47.54</v>
      </c>
      <c r="H172" s="238"/>
      <c r="I172" s="238">
        <f>ROUND(G172*H172,3)</f>
        <v>0</v>
      </c>
      <c r="J172" s="239">
        <v>0</v>
      </c>
      <c r="K172" s="238">
        <f>G172*J172</f>
        <v>0</v>
      </c>
      <c r="L172" s="239">
        <v>0</v>
      </c>
      <c r="M172" s="238">
        <f>G172*L172</f>
        <v>0</v>
      </c>
      <c r="N172" s="240">
        <v>20</v>
      </c>
      <c r="O172" s="241">
        <v>16</v>
      </c>
      <c r="P172" s="242" t="s">
        <v>146</v>
      </c>
    </row>
    <row r="173" spans="1:16" s="250" customFormat="1" ht="12.75" customHeight="1">
      <c r="A173" s="243">
        <v>145</v>
      </c>
      <c r="B173" s="243" t="s">
        <v>157</v>
      </c>
      <c r="C173" s="243" t="s">
        <v>160</v>
      </c>
      <c r="D173" s="244" t="s">
        <v>1016</v>
      </c>
      <c r="E173" s="245" t="s">
        <v>1017</v>
      </c>
      <c r="F173" s="243" t="s">
        <v>250</v>
      </c>
      <c r="G173" s="246">
        <v>48.491</v>
      </c>
      <c r="H173" s="246"/>
      <c r="I173" s="246">
        <f>ROUND(G173*H173,3)</f>
        <v>0</v>
      </c>
      <c r="J173" s="247">
        <v>0</v>
      </c>
      <c r="K173" s="246">
        <f>G173*J173</f>
        <v>0</v>
      </c>
      <c r="L173" s="247">
        <v>0</v>
      </c>
      <c r="M173" s="246">
        <f>G173*L173</f>
        <v>0</v>
      </c>
      <c r="N173" s="248">
        <v>20</v>
      </c>
      <c r="O173" s="249">
        <v>32</v>
      </c>
      <c r="P173" s="250" t="s">
        <v>146</v>
      </c>
    </row>
    <row r="174" spans="1:16" s="242" customFormat="1" ht="12.75" customHeight="1">
      <c r="A174" s="235">
        <v>146</v>
      </c>
      <c r="B174" s="235" t="s">
        <v>151</v>
      </c>
      <c r="C174" s="235" t="s">
        <v>150</v>
      </c>
      <c r="D174" s="236" t="s">
        <v>1018</v>
      </c>
      <c r="E174" s="237" t="s">
        <v>1019</v>
      </c>
      <c r="F174" s="235" t="s">
        <v>250</v>
      </c>
      <c r="G174" s="238">
        <v>39.200000000000003</v>
      </c>
      <c r="H174" s="238"/>
      <c r="I174" s="238">
        <f>ROUND(G174*H174,3)</f>
        <v>0</v>
      </c>
      <c r="J174" s="239">
        <v>0</v>
      </c>
      <c r="K174" s="238">
        <f>G174*J174</f>
        <v>0</v>
      </c>
      <c r="L174" s="239">
        <v>0</v>
      </c>
      <c r="M174" s="238">
        <f>G174*L174</f>
        <v>0</v>
      </c>
      <c r="N174" s="240">
        <v>20</v>
      </c>
      <c r="O174" s="241">
        <v>16</v>
      </c>
      <c r="P174" s="242" t="s">
        <v>146</v>
      </c>
    </row>
    <row r="175" spans="1:16" s="242" customFormat="1" ht="12.75" customHeight="1">
      <c r="A175" s="235">
        <v>147</v>
      </c>
      <c r="B175" s="235" t="s">
        <v>151</v>
      </c>
      <c r="C175" s="235" t="s">
        <v>150</v>
      </c>
      <c r="D175" s="236" t="s">
        <v>1020</v>
      </c>
      <c r="E175" s="237" t="s">
        <v>1021</v>
      </c>
      <c r="F175" s="235" t="s">
        <v>250</v>
      </c>
      <c r="G175" s="238">
        <v>47.54</v>
      </c>
      <c r="H175" s="238"/>
      <c r="I175" s="238">
        <f>ROUND(G175*H175,3)</f>
        <v>0</v>
      </c>
      <c r="J175" s="239">
        <v>0</v>
      </c>
      <c r="K175" s="238">
        <f>G175*J175</f>
        <v>0</v>
      </c>
      <c r="L175" s="239">
        <v>0</v>
      </c>
      <c r="M175" s="238">
        <f>G175*L175</f>
        <v>0</v>
      </c>
      <c r="N175" s="240">
        <v>20</v>
      </c>
      <c r="O175" s="241">
        <v>16</v>
      </c>
      <c r="P175" s="242" t="s">
        <v>146</v>
      </c>
    </row>
    <row r="176" spans="1:16" s="242" customFormat="1" ht="12.75" customHeight="1">
      <c r="A176" s="235">
        <v>148</v>
      </c>
      <c r="B176" s="235" t="s">
        <v>151</v>
      </c>
      <c r="C176" s="235" t="s">
        <v>150</v>
      </c>
      <c r="D176" s="236" t="s">
        <v>1022</v>
      </c>
      <c r="E176" s="237" t="s">
        <v>1023</v>
      </c>
      <c r="F176" s="235" t="s">
        <v>64</v>
      </c>
      <c r="G176" s="238">
        <v>18.914000000000001</v>
      </c>
      <c r="H176" s="238"/>
      <c r="I176" s="238">
        <f>ROUND(G176*H176,3)</f>
        <v>0</v>
      </c>
      <c r="J176" s="239">
        <v>0</v>
      </c>
      <c r="K176" s="238">
        <f>G176*J176</f>
        <v>0</v>
      </c>
      <c r="L176" s="239">
        <v>0</v>
      </c>
      <c r="M176" s="238">
        <f>G176*L176</f>
        <v>0</v>
      </c>
      <c r="N176" s="240">
        <v>20</v>
      </c>
      <c r="O176" s="241">
        <v>16</v>
      </c>
      <c r="P176" s="242" t="s">
        <v>146</v>
      </c>
    </row>
    <row r="177" spans="1:16" s="232" customFormat="1" ht="12.75" customHeight="1">
      <c r="B177" s="233" t="s">
        <v>58</v>
      </c>
      <c r="D177" s="232" t="s">
        <v>1024</v>
      </c>
      <c r="E177" s="232" t="s">
        <v>1025</v>
      </c>
      <c r="H177" s="232">
        <v>0</v>
      </c>
      <c r="I177" s="234">
        <f>SUM(I178:I183)</f>
        <v>0</v>
      </c>
      <c r="K177" s="234">
        <f>SUM(K178:K183)</f>
        <v>0</v>
      </c>
      <c r="M177" s="234">
        <f>SUM(M178:M183)</f>
        <v>0</v>
      </c>
      <c r="P177" s="232" t="s">
        <v>152</v>
      </c>
    </row>
    <row r="178" spans="1:16" s="242" customFormat="1" ht="22.5" customHeight="1">
      <c r="A178" s="235">
        <v>149</v>
      </c>
      <c r="B178" s="235" t="s">
        <v>151</v>
      </c>
      <c r="C178" s="235" t="s">
        <v>150</v>
      </c>
      <c r="D178" s="236" t="s">
        <v>1032</v>
      </c>
      <c r="E178" s="237" t="s">
        <v>1033</v>
      </c>
      <c r="F178" s="235" t="s">
        <v>250</v>
      </c>
      <c r="G178" s="238">
        <v>10.170999999999999</v>
      </c>
      <c r="H178" s="238"/>
      <c r="I178" s="238">
        <f t="shared" ref="I178:I183" si="30">ROUND(G178*H178,3)</f>
        <v>0</v>
      </c>
      <c r="J178" s="239">
        <v>0</v>
      </c>
      <c r="K178" s="238">
        <f t="shared" ref="K178:K183" si="31">G178*J178</f>
        <v>0</v>
      </c>
      <c r="L178" s="239">
        <v>0</v>
      </c>
      <c r="M178" s="238">
        <f t="shared" ref="M178:M183" si="32">G178*L178</f>
        <v>0</v>
      </c>
      <c r="N178" s="240">
        <v>20</v>
      </c>
      <c r="O178" s="241">
        <v>16</v>
      </c>
      <c r="P178" s="242" t="s">
        <v>146</v>
      </c>
    </row>
    <row r="179" spans="1:16" s="242" customFormat="1" ht="22.5" customHeight="1">
      <c r="A179" s="235">
        <v>150</v>
      </c>
      <c r="B179" s="235" t="s">
        <v>151</v>
      </c>
      <c r="C179" s="235" t="s">
        <v>150</v>
      </c>
      <c r="D179" s="236" t="s">
        <v>1034</v>
      </c>
      <c r="E179" s="237" t="s">
        <v>1035</v>
      </c>
      <c r="F179" s="235" t="s">
        <v>250</v>
      </c>
      <c r="G179" s="238">
        <v>10.170999999999999</v>
      </c>
      <c r="H179" s="238"/>
      <c r="I179" s="238">
        <f t="shared" si="30"/>
        <v>0</v>
      </c>
      <c r="J179" s="239">
        <v>0</v>
      </c>
      <c r="K179" s="238">
        <f t="shared" si="31"/>
        <v>0</v>
      </c>
      <c r="L179" s="239">
        <v>0</v>
      </c>
      <c r="M179" s="238">
        <f t="shared" si="32"/>
        <v>0</v>
      </c>
      <c r="N179" s="240">
        <v>20</v>
      </c>
      <c r="O179" s="241">
        <v>16</v>
      </c>
      <c r="P179" s="242" t="s">
        <v>146</v>
      </c>
    </row>
    <row r="180" spans="1:16" s="242" customFormat="1" ht="12.75" customHeight="1">
      <c r="A180" s="235">
        <v>151</v>
      </c>
      <c r="B180" s="235" t="s">
        <v>151</v>
      </c>
      <c r="C180" s="235" t="s">
        <v>150</v>
      </c>
      <c r="D180" s="236" t="s">
        <v>1036</v>
      </c>
      <c r="E180" s="237" t="s">
        <v>1037</v>
      </c>
      <c r="F180" s="235" t="s">
        <v>250</v>
      </c>
      <c r="G180" s="238">
        <v>10.170999999999999</v>
      </c>
      <c r="H180" s="238"/>
      <c r="I180" s="238">
        <f t="shared" si="30"/>
        <v>0</v>
      </c>
      <c r="J180" s="239">
        <v>0</v>
      </c>
      <c r="K180" s="238">
        <f t="shared" si="31"/>
        <v>0</v>
      </c>
      <c r="L180" s="239">
        <v>0</v>
      </c>
      <c r="M180" s="238">
        <f t="shared" si="32"/>
        <v>0</v>
      </c>
      <c r="N180" s="240">
        <v>20</v>
      </c>
      <c r="O180" s="241">
        <v>16</v>
      </c>
      <c r="P180" s="242" t="s">
        <v>146</v>
      </c>
    </row>
    <row r="181" spans="1:16" s="242" customFormat="1" ht="22.5" customHeight="1">
      <c r="A181" s="235">
        <v>152</v>
      </c>
      <c r="B181" s="235" t="s">
        <v>151</v>
      </c>
      <c r="C181" s="235" t="s">
        <v>150</v>
      </c>
      <c r="D181" s="236" t="s">
        <v>1038</v>
      </c>
      <c r="E181" s="237" t="s">
        <v>1039</v>
      </c>
      <c r="F181" s="235" t="s">
        <v>250</v>
      </c>
      <c r="G181" s="238">
        <v>557.99900000000002</v>
      </c>
      <c r="H181" s="238"/>
      <c r="I181" s="238">
        <f t="shared" si="30"/>
        <v>0</v>
      </c>
      <c r="J181" s="239">
        <v>0</v>
      </c>
      <c r="K181" s="238">
        <f t="shared" si="31"/>
        <v>0</v>
      </c>
      <c r="L181" s="239">
        <v>0</v>
      </c>
      <c r="M181" s="238">
        <f t="shared" si="32"/>
        <v>0</v>
      </c>
      <c r="N181" s="240">
        <v>20</v>
      </c>
      <c r="O181" s="241">
        <v>16</v>
      </c>
      <c r="P181" s="242" t="s">
        <v>146</v>
      </c>
    </row>
    <row r="182" spans="1:16" s="242" customFormat="1" ht="22.5" customHeight="1">
      <c r="A182" s="235">
        <v>153</v>
      </c>
      <c r="B182" s="235" t="s">
        <v>151</v>
      </c>
      <c r="C182" s="235" t="s">
        <v>150</v>
      </c>
      <c r="D182" s="236" t="s">
        <v>1042</v>
      </c>
      <c r="E182" s="237" t="s">
        <v>1043</v>
      </c>
      <c r="F182" s="235" t="s">
        <v>250</v>
      </c>
      <c r="G182" s="238">
        <v>14.4</v>
      </c>
      <c r="H182" s="238"/>
      <c r="I182" s="238">
        <f t="shared" si="30"/>
        <v>0</v>
      </c>
      <c r="J182" s="239">
        <v>0</v>
      </c>
      <c r="K182" s="238">
        <f t="shared" si="31"/>
        <v>0</v>
      </c>
      <c r="L182" s="239">
        <v>0</v>
      </c>
      <c r="M182" s="238">
        <f t="shared" si="32"/>
        <v>0</v>
      </c>
      <c r="N182" s="240">
        <v>20</v>
      </c>
      <c r="O182" s="241">
        <v>16</v>
      </c>
      <c r="P182" s="242" t="s">
        <v>146</v>
      </c>
    </row>
    <row r="183" spans="1:16" s="242" customFormat="1" ht="22.5" customHeight="1">
      <c r="A183" s="235">
        <v>154</v>
      </c>
      <c r="B183" s="235" t="s">
        <v>151</v>
      </c>
      <c r="C183" s="235" t="s">
        <v>150</v>
      </c>
      <c r="D183" s="236" t="s">
        <v>1048</v>
      </c>
      <c r="E183" s="237" t="s">
        <v>1049</v>
      </c>
      <c r="F183" s="235" t="s">
        <v>250</v>
      </c>
      <c r="G183" s="238">
        <v>27.798999999999999</v>
      </c>
      <c r="H183" s="238"/>
      <c r="I183" s="238">
        <f t="shared" si="30"/>
        <v>0</v>
      </c>
      <c r="J183" s="239">
        <v>0</v>
      </c>
      <c r="K183" s="238">
        <f t="shared" si="31"/>
        <v>0</v>
      </c>
      <c r="L183" s="239">
        <v>0</v>
      </c>
      <c r="M183" s="238">
        <f t="shared" si="32"/>
        <v>0</v>
      </c>
      <c r="N183" s="240">
        <v>20</v>
      </c>
      <c r="O183" s="241">
        <v>16</v>
      </c>
      <c r="P183" s="242" t="s">
        <v>146</v>
      </c>
    </row>
    <row r="184" spans="1:16" s="232" customFormat="1" ht="12.75" customHeight="1">
      <c r="B184" s="233" t="s">
        <v>58</v>
      </c>
      <c r="D184" s="232" t="s">
        <v>1050</v>
      </c>
      <c r="E184" s="232" t="s">
        <v>1051</v>
      </c>
      <c r="H184" s="232">
        <v>0</v>
      </c>
      <c r="I184" s="234">
        <f>I185</f>
        <v>0</v>
      </c>
      <c r="K184" s="234">
        <f>K185</f>
        <v>0</v>
      </c>
      <c r="M184" s="234">
        <f>M185</f>
        <v>0</v>
      </c>
      <c r="P184" s="232" t="s">
        <v>152</v>
      </c>
    </row>
    <row r="185" spans="1:16" s="242" customFormat="1" ht="22.5" customHeight="1">
      <c r="A185" s="235">
        <v>155</v>
      </c>
      <c r="B185" s="235" t="s">
        <v>151</v>
      </c>
      <c r="C185" s="235" t="s">
        <v>150</v>
      </c>
      <c r="D185" s="236" t="s">
        <v>1052</v>
      </c>
      <c r="E185" s="237" t="s">
        <v>1053</v>
      </c>
      <c r="F185" s="235" t="s">
        <v>250</v>
      </c>
      <c r="G185" s="238">
        <v>758.64099999999996</v>
      </c>
      <c r="H185" s="238"/>
      <c r="I185" s="238">
        <f>ROUND(G185*H185,3)</f>
        <v>0</v>
      </c>
      <c r="J185" s="239">
        <v>0</v>
      </c>
      <c r="K185" s="238">
        <f>G185*J185</f>
        <v>0</v>
      </c>
      <c r="L185" s="239">
        <v>0</v>
      </c>
      <c r="M185" s="238">
        <f>G185*L185</f>
        <v>0</v>
      </c>
      <c r="N185" s="240">
        <v>20</v>
      </c>
      <c r="O185" s="241">
        <v>16</v>
      </c>
      <c r="P185" s="242" t="s">
        <v>146</v>
      </c>
    </row>
    <row r="186" spans="1:16" s="253" customFormat="1">
      <c r="E186" s="253" t="s">
        <v>125</v>
      </c>
      <c r="I186" s="254">
        <f>I14+I96</f>
        <v>0</v>
      </c>
      <c r="K186" s="254">
        <f>K14+K96</f>
        <v>0</v>
      </c>
      <c r="M186" s="254">
        <f>M14+M96</f>
        <v>0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.59055118110236227" right="0.59055118110236227" top="0.59055118110236227" bottom="0.59055118110236227" header="0.51181102362204722" footer="0.51181102362204722"/>
  <pageSetup paperSize="9" scale="73" fitToHeight="999" orientation="portrait" errors="blank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5"/>
  <sheetViews>
    <sheetView showGridLines="0" zoomScaleNormal="100" zoomScaleSheetLayoutView="100" workbookViewId="0">
      <pane ySplit="13" topLeftCell="A14" activePane="bottomLeft" state="frozen"/>
      <selection activeCell="D123" sqref="D123"/>
      <selection pane="bottomLeft" activeCell="Y25" sqref="Y25"/>
    </sheetView>
  </sheetViews>
  <sheetFormatPr defaultColWidth="9.140625" defaultRowHeight="11.25"/>
  <cols>
    <col min="1" max="1" width="5.7109375" style="210" customWidth="1"/>
    <col min="2" max="2" width="4.5703125" style="210" customWidth="1"/>
    <col min="3" max="3" width="4.7109375" style="210" customWidth="1"/>
    <col min="4" max="4" width="12.7109375" style="210" customWidth="1"/>
    <col min="5" max="5" width="55.7109375" style="210" customWidth="1"/>
    <col min="6" max="6" width="4.7109375" style="210" customWidth="1"/>
    <col min="7" max="7" width="9.5703125" style="210" customWidth="1"/>
    <col min="8" max="8" width="9.85546875" style="210" customWidth="1"/>
    <col min="9" max="9" width="12.7109375" style="210" customWidth="1"/>
    <col min="10" max="11" width="10.7109375" style="210" hidden="1" customWidth="1"/>
    <col min="12" max="12" width="9.7109375" style="210" hidden="1" customWidth="1"/>
    <col min="13" max="13" width="11.5703125" style="210" hidden="1" customWidth="1"/>
    <col min="14" max="14" width="6" style="210" customWidth="1"/>
    <col min="15" max="15" width="6.7109375" style="210" hidden="1" customWidth="1"/>
    <col min="16" max="16" width="7.140625" style="210" hidden="1" customWidth="1"/>
    <col min="17" max="19" width="9.140625" style="210" hidden="1" customWidth="1"/>
    <col min="20" max="20" width="18.7109375" style="210" hidden="1" customWidth="1"/>
    <col min="21" max="16384" width="9.140625" style="210"/>
  </cols>
  <sheetData>
    <row r="1" spans="1:21" ht="18">
      <c r="A1" s="207" t="s">
        <v>304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9"/>
      <c r="P1" s="209"/>
      <c r="Q1" s="208"/>
      <c r="R1" s="208"/>
      <c r="S1" s="208"/>
      <c r="T1" s="208"/>
    </row>
    <row r="2" spans="1:21">
      <c r="A2" s="211" t="s">
        <v>74</v>
      </c>
      <c r="B2" s="212"/>
      <c r="C2" s="200" t="str">
        <f>'Krycí list'!E5</f>
        <v>Modernizácia fakultnej nemocnice Trenčín  - Nový pavilón centrálnych operačných sál, OAIM a urgent.príjem -stupeň PSP</v>
      </c>
      <c r="D2" s="214"/>
      <c r="E2" s="214"/>
      <c r="F2" s="212"/>
      <c r="G2" s="212"/>
      <c r="H2" s="212"/>
      <c r="I2" s="212"/>
      <c r="J2" s="212"/>
      <c r="K2" s="212"/>
      <c r="L2" s="208"/>
      <c r="M2" s="208"/>
      <c r="N2" s="208"/>
      <c r="O2" s="209"/>
      <c r="P2" s="209"/>
      <c r="Q2" s="208"/>
      <c r="R2" s="208"/>
      <c r="S2" s="208"/>
      <c r="T2" s="208"/>
    </row>
    <row r="3" spans="1:21">
      <c r="A3" s="211" t="s">
        <v>303</v>
      </c>
      <c r="B3" s="212"/>
      <c r="C3" s="200" t="s">
        <v>319</v>
      </c>
      <c r="D3" s="214"/>
      <c r="E3" s="214"/>
      <c r="F3" s="212"/>
      <c r="G3" s="212"/>
      <c r="H3" s="212"/>
      <c r="I3" s="213"/>
      <c r="J3" s="214"/>
      <c r="K3" s="214"/>
      <c r="L3" s="208"/>
      <c r="M3" s="208"/>
      <c r="N3" s="208"/>
      <c r="O3" s="209"/>
      <c r="P3" s="209"/>
      <c r="Q3" s="208"/>
      <c r="R3" s="208"/>
      <c r="S3" s="208"/>
      <c r="T3" s="208"/>
    </row>
    <row r="4" spans="1:21">
      <c r="A4" s="211" t="s">
        <v>301</v>
      </c>
      <c r="B4" s="212"/>
      <c r="C4" s="212" t="s">
        <v>4471</v>
      </c>
      <c r="D4" s="214"/>
      <c r="E4" s="214"/>
      <c r="F4" s="212"/>
      <c r="G4" s="212"/>
      <c r="H4" s="212"/>
      <c r="I4" s="213"/>
      <c r="J4" s="214"/>
      <c r="K4" s="214"/>
      <c r="L4" s="208"/>
      <c r="M4" s="208"/>
      <c r="N4" s="208"/>
      <c r="O4" s="209"/>
      <c r="P4" s="209"/>
      <c r="Q4" s="208"/>
      <c r="R4" s="208"/>
      <c r="S4" s="208"/>
      <c r="T4" s="208"/>
    </row>
    <row r="5" spans="1:21">
      <c r="A5" s="212" t="s">
        <v>300</v>
      </c>
      <c r="B5" s="212"/>
      <c r="C5" s="200" t="s">
        <v>6</v>
      </c>
      <c r="D5" s="214"/>
      <c r="E5" s="214"/>
      <c r="F5" s="212"/>
      <c r="G5" s="212"/>
      <c r="H5" s="212"/>
      <c r="I5" s="215"/>
      <c r="J5" s="214"/>
      <c r="K5" s="214"/>
      <c r="L5" s="208"/>
      <c r="M5" s="208"/>
      <c r="N5" s="208"/>
      <c r="O5" s="209"/>
      <c r="P5" s="209"/>
      <c r="Q5" s="208"/>
      <c r="R5" s="208"/>
      <c r="S5" s="208"/>
      <c r="T5" s="208"/>
    </row>
    <row r="6" spans="1:21" ht="5.25" customHeight="1">
      <c r="A6" s="212"/>
      <c r="B6" s="212"/>
      <c r="C6" s="200"/>
      <c r="D6" s="214"/>
      <c r="E6" s="214"/>
      <c r="F6" s="212"/>
      <c r="G6" s="212"/>
      <c r="H6" s="212"/>
      <c r="I6" s="215"/>
      <c r="J6" s="214"/>
      <c r="K6" s="214"/>
      <c r="L6" s="208"/>
      <c r="M6" s="208"/>
      <c r="N6" s="208"/>
      <c r="O6" s="209"/>
      <c r="P6" s="209"/>
      <c r="Q6" s="208"/>
      <c r="R6" s="208"/>
      <c r="S6" s="208"/>
      <c r="T6" s="208"/>
    </row>
    <row r="7" spans="1:21">
      <c r="A7" s="212" t="s">
        <v>77</v>
      </c>
      <c r="B7" s="212"/>
      <c r="C7" s="200" t="str">
        <f>'Krycí list'!E26</f>
        <v>Fakultná nemocnica Trenčín, Legionárska 28</v>
      </c>
      <c r="D7" s="214"/>
      <c r="E7" s="214"/>
      <c r="F7" s="212"/>
      <c r="G7" s="212"/>
      <c r="H7" s="212"/>
      <c r="I7" s="215"/>
      <c r="J7" s="214"/>
      <c r="K7" s="214"/>
      <c r="L7" s="208"/>
      <c r="M7" s="208"/>
      <c r="N7" s="208"/>
      <c r="O7" s="209"/>
      <c r="P7" s="209"/>
      <c r="Q7" s="208"/>
      <c r="R7" s="208"/>
      <c r="S7" s="208"/>
      <c r="T7" s="208"/>
    </row>
    <row r="8" spans="1:21">
      <c r="A8" s="212" t="s">
        <v>79</v>
      </c>
      <c r="B8" s="212"/>
      <c r="C8" s="213"/>
      <c r="D8" s="214"/>
      <c r="E8" s="214"/>
      <c r="F8" s="212"/>
      <c r="G8" s="212"/>
      <c r="H8" s="212"/>
      <c r="I8" s="215"/>
      <c r="J8" s="214"/>
      <c r="K8" s="214"/>
      <c r="L8" s="208"/>
      <c r="M8" s="208"/>
      <c r="N8" s="208"/>
      <c r="O8" s="209"/>
      <c r="P8" s="209"/>
      <c r="Q8" s="208"/>
      <c r="R8" s="208"/>
      <c r="S8" s="208"/>
      <c r="T8" s="208"/>
    </row>
    <row r="9" spans="1:21">
      <c r="A9" s="212" t="s">
        <v>75</v>
      </c>
      <c r="B9" s="212"/>
      <c r="C9" s="213" t="s">
        <v>22</v>
      </c>
      <c r="D9" s="214"/>
      <c r="E9" s="214"/>
      <c r="F9" s="212"/>
      <c r="G9" s="212"/>
      <c r="H9" s="212"/>
      <c r="I9" s="215"/>
      <c r="J9" s="214"/>
      <c r="K9" s="214"/>
      <c r="L9" s="208"/>
      <c r="M9" s="208"/>
      <c r="N9" s="208"/>
      <c r="O9" s="209"/>
      <c r="P9" s="209"/>
      <c r="Q9" s="208"/>
      <c r="R9" s="208"/>
      <c r="S9" s="208"/>
      <c r="T9" s="208"/>
    </row>
    <row r="10" spans="1:21" ht="6" customHeight="1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9"/>
      <c r="P10" s="209"/>
      <c r="Q10" s="208"/>
      <c r="R10" s="208"/>
      <c r="S10" s="208"/>
      <c r="T10" s="208"/>
    </row>
    <row r="11" spans="1:21" ht="22.5">
      <c r="A11" s="216" t="s">
        <v>299</v>
      </c>
      <c r="B11" s="217" t="s">
        <v>298</v>
      </c>
      <c r="C11" s="217" t="s">
        <v>297</v>
      </c>
      <c r="D11" s="217" t="s">
        <v>296</v>
      </c>
      <c r="E11" s="217" t="s">
        <v>82</v>
      </c>
      <c r="F11" s="217" t="s">
        <v>295</v>
      </c>
      <c r="G11" s="217" t="s">
        <v>294</v>
      </c>
      <c r="H11" s="217" t="s">
        <v>293</v>
      </c>
      <c r="I11" s="217" t="s">
        <v>292</v>
      </c>
      <c r="J11" s="217" t="s">
        <v>291</v>
      </c>
      <c r="K11" s="217" t="s">
        <v>290</v>
      </c>
      <c r="L11" s="217" t="s">
        <v>289</v>
      </c>
      <c r="M11" s="217" t="s">
        <v>288</v>
      </c>
      <c r="N11" s="217" t="s">
        <v>287</v>
      </c>
      <c r="O11" s="218" t="s">
        <v>286</v>
      </c>
      <c r="P11" s="218" t="s">
        <v>285</v>
      </c>
      <c r="Q11" s="217"/>
      <c r="R11" s="217"/>
      <c r="S11" s="217"/>
      <c r="T11" s="219" t="s">
        <v>284</v>
      </c>
      <c r="U11" s="220"/>
    </row>
    <row r="12" spans="1:21">
      <c r="A12" s="221">
        <v>1</v>
      </c>
      <c r="B12" s="222">
        <v>2</v>
      </c>
      <c r="C12" s="222">
        <v>3</v>
      </c>
      <c r="D12" s="222">
        <v>4</v>
      </c>
      <c r="E12" s="222">
        <v>5</v>
      </c>
      <c r="F12" s="222">
        <v>6</v>
      </c>
      <c r="G12" s="222">
        <v>7</v>
      </c>
      <c r="H12" s="222">
        <v>8</v>
      </c>
      <c r="I12" s="222">
        <v>9</v>
      </c>
      <c r="J12" s="222"/>
      <c r="K12" s="222"/>
      <c r="L12" s="222"/>
      <c r="M12" s="222"/>
      <c r="N12" s="222">
        <v>10</v>
      </c>
      <c r="O12" s="223">
        <v>11</v>
      </c>
      <c r="P12" s="223">
        <v>12</v>
      </c>
      <c r="Q12" s="222"/>
      <c r="R12" s="222"/>
      <c r="S12" s="222"/>
      <c r="T12" s="224">
        <v>11</v>
      </c>
      <c r="U12" s="220"/>
    </row>
    <row r="13" spans="1:21" ht="4.5" customHeight="1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25"/>
      <c r="O13" s="226"/>
      <c r="P13" s="227"/>
      <c r="Q13" s="225"/>
      <c r="R13" s="225"/>
      <c r="S13" s="225"/>
      <c r="T13" s="225"/>
    </row>
    <row r="14" spans="1:21" s="231" customFormat="1" ht="12.75" customHeight="1">
      <c r="A14" s="228"/>
      <c r="B14" s="229" t="s">
        <v>58</v>
      </c>
      <c r="C14" s="228"/>
      <c r="D14" s="228" t="s">
        <v>38</v>
      </c>
      <c r="E14" s="228" t="s">
        <v>283</v>
      </c>
      <c r="F14" s="228"/>
      <c r="G14" s="228"/>
      <c r="H14" s="228"/>
      <c r="I14" s="230">
        <f>I15</f>
        <v>0</v>
      </c>
      <c r="J14" s="228"/>
      <c r="K14" s="230">
        <f>K15</f>
        <v>0</v>
      </c>
      <c r="L14" s="228"/>
      <c r="M14" s="230">
        <f>M15</f>
        <v>0</v>
      </c>
      <c r="N14" s="228"/>
      <c r="P14" s="231" t="s">
        <v>155</v>
      </c>
    </row>
    <row r="15" spans="1:21" s="232" customFormat="1" ht="12.75" customHeight="1">
      <c r="B15" s="233" t="s">
        <v>58</v>
      </c>
      <c r="D15" s="232" t="s">
        <v>562</v>
      </c>
      <c r="E15" s="232" t="s">
        <v>563</v>
      </c>
      <c r="I15" s="234">
        <f>I16</f>
        <v>0</v>
      </c>
      <c r="K15" s="234">
        <f>K16</f>
        <v>0</v>
      </c>
      <c r="M15" s="234">
        <f>M16</f>
        <v>0</v>
      </c>
      <c r="P15" s="232" t="s">
        <v>152</v>
      </c>
    </row>
    <row r="16" spans="1:21" s="242" customFormat="1" ht="22.5" customHeight="1">
      <c r="A16" s="235">
        <v>1</v>
      </c>
      <c r="B16" s="235" t="s">
        <v>151</v>
      </c>
      <c r="C16" s="235" t="s">
        <v>150</v>
      </c>
      <c r="D16" s="236" t="s">
        <v>4462</v>
      </c>
      <c r="E16" s="237" t="s">
        <v>4461</v>
      </c>
      <c r="F16" s="235" t="s">
        <v>250</v>
      </c>
      <c r="G16" s="238">
        <v>59.008000000000003</v>
      </c>
      <c r="H16" s="238"/>
      <c r="I16" s="238">
        <f>ROUND(G16*H16,3)</f>
        <v>0</v>
      </c>
      <c r="J16" s="239">
        <v>0</v>
      </c>
      <c r="K16" s="238">
        <f>G16*J16</f>
        <v>0</v>
      </c>
      <c r="L16" s="239">
        <v>0</v>
      </c>
      <c r="M16" s="238">
        <f>G16*L16</f>
        <v>0</v>
      </c>
      <c r="N16" s="240">
        <v>20</v>
      </c>
      <c r="O16" s="241">
        <v>4</v>
      </c>
      <c r="P16" s="242" t="s">
        <v>146</v>
      </c>
    </row>
    <row r="17" spans="1:13" s="205" customFormat="1" ht="13.5" customHeight="1">
      <c r="A17" s="202"/>
      <c r="B17" s="202"/>
      <c r="C17" s="202"/>
      <c r="E17" s="203" t="s">
        <v>4463</v>
      </c>
      <c r="F17" s="202"/>
      <c r="G17" s="204">
        <v>59.008000000000003</v>
      </c>
      <c r="H17" s="202"/>
    </row>
    <row r="18" spans="1:13" s="205" customFormat="1" ht="13.5" customHeight="1">
      <c r="A18" s="202"/>
      <c r="B18" s="202"/>
      <c r="C18" s="202"/>
      <c r="E18" s="203" t="s">
        <v>4464</v>
      </c>
      <c r="F18" s="202"/>
      <c r="G18" s="204"/>
      <c r="H18" s="202"/>
    </row>
    <row r="19" spans="1:13" s="205" customFormat="1" ht="13.5" customHeight="1">
      <c r="A19" s="202"/>
      <c r="B19" s="202"/>
      <c r="C19" s="202"/>
      <c r="E19" s="203" t="s">
        <v>4465</v>
      </c>
      <c r="F19" s="202"/>
      <c r="G19" s="204"/>
      <c r="H19" s="202"/>
    </row>
    <row r="20" spans="1:13" s="205" customFormat="1" ht="13.5" customHeight="1">
      <c r="A20" s="202"/>
      <c r="B20" s="202"/>
      <c r="C20" s="202"/>
      <c r="E20" s="203" t="s">
        <v>4466</v>
      </c>
      <c r="F20" s="202"/>
      <c r="G20" s="204"/>
      <c r="H20" s="202"/>
    </row>
    <row r="21" spans="1:13" s="205" customFormat="1" ht="24" customHeight="1">
      <c r="A21" s="202"/>
      <c r="B21" s="202"/>
      <c r="C21" s="202"/>
      <c r="E21" s="203" t="s">
        <v>4467</v>
      </c>
      <c r="F21" s="202"/>
      <c r="G21" s="204"/>
      <c r="H21" s="202"/>
    </row>
    <row r="22" spans="1:13" s="205" customFormat="1" ht="13.5" customHeight="1">
      <c r="A22" s="202"/>
      <c r="B22" s="202"/>
      <c r="C22" s="202"/>
      <c r="E22" s="203" t="s">
        <v>4468</v>
      </c>
      <c r="F22" s="202"/>
      <c r="G22" s="204"/>
      <c r="H22" s="202"/>
    </row>
    <row r="23" spans="1:13" s="205" customFormat="1" ht="13.5" customHeight="1">
      <c r="A23" s="202"/>
      <c r="B23" s="202"/>
      <c r="C23" s="202"/>
      <c r="E23" s="203" t="s">
        <v>4469</v>
      </c>
      <c r="F23" s="202"/>
      <c r="G23" s="204"/>
      <c r="H23" s="202"/>
    </row>
    <row r="24" spans="1:13" s="205" customFormat="1" ht="13.5" customHeight="1">
      <c r="A24" s="202"/>
      <c r="B24" s="202"/>
      <c r="C24" s="202"/>
      <c r="E24" s="203" t="s">
        <v>4470</v>
      </c>
      <c r="F24" s="202"/>
      <c r="G24" s="204"/>
      <c r="H24" s="202"/>
    </row>
    <row r="25" spans="1:13" s="253" customFormat="1">
      <c r="E25" s="253" t="s">
        <v>125</v>
      </c>
      <c r="I25" s="254">
        <f>I14</f>
        <v>0</v>
      </c>
      <c r="K25" s="254">
        <f>K14</f>
        <v>0</v>
      </c>
      <c r="M25" s="254">
        <f>M14</f>
        <v>0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.59055118110236227" right="0.59055118110236227" top="0.59055118110236227" bottom="0.59055118110236227" header="0.51181102362204722" footer="0.51181102362204722"/>
  <pageSetup paperSize="9" scale="73" fitToHeight="999" orientation="portrait" errors="blank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86"/>
  <sheetViews>
    <sheetView showGridLines="0" zoomScaleNormal="130" zoomScaleSheetLayoutView="100" workbookViewId="0">
      <pane ySplit="9" topLeftCell="A10" activePane="bottomLeft" state="frozen"/>
      <selection activeCell="R652" sqref="R652"/>
      <selection pane="bottomLeft" activeCell="H31" sqref="H31"/>
    </sheetView>
  </sheetViews>
  <sheetFormatPr defaultColWidth="9.140625" defaultRowHeight="12.75"/>
  <cols>
    <col min="1" max="1" width="13.7109375" style="1" customWidth="1"/>
    <col min="2" max="2" width="65.140625" style="1" customWidth="1"/>
    <col min="3" max="4" width="11.7109375" style="1" customWidth="1"/>
    <col min="5" max="5" width="11.7109375" style="116" customWidth="1"/>
    <col min="6" max="6" width="9.140625" style="1"/>
    <col min="7" max="7" width="18" style="1" customWidth="1"/>
    <col min="8" max="16384" width="9.140625" style="1"/>
  </cols>
  <sheetData>
    <row r="1" spans="1:6" ht="18">
      <c r="A1" s="117" t="s">
        <v>73</v>
      </c>
      <c r="B1" s="118"/>
      <c r="C1" s="118"/>
      <c r="D1" s="118"/>
      <c r="E1" s="119"/>
    </row>
    <row r="2" spans="1:6" ht="6" customHeight="1">
      <c r="A2" s="117"/>
      <c r="B2" s="118"/>
      <c r="C2" s="118"/>
      <c r="D2" s="118"/>
      <c r="E2" s="119"/>
    </row>
    <row r="3" spans="1:6" ht="22.5">
      <c r="A3" s="120" t="s">
        <v>74</v>
      </c>
      <c r="B3" s="696" t="s">
        <v>305</v>
      </c>
      <c r="C3" s="121" t="s">
        <v>75</v>
      </c>
      <c r="D3" s="122" t="s">
        <v>76</v>
      </c>
      <c r="E3" s="122"/>
    </row>
    <row r="4" spans="1:6" ht="12.75" customHeight="1">
      <c r="A4" s="121" t="s">
        <v>77</v>
      </c>
      <c r="B4" s="122" t="str">
        <f>'Krycí list'!E26</f>
        <v>Fakultná nemocnica Trenčín, Legionárska 28</v>
      </c>
      <c r="C4" s="121" t="s">
        <v>78</v>
      </c>
      <c r="D4" s="122" t="s">
        <v>5304</v>
      </c>
      <c r="E4" s="122"/>
    </row>
    <row r="5" spans="1:6" ht="12" customHeight="1">
      <c r="A5" s="121" t="s">
        <v>79</v>
      </c>
      <c r="B5" s="122" t="str">
        <f>'Krycí list'!E28</f>
        <v xml:space="preserve"> </v>
      </c>
      <c r="C5" s="121" t="s">
        <v>80</v>
      </c>
      <c r="D5" s="122" t="str">
        <f>'Krycí list'!G31</f>
        <v xml:space="preserve"> </v>
      </c>
      <c r="E5" s="122"/>
    </row>
    <row r="6" spans="1:6" ht="6" customHeight="1">
      <c r="A6" s="118"/>
      <c r="B6" s="118"/>
      <c r="C6" s="118"/>
      <c r="D6" s="119"/>
      <c r="E6" s="123"/>
    </row>
    <row r="7" spans="1:6">
      <c r="A7" s="124" t="s">
        <v>81</v>
      </c>
      <c r="B7" s="125" t="s">
        <v>82</v>
      </c>
      <c r="C7" s="125" t="s">
        <v>83</v>
      </c>
      <c r="D7" s="126" t="str">
        <f>"DPH " &amp; 'Krycí list'!M48 &amp; " %"</f>
        <v>DPH 20 %</v>
      </c>
      <c r="E7" s="127" t="s">
        <v>84</v>
      </c>
    </row>
    <row r="8" spans="1:6">
      <c r="A8" s="128">
        <v>1</v>
      </c>
      <c r="B8" s="129">
        <v>2</v>
      </c>
      <c r="C8" s="129">
        <v>3</v>
      </c>
      <c r="D8" s="130">
        <v>4</v>
      </c>
      <c r="E8" s="131">
        <v>6</v>
      </c>
    </row>
    <row r="9" spans="1:6" ht="4.5" customHeight="1">
      <c r="A9" s="132"/>
      <c r="B9" s="133"/>
      <c r="C9" s="133"/>
      <c r="D9" s="119"/>
      <c r="E9" s="123"/>
    </row>
    <row r="10" spans="1:6">
      <c r="A10" s="134"/>
      <c r="B10" s="134" t="s">
        <v>305</v>
      </c>
      <c r="C10" s="750"/>
      <c r="D10" s="135"/>
      <c r="E10" s="135"/>
      <c r="F10" s="136"/>
    </row>
    <row r="11" spans="1:6">
      <c r="A11" s="137" t="s">
        <v>85</v>
      </c>
      <c r="B11" s="137" t="s">
        <v>86</v>
      </c>
      <c r="C11" s="751"/>
      <c r="D11" s="138">
        <f>ROUND(C11*20/100,2)</f>
        <v>0</v>
      </c>
      <c r="E11" s="138">
        <f>D11+C11</f>
        <v>0</v>
      </c>
      <c r="F11" s="136"/>
    </row>
    <row r="12" spans="1:6">
      <c r="A12" s="137" t="s">
        <v>87</v>
      </c>
      <c r="B12" s="137" t="s">
        <v>88</v>
      </c>
      <c r="C12" s="751"/>
      <c r="D12" s="138">
        <f>ROUND(C12*20/100,2)</f>
        <v>0</v>
      </c>
      <c r="E12" s="138">
        <f>D12+C12</f>
        <v>0</v>
      </c>
      <c r="F12" s="136"/>
    </row>
    <row r="13" spans="1:6">
      <c r="A13" s="206" t="s">
        <v>322</v>
      </c>
      <c r="B13" s="134" t="s">
        <v>319</v>
      </c>
      <c r="C13" s="750"/>
      <c r="D13" s="135">
        <f>SUBTOTAL(9,D14:D30)</f>
        <v>0</v>
      </c>
      <c r="E13" s="135">
        <f>SUBTOTAL(9,E14:E30)</f>
        <v>0</v>
      </c>
      <c r="F13" s="136"/>
    </row>
    <row r="14" spans="1:6">
      <c r="A14" s="137" t="s">
        <v>89</v>
      </c>
      <c r="B14" s="690" t="s">
        <v>5300</v>
      </c>
      <c r="C14" s="751"/>
      <c r="D14" s="138">
        <f t="shared" ref="D14:D20" si="0">ROUND(C14*20/100,2)</f>
        <v>0</v>
      </c>
      <c r="E14" s="138">
        <f t="shared" ref="E14:E20" si="1">D14+C14</f>
        <v>0</v>
      </c>
      <c r="F14" s="136"/>
    </row>
    <row r="15" spans="1:6">
      <c r="A15" s="137" t="s">
        <v>90</v>
      </c>
      <c r="B15" s="690" t="s">
        <v>1322</v>
      </c>
      <c r="C15" s="751"/>
      <c r="D15" s="138">
        <f t="shared" si="0"/>
        <v>0</v>
      </c>
      <c r="E15" s="138">
        <f t="shared" si="1"/>
        <v>0</v>
      </c>
      <c r="F15" s="136"/>
    </row>
    <row r="16" spans="1:6">
      <c r="A16" s="137" t="s">
        <v>91</v>
      </c>
      <c r="B16" s="690" t="s">
        <v>5299</v>
      </c>
      <c r="C16" s="751"/>
      <c r="D16" s="138">
        <f t="shared" si="0"/>
        <v>0</v>
      </c>
      <c r="E16" s="138">
        <f t="shared" si="1"/>
        <v>0</v>
      </c>
      <c r="F16" s="136"/>
    </row>
    <row r="17" spans="1:6">
      <c r="A17" s="137" t="s">
        <v>92</v>
      </c>
      <c r="B17" s="690" t="s">
        <v>1691</v>
      </c>
      <c r="C17" s="751"/>
      <c r="D17" s="138">
        <f t="shared" si="0"/>
        <v>0</v>
      </c>
      <c r="E17" s="138">
        <f t="shared" si="1"/>
        <v>0</v>
      </c>
      <c r="F17" s="136"/>
    </row>
    <row r="18" spans="1:6">
      <c r="A18" s="137" t="s">
        <v>93</v>
      </c>
      <c r="B18" s="690" t="s">
        <v>5298</v>
      </c>
      <c r="C18" s="751"/>
      <c r="D18" s="138">
        <f t="shared" si="0"/>
        <v>0</v>
      </c>
      <c r="E18" s="138">
        <f t="shared" si="1"/>
        <v>0</v>
      </c>
      <c r="F18" s="136"/>
    </row>
    <row r="19" spans="1:6">
      <c r="A19" s="137" t="s">
        <v>94</v>
      </c>
      <c r="B19" s="690" t="s">
        <v>5297</v>
      </c>
      <c r="C19" s="751"/>
      <c r="D19" s="138">
        <f t="shared" si="0"/>
        <v>0</v>
      </c>
      <c r="E19" s="138">
        <f t="shared" si="1"/>
        <v>0</v>
      </c>
      <c r="F19" s="136"/>
    </row>
    <row r="20" spans="1:6">
      <c r="A20" s="137" t="s">
        <v>95</v>
      </c>
      <c r="B20" s="690" t="s">
        <v>5296</v>
      </c>
      <c r="C20" s="751"/>
      <c r="D20" s="138">
        <f t="shared" si="0"/>
        <v>0</v>
      </c>
      <c r="E20" s="138">
        <f t="shared" si="1"/>
        <v>0</v>
      </c>
      <c r="F20" s="136"/>
    </row>
    <row r="21" spans="1:6">
      <c r="A21" s="137" t="s">
        <v>321</v>
      </c>
      <c r="B21" s="690" t="s">
        <v>320</v>
      </c>
      <c r="C21" s="751"/>
      <c r="D21" s="138">
        <f>SUBTOTAL(9,D22:D23)</f>
        <v>0</v>
      </c>
      <c r="E21" s="138">
        <f>SUBTOTAL(9,E22:E23)</f>
        <v>0</v>
      </c>
      <c r="F21" s="136"/>
    </row>
    <row r="22" spans="1:6">
      <c r="A22" s="691" t="s">
        <v>96</v>
      </c>
      <c r="B22" s="692" t="s">
        <v>97</v>
      </c>
      <c r="C22" s="752"/>
      <c r="D22" s="693">
        <f t="shared" ref="D22:D39" si="2">ROUND(C22*20/100,2)</f>
        <v>0</v>
      </c>
      <c r="E22" s="693">
        <f t="shared" ref="E22:E39" si="3">D22+C22</f>
        <v>0</v>
      </c>
      <c r="F22" s="136"/>
    </row>
    <row r="23" spans="1:6">
      <c r="A23" s="691" t="s">
        <v>98</v>
      </c>
      <c r="B23" s="692" t="s">
        <v>99</v>
      </c>
      <c r="C23" s="752"/>
      <c r="D23" s="693">
        <f t="shared" si="2"/>
        <v>0</v>
      </c>
      <c r="E23" s="693">
        <f t="shared" si="3"/>
        <v>0</v>
      </c>
      <c r="F23" s="136"/>
    </row>
    <row r="24" spans="1:6">
      <c r="A24" s="137" t="s">
        <v>100</v>
      </c>
      <c r="B24" s="690" t="s">
        <v>5301</v>
      </c>
      <c r="C24" s="751"/>
      <c r="D24" s="138">
        <f t="shared" si="2"/>
        <v>0</v>
      </c>
      <c r="E24" s="138">
        <f t="shared" si="3"/>
        <v>0</v>
      </c>
      <c r="F24" s="136"/>
    </row>
    <row r="25" spans="1:6">
      <c r="A25" s="137" t="s">
        <v>101</v>
      </c>
      <c r="B25" s="690" t="s">
        <v>4236</v>
      </c>
      <c r="C25" s="751"/>
      <c r="D25" s="138">
        <f t="shared" si="2"/>
        <v>0</v>
      </c>
      <c r="E25" s="138">
        <f t="shared" si="3"/>
        <v>0</v>
      </c>
      <c r="F25" s="136"/>
    </row>
    <row r="26" spans="1:6">
      <c r="A26" s="137" t="s">
        <v>102</v>
      </c>
      <c r="B26" s="690" t="s">
        <v>5302</v>
      </c>
      <c r="C26" s="751"/>
      <c r="D26" s="138">
        <f t="shared" si="2"/>
        <v>0</v>
      </c>
      <c r="E26" s="138">
        <f t="shared" si="3"/>
        <v>0</v>
      </c>
      <c r="F26" s="136"/>
    </row>
    <row r="27" spans="1:6">
      <c r="A27" s="137" t="s">
        <v>103</v>
      </c>
      <c r="B27" s="690" t="s">
        <v>5303</v>
      </c>
      <c r="C27" s="751"/>
      <c r="D27" s="138">
        <f t="shared" si="2"/>
        <v>0</v>
      </c>
      <c r="E27" s="138">
        <f t="shared" si="3"/>
        <v>0</v>
      </c>
      <c r="F27" s="136"/>
    </row>
    <row r="28" spans="1:6">
      <c r="A28" s="137" t="s">
        <v>104</v>
      </c>
      <c r="B28" s="690" t="s">
        <v>4460</v>
      </c>
      <c r="C28" s="751"/>
      <c r="D28" s="138">
        <f t="shared" si="2"/>
        <v>0</v>
      </c>
      <c r="E28" s="138">
        <f t="shared" si="3"/>
        <v>0</v>
      </c>
      <c r="F28" s="136"/>
    </row>
    <row r="29" spans="1:6">
      <c r="A29" s="137" t="s">
        <v>105</v>
      </c>
      <c r="B29" s="690" t="s">
        <v>4471</v>
      </c>
      <c r="C29" s="751"/>
      <c r="D29" s="138">
        <f t="shared" si="2"/>
        <v>0</v>
      </c>
      <c r="E29" s="138">
        <f t="shared" si="3"/>
        <v>0</v>
      </c>
      <c r="F29" s="136"/>
    </row>
    <row r="30" spans="1:6">
      <c r="A30" s="137" t="s">
        <v>124</v>
      </c>
      <c r="B30" s="690" t="s">
        <v>4495</v>
      </c>
      <c r="C30" s="751"/>
      <c r="D30" s="138">
        <f t="shared" si="2"/>
        <v>0</v>
      </c>
      <c r="E30" s="138">
        <f t="shared" si="3"/>
        <v>0</v>
      </c>
      <c r="F30" s="136"/>
    </row>
    <row r="31" spans="1:6">
      <c r="A31" s="137" t="s">
        <v>106</v>
      </c>
      <c r="B31" s="137" t="s">
        <v>107</v>
      </c>
      <c r="C31" s="751"/>
      <c r="D31" s="138">
        <f t="shared" si="2"/>
        <v>0</v>
      </c>
      <c r="E31" s="138">
        <f t="shared" si="3"/>
        <v>0</v>
      </c>
      <c r="F31" s="136"/>
    </row>
    <row r="32" spans="1:6">
      <c r="A32" s="137" t="s">
        <v>108</v>
      </c>
      <c r="B32" s="137" t="s">
        <v>109</v>
      </c>
      <c r="C32" s="751"/>
      <c r="D32" s="138">
        <f t="shared" si="2"/>
        <v>0</v>
      </c>
      <c r="E32" s="138">
        <f t="shared" si="3"/>
        <v>0</v>
      </c>
      <c r="F32" s="136"/>
    </row>
    <row r="33" spans="1:7">
      <c r="A33" s="137" t="s">
        <v>110</v>
      </c>
      <c r="B33" s="137" t="s">
        <v>111</v>
      </c>
      <c r="C33" s="751"/>
      <c r="D33" s="138">
        <f t="shared" si="2"/>
        <v>0</v>
      </c>
      <c r="E33" s="138">
        <f t="shared" si="3"/>
        <v>0</v>
      </c>
      <c r="F33" s="136"/>
    </row>
    <row r="34" spans="1:7">
      <c r="A34" s="137" t="s">
        <v>112</v>
      </c>
      <c r="B34" s="137" t="s">
        <v>113</v>
      </c>
      <c r="C34" s="751"/>
      <c r="D34" s="138">
        <f t="shared" si="2"/>
        <v>0</v>
      </c>
      <c r="E34" s="138">
        <f t="shared" si="3"/>
        <v>0</v>
      </c>
      <c r="F34" s="136"/>
    </row>
    <row r="35" spans="1:7">
      <c r="A35" s="137" t="s">
        <v>114</v>
      </c>
      <c r="B35" s="137" t="s">
        <v>115</v>
      </c>
      <c r="C35" s="751"/>
      <c r="D35" s="138">
        <f t="shared" si="2"/>
        <v>0</v>
      </c>
      <c r="E35" s="138">
        <f t="shared" si="3"/>
        <v>0</v>
      </c>
      <c r="F35" s="136"/>
    </row>
    <row r="36" spans="1:7">
      <c r="A36" s="137" t="s">
        <v>116</v>
      </c>
      <c r="B36" s="137" t="s">
        <v>117</v>
      </c>
      <c r="C36" s="751"/>
      <c r="D36" s="138">
        <f t="shared" si="2"/>
        <v>0</v>
      </c>
      <c r="E36" s="138">
        <f t="shared" si="3"/>
        <v>0</v>
      </c>
      <c r="F36" s="136"/>
    </row>
    <row r="37" spans="1:7">
      <c r="A37" s="137" t="s">
        <v>118</v>
      </c>
      <c r="B37" s="137" t="s">
        <v>119</v>
      </c>
      <c r="C37" s="751"/>
      <c r="D37" s="138">
        <f t="shared" si="2"/>
        <v>0</v>
      </c>
      <c r="E37" s="138">
        <f t="shared" si="3"/>
        <v>0</v>
      </c>
      <c r="F37" s="136"/>
    </row>
    <row r="38" spans="1:7">
      <c r="A38" s="137" t="s">
        <v>120</v>
      </c>
      <c r="B38" s="137" t="s">
        <v>121</v>
      </c>
      <c r="C38" s="751"/>
      <c r="D38" s="138">
        <f t="shared" si="2"/>
        <v>0</v>
      </c>
      <c r="E38" s="138">
        <f t="shared" si="3"/>
        <v>0</v>
      </c>
      <c r="F38" s="136"/>
    </row>
    <row r="39" spans="1:7">
      <c r="A39" s="137" t="s">
        <v>122</v>
      </c>
      <c r="B39" s="137" t="s">
        <v>123</v>
      </c>
      <c r="C39" s="751"/>
      <c r="D39" s="138">
        <f t="shared" si="2"/>
        <v>0</v>
      </c>
      <c r="E39" s="138">
        <f t="shared" si="3"/>
        <v>0</v>
      </c>
      <c r="F39" s="136"/>
      <c r="G39" s="749"/>
    </row>
    <row r="40" spans="1:7">
      <c r="G40" s="749"/>
    </row>
    <row r="41" spans="1:7">
      <c r="A41" s="139"/>
      <c r="B41" s="140" t="s">
        <v>125</v>
      </c>
      <c r="C41" s="141">
        <f>SUBTOTAL(9,C11:C40)</f>
        <v>0</v>
      </c>
      <c r="D41" s="141">
        <f>SUBTOTAL(9,D11:D40)</f>
        <v>0</v>
      </c>
      <c r="E41" s="141">
        <f>SUBTOTAL(9,E11:E40)</f>
        <v>0</v>
      </c>
      <c r="F41" s="136"/>
      <c r="G41" s="749"/>
    </row>
    <row r="42" spans="1:7">
      <c r="A42" s="142"/>
      <c r="B42" s="142"/>
      <c r="C42" s="143"/>
      <c r="D42" s="143"/>
      <c r="E42" s="143"/>
      <c r="F42" s="136"/>
    </row>
    <row r="43" spans="1:7">
      <c r="A43" s="142"/>
      <c r="B43" s="142"/>
      <c r="C43" s="143"/>
      <c r="D43" s="143"/>
      <c r="E43" s="143"/>
      <c r="F43" s="136"/>
    </row>
    <row r="44" spans="1:7">
      <c r="A44" s="142"/>
      <c r="B44" s="142"/>
      <c r="C44" s="143"/>
      <c r="D44" s="143"/>
      <c r="E44" s="143"/>
      <c r="F44" s="136"/>
    </row>
    <row r="45" spans="1:7">
      <c r="A45" s="142"/>
      <c r="B45" s="142"/>
      <c r="C45" s="143"/>
      <c r="D45" s="143"/>
      <c r="E45" s="143"/>
      <c r="F45" s="136"/>
    </row>
    <row r="46" spans="1:7">
      <c r="A46" s="142"/>
      <c r="B46" s="142"/>
      <c r="C46" s="143"/>
      <c r="D46" s="143"/>
      <c r="E46" s="143"/>
      <c r="F46" s="136"/>
    </row>
    <row r="47" spans="1:7">
      <c r="A47" s="142"/>
      <c r="B47" s="142"/>
      <c r="C47" s="143"/>
      <c r="D47" s="143"/>
      <c r="E47" s="143"/>
      <c r="F47" s="136"/>
    </row>
    <row r="48" spans="1:7">
      <c r="A48" s="142"/>
      <c r="B48" s="142"/>
      <c r="C48" s="143"/>
      <c r="D48" s="143"/>
      <c r="E48" s="143"/>
      <c r="F48" s="136"/>
    </row>
    <row r="49" spans="1:6">
      <c r="A49" s="142"/>
      <c r="B49" s="142"/>
      <c r="C49" s="143"/>
      <c r="D49" s="143"/>
      <c r="E49" s="143"/>
      <c r="F49" s="136"/>
    </row>
    <row r="50" spans="1:6">
      <c r="A50" s="142"/>
      <c r="B50" s="142"/>
      <c r="C50" s="143"/>
      <c r="D50" s="143"/>
      <c r="E50" s="143"/>
      <c r="F50" s="136"/>
    </row>
    <row r="51" spans="1:6">
      <c r="A51" s="142"/>
      <c r="B51" s="142"/>
      <c r="C51" s="143"/>
      <c r="D51" s="143"/>
      <c r="E51" s="143"/>
      <c r="F51" s="136"/>
    </row>
    <row r="52" spans="1:6">
      <c r="A52" s="142"/>
      <c r="B52" s="142"/>
      <c r="C52" s="143"/>
      <c r="D52" s="143"/>
      <c r="E52" s="143"/>
      <c r="F52" s="136"/>
    </row>
    <row r="53" spans="1:6">
      <c r="A53" s="142"/>
      <c r="B53" s="142"/>
      <c r="C53" s="143"/>
      <c r="D53" s="143"/>
      <c r="E53" s="143"/>
      <c r="F53" s="136"/>
    </row>
    <row r="54" spans="1:6">
      <c r="A54" s="142"/>
      <c r="B54" s="142"/>
      <c r="C54" s="143"/>
      <c r="D54" s="143"/>
      <c r="E54" s="143"/>
      <c r="F54" s="136"/>
    </row>
    <row r="55" spans="1:6">
      <c r="A55" s="142"/>
      <c r="B55" s="142"/>
      <c r="C55" s="143"/>
      <c r="D55" s="143"/>
      <c r="E55" s="143"/>
      <c r="F55" s="136"/>
    </row>
    <row r="56" spans="1:6">
      <c r="A56" s="142"/>
      <c r="B56" s="142"/>
      <c r="C56" s="143"/>
      <c r="D56" s="143"/>
      <c r="E56" s="143"/>
      <c r="F56" s="136"/>
    </row>
    <row r="57" spans="1:6">
      <c r="A57" s="142"/>
      <c r="B57" s="142"/>
      <c r="C57" s="143"/>
      <c r="D57" s="143"/>
      <c r="E57" s="143"/>
      <c r="F57" s="136"/>
    </row>
    <row r="58" spans="1:6">
      <c r="A58" s="142"/>
      <c r="B58" s="142"/>
      <c r="C58" s="143"/>
      <c r="D58" s="143"/>
      <c r="E58" s="143"/>
      <c r="F58" s="136"/>
    </row>
    <row r="59" spans="1:6">
      <c r="A59" s="142"/>
      <c r="B59" s="142"/>
      <c r="C59" s="143"/>
      <c r="D59" s="143"/>
      <c r="E59" s="143"/>
      <c r="F59" s="136"/>
    </row>
    <row r="60" spans="1:6">
      <c r="A60" s="142"/>
      <c r="B60" s="142"/>
      <c r="C60" s="143"/>
      <c r="D60" s="143"/>
      <c r="E60" s="143"/>
      <c r="F60" s="136"/>
    </row>
    <row r="61" spans="1:6">
      <c r="A61" s="142"/>
      <c r="B61" s="142"/>
      <c r="C61" s="143"/>
      <c r="D61" s="143"/>
      <c r="E61" s="143"/>
      <c r="F61" s="136"/>
    </row>
    <row r="62" spans="1:6">
      <c r="A62" s="142"/>
      <c r="B62" s="142"/>
      <c r="C62" s="143"/>
      <c r="D62" s="143"/>
      <c r="E62" s="143"/>
      <c r="F62" s="136"/>
    </row>
    <row r="63" spans="1:6">
      <c r="A63" s="142"/>
      <c r="B63" s="142"/>
      <c r="C63" s="143"/>
      <c r="D63" s="143"/>
      <c r="E63" s="143"/>
      <c r="F63" s="136"/>
    </row>
    <row r="64" spans="1:6">
      <c r="A64" s="142"/>
      <c r="B64" s="142"/>
      <c r="C64" s="143"/>
      <c r="D64" s="143"/>
      <c r="E64" s="143"/>
      <c r="F64" s="136"/>
    </row>
    <row r="65" spans="1:6">
      <c r="A65" s="142"/>
      <c r="B65" s="142"/>
      <c r="C65" s="143"/>
      <c r="D65" s="143"/>
      <c r="E65" s="143"/>
      <c r="F65" s="136"/>
    </row>
    <row r="66" spans="1:6">
      <c r="A66" s="142"/>
      <c r="B66" s="142"/>
      <c r="C66" s="143"/>
      <c r="D66" s="143"/>
      <c r="E66" s="143"/>
      <c r="F66" s="136"/>
    </row>
    <row r="67" spans="1:6">
      <c r="A67" s="142"/>
      <c r="B67" s="142"/>
      <c r="C67" s="143"/>
      <c r="D67" s="143"/>
      <c r="E67" s="143"/>
      <c r="F67" s="136"/>
    </row>
    <row r="68" spans="1:6">
      <c r="A68" s="142"/>
      <c r="B68" s="142"/>
      <c r="C68" s="143"/>
      <c r="D68" s="143"/>
      <c r="E68" s="143"/>
      <c r="F68" s="136"/>
    </row>
    <row r="69" spans="1:6">
      <c r="A69" s="142"/>
      <c r="B69" s="142"/>
      <c r="C69" s="143"/>
      <c r="D69" s="143"/>
      <c r="E69" s="143"/>
      <c r="F69" s="136"/>
    </row>
    <row r="70" spans="1:6">
      <c r="A70" s="142"/>
      <c r="B70" s="142"/>
      <c r="C70" s="143"/>
      <c r="D70" s="143"/>
      <c r="E70" s="143"/>
      <c r="F70" s="136"/>
    </row>
    <row r="71" spans="1:6">
      <c r="A71" s="142"/>
      <c r="B71" s="142"/>
      <c r="C71" s="143"/>
      <c r="D71" s="143"/>
      <c r="E71" s="143"/>
      <c r="F71" s="136"/>
    </row>
    <row r="72" spans="1:6">
      <c r="A72" s="142"/>
      <c r="B72" s="142"/>
      <c r="C72" s="143"/>
      <c r="D72" s="143"/>
      <c r="E72" s="143"/>
      <c r="F72" s="136"/>
    </row>
    <row r="73" spans="1:6">
      <c r="A73" s="142"/>
      <c r="B73" s="142"/>
      <c r="C73" s="143"/>
      <c r="D73" s="143"/>
      <c r="E73" s="143"/>
      <c r="F73" s="136"/>
    </row>
    <row r="74" spans="1:6">
      <c r="A74" s="142"/>
      <c r="B74" s="142"/>
      <c r="C74" s="143"/>
      <c r="D74" s="143"/>
      <c r="E74" s="143"/>
      <c r="F74" s="136"/>
    </row>
    <row r="75" spans="1:6">
      <c r="A75" s="142"/>
      <c r="B75" s="142"/>
      <c r="C75" s="143"/>
      <c r="D75" s="143"/>
      <c r="E75" s="143"/>
      <c r="F75" s="136"/>
    </row>
    <row r="76" spans="1:6">
      <c r="A76" s="142"/>
      <c r="B76" s="142"/>
      <c r="C76" s="143"/>
      <c r="D76" s="143"/>
      <c r="E76" s="143"/>
      <c r="F76" s="136"/>
    </row>
    <row r="77" spans="1:6">
      <c r="A77" s="142"/>
      <c r="B77" s="142"/>
      <c r="C77" s="143"/>
      <c r="D77" s="143"/>
      <c r="E77" s="143"/>
      <c r="F77" s="136"/>
    </row>
    <row r="78" spans="1:6">
      <c r="A78" s="142"/>
      <c r="B78" s="142"/>
      <c r="C78" s="143"/>
      <c r="D78" s="143"/>
      <c r="E78" s="143"/>
      <c r="F78" s="136"/>
    </row>
    <row r="79" spans="1:6">
      <c r="A79" s="142"/>
      <c r="B79" s="142"/>
      <c r="C79" s="143"/>
      <c r="D79" s="143"/>
      <c r="E79" s="143"/>
      <c r="F79" s="136"/>
    </row>
    <row r="80" spans="1:6">
      <c r="A80" s="142"/>
      <c r="B80" s="142"/>
      <c r="C80" s="143"/>
      <c r="D80" s="143"/>
      <c r="E80" s="143"/>
      <c r="F80" s="136"/>
    </row>
    <row r="81" spans="1:6">
      <c r="A81" s="142"/>
      <c r="B81" s="142"/>
      <c r="C81" s="143"/>
      <c r="D81" s="143"/>
      <c r="E81" s="143"/>
      <c r="F81" s="136"/>
    </row>
    <row r="82" spans="1:6">
      <c r="A82" s="142"/>
      <c r="B82" s="142"/>
      <c r="C82" s="143"/>
      <c r="D82" s="143"/>
      <c r="E82" s="143"/>
      <c r="F82" s="136"/>
    </row>
    <row r="83" spans="1:6">
      <c r="A83" s="142"/>
      <c r="B83" s="142"/>
      <c r="C83" s="143"/>
      <c r="D83" s="143"/>
      <c r="E83" s="143"/>
      <c r="F83" s="136"/>
    </row>
    <row r="84" spans="1:6">
      <c r="A84" s="142"/>
      <c r="B84" s="142"/>
      <c r="C84" s="143"/>
      <c r="D84" s="143"/>
      <c r="E84" s="143"/>
      <c r="F84" s="136"/>
    </row>
    <row r="85" spans="1:6">
      <c r="A85" s="142"/>
      <c r="B85" s="142"/>
      <c r="C85" s="143"/>
      <c r="D85" s="143"/>
      <c r="E85" s="143"/>
      <c r="F85" s="136"/>
    </row>
    <row r="86" spans="1:6">
      <c r="A86" s="142"/>
      <c r="B86" s="142"/>
      <c r="C86" s="143"/>
      <c r="D86" s="143"/>
      <c r="E86" s="143"/>
      <c r="F86" s="136"/>
    </row>
    <row r="87" spans="1:6">
      <c r="A87" s="142"/>
      <c r="B87" s="142"/>
      <c r="C87" s="143"/>
      <c r="D87" s="143"/>
      <c r="E87" s="143"/>
      <c r="F87" s="136"/>
    </row>
    <row r="88" spans="1:6">
      <c r="A88" s="142"/>
      <c r="B88" s="142"/>
      <c r="C88" s="143"/>
      <c r="D88" s="143"/>
      <c r="E88" s="143"/>
      <c r="F88" s="136"/>
    </row>
    <row r="89" spans="1:6">
      <c r="A89" s="142"/>
      <c r="B89" s="142"/>
      <c r="C89" s="143"/>
      <c r="D89" s="143"/>
      <c r="E89" s="143"/>
      <c r="F89" s="136"/>
    </row>
    <row r="90" spans="1:6">
      <c r="A90" s="142"/>
      <c r="B90" s="142"/>
      <c r="C90" s="143"/>
      <c r="D90" s="143"/>
      <c r="E90" s="143"/>
      <c r="F90" s="136"/>
    </row>
    <row r="91" spans="1:6">
      <c r="A91" s="142"/>
      <c r="B91" s="142"/>
      <c r="C91" s="143"/>
      <c r="D91" s="143"/>
      <c r="E91" s="143"/>
      <c r="F91" s="136"/>
    </row>
    <row r="92" spans="1:6">
      <c r="A92" s="142"/>
      <c r="B92" s="142"/>
      <c r="C92" s="143"/>
      <c r="D92" s="143"/>
      <c r="E92" s="143"/>
      <c r="F92" s="136"/>
    </row>
    <row r="93" spans="1:6">
      <c r="A93" s="142"/>
      <c r="B93" s="142"/>
      <c r="C93" s="143"/>
      <c r="D93" s="143"/>
      <c r="E93" s="143"/>
      <c r="F93" s="136"/>
    </row>
    <row r="94" spans="1:6">
      <c r="A94" s="142"/>
      <c r="B94" s="142"/>
      <c r="C94" s="143"/>
      <c r="D94" s="143"/>
      <c r="E94" s="143"/>
      <c r="F94" s="136"/>
    </row>
    <row r="95" spans="1:6">
      <c r="A95" s="142"/>
      <c r="B95" s="142"/>
      <c r="C95" s="143"/>
      <c r="D95" s="143"/>
      <c r="E95" s="143"/>
      <c r="F95" s="136"/>
    </row>
    <row r="96" spans="1:6">
      <c r="A96" s="142"/>
      <c r="B96" s="142"/>
      <c r="C96" s="143"/>
      <c r="D96" s="143"/>
      <c r="E96" s="143"/>
      <c r="F96" s="136"/>
    </row>
    <row r="97" spans="1:6">
      <c r="A97" s="142"/>
      <c r="B97" s="142"/>
      <c r="C97" s="143"/>
      <c r="D97" s="143"/>
      <c r="E97" s="143"/>
      <c r="F97" s="136"/>
    </row>
    <row r="98" spans="1:6">
      <c r="A98" s="142"/>
      <c r="B98" s="142"/>
      <c r="C98" s="143"/>
      <c r="D98" s="143"/>
      <c r="E98" s="143"/>
      <c r="F98" s="136"/>
    </row>
    <row r="99" spans="1:6">
      <c r="A99" s="142"/>
      <c r="B99" s="142"/>
      <c r="C99" s="143"/>
      <c r="D99" s="143"/>
      <c r="E99" s="143"/>
      <c r="F99" s="136"/>
    </row>
    <row r="100" spans="1:6">
      <c r="A100" s="142"/>
      <c r="B100" s="142"/>
      <c r="C100" s="143"/>
      <c r="D100" s="143"/>
      <c r="E100" s="143"/>
      <c r="F100" s="136"/>
    </row>
    <row r="101" spans="1:6">
      <c r="A101" s="142"/>
      <c r="B101" s="142"/>
      <c r="C101" s="143"/>
      <c r="D101" s="143"/>
      <c r="E101" s="143"/>
      <c r="F101" s="136"/>
    </row>
    <row r="102" spans="1:6">
      <c r="A102" s="142"/>
      <c r="B102" s="142"/>
      <c r="C102" s="143"/>
      <c r="D102" s="143"/>
      <c r="E102" s="143"/>
      <c r="F102" s="136"/>
    </row>
    <row r="103" spans="1:6">
      <c r="A103" s="142"/>
      <c r="B103" s="142"/>
      <c r="C103" s="143"/>
      <c r="D103" s="143"/>
      <c r="E103" s="143"/>
      <c r="F103" s="136"/>
    </row>
    <row r="104" spans="1:6">
      <c r="A104" s="142"/>
      <c r="B104" s="142"/>
      <c r="C104" s="143"/>
      <c r="D104" s="143"/>
      <c r="E104" s="143"/>
      <c r="F104" s="136"/>
    </row>
    <row r="105" spans="1:6">
      <c r="A105" s="142"/>
      <c r="B105" s="142"/>
      <c r="C105" s="143"/>
      <c r="D105" s="143"/>
      <c r="E105" s="143"/>
      <c r="F105" s="136"/>
    </row>
    <row r="106" spans="1:6">
      <c r="A106" s="142"/>
      <c r="B106" s="142"/>
      <c r="C106" s="143"/>
      <c r="D106" s="143"/>
      <c r="E106" s="143"/>
      <c r="F106" s="136"/>
    </row>
    <row r="107" spans="1:6">
      <c r="A107" s="142"/>
      <c r="B107" s="142"/>
      <c r="C107" s="143"/>
      <c r="D107" s="143"/>
      <c r="E107" s="143"/>
      <c r="F107" s="136"/>
    </row>
    <row r="108" spans="1:6">
      <c r="A108" s="142"/>
      <c r="B108" s="142"/>
      <c r="C108" s="143"/>
      <c r="D108" s="143"/>
      <c r="E108" s="143"/>
      <c r="F108" s="136"/>
    </row>
    <row r="109" spans="1:6">
      <c r="A109" s="142"/>
      <c r="B109" s="142"/>
      <c r="C109" s="143"/>
      <c r="D109" s="143"/>
      <c r="E109" s="143"/>
      <c r="F109" s="136"/>
    </row>
    <row r="110" spans="1:6">
      <c r="A110" s="142"/>
      <c r="B110" s="142"/>
      <c r="C110" s="143"/>
      <c r="D110" s="143"/>
      <c r="E110" s="143"/>
      <c r="F110" s="136"/>
    </row>
    <row r="111" spans="1:6">
      <c r="A111" s="142"/>
      <c r="B111" s="142"/>
      <c r="C111" s="143"/>
      <c r="D111" s="143"/>
      <c r="E111" s="143"/>
      <c r="F111" s="136"/>
    </row>
    <row r="112" spans="1:6">
      <c r="A112" s="142"/>
      <c r="B112" s="142"/>
      <c r="C112" s="143"/>
      <c r="D112" s="143"/>
      <c r="E112" s="143"/>
      <c r="F112" s="136"/>
    </row>
    <row r="113" spans="1:6">
      <c r="A113" s="142"/>
      <c r="B113" s="142"/>
      <c r="C113" s="143"/>
      <c r="D113" s="143"/>
      <c r="E113" s="143"/>
      <c r="F113" s="136"/>
    </row>
    <row r="114" spans="1:6">
      <c r="A114" s="142"/>
      <c r="B114" s="142"/>
      <c r="C114" s="143"/>
      <c r="D114" s="143"/>
      <c r="E114" s="143"/>
      <c r="F114" s="136"/>
    </row>
    <row r="115" spans="1:6">
      <c r="A115" s="142"/>
      <c r="B115" s="142"/>
      <c r="C115" s="143"/>
      <c r="D115" s="143"/>
      <c r="E115" s="143"/>
      <c r="F115" s="136"/>
    </row>
    <row r="116" spans="1:6">
      <c r="A116" s="142"/>
      <c r="B116" s="142"/>
      <c r="C116" s="143"/>
      <c r="D116" s="143"/>
      <c r="E116" s="143"/>
      <c r="F116" s="136"/>
    </row>
    <row r="117" spans="1:6">
      <c r="A117" s="142"/>
      <c r="B117" s="142"/>
      <c r="C117" s="143"/>
      <c r="D117" s="143"/>
      <c r="E117" s="143"/>
      <c r="F117" s="136"/>
    </row>
    <row r="118" spans="1:6">
      <c r="A118" s="142"/>
      <c r="B118" s="142"/>
      <c r="C118" s="143"/>
      <c r="D118" s="143"/>
      <c r="E118" s="143"/>
      <c r="F118" s="136"/>
    </row>
    <row r="119" spans="1:6">
      <c r="A119" s="142"/>
      <c r="B119" s="142"/>
      <c r="C119" s="143"/>
      <c r="D119" s="143"/>
      <c r="E119" s="143"/>
      <c r="F119" s="136"/>
    </row>
    <row r="120" spans="1:6">
      <c r="A120" s="142"/>
      <c r="B120" s="142"/>
      <c r="C120" s="143"/>
      <c r="D120" s="143"/>
      <c r="E120" s="143"/>
      <c r="F120" s="136"/>
    </row>
    <row r="121" spans="1:6">
      <c r="A121" s="142"/>
      <c r="B121" s="142"/>
      <c r="C121" s="143"/>
      <c r="D121" s="143"/>
      <c r="E121" s="143"/>
      <c r="F121" s="136"/>
    </row>
    <row r="122" spans="1:6">
      <c r="A122" s="142"/>
      <c r="B122" s="142"/>
      <c r="C122" s="143"/>
      <c r="D122" s="143"/>
      <c r="E122" s="143"/>
      <c r="F122" s="136"/>
    </row>
    <row r="123" spans="1:6">
      <c r="A123" s="142"/>
      <c r="B123" s="142"/>
      <c r="C123" s="143"/>
      <c r="D123" s="143"/>
      <c r="E123" s="143"/>
      <c r="F123" s="136"/>
    </row>
    <row r="124" spans="1:6">
      <c r="A124" s="142"/>
      <c r="B124" s="142"/>
      <c r="C124" s="143"/>
      <c r="D124" s="143"/>
      <c r="E124" s="143"/>
      <c r="F124" s="136"/>
    </row>
    <row r="125" spans="1:6">
      <c r="A125" s="142"/>
      <c r="B125" s="142"/>
      <c r="C125" s="143"/>
      <c r="D125" s="143"/>
      <c r="E125" s="143"/>
      <c r="F125" s="136"/>
    </row>
    <row r="126" spans="1:6">
      <c r="A126" s="142"/>
      <c r="B126" s="142"/>
      <c r="C126" s="143"/>
      <c r="D126" s="143"/>
      <c r="E126" s="143"/>
      <c r="F126" s="136"/>
    </row>
    <row r="127" spans="1:6">
      <c r="A127" s="142"/>
      <c r="B127" s="142"/>
      <c r="C127" s="143"/>
      <c r="D127" s="143"/>
      <c r="E127" s="143"/>
      <c r="F127" s="136"/>
    </row>
    <row r="128" spans="1:6">
      <c r="A128" s="142"/>
      <c r="B128" s="142"/>
      <c r="C128" s="143"/>
      <c r="D128" s="143"/>
      <c r="E128" s="143"/>
      <c r="F128" s="136"/>
    </row>
    <row r="129" spans="1:6">
      <c r="A129" s="142"/>
      <c r="B129" s="142"/>
      <c r="C129" s="143"/>
      <c r="D129" s="143"/>
      <c r="E129" s="143"/>
      <c r="F129" s="136"/>
    </row>
    <row r="130" spans="1:6">
      <c r="A130" s="142"/>
      <c r="B130" s="142"/>
      <c r="C130" s="143"/>
      <c r="D130" s="143"/>
      <c r="E130" s="143"/>
      <c r="F130" s="136"/>
    </row>
    <row r="131" spans="1:6">
      <c r="A131" s="142"/>
      <c r="B131" s="142"/>
      <c r="C131" s="143"/>
      <c r="D131" s="143"/>
      <c r="E131" s="143"/>
      <c r="F131" s="136"/>
    </row>
    <row r="132" spans="1:6">
      <c r="A132" s="142"/>
      <c r="B132" s="142"/>
      <c r="C132" s="143"/>
      <c r="D132" s="143"/>
      <c r="E132" s="143"/>
      <c r="F132" s="136"/>
    </row>
    <row r="133" spans="1:6">
      <c r="A133" s="142"/>
      <c r="B133" s="142"/>
      <c r="C133" s="143"/>
      <c r="D133" s="143"/>
      <c r="E133" s="143"/>
      <c r="F133" s="136"/>
    </row>
    <row r="134" spans="1:6">
      <c r="A134" s="142"/>
      <c r="B134" s="142"/>
      <c r="C134" s="143"/>
      <c r="D134" s="143"/>
      <c r="E134" s="143"/>
      <c r="F134" s="136"/>
    </row>
    <row r="135" spans="1:6">
      <c r="A135" s="142"/>
      <c r="B135" s="142"/>
      <c r="C135" s="143"/>
      <c r="D135" s="143"/>
      <c r="E135" s="143"/>
      <c r="F135" s="136"/>
    </row>
    <row r="136" spans="1:6">
      <c r="A136" s="142"/>
      <c r="B136" s="142"/>
      <c r="C136" s="143"/>
      <c r="D136" s="143"/>
      <c r="E136" s="143"/>
      <c r="F136" s="136"/>
    </row>
    <row r="137" spans="1:6">
      <c r="A137" s="142"/>
      <c r="B137" s="142"/>
      <c r="C137" s="143"/>
      <c r="D137" s="143"/>
      <c r="E137" s="143"/>
      <c r="F137" s="136"/>
    </row>
    <row r="138" spans="1:6">
      <c r="A138" s="142"/>
      <c r="B138" s="142"/>
      <c r="C138" s="143"/>
      <c r="D138" s="143"/>
      <c r="E138" s="143"/>
      <c r="F138" s="136"/>
    </row>
    <row r="139" spans="1:6">
      <c r="A139" s="142"/>
      <c r="B139" s="142"/>
      <c r="C139" s="143"/>
      <c r="D139" s="143"/>
      <c r="E139" s="143"/>
      <c r="F139" s="136"/>
    </row>
    <row r="140" spans="1:6">
      <c r="A140" s="142"/>
      <c r="B140" s="142"/>
      <c r="C140" s="143"/>
      <c r="D140" s="143"/>
      <c r="E140" s="143"/>
      <c r="F140" s="136"/>
    </row>
    <row r="141" spans="1:6">
      <c r="A141" s="142"/>
      <c r="B141" s="142"/>
      <c r="C141" s="143"/>
      <c r="D141" s="143"/>
      <c r="E141" s="143"/>
      <c r="F141" s="136"/>
    </row>
    <row r="142" spans="1:6">
      <c r="A142" s="142"/>
      <c r="B142" s="142"/>
      <c r="C142" s="143"/>
      <c r="D142" s="143"/>
      <c r="E142" s="143"/>
      <c r="F142" s="136"/>
    </row>
    <row r="143" spans="1:6">
      <c r="A143" s="142"/>
      <c r="B143" s="142"/>
      <c r="C143" s="143"/>
      <c r="D143" s="143"/>
      <c r="E143" s="143"/>
      <c r="F143" s="136"/>
    </row>
    <row r="144" spans="1:6">
      <c r="A144" s="142"/>
      <c r="B144" s="142"/>
      <c r="C144" s="143"/>
      <c r="D144" s="143"/>
      <c r="E144" s="143"/>
      <c r="F144" s="136"/>
    </row>
    <row r="145" spans="1:6">
      <c r="A145" s="142"/>
      <c r="B145" s="142"/>
      <c r="C145" s="143"/>
      <c r="D145" s="143"/>
      <c r="E145" s="143"/>
      <c r="F145" s="136"/>
    </row>
    <row r="146" spans="1:6">
      <c r="A146" s="142"/>
      <c r="B146" s="142"/>
      <c r="C146" s="143"/>
      <c r="D146" s="143"/>
      <c r="E146" s="143"/>
      <c r="F146" s="136"/>
    </row>
    <row r="147" spans="1:6">
      <c r="A147" s="142"/>
      <c r="B147" s="142"/>
      <c r="C147" s="143"/>
      <c r="D147" s="143"/>
      <c r="E147" s="143"/>
      <c r="F147" s="136"/>
    </row>
    <row r="148" spans="1:6">
      <c r="A148" s="142"/>
      <c r="B148" s="142"/>
      <c r="C148" s="143"/>
      <c r="D148" s="143"/>
      <c r="E148" s="143"/>
      <c r="F148" s="136"/>
    </row>
    <row r="149" spans="1:6">
      <c r="A149" s="142"/>
      <c r="B149" s="142"/>
      <c r="C149" s="143"/>
      <c r="D149" s="143"/>
      <c r="E149" s="143"/>
      <c r="F149" s="136"/>
    </row>
    <row r="150" spans="1:6">
      <c r="A150" s="142"/>
      <c r="B150" s="142"/>
      <c r="C150" s="143"/>
      <c r="D150" s="143"/>
      <c r="E150" s="143"/>
      <c r="F150" s="136"/>
    </row>
    <row r="151" spans="1:6">
      <c r="A151" s="142"/>
      <c r="B151" s="142"/>
      <c r="C151" s="143"/>
      <c r="D151" s="143"/>
      <c r="E151" s="143"/>
      <c r="F151" s="136"/>
    </row>
    <row r="152" spans="1:6">
      <c r="A152" s="142"/>
      <c r="B152" s="142"/>
      <c r="C152" s="143"/>
      <c r="D152" s="143"/>
      <c r="E152" s="143"/>
      <c r="F152" s="136"/>
    </row>
    <row r="153" spans="1:6">
      <c r="A153" s="142"/>
      <c r="B153" s="142"/>
      <c r="C153" s="143"/>
      <c r="D153" s="143"/>
      <c r="E153" s="143"/>
      <c r="F153" s="136"/>
    </row>
    <row r="154" spans="1:6">
      <c r="A154" s="142"/>
      <c r="B154" s="142"/>
      <c r="C154" s="143"/>
      <c r="D154" s="143"/>
      <c r="E154" s="143"/>
      <c r="F154" s="136"/>
    </row>
    <row r="155" spans="1:6">
      <c r="A155" s="142"/>
      <c r="B155" s="142"/>
      <c r="C155" s="143"/>
      <c r="D155" s="143"/>
      <c r="E155" s="143"/>
      <c r="F155" s="136"/>
    </row>
    <row r="156" spans="1:6">
      <c r="A156" s="142"/>
      <c r="B156" s="142"/>
      <c r="C156" s="143"/>
      <c r="D156" s="143"/>
      <c r="E156" s="143"/>
      <c r="F156" s="136"/>
    </row>
    <row r="157" spans="1:6">
      <c r="A157" s="142"/>
      <c r="B157" s="142"/>
      <c r="C157" s="143"/>
      <c r="D157" s="143"/>
      <c r="E157" s="143"/>
      <c r="F157" s="136"/>
    </row>
    <row r="158" spans="1:6">
      <c r="A158" s="142"/>
      <c r="B158" s="142"/>
      <c r="C158" s="143"/>
      <c r="D158" s="143"/>
      <c r="E158" s="143"/>
      <c r="F158" s="136"/>
    </row>
    <row r="159" spans="1:6">
      <c r="A159" s="142"/>
      <c r="B159" s="142"/>
      <c r="C159" s="143"/>
      <c r="D159" s="143"/>
      <c r="E159" s="143"/>
      <c r="F159" s="136"/>
    </row>
    <row r="160" spans="1:6">
      <c r="A160" s="142"/>
      <c r="B160" s="142"/>
      <c r="C160" s="143"/>
      <c r="D160" s="143"/>
      <c r="E160" s="143"/>
      <c r="F160" s="136"/>
    </row>
    <row r="161" spans="1:6">
      <c r="A161" s="142"/>
      <c r="B161" s="142"/>
      <c r="C161" s="143"/>
      <c r="D161" s="143"/>
      <c r="E161" s="143"/>
      <c r="F161" s="136"/>
    </row>
    <row r="162" spans="1:6">
      <c r="A162" s="142"/>
      <c r="B162" s="142"/>
      <c r="C162" s="143"/>
      <c r="D162" s="143"/>
      <c r="E162" s="143"/>
      <c r="F162" s="136"/>
    </row>
    <row r="163" spans="1:6">
      <c r="A163" s="142"/>
      <c r="B163" s="142"/>
      <c r="C163" s="143"/>
      <c r="D163" s="143"/>
      <c r="E163" s="143"/>
      <c r="F163" s="136"/>
    </row>
    <row r="164" spans="1:6">
      <c r="A164" s="142"/>
      <c r="B164" s="142"/>
      <c r="C164" s="143"/>
      <c r="D164" s="143"/>
      <c r="E164" s="143"/>
      <c r="F164" s="136"/>
    </row>
    <row r="165" spans="1:6">
      <c r="A165" s="142"/>
      <c r="B165" s="142"/>
      <c r="C165" s="143"/>
      <c r="D165" s="143"/>
      <c r="E165" s="143"/>
      <c r="F165" s="136"/>
    </row>
    <row r="166" spans="1:6">
      <c r="A166" s="142"/>
      <c r="B166" s="142"/>
      <c r="C166" s="143"/>
      <c r="D166" s="143"/>
      <c r="E166" s="143"/>
      <c r="F166" s="136"/>
    </row>
    <row r="167" spans="1:6">
      <c r="A167" s="142"/>
      <c r="B167" s="142"/>
      <c r="C167" s="143"/>
      <c r="D167" s="143"/>
      <c r="E167" s="143"/>
      <c r="F167" s="136"/>
    </row>
    <row r="168" spans="1:6">
      <c r="A168" s="142"/>
      <c r="B168" s="142"/>
      <c r="C168" s="143"/>
      <c r="D168" s="143"/>
      <c r="E168" s="143"/>
      <c r="F168" s="136"/>
    </row>
    <row r="169" spans="1:6">
      <c r="A169" s="142"/>
      <c r="B169" s="142"/>
      <c r="C169" s="143"/>
      <c r="D169" s="143"/>
      <c r="E169" s="143"/>
      <c r="F169" s="136"/>
    </row>
    <row r="170" spans="1:6">
      <c r="A170" s="142"/>
      <c r="B170" s="142"/>
      <c r="C170" s="143"/>
      <c r="D170" s="143"/>
      <c r="E170" s="143"/>
      <c r="F170" s="136"/>
    </row>
    <row r="171" spans="1:6">
      <c r="A171" s="142"/>
      <c r="B171" s="142"/>
      <c r="C171" s="143"/>
      <c r="D171" s="143"/>
      <c r="E171" s="143"/>
      <c r="F171" s="136"/>
    </row>
    <row r="172" spans="1:6">
      <c r="A172" s="142"/>
      <c r="B172" s="142"/>
      <c r="C172" s="143"/>
      <c r="D172" s="143"/>
      <c r="E172" s="143"/>
      <c r="F172" s="136"/>
    </row>
    <row r="173" spans="1:6">
      <c r="A173" s="142"/>
      <c r="B173" s="142"/>
      <c r="C173" s="143"/>
      <c r="D173" s="143"/>
      <c r="E173" s="143"/>
      <c r="F173" s="136"/>
    </row>
    <row r="174" spans="1:6">
      <c r="A174" s="142"/>
      <c r="B174" s="142"/>
      <c r="C174" s="143"/>
      <c r="D174" s="143"/>
      <c r="E174" s="143"/>
      <c r="F174" s="136"/>
    </row>
    <row r="175" spans="1:6">
      <c r="A175" s="142"/>
      <c r="B175" s="142"/>
      <c r="C175" s="143"/>
      <c r="D175" s="143"/>
      <c r="E175" s="143"/>
      <c r="F175" s="136"/>
    </row>
    <row r="176" spans="1:6">
      <c r="A176" s="142"/>
      <c r="B176" s="142"/>
      <c r="C176" s="143"/>
      <c r="D176" s="143"/>
      <c r="E176" s="143"/>
      <c r="F176" s="136"/>
    </row>
    <row r="177" spans="1:6">
      <c r="A177" s="142"/>
      <c r="B177" s="142"/>
      <c r="C177" s="143"/>
      <c r="D177" s="143"/>
      <c r="E177" s="143"/>
      <c r="F177" s="136"/>
    </row>
    <row r="178" spans="1:6">
      <c r="A178" s="142"/>
      <c r="B178" s="142"/>
      <c r="C178" s="143"/>
      <c r="D178" s="143"/>
      <c r="E178" s="143"/>
      <c r="F178" s="136"/>
    </row>
    <row r="179" spans="1:6">
      <c r="A179" s="142"/>
      <c r="B179" s="142"/>
      <c r="C179" s="143"/>
      <c r="D179" s="143"/>
      <c r="E179" s="143"/>
      <c r="F179" s="136"/>
    </row>
    <row r="180" spans="1:6">
      <c r="A180" s="142"/>
      <c r="B180" s="142"/>
      <c r="C180" s="143"/>
      <c r="D180" s="143"/>
      <c r="E180" s="143"/>
      <c r="F180" s="136"/>
    </row>
    <row r="181" spans="1:6">
      <c r="A181" s="142"/>
      <c r="B181" s="142"/>
      <c r="C181" s="143"/>
      <c r="D181" s="143"/>
      <c r="E181" s="143"/>
      <c r="F181" s="136"/>
    </row>
    <row r="182" spans="1:6">
      <c r="A182" s="142"/>
      <c r="B182" s="142"/>
      <c r="C182" s="143"/>
      <c r="D182" s="143"/>
      <c r="E182" s="143"/>
      <c r="F182" s="136"/>
    </row>
    <row r="183" spans="1:6">
      <c r="A183" s="142"/>
      <c r="B183" s="142"/>
      <c r="C183" s="143"/>
      <c r="D183" s="143"/>
      <c r="E183" s="143"/>
      <c r="F183" s="136"/>
    </row>
    <row r="184" spans="1:6">
      <c r="A184" s="142"/>
      <c r="B184" s="142"/>
      <c r="C184" s="143"/>
      <c r="D184" s="143"/>
      <c r="E184" s="143"/>
      <c r="F184" s="136"/>
    </row>
    <row r="185" spans="1:6">
      <c r="A185" s="142"/>
      <c r="B185" s="142"/>
      <c r="C185" s="143"/>
      <c r="D185" s="143"/>
      <c r="E185" s="143"/>
      <c r="F185" s="136"/>
    </row>
    <row r="186" spans="1:6">
      <c r="A186" s="142"/>
      <c r="B186" s="142"/>
      <c r="C186" s="143"/>
      <c r="D186" s="143"/>
      <c r="E186" s="143"/>
      <c r="F186" s="136"/>
    </row>
    <row r="187" spans="1:6">
      <c r="A187" s="142"/>
      <c r="B187" s="142"/>
      <c r="C187" s="143"/>
      <c r="D187" s="143"/>
      <c r="E187" s="143"/>
      <c r="F187" s="136"/>
    </row>
    <row r="188" spans="1:6">
      <c r="A188" s="142"/>
      <c r="B188" s="142"/>
      <c r="C188" s="143"/>
      <c r="D188" s="143"/>
      <c r="E188" s="143"/>
      <c r="F188" s="136"/>
    </row>
    <row r="189" spans="1:6">
      <c r="A189" s="142"/>
      <c r="B189" s="142"/>
      <c r="C189" s="143"/>
      <c r="D189" s="143"/>
      <c r="E189" s="143"/>
      <c r="F189" s="136"/>
    </row>
    <row r="190" spans="1:6">
      <c r="A190" s="142"/>
      <c r="B190" s="142"/>
      <c r="C190" s="143"/>
      <c r="D190" s="143"/>
      <c r="E190" s="143"/>
      <c r="F190" s="136"/>
    </row>
    <row r="191" spans="1:6">
      <c r="A191" s="142"/>
      <c r="B191" s="142"/>
      <c r="C191" s="143"/>
      <c r="D191" s="143"/>
      <c r="E191" s="143"/>
      <c r="F191" s="136"/>
    </row>
    <row r="192" spans="1:6">
      <c r="A192" s="142"/>
      <c r="B192" s="142"/>
      <c r="C192" s="143"/>
      <c r="D192" s="143"/>
      <c r="E192" s="143"/>
      <c r="F192" s="136"/>
    </row>
    <row r="193" spans="1:6">
      <c r="A193" s="142"/>
      <c r="B193" s="142"/>
      <c r="C193" s="143"/>
      <c r="D193" s="143"/>
      <c r="E193" s="143"/>
      <c r="F193" s="136"/>
    </row>
    <row r="194" spans="1:6">
      <c r="A194" s="142"/>
      <c r="B194" s="142"/>
      <c r="C194" s="143"/>
      <c r="D194" s="143"/>
      <c r="E194" s="143"/>
      <c r="F194" s="136"/>
    </row>
    <row r="195" spans="1:6">
      <c r="A195" s="142"/>
      <c r="B195" s="142"/>
      <c r="C195" s="143"/>
      <c r="D195" s="143"/>
      <c r="E195" s="143"/>
      <c r="F195" s="136"/>
    </row>
    <row r="196" spans="1:6">
      <c r="A196" s="142"/>
      <c r="B196" s="142"/>
      <c r="C196" s="143"/>
      <c r="D196" s="143"/>
      <c r="E196" s="143"/>
      <c r="F196" s="136"/>
    </row>
    <row r="197" spans="1:6">
      <c r="A197" s="142"/>
      <c r="B197" s="142"/>
      <c r="C197" s="143"/>
      <c r="D197" s="143"/>
      <c r="E197" s="143"/>
      <c r="F197" s="136"/>
    </row>
    <row r="198" spans="1:6">
      <c r="A198" s="142"/>
      <c r="B198" s="142"/>
      <c r="C198" s="143"/>
      <c r="D198" s="143"/>
      <c r="E198" s="143"/>
      <c r="F198" s="136"/>
    </row>
    <row r="199" spans="1:6">
      <c r="A199" s="142"/>
      <c r="B199" s="142"/>
      <c r="C199" s="143"/>
      <c r="D199" s="143"/>
      <c r="E199" s="143"/>
      <c r="F199" s="136"/>
    </row>
    <row r="200" spans="1:6">
      <c r="A200" s="142"/>
      <c r="B200" s="142"/>
      <c r="C200" s="143"/>
      <c r="D200" s="143"/>
      <c r="E200" s="143"/>
      <c r="F200" s="136"/>
    </row>
    <row r="201" spans="1:6">
      <c r="A201" s="142"/>
      <c r="B201" s="142"/>
      <c r="C201" s="143"/>
      <c r="D201" s="143"/>
      <c r="E201" s="143"/>
      <c r="F201" s="136"/>
    </row>
    <row r="202" spans="1:6">
      <c r="A202" s="142"/>
      <c r="B202" s="142"/>
      <c r="C202" s="143"/>
      <c r="D202" s="143"/>
      <c r="E202" s="143"/>
      <c r="F202" s="136"/>
    </row>
    <row r="203" spans="1:6">
      <c r="A203" s="142"/>
      <c r="B203" s="142"/>
      <c r="C203" s="143"/>
      <c r="D203" s="143"/>
      <c r="E203" s="143"/>
      <c r="F203" s="136"/>
    </row>
    <row r="204" spans="1:6">
      <c r="A204" s="142"/>
      <c r="B204" s="142"/>
      <c r="C204" s="143"/>
      <c r="D204" s="143"/>
      <c r="E204" s="143"/>
      <c r="F204" s="136"/>
    </row>
    <row r="205" spans="1:6">
      <c r="A205" s="142"/>
      <c r="B205" s="142"/>
      <c r="C205" s="143"/>
      <c r="D205" s="143"/>
      <c r="E205" s="143"/>
      <c r="F205" s="136"/>
    </row>
    <row r="206" spans="1:6">
      <c r="A206" s="142"/>
      <c r="B206" s="142"/>
      <c r="C206" s="143"/>
      <c r="D206" s="143"/>
      <c r="E206" s="143"/>
      <c r="F206" s="136"/>
    </row>
    <row r="207" spans="1:6">
      <c r="A207" s="142"/>
      <c r="B207" s="142"/>
      <c r="C207" s="143"/>
      <c r="D207" s="143"/>
      <c r="E207" s="143"/>
      <c r="F207" s="136"/>
    </row>
    <row r="208" spans="1:6">
      <c r="A208" s="142"/>
      <c r="B208" s="142"/>
      <c r="C208" s="143"/>
      <c r="D208" s="143"/>
      <c r="E208" s="143"/>
      <c r="F208" s="136"/>
    </row>
    <row r="209" spans="1:6">
      <c r="A209" s="142"/>
      <c r="B209" s="142"/>
      <c r="C209" s="143"/>
      <c r="D209" s="143"/>
      <c r="E209" s="143"/>
      <c r="F209" s="136"/>
    </row>
    <row r="210" spans="1:6">
      <c r="A210" s="142"/>
      <c r="B210" s="142"/>
      <c r="C210" s="143"/>
      <c r="D210" s="143"/>
      <c r="E210" s="143"/>
      <c r="F210" s="136"/>
    </row>
    <row r="211" spans="1:6">
      <c r="A211" s="142"/>
      <c r="B211" s="142"/>
      <c r="C211" s="143"/>
      <c r="D211" s="143"/>
      <c r="E211" s="143"/>
      <c r="F211" s="136"/>
    </row>
    <row r="212" spans="1:6">
      <c r="A212" s="142"/>
      <c r="B212" s="142"/>
      <c r="C212" s="143"/>
      <c r="D212" s="143"/>
      <c r="E212" s="143"/>
      <c r="F212" s="136"/>
    </row>
    <row r="213" spans="1:6">
      <c r="A213" s="142"/>
      <c r="B213" s="142"/>
      <c r="C213" s="143"/>
      <c r="D213" s="143"/>
      <c r="E213" s="143"/>
      <c r="F213" s="136"/>
    </row>
    <row r="214" spans="1:6">
      <c r="A214" s="142"/>
      <c r="B214" s="142"/>
      <c r="C214" s="143"/>
      <c r="D214" s="143"/>
      <c r="E214" s="143"/>
      <c r="F214" s="136"/>
    </row>
    <row r="215" spans="1:6">
      <c r="A215" s="142"/>
      <c r="B215" s="142"/>
      <c r="C215" s="143"/>
      <c r="D215" s="143"/>
      <c r="E215" s="143"/>
      <c r="F215" s="136"/>
    </row>
    <row r="216" spans="1:6">
      <c r="A216" s="142"/>
      <c r="B216" s="142"/>
      <c r="C216" s="143"/>
      <c r="D216" s="143"/>
      <c r="E216" s="143"/>
      <c r="F216" s="136"/>
    </row>
    <row r="217" spans="1:6">
      <c r="A217" s="142"/>
      <c r="B217" s="142"/>
      <c r="C217" s="143"/>
      <c r="D217" s="143"/>
      <c r="E217" s="143"/>
      <c r="F217" s="136"/>
    </row>
    <row r="218" spans="1:6">
      <c r="A218" s="142"/>
      <c r="B218" s="142"/>
      <c r="C218" s="143"/>
      <c r="D218" s="143"/>
      <c r="E218" s="143"/>
      <c r="F218" s="136"/>
    </row>
    <row r="219" spans="1:6">
      <c r="A219" s="142"/>
      <c r="B219" s="142"/>
      <c r="C219" s="143"/>
      <c r="D219" s="143"/>
      <c r="E219" s="143"/>
      <c r="F219" s="136"/>
    </row>
    <row r="220" spans="1:6">
      <c r="A220" s="142"/>
      <c r="B220" s="142"/>
      <c r="C220" s="143"/>
      <c r="D220" s="143"/>
      <c r="E220" s="143"/>
      <c r="F220" s="136"/>
    </row>
    <row r="221" spans="1:6">
      <c r="A221" s="142"/>
      <c r="B221" s="142"/>
      <c r="C221" s="143"/>
      <c r="D221" s="143"/>
      <c r="E221" s="143"/>
      <c r="F221" s="136"/>
    </row>
    <row r="222" spans="1:6">
      <c r="A222" s="142"/>
      <c r="B222" s="142"/>
      <c r="C222" s="143"/>
      <c r="D222" s="143"/>
      <c r="E222" s="143"/>
      <c r="F222" s="136"/>
    </row>
    <row r="223" spans="1:6">
      <c r="A223" s="142"/>
      <c r="B223" s="142"/>
      <c r="C223" s="143"/>
      <c r="D223" s="143"/>
      <c r="E223" s="143"/>
      <c r="F223" s="136"/>
    </row>
    <row r="224" spans="1:6">
      <c r="A224" s="142"/>
      <c r="B224" s="142"/>
      <c r="C224" s="143"/>
      <c r="D224" s="143"/>
      <c r="E224" s="143"/>
      <c r="F224" s="136"/>
    </row>
    <row r="225" spans="1:6">
      <c r="A225" s="142"/>
      <c r="B225" s="142"/>
      <c r="C225" s="143"/>
      <c r="D225" s="143"/>
      <c r="E225" s="143"/>
      <c r="F225" s="136"/>
    </row>
    <row r="226" spans="1:6">
      <c r="A226" s="142"/>
      <c r="B226" s="142"/>
      <c r="C226" s="143"/>
      <c r="D226" s="143"/>
      <c r="E226" s="143"/>
      <c r="F226" s="136"/>
    </row>
    <row r="227" spans="1:6">
      <c r="A227" s="142"/>
      <c r="B227" s="142"/>
      <c r="C227" s="143"/>
      <c r="D227" s="143"/>
      <c r="E227" s="143"/>
      <c r="F227" s="136"/>
    </row>
    <row r="228" spans="1:6">
      <c r="A228" s="142"/>
      <c r="B228" s="142"/>
      <c r="C228" s="143"/>
      <c r="D228" s="143"/>
      <c r="E228" s="143"/>
      <c r="F228" s="136"/>
    </row>
    <row r="229" spans="1:6">
      <c r="A229" s="142"/>
      <c r="B229" s="142"/>
      <c r="C229" s="143"/>
      <c r="D229" s="143"/>
      <c r="E229" s="143"/>
      <c r="F229" s="136"/>
    </row>
    <row r="230" spans="1:6">
      <c r="A230" s="142"/>
      <c r="B230" s="142"/>
      <c r="C230" s="143"/>
      <c r="D230" s="143"/>
      <c r="E230" s="143"/>
      <c r="F230" s="136"/>
    </row>
    <row r="231" spans="1:6">
      <c r="A231" s="142"/>
      <c r="B231" s="142"/>
      <c r="C231" s="143"/>
      <c r="D231" s="143"/>
      <c r="E231" s="143"/>
      <c r="F231" s="136"/>
    </row>
    <row r="232" spans="1:6">
      <c r="A232" s="142"/>
      <c r="B232" s="142"/>
      <c r="C232" s="143"/>
      <c r="D232" s="143"/>
      <c r="E232" s="143"/>
      <c r="F232" s="136"/>
    </row>
    <row r="233" spans="1:6">
      <c r="A233" s="142"/>
      <c r="B233" s="142"/>
      <c r="C233" s="143"/>
      <c r="D233" s="143"/>
      <c r="E233" s="143"/>
      <c r="F233" s="136"/>
    </row>
    <row r="234" spans="1:6">
      <c r="A234" s="142"/>
      <c r="B234" s="142"/>
      <c r="C234" s="143"/>
      <c r="D234" s="143"/>
      <c r="E234" s="143"/>
      <c r="F234" s="136"/>
    </row>
    <row r="235" spans="1:6">
      <c r="A235" s="142"/>
      <c r="B235" s="142"/>
      <c r="C235" s="143"/>
      <c r="D235" s="143"/>
      <c r="E235" s="143"/>
      <c r="F235" s="136"/>
    </row>
    <row r="236" spans="1:6">
      <c r="A236" s="142"/>
      <c r="B236" s="142"/>
      <c r="C236" s="143"/>
      <c r="D236" s="143"/>
      <c r="E236" s="143"/>
      <c r="F236" s="136"/>
    </row>
    <row r="237" spans="1:6">
      <c r="A237" s="142"/>
      <c r="B237" s="142"/>
      <c r="C237" s="143"/>
      <c r="D237" s="143"/>
      <c r="E237" s="143"/>
      <c r="F237" s="136"/>
    </row>
    <row r="238" spans="1:6">
      <c r="A238" s="142"/>
      <c r="B238" s="142"/>
      <c r="C238" s="143"/>
      <c r="D238" s="143"/>
      <c r="E238" s="143"/>
      <c r="F238" s="136"/>
    </row>
    <row r="239" spans="1:6">
      <c r="A239" s="142"/>
      <c r="B239" s="142"/>
      <c r="C239" s="143"/>
      <c r="D239" s="143"/>
      <c r="E239" s="143"/>
      <c r="F239" s="136"/>
    </row>
    <row r="240" spans="1:6">
      <c r="A240" s="142"/>
      <c r="B240" s="142"/>
      <c r="C240" s="143"/>
      <c r="D240" s="143"/>
      <c r="E240" s="143"/>
      <c r="F240" s="136"/>
    </row>
    <row r="241" spans="1:6">
      <c r="A241" s="142"/>
      <c r="B241" s="142"/>
      <c r="C241" s="143"/>
      <c r="D241" s="143"/>
      <c r="E241" s="143"/>
      <c r="F241" s="136"/>
    </row>
    <row r="242" spans="1:6">
      <c r="A242" s="142"/>
      <c r="B242" s="142"/>
      <c r="C242" s="143"/>
      <c r="D242" s="143"/>
      <c r="E242" s="143"/>
      <c r="F242" s="136"/>
    </row>
    <row r="243" spans="1:6">
      <c r="A243" s="142"/>
      <c r="B243" s="142"/>
      <c r="C243" s="143"/>
      <c r="D243" s="143"/>
      <c r="E243" s="143"/>
      <c r="F243" s="136"/>
    </row>
    <row r="244" spans="1:6">
      <c r="A244" s="142"/>
      <c r="B244" s="142"/>
      <c r="C244" s="143"/>
      <c r="D244" s="143"/>
      <c r="E244" s="143"/>
      <c r="F244" s="136"/>
    </row>
    <row r="245" spans="1:6">
      <c r="A245" s="142"/>
      <c r="B245" s="142"/>
      <c r="C245" s="143"/>
      <c r="D245" s="143"/>
      <c r="E245" s="143"/>
      <c r="F245" s="136"/>
    </row>
    <row r="246" spans="1:6">
      <c r="A246" s="142"/>
      <c r="B246" s="142"/>
      <c r="C246" s="143"/>
      <c r="D246" s="143"/>
      <c r="E246" s="143"/>
      <c r="F246" s="136"/>
    </row>
    <row r="247" spans="1:6">
      <c r="A247" s="142"/>
      <c r="B247" s="142"/>
      <c r="C247" s="143"/>
      <c r="D247" s="143"/>
      <c r="E247" s="143"/>
      <c r="F247" s="136"/>
    </row>
    <row r="248" spans="1:6">
      <c r="A248" s="142"/>
      <c r="B248" s="142"/>
      <c r="C248" s="143"/>
      <c r="D248" s="143"/>
      <c r="E248" s="143"/>
      <c r="F248" s="136"/>
    </row>
    <row r="249" spans="1:6">
      <c r="A249" s="142"/>
      <c r="B249" s="142"/>
      <c r="C249" s="143"/>
      <c r="D249" s="143"/>
      <c r="E249" s="143"/>
      <c r="F249" s="136"/>
    </row>
    <row r="250" spans="1:6">
      <c r="A250" s="142"/>
      <c r="B250" s="142"/>
      <c r="C250" s="143"/>
      <c r="D250" s="143"/>
      <c r="E250" s="143"/>
      <c r="F250" s="136"/>
    </row>
    <row r="251" spans="1:6">
      <c r="A251" s="142"/>
      <c r="B251" s="142"/>
      <c r="C251" s="143"/>
      <c r="D251" s="143"/>
      <c r="E251" s="143"/>
      <c r="F251" s="136"/>
    </row>
    <row r="252" spans="1:6">
      <c r="A252" s="142"/>
      <c r="B252" s="142"/>
      <c r="C252" s="143"/>
      <c r="D252" s="143"/>
      <c r="E252" s="143"/>
      <c r="F252" s="136"/>
    </row>
    <row r="253" spans="1:6">
      <c r="A253" s="142"/>
      <c r="B253" s="142"/>
      <c r="C253" s="143"/>
      <c r="D253" s="143"/>
      <c r="E253" s="143"/>
      <c r="F253" s="136"/>
    </row>
    <row r="254" spans="1:6">
      <c r="A254" s="142"/>
      <c r="B254" s="142"/>
      <c r="C254" s="143"/>
      <c r="D254" s="143"/>
      <c r="E254" s="143"/>
      <c r="F254" s="136"/>
    </row>
    <row r="255" spans="1:6">
      <c r="A255" s="142"/>
      <c r="B255" s="142"/>
      <c r="C255" s="143"/>
      <c r="D255" s="143"/>
      <c r="E255" s="143"/>
      <c r="F255" s="136"/>
    </row>
    <row r="256" spans="1:6">
      <c r="A256" s="142"/>
      <c r="B256" s="142"/>
      <c r="C256" s="143"/>
      <c r="D256" s="143"/>
      <c r="E256" s="143"/>
      <c r="F256" s="136"/>
    </row>
    <row r="257" spans="1:6">
      <c r="A257" s="142"/>
      <c r="B257" s="142"/>
      <c r="C257" s="143"/>
      <c r="D257" s="143"/>
      <c r="E257" s="143"/>
      <c r="F257" s="136"/>
    </row>
    <row r="258" spans="1:6">
      <c r="A258" s="142"/>
      <c r="B258" s="142"/>
      <c r="C258" s="143"/>
      <c r="D258" s="143"/>
      <c r="E258" s="143"/>
      <c r="F258" s="136"/>
    </row>
    <row r="259" spans="1:6">
      <c r="A259" s="142"/>
      <c r="B259" s="142"/>
      <c r="C259" s="143"/>
      <c r="D259" s="143"/>
      <c r="E259" s="143"/>
      <c r="F259" s="136"/>
    </row>
    <row r="260" spans="1:6">
      <c r="A260" s="142"/>
      <c r="B260" s="142"/>
      <c r="C260" s="143"/>
      <c r="D260" s="143"/>
      <c r="E260" s="143"/>
      <c r="F260" s="136"/>
    </row>
    <row r="261" spans="1:6">
      <c r="A261" s="142"/>
      <c r="B261" s="142"/>
      <c r="C261" s="143"/>
      <c r="D261" s="143"/>
      <c r="E261" s="143"/>
      <c r="F261" s="136"/>
    </row>
    <row r="262" spans="1:6">
      <c r="A262" s="142"/>
      <c r="B262" s="142"/>
      <c r="C262" s="143"/>
      <c r="D262" s="143"/>
      <c r="E262" s="143"/>
      <c r="F262" s="136"/>
    </row>
    <row r="263" spans="1:6">
      <c r="A263" s="142"/>
      <c r="B263" s="142"/>
      <c r="C263" s="143"/>
      <c r="D263" s="143"/>
      <c r="E263" s="143"/>
      <c r="F263" s="136"/>
    </row>
    <row r="264" spans="1:6">
      <c r="A264" s="142"/>
      <c r="B264" s="142"/>
      <c r="C264" s="143"/>
      <c r="D264" s="143"/>
      <c r="E264" s="143"/>
      <c r="F264" s="136"/>
    </row>
    <row r="265" spans="1:6">
      <c r="A265" s="142"/>
      <c r="B265" s="142"/>
      <c r="C265" s="143"/>
      <c r="D265" s="143"/>
      <c r="E265" s="143"/>
      <c r="F265" s="136"/>
    </row>
    <row r="266" spans="1:6">
      <c r="A266" s="142"/>
      <c r="B266" s="142"/>
      <c r="C266" s="143"/>
      <c r="D266" s="143"/>
      <c r="E266" s="143"/>
      <c r="F266" s="136"/>
    </row>
    <row r="267" spans="1:6">
      <c r="A267" s="142"/>
      <c r="B267" s="142"/>
      <c r="C267" s="143"/>
      <c r="D267" s="143"/>
      <c r="E267" s="143"/>
      <c r="F267" s="136"/>
    </row>
    <row r="268" spans="1:6">
      <c r="A268" s="142"/>
      <c r="B268" s="142"/>
      <c r="C268" s="143"/>
      <c r="D268" s="143"/>
      <c r="E268" s="143"/>
      <c r="F268" s="136"/>
    </row>
    <row r="269" spans="1:6">
      <c r="A269" s="142"/>
      <c r="B269" s="142"/>
      <c r="C269" s="143"/>
      <c r="D269" s="143"/>
      <c r="E269" s="143"/>
      <c r="F269" s="136"/>
    </row>
    <row r="270" spans="1:6">
      <c r="A270" s="142"/>
      <c r="B270" s="142"/>
      <c r="C270" s="143"/>
      <c r="D270" s="143"/>
      <c r="E270" s="143"/>
      <c r="F270" s="136"/>
    </row>
    <row r="271" spans="1:6">
      <c r="A271" s="142"/>
      <c r="B271" s="142"/>
      <c r="C271" s="143"/>
      <c r="D271" s="143"/>
      <c r="E271" s="143"/>
      <c r="F271" s="136"/>
    </row>
    <row r="272" spans="1:6">
      <c r="A272" s="142"/>
      <c r="B272" s="142"/>
      <c r="C272" s="143"/>
      <c r="D272" s="143"/>
      <c r="E272" s="143"/>
      <c r="F272" s="136"/>
    </row>
    <row r="273" spans="1:6">
      <c r="A273" s="142"/>
      <c r="B273" s="142"/>
      <c r="C273" s="143"/>
      <c r="D273" s="143"/>
      <c r="E273" s="143"/>
      <c r="F273" s="136"/>
    </row>
    <row r="274" spans="1:6">
      <c r="A274" s="142"/>
      <c r="B274" s="142"/>
      <c r="C274" s="143"/>
      <c r="D274" s="143"/>
      <c r="E274" s="143"/>
      <c r="F274" s="136"/>
    </row>
    <row r="275" spans="1:6">
      <c r="A275" s="142"/>
      <c r="B275" s="142"/>
      <c r="C275" s="143"/>
      <c r="D275" s="143"/>
      <c r="E275" s="143"/>
      <c r="F275" s="136"/>
    </row>
    <row r="276" spans="1:6">
      <c r="A276" s="142"/>
      <c r="B276" s="142"/>
      <c r="C276" s="143"/>
      <c r="D276" s="143"/>
      <c r="E276" s="143"/>
      <c r="F276" s="136"/>
    </row>
    <row r="277" spans="1:6">
      <c r="A277" s="142"/>
      <c r="B277" s="142"/>
      <c r="C277" s="143"/>
      <c r="D277" s="143"/>
      <c r="E277" s="143"/>
      <c r="F277" s="136"/>
    </row>
    <row r="278" spans="1:6">
      <c r="A278" s="142"/>
      <c r="B278" s="142"/>
      <c r="C278" s="143"/>
      <c r="D278" s="143"/>
      <c r="E278" s="143"/>
      <c r="F278" s="136"/>
    </row>
    <row r="279" spans="1:6">
      <c r="A279" s="142"/>
      <c r="B279" s="142"/>
      <c r="C279" s="143"/>
      <c r="D279" s="143"/>
      <c r="E279" s="143"/>
      <c r="F279" s="136"/>
    </row>
    <row r="280" spans="1:6">
      <c r="A280" s="142"/>
      <c r="B280" s="142"/>
      <c r="C280" s="143"/>
      <c r="D280" s="143"/>
      <c r="E280" s="143"/>
      <c r="F280" s="136"/>
    </row>
    <row r="281" spans="1:6">
      <c r="A281" s="142"/>
      <c r="B281" s="142"/>
      <c r="C281" s="143"/>
      <c r="D281" s="143"/>
      <c r="E281" s="143"/>
      <c r="F281" s="136"/>
    </row>
    <row r="282" spans="1:6">
      <c r="A282" s="142"/>
      <c r="B282" s="142"/>
      <c r="C282" s="143"/>
      <c r="D282" s="143"/>
      <c r="E282" s="143"/>
      <c r="F282" s="136"/>
    </row>
    <row r="283" spans="1:6">
      <c r="A283" s="142"/>
      <c r="B283" s="142"/>
      <c r="C283" s="143"/>
      <c r="D283" s="143"/>
      <c r="E283" s="143"/>
      <c r="F283" s="136"/>
    </row>
    <row r="284" spans="1:6">
      <c r="A284" s="142"/>
      <c r="B284" s="142"/>
      <c r="C284" s="143"/>
      <c r="D284" s="143"/>
      <c r="E284" s="143"/>
      <c r="F284" s="136"/>
    </row>
    <row r="285" spans="1:6">
      <c r="A285" s="142"/>
      <c r="B285" s="142"/>
      <c r="C285" s="143"/>
      <c r="D285" s="143"/>
      <c r="E285" s="143"/>
      <c r="F285" s="136"/>
    </row>
    <row r="286" spans="1:6">
      <c r="A286" s="142"/>
      <c r="B286" s="142"/>
      <c r="C286" s="143"/>
      <c r="D286" s="143"/>
      <c r="E286" s="143"/>
      <c r="F286" s="136"/>
    </row>
    <row r="287" spans="1:6">
      <c r="A287" s="142"/>
      <c r="B287" s="142"/>
      <c r="C287" s="143"/>
      <c r="D287" s="143"/>
      <c r="E287" s="143"/>
      <c r="F287" s="136"/>
    </row>
    <row r="288" spans="1:6">
      <c r="A288" s="142"/>
      <c r="B288" s="142"/>
      <c r="C288" s="143"/>
      <c r="D288" s="143"/>
      <c r="E288" s="143"/>
      <c r="F288" s="136"/>
    </row>
    <row r="289" spans="1:6">
      <c r="A289" s="142"/>
      <c r="B289" s="142"/>
      <c r="C289" s="143"/>
      <c r="D289" s="143"/>
      <c r="E289" s="143"/>
      <c r="F289" s="136"/>
    </row>
    <row r="290" spans="1:6">
      <c r="A290" s="142"/>
      <c r="B290" s="142"/>
      <c r="C290" s="143"/>
      <c r="D290" s="143"/>
      <c r="E290" s="143"/>
      <c r="F290" s="136"/>
    </row>
    <row r="291" spans="1:6">
      <c r="A291" s="142"/>
      <c r="B291" s="142"/>
      <c r="C291" s="143"/>
      <c r="D291" s="143"/>
      <c r="E291" s="143"/>
      <c r="F291" s="136"/>
    </row>
    <row r="292" spans="1:6">
      <c r="A292" s="142"/>
      <c r="B292" s="142"/>
      <c r="C292" s="143"/>
      <c r="D292" s="143"/>
      <c r="E292" s="143"/>
      <c r="F292" s="136"/>
    </row>
    <row r="293" spans="1:6">
      <c r="A293" s="142"/>
      <c r="B293" s="142"/>
      <c r="C293" s="143"/>
      <c r="D293" s="143"/>
      <c r="E293" s="143"/>
      <c r="F293" s="136"/>
    </row>
    <row r="294" spans="1:6">
      <c r="A294" s="142"/>
      <c r="B294" s="142"/>
      <c r="C294" s="143"/>
      <c r="D294" s="143"/>
      <c r="E294" s="143"/>
      <c r="F294" s="136"/>
    </row>
    <row r="295" spans="1:6">
      <c r="A295" s="142"/>
      <c r="B295" s="142"/>
      <c r="C295" s="143"/>
      <c r="D295" s="143"/>
      <c r="E295" s="143"/>
      <c r="F295" s="136"/>
    </row>
    <row r="296" spans="1:6">
      <c r="A296" s="142"/>
      <c r="B296" s="142"/>
      <c r="C296" s="143"/>
      <c r="D296" s="143"/>
      <c r="E296" s="143"/>
      <c r="F296" s="136"/>
    </row>
    <row r="297" spans="1:6">
      <c r="A297" s="142"/>
      <c r="B297" s="142"/>
      <c r="C297" s="143"/>
      <c r="D297" s="143"/>
      <c r="E297" s="143"/>
      <c r="F297" s="136"/>
    </row>
    <row r="298" spans="1:6">
      <c r="A298" s="142"/>
      <c r="B298" s="142"/>
      <c r="C298" s="143"/>
      <c r="D298" s="143"/>
      <c r="E298" s="143"/>
      <c r="F298" s="136"/>
    </row>
    <row r="299" spans="1:6">
      <c r="A299" s="142"/>
      <c r="B299" s="142"/>
      <c r="C299" s="143"/>
      <c r="D299" s="143"/>
      <c r="E299" s="143"/>
      <c r="F299" s="136"/>
    </row>
    <row r="300" spans="1:6">
      <c r="A300" s="142"/>
      <c r="B300" s="142"/>
      <c r="C300" s="143"/>
      <c r="D300" s="143"/>
      <c r="E300" s="143"/>
      <c r="F300" s="136"/>
    </row>
    <row r="301" spans="1:6">
      <c r="A301" s="142"/>
      <c r="B301" s="142"/>
      <c r="C301" s="143"/>
      <c r="D301" s="143"/>
      <c r="E301" s="143"/>
      <c r="F301" s="136"/>
    </row>
    <row r="302" spans="1:6">
      <c r="A302" s="142"/>
      <c r="B302" s="142"/>
      <c r="C302" s="143"/>
      <c r="D302" s="143"/>
      <c r="E302" s="143"/>
      <c r="F302" s="136"/>
    </row>
    <row r="303" spans="1:6">
      <c r="A303" s="142"/>
      <c r="B303" s="142"/>
      <c r="C303" s="143"/>
      <c r="D303" s="143"/>
      <c r="E303" s="143"/>
      <c r="F303" s="136"/>
    </row>
    <row r="304" spans="1:6">
      <c r="A304" s="142"/>
      <c r="B304" s="142"/>
      <c r="C304" s="143"/>
      <c r="D304" s="143"/>
      <c r="E304" s="143"/>
      <c r="F304" s="136"/>
    </row>
    <row r="305" spans="1:6">
      <c r="A305" s="142"/>
      <c r="B305" s="142"/>
      <c r="C305" s="143"/>
      <c r="D305" s="143"/>
      <c r="E305" s="143"/>
      <c r="F305" s="136"/>
    </row>
    <row r="306" spans="1:6">
      <c r="A306" s="142"/>
      <c r="B306" s="142"/>
      <c r="C306" s="143"/>
      <c r="D306" s="143"/>
      <c r="E306" s="143"/>
      <c r="F306" s="136"/>
    </row>
    <row r="307" spans="1:6">
      <c r="A307" s="142"/>
      <c r="B307" s="142"/>
      <c r="C307" s="143"/>
      <c r="D307" s="143"/>
      <c r="E307" s="143"/>
      <c r="F307" s="136"/>
    </row>
    <row r="308" spans="1:6">
      <c r="A308" s="142"/>
      <c r="B308" s="142"/>
      <c r="C308" s="143"/>
      <c r="D308" s="143"/>
      <c r="E308" s="143"/>
      <c r="F308" s="136"/>
    </row>
    <row r="309" spans="1:6">
      <c r="A309" s="142"/>
      <c r="B309" s="142"/>
      <c r="C309" s="143"/>
      <c r="D309" s="143"/>
      <c r="E309" s="143"/>
      <c r="F309" s="136"/>
    </row>
    <row r="310" spans="1:6">
      <c r="A310" s="142"/>
      <c r="B310" s="142"/>
      <c r="C310" s="143"/>
      <c r="D310" s="143"/>
      <c r="E310" s="143"/>
      <c r="F310" s="136"/>
    </row>
    <row r="311" spans="1:6">
      <c r="A311" s="142"/>
      <c r="B311" s="142"/>
      <c r="C311" s="143"/>
      <c r="D311" s="143"/>
      <c r="E311" s="143"/>
      <c r="F311" s="136"/>
    </row>
    <row r="312" spans="1:6">
      <c r="A312" s="142"/>
      <c r="B312" s="142"/>
      <c r="C312" s="143"/>
      <c r="D312" s="143"/>
      <c r="E312" s="143"/>
      <c r="F312" s="136"/>
    </row>
    <row r="313" spans="1:6">
      <c r="A313" s="142"/>
      <c r="B313" s="142"/>
      <c r="C313" s="143"/>
      <c r="D313" s="143"/>
      <c r="E313" s="143"/>
      <c r="F313" s="136"/>
    </row>
    <row r="314" spans="1:6">
      <c r="A314" s="142"/>
      <c r="B314" s="142"/>
      <c r="C314" s="143"/>
      <c r="D314" s="143"/>
      <c r="E314" s="143"/>
      <c r="F314" s="136"/>
    </row>
    <row r="315" spans="1:6">
      <c r="A315" s="142"/>
      <c r="B315" s="142"/>
      <c r="C315" s="143"/>
      <c r="D315" s="143"/>
      <c r="E315" s="143"/>
      <c r="F315" s="136"/>
    </row>
    <row r="316" spans="1:6">
      <c r="A316" s="142"/>
      <c r="B316" s="142"/>
      <c r="C316" s="143"/>
      <c r="D316" s="143"/>
      <c r="E316" s="143"/>
      <c r="F316" s="136"/>
    </row>
    <row r="317" spans="1:6">
      <c r="A317" s="142"/>
      <c r="B317" s="142"/>
      <c r="C317" s="143"/>
      <c r="D317" s="143"/>
      <c r="E317" s="143"/>
      <c r="F317" s="136"/>
    </row>
    <row r="318" spans="1:6">
      <c r="A318" s="142"/>
      <c r="B318" s="142"/>
      <c r="C318" s="143"/>
      <c r="D318" s="143"/>
      <c r="E318" s="143"/>
      <c r="F318" s="136"/>
    </row>
    <row r="319" spans="1:6">
      <c r="A319" s="142"/>
      <c r="B319" s="142"/>
      <c r="C319" s="143"/>
      <c r="D319" s="143"/>
      <c r="E319" s="143"/>
      <c r="F319" s="136"/>
    </row>
    <row r="320" spans="1:6">
      <c r="A320" s="142"/>
      <c r="B320" s="142"/>
      <c r="C320" s="143"/>
      <c r="D320" s="143"/>
      <c r="E320" s="143"/>
      <c r="F320" s="136"/>
    </row>
    <row r="321" spans="1:6">
      <c r="A321" s="142"/>
      <c r="B321" s="142"/>
      <c r="C321" s="143"/>
      <c r="D321" s="143"/>
      <c r="E321" s="143"/>
      <c r="F321" s="136"/>
    </row>
    <row r="322" spans="1:6">
      <c r="A322" s="142"/>
      <c r="B322" s="142"/>
      <c r="C322" s="143"/>
      <c r="D322" s="143"/>
      <c r="E322" s="143"/>
      <c r="F322" s="136"/>
    </row>
    <row r="323" spans="1:6">
      <c r="A323" s="142"/>
      <c r="B323" s="142"/>
      <c r="C323" s="143"/>
      <c r="D323" s="143"/>
      <c r="E323" s="143"/>
      <c r="F323" s="136"/>
    </row>
    <row r="324" spans="1:6">
      <c r="A324" s="142"/>
      <c r="B324" s="142"/>
      <c r="C324" s="143"/>
      <c r="D324" s="143"/>
      <c r="E324" s="143"/>
      <c r="F324" s="136"/>
    </row>
    <row r="325" spans="1:6">
      <c r="A325" s="142"/>
      <c r="B325" s="142"/>
      <c r="C325" s="143"/>
      <c r="D325" s="143"/>
      <c r="E325" s="143"/>
      <c r="F325" s="136"/>
    </row>
    <row r="326" spans="1:6">
      <c r="A326" s="142"/>
      <c r="B326" s="142"/>
      <c r="C326" s="143"/>
      <c r="D326" s="143"/>
      <c r="E326" s="143"/>
      <c r="F326" s="136"/>
    </row>
    <row r="327" spans="1:6">
      <c r="A327" s="142"/>
      <c r="B327" s="142"/>
      <c r="C327" s="143"/>
      <c r="D327" s="143"/>
      <c r="E327" s="143"/>
      <c r="F327" s="136"/>
    </row>
    <row r="328" spans="1:6">
      <c r="A328" s="142"/>
      <c r="B328" s="142"/>
      <c r="C328" s="143"/>
      <c r="D328" s="143"/>
      <c r="E328" s="143"/>
      <c r="F328" s="136"/>
    </row>
    <row r="329" spans="1:6">
      <c r="A329" s="142"/>
      <c r="B329" s="142"/>
      <c r="C329" s="143"/>
      <c r="D329" s="143"/>
      <c r="E329" s="143"/>
      <c r="F329" s="136"/>
    </row>
    <row r="330" spans="1:6">
      <c r="A330" s="142"/>
      <c r="B330" s="142"/>
      <c r="C330" s="143"/>
      <c r="D330" s="143"/>
      <c r="E330" s="143"/>
      <c r="F330" s="136"/>
    </row>
    <row r="331" spans="1:6">
      <c r="A331" s="142"/>
      <c r="B331" s="142"/>
      <c r="C331" s="143"/>
      <c r="D331" s="143"/>
      <c r="E331" s="143"/>
      <c r="F331" s="136"/>
    </row>
    <row r="332" spans="1:6">
      <c r="A332" s="142"/>
      <c r="B332" s="142"/>
      <c r="C332" s="143"/>
      <c r="D332" s="143"/>
      <c r="E332" s="143"/>
      <c r="F332" s="136"/>
    </row>
    <row r="333" spans="1:6">
      <c r="A333" s="142"/>
      <c r="B333" s="142"/>
      <c r="C333" s="143"/>
      <c r="D333" s="143"/>
      <c r="E333" s="143"/>
      <c r="F333" s="136"/>
    </row>
    <row r="334" spans="1:6">
      <c r="A334" s="142"/>
      <c r="B334" s="142"/>
      <c r="C334" s="143"/>
      <c r="D334" s="143"/>
      <c r="E334" s="143"/>
      <c r="F334" s="136"/>
    </row>
    <row r="335" spans="1:6">
      <c r="A335" s="142"/>
      <c r="B335" s="142"/>
      <c r="C335" s="143"/>
      <c r="D335" s="143"/>
      <c r="E335" s="143"/>
      <c r="F335" s="136"/>
    </row>
    <row r="336" spans="1:6">
      <c r="A336" s="142"/>
      <c r="B336" s="142"/>
      <c r="C336" s="143"/>
      <c r="D336" s="143"/>
      <c r="E336" s="143"/>
      <c r="F336" s="136"/>
    </row>
    <row r="337" spans="1:6">
      <c r="A337" s="142"/>
      <c r="B337" s="142"/>
      <c r="C337" s="143"/>
      <c r="D337" s="143"/>
      <c r="E337" s="143"/>
      <c r="F337" s="136"/>
    </row>
    <row r="338" spans="1:6">
      <c r="A338" s="142"/>
      <c r="B338" s="142"/>
      <c r="C338" s="143"/>
      <c r="D338" s="143"/>
      <c r="E338" s="143"/>
      <c r="F338" s="136"/>
    </row>
    <row r="339" spans="1:6">
      <c r="A339" s="142"/>
      <c r="B339" s="142"/>
      <c r="C339" s="143"/>
      <c r="D339" s="143"/>
      <c r="E339" s="143"/>
      <c r="F339" s="136"/>
    </row>
    <row r="340" spans="1:6">
      <c r="A340" s="142"/>
      <c r="B340" s="142"/>
      <c r="C340" s="143"/>
      <c r="D340" s="143"/>
      <c r="E340" s="143"/>
      <c r="F340" s="136"/>
    </row>
    <row r="341" spans="1:6">
      <c r="A341" s="142"/>
      <c r="B341" s="142"/>
      <c r="C341" s="143"/>
      <c r="D341" s="143"/>
      <c r="E341" s="143"/>
      <c r="F341" s="136"/>
    </row>
    <row r="342" spans="1:6">
      <c r="A342" s="142"/>
      <c r="B342" s="142"/>
      <c r="C342" s="143"/>
      <c r="D342" s="143"/>
      <c r="E342" s="143"/>
      <c r="F342" s="136"/>
    </row>
    <row r="343" spans="1:6">
      <c r="A343" s="142"/>
      <c r="B343" s="142"/>
      <c r="C343" s="143"/>
      <c r="D343" s="143"/>
      <c r="E343" s="143"/>
      <c r="F343" s="136"/>
    </row>
    <row r="344" spans="1:6">
      <c r="A344" s="142"/>
      <c r="B344" s="142"/>
      <c r="C344" s="143"/>
      <c r="D344" s="143"/>
      <c r="E344" s="143"/>
      <c r="F344" s="136"/>
    </row>
    <row r="345" spans="1:6">
      <c r="A345" s="142"/>
      <c r="B345" s="142"/>
      <c r="C345" s="143"/>
      <c r="D345" s="143"/>
      <c r="E345" s="143"/>
      <c r="F345" s="136"/>
    </row>
    <row r="346" spans="1:6">
      <c r="A346" s="142"/>
      <c r="B346" s="142"/>
      <c r="C346" s="143"/>
      <c r="D346" s="143"/>
      <c r="E346" s="143"/>
      <c r="F346" s="136"/>
    </row>
    <row r="347" spans="1:6">
      <c r="A347" s="142"/>
      <c r="B347" s="142"/>
      <c r="C347" s="143"/>
      <c r="D347" s="143"/>
      <c r="E347" s="143"/>
      <c r="F347" s="136"/>
    </row>
    <row r="348" spans="1:6">
      <c r="A348" s="142"/>
      <c r="B348" s="142"/>
      <c r="C348" s="143"/>
      <c r="D348" s="143"/>
      <c r="E348" s="143"/>
      <c r="F348" s="136"/>
    </row>
    <row r="349" spans="1:6">
      <c r="A349" s="142"/>
      <c r="B349" s="142"/>
      <c r="C349" s="143"/>
      <c r="D349" s="143"/>
      <c r="E349" s="143"/>
      <c r="F349" s="136"/>
    </row>
    <row r="350" spans="1:6">
      <c r="A350" s="142"/>
      <c r="B350" s="142"/>
      <c r="C350" s="143"/>
      <c r="D350" s="143"/>
      <c r="E350" s="143"/>
      <c r="F350" s="136"/>
    </row>
    <row r="351" spans="1:6">
      <c r="A351" s="142"/>
      <c r="B351" s="142"/>
      <c r="C351" s="143"/>
      <c r="D351" s="143"/>
      <c r="E351" s="143"/>
      <c r="F351" s="136"/>
    </row>
    <row r="352" spans="1:6">
      <c r="A352" s="142"/>
      <c r="B352" s="142"/>
      <c r="C352" s="143"/>
      <c r="D352" s="143"/>
      <c r="E352" s="143"/>
      <c r="F352" s="136"/>
    </row>
    <row r="353" spans="1:6">
      <c r="A353" s="142"/>
      <c r="B353" s="142"/>
      <c r="C353" s="143"/>
      <c r="D353" s="143"/>
      <c r="E353" s="143"/>
      <c r="F353" s="136"/>
    </row>
    <row r="354" spans="1:6">
      <c r="A354" s="142"/>
      <c r="B354" s="142"/>
      <c r="C354" s="143"/>
      <c r="D354" s="143"/>
      <c r="E354" s="143"/>
      <c r="F354" s="136"/>
    </row>
    <row r="355" spans="1:6">
      <c r="A355" s="142"/>
      <c r="B355" s="142"/>
      <c r="C355" s="143"/>
      <c r="D355" s="143"/>
      <c r="E355" s="143"/>
      <c r="F355" s="136"/>
    </row>
    <row r="356" spans="1:6">
      <c r="A356" s="142"/>
      <c r="B356" s="142"/>
      <c r="C356" s="143"/>
      <c r="D356" s="143"/>
      <c r="E356" s="143"/>
      <c r="F356" s="136"/>
    </row>
    <row r="357" spans="1:6">
      <c r="A357" s="142"/>
      <c r="B357" s="142"/>
      <c r="C357" s="143"/>
      <c r="D357" s="143"/>
      <c r="E357" s="143"/>
      <c r="F357" s="136"/>
    </row>
    <row r="358" spans="1:6">
      <c r="A358" s="142"/>
      <c r="B358" s="142"/>
      <c r="C358" s="143"/>
      <c r="D358" s="143"/>
      <c r="E358" s="143"/>
      <c r="F358" s="136"/>
    </row>
    <row r="359" spans="1:6">
      <c r="A359" s="142"/>
      <c r="B359" s="142"/>
      <c r="C359" s="143"/>
      <c r="D359" s="143"/>
      <c r="E359" s="143"/>
      <c r="F359" s="136"/>
    </row>
    <row r="360" spans="1:6">
      <c r="A360" s="142"/>
      <c r="B360" s="142"/>
      <c r="C360" s="143"/>
      <c r="D360" s="143"/>
      <c r="E360" s="143"/>
      <c r="F360" s="136"/>
    </row>
    <row r="361" spans="1:6">
      <c r="A361" s="142"/>
      <c r="B361" s="142"/>
      <c r="C361" s="143"/>
      <c r="D361" s="143"/>
      <c r="E361" s="143"/>
      <c r="F361" s="136"/>
    </row>
    <row r="362" spans="1:6">
      <c r="A362" s="142"/>
      <c r="B362" s="142"/>
      <c r="C362" s="143"/>
      <c r="D362" s="143"/>
      <c r="E362" s="143"/>
      <c r="F362" s="136"/>
    </row>
    <row r="363" spans="1:6">
      <c r="A363" s="142"/>
      <c r="B363" s="142"/>
      <c r="C363" s="143"/>
      <c r="D363" s="143"/>
      <c r="E363" s="143"/>
      <c r="F363" s="136"/>
    </row>
    <row r="364" spans="1:6">
      <c r="A364" s="142"/>
      <c r="B364" s="142"/>
      <c r="C364" s="143"/>
      <c r="D364" s="143"/>
      <c r="E364" s="143"/>
      <c r="F364" s="136"/>
    </row>
    <row r="365" spans="1:6">
      <c r="A365" s="142"/>
      <c r="B365" s="142"/>
      <c r="C365" s="143"/>
      <c r="D365" s="143"/>
      <c r="E365" s="143"/>
      <c r="F365" s="136"/>
    </row>
    <row r="366" spans="1:6">
      <c r="A366" s="142"/>
      <c r="B366" s="142"/>
      <c r="C366" s="143"/>
      <c r="D366" s="143"/>
      <c r="E366" s="143"/>
      <c r="F366" s="136"/>
    </row>
    <row r="367" spans="1:6">
      <c r="A367" s="142"/>
      <c r="B367" s="142"/>
      <c r="C367" s="143"/>
      <c r="D367" s="143"/>
      <c r="E367" s="143"/>
      <c r="F367" s="136"/>
    </row>
    <row r="368" spans="1:6">
      <c r="A368" s="142"/>
      <c r="B368" s="142"/>
      <c r="C368" s="143"/>
      <c r="D368" s="143"/>
      <c r="E368" s="143"/>
      <c r="F368" s="136"/>
    </row>
    <row r="369" spans="1:6">
      <c r="A369" s="142"/>
      <c r="B369" s="142"/>
      <c r="C369" s="143"/>
      <c r="D369" s="143"/>
      <c r="E369" s="143"/>
      <c r="F369" s="136"/>
    </row>
    <row r="370" spans="1:6">
      <c r="A370" s="142"/>
      <c r="B370" s="142"/>
      <c r="C370" s="143"/>
      <c r="D370" s="143"/>
      <c r="E370" s="143"/>
      <c r="F370" s="136"/>
    </row>
    <row r="371" spans="1:6">
      <c r="A371" s="142"/>
      <c r="B371" s="142"/>
      <c r="C371" s="143"/>
      <c r="D371" s="143"/>
      <c r="E371" s="143"/>
      <c r="F371" s="136"/>
    </row>
    <row r="372" spans="1:6">
      <c r="A372" s="142"/>
      <c r="B372" s="142"/>
      <c r="C372" s="143"/>
      <c r="D372" s="143"/>
      <c r="E372" s="143"/>
      <c r="F372" s="136"/>
    </row>
    <row r="373" spans="1:6">
      <c r="A373" s="142"/>
      <c r="B373" s="142"/>
      <c r="C373" s="143"/>
      <c r="D373" s="143"/>
      <c r="E373" s="143"/>
      <c r="F373" s="136"/>
    </row>
    <row r="374" spans="1:6">
      <c r="A374" s="142"/>
      <c r="B374" s="142"/>
      <c r="C374" s="143"/>
      <c r="D374" s="143"/>
      <c r="E374" s="143"/>
      <c r="F374" s="136"/>
    </row>
    <row r="375" spans="1:6">
      <c r="A375" s="142"/>
      <c r="B375" s="142"/>
      <c r="C375" s="143"/>
      <c r="D375" s="143"/>
      <c r="E375" s="143"/>
      <c r="F375" s="136"/>
    </row>
    <row r="376" spans="1:6">
      <c r="A376" s="142"/>
      <c r="B376" s="142"/>
      <c r="C376" s="143"/>
      <c r="D376" s="143"/>
      <c r="E376" s="143"/>
      <c r="F376" s="136"/>
    </row>
    <row r="377" spans="1:6">
      <c r="A377" s="142"/>
      <c r="B377" s="142"/>
      <c r="C377" s="143"/>
      <c r="D377" s="143"/>
      <c r="E377" s="143"/>
      <c r="F377" s="136"/>
    </row>
    <row r="378" spans="1:6">
      <c r="A378" s="142"/>
      <c r="B378" s="142"/>
      <c r="C378" s="143"/>
      <c r="D378" s="143"/>
      <c r="E378" s="143"/>
      <c r="F378" s="136"/>
    </row>
    <row r="379" spans="1:6">
      <c r="A379" s="142"/>
      <c r="B379" s="142"/>
      <c r="C379" s="143"/>
      <c r="D379" s="143"/>
      <c r="E379" s="143"/>
      <c r="F379" s="136"/>
    </row>
    <row r="380" spans="1:6">
      <c r="A380" s="142"/>
      <c r="B380" s="142"/>
      <c r="C380" s="143"/>
      <c r="D380" s="143"/>
      <c r="E380" s="143"/>
      <c r="F380" s="136"/>
    </row>
    <row r="381" spans="1:6">
      <c r="A381" s="142"/>
      <c r="B381" s="142"/>
      <c r="C381" s="143"/>
      <c r="D381" s="143"/>
      <c r="E381" s="143"/>
      <c r="F381" s="136"/>
    </row>
    <row r="382" spans="1:6">
      <c r="A382" s="142"/>
      <c r="B382" s="142"/>
      <c r="C382" s="143"/>
      <c r="D382" s="143"/>
      <c r="E382" s="143"/>
      <c r="F382" s="136"/>
    </row>
    <row r="383" spans="1:6">
      <c r="A383" s="142"/>
      <c r="B383" s="142"/>
      <c r="C383" s="143"/>
      <c r="D383" s="143"/>
      <c r="E383" s="143"/>
      <c r="F383" s="136"/>
    </row>
    <row r="384" spans="1:6">
      <c r="A384" s="142"/>
      <c r="B384" s="142"/>
      <c r="C384" s="143"/>
      <c r="D384" s="143"/>
      <c r="E384" s="143"/>
      <c r="F384" s="136"/>
    </row>
    <row r="385" spans="1:6">
      <c r="A385" s="142"/>
      <c r="B385" s="142"/>
      <c r="C385" s="143"/>
      <c r="D385" s="143"/>
      <c r="E385" s="143"/>
      <c r="F385" s="136"/>
    </row>
    <row r="386" spans="1:6">
      <c r="A386" s="142"/>
      <c r="B386" s="142"/>
      <c r="C386" s="143"/>
      <c r="D386" s="143"/>
      <c r="E386" s="143"/>
      <c r="F386" s="136"/>
    </row>
    <row r="387" spans="1:6">
      <c r="A387" s="142"/>
      <c r="B387" s="142"/>
      <c r="C387" s="143"/>
      <c r="D387" s="143"/>
      <c r="E387" s="143"/>
      <c r="F387" s="136"/>
    </row>
    <row r="388" spans="1:6">
      <c r="A388" s="142"/>
      <c r="B388" s="142"/>
      <c r="C388" s="143"/>
      <c r="D388" s="143"/>
      <c r="E388" s="143"/>
      <c r="F388" s="136"/>
    </row>
    <row r="389" spans="1:6">
      <c r="A389" s="142"/>
      <c r="B389" s="142"/>
      <c r="C389" s="143"/>
      <c r="D389" s="143"/>
      <c r="E389" s="143"/>
      <c r="F389" s="136"/>
    </row>
    <row r="390" spans="1:6">
      <c r="A390" s="142"/>
      <c r="B390" s="142"/>
      <c r="C390" s="143"/>
      <c r="D390" s="143"/>
      <c r="E390" s="143"/>
      <c r="F390" s="136"/>
    </row>
    <row r="391" spans="1:6">
      <c r="A391" s="142"/>
      <c r="B391" s="142"/>
      <c r="C391" s="143"/>
      <c r="D391" s="143"/>
      <c r="E391" s="143"/>
      <c r="F391" s="136"/>
    </row>
    <row r="392" spans="1:6">
      <c r="A392" s="142"/>
      <c r="B392" s="142"/>
      <c r="C392" s="143"/>
      <c r="D392" s="143"/>
      <c r="E392" s="143"/>
      <c r="F392" s="136"/>
    </row>
    <row r="393" spans="1:6">
      <c r="A393" s="142"/>
      <c r="B393" s="142"/>
      <c r="C393" s="143"/>
      <c r="D393" s="143"/>
      <c r="E393" s="143"/>
      <c r="F393" s="136"/>
    </row>
    <row r="394" spans="1:6">
      <c r="A394" s="142"/>
      <c r="B394" s="142"/>
      <c r="C394" s="143"/>
      <c r="D394" s="143"/>
      <c r="E394" s="143"/>
      <c r="F394" s="136"/>
    </row>
    <row r="395" spans="1:6">
      <c r="A395" s="142"/>
      <c r="B395" s="142"/>
      <c r="C395" s="143"/>
      <c r="D395" s="143"/>
      <c r="E395" s="143"/>
      <c r="F395" s="136"/>
    </row>
    <row r="396" spans="1:6">
      <c r="A396" s="142"/>
      <c r="B396" s="142"/>
      <c r="C396" s="143"/>
      <c r="D396" s="143"/>
      <c r="E396" s="143"/>
      <c r="F396" s="136"/>
    </row>
    <row r="397" spans="1:6">
      <c r="A397" s="142"/>
      <c r="B397" s="142"/>
      <c r="C397" s="143"/>
      <c r="D397" s="143"/>
      <c r="E397" s="143"/>
      <c r="F397" s="136"/>
    </row>
    <row r="398" spans="1:6">
      <c r="A398" s="142"/>
      <c r="B398" s="142"/>
      <c r="C398" s="143"/>
      <c r="D398" s="143"/>
      <c r="E398" s="143"/>
      <c r="F398" s="136"/>
    </row>
    <row r="399" spans="1:6">
      <c r="A399" s="142"/>
      <c r="B399" s="142"/>
      <c r="C399" s="143"/>
      <c r="D399" s="143"/>
      <c r="E399" s="143"/>
      <c r="F399" s="136"/>
    </row>
    <row r="400" spans="1:6">
      <c r="A400" s="142"/>
      <c r="B400" s="142"/>
      <c r="C400" s="143"/>
      <c r="D400" s="143"/>
      <c r="E400" s="143"/>
      <c r="F400" s="136"/>
    </row>
    <row r="401" spans="1:6">
      <c r="A401" s="142"/>
      <c r="B401" s="142"/>
      <c r="C401" s="143"/>
      <c r="D401" s="143"/>
      <c r="E401" s="143"/>
      <c r="F401" s="136"/>
    </row>
    <row r="402" spans="1:6">
      <c r="A402" s="142"/>
      <c r="B402" s="142"/>
      <c r="C402" s="143"/>
      <c r="D402" s="143"/>
      <c r="E402" s="143"/>
      <c r="F402" s="136"/>
    </row>
    <row r="403" spans="1:6">
      <c r="A403" s="142"/>
      <c r="B403" s="142"/>
      <c r="C403" s="143"/>
      <c r="D403" s="143"/>
      <c r="E403" s="143"/>
      <c r="F403" s="136"/>
    </row>
    <row r="404" spans="1:6">
      <c r="A404" s="142"/>
      <c r="B404" s="142"/>
      <c r="C404" s="143"/>
      <c r="D404" s="143"/>
      <c r="E404" s="143"/>
      <c r="F404" s="136"/>
    </row>
    <row r="405" spans="1:6">
      <c r="A405" s="142"/>
      <c r="B405" s="142"/>
      <c r="C405" s="143"/>
      <c r="D405" s="143"/>
      <c r="E405" s="143"/>
      <c r="F405" s="136"/>
    </row>
    <row r="406" spans="1:6">
      <c r="A406" s="142"/>
      <c r="B406" s="142"/>
      <c r="C406" s="143"/>
      <c r="D406" s="143"/>
      <c r="E406" s="143"/>
      <c r="F406" s="136"/>
    </row>
    <row r="407" spans="1:6">
      <c r="A407" s="142"/>
      <c r="B407" s="142"/>
      <c r="C407" s="143"/>
      <c r="D407" s="143"/>
      <c r="E407" s="143"/>
      <c r="F407" s="136"/>
    </row>
    <row r="408" spans="1:6">
      <c r="A408" s="142"/>
      <c r="B408" s="142"/>
      <c r="C408" s="143"/>
      <c r="D408" s="143"/>
      <c r="E408" s="143"/>
      <c r="F408" s="136"/>
    </row>
    <row r="409" spans="1:6">
      <c r="A409" s="142"/>
      <c r="B409" s="142"/>
      <c r="C409" s="143"/>
      <c r="D409" s="143"/>
      <c r="E409" s="143"/>
      <c r="F409" s="136"/>
    </row>
    <row r="410" spans="1:6">
      <c r="A410" s="142"/>
      <c r="B410" s="142"/>
      <c r="C410" s="143"/>
      <c r="D410" s="143"/>
      <c r="E410" s="143"/>
      <c r="F410" s="136"/>
    </row>
    <row r="411" spans="1:6">
      <c r="A411" s="142"/>
      <c r="B411" s="142"/>
      <c r="C411" s="143"/>
      <c r="D411" s="143"/>
      <c r="E411" s="143"/>
      <c r="F411" s="136"/>
    </row>
    <row r="412" spans="1:6">
      <c r="A412" s="142"/>
      <c r="B412" s="142"/>
      <c r="C412" s="143"/>
      <c r="D412" s="143"/>
      <c r="E412" s="143"/>
      <c r="F412" s="136"/>
    </row>
    <row r="413" spans="1:6">
      <c r="A413" s="142"/>
      <c r="B413" s="142"/>
      <c r="C413" s="143"/>
      <c r="D413" s="143"/>
      <c r="E413" s="143"/>
      <c r="F413" s="136"/>
    </row>
    <row r="414" spans="1:6">
      <c r="A414" s="142"/>
      <c r="B414" s="142"/>
      <c r="C414" s="143"/>
      <c r="D414" s="143"/>
      <c r="E414" s="143"/>
      <c r="F414" s="136"/>
    </row>
    <row r="415" spans="1:6">
      <c r="A415" s="142"/>
      <c r="B415" s="142"/>
      <c r="C415" s="143"/>
      <c r="D415" s="143"/>
      <c r="E415" s="143"/>
      <c r="F415" s="136"/>
    </row>
    <row r="416" spans="1:6">
      <c r="A416" s="142"/>
      <c r="B416" s="142"/>
      <c r="C416" s="143"/>
      <c r="D416" s="143"/>
      <c r="E416" s="143"/>
      <c r="F416" s="136"/>
    </row>
    <row r="417" spans="1:6">
      <c r="A417" s="142"/>
      <c r="B417" s="142"/>
      <c r="C417" s="143"/>
      <c r="D417" s="143"/>
      <c r="E417" s="143"/>
      <c r="F417" s="136"/>
    </row>
    <row r="418" spans="1:6">
      <c r="A418" s="142"/>
      <c r="B418" s="142"/>
      <c r="C418" s="143"/>
      <c r="D418" s="143"/>
      <c r="E418" s="143"/>
      <c r="F418" s="136"/>
    </row>
    <row r="419" spans="1:6">
      <c r="A419" s="142"/>
      <c r="B419" s="142"/>
      <c r="C419" s="143"/>
      <c r="D419" s="143"/>
      <c r="E419" s="143"/>
      <c r="F419" s="136"/>
    </row>
    <row r="420" spans="1:6">
      <c r="A420" s="142"/>
      <c r="B420" s="142"/>
      <c r="C420" s="143"/>
      <c r="D420" s="143"/>
      <c r="E420" s="143"/>
      <c r="F420" s="136"/>
    </row>
    <row r="421" spans="1:6">
      <c r="A421" s="142"/>
      <c r="B421" s="142"/>
      <c r="C421" s="143"/>
      <c r="D421" s="143"/>
      <c r="E421" s="143"/>
      <c r="F421" s="136"/>
    </row>
    <row r="422" spans="1:6">
      <c r="A422" s="142"/>
      <c r="B422" s="142"/>
      <c r="C422" s="143"/>
      <c r="D422" s="143"/>
      <c r="E422" s="143"/>
      <c r="F422" s="136"/>
    </row>
    <row r="423" spans="1:6">
      <c r="A423" s="142"/>
      <c r="B423" s="142"/>
      <c r="C423" s="143"/>
      <c r="D423" s="143"/>
      <c r="E423" s="143"/>
      <c r="F423" s="136"/>
    </row>
    <row r="424" spans="1:6">
      <c r="A424" s="142"/>
      <c r="B424" s="142"/>
      <c r="C424" s="143"/>
      <c r="D424" s="143"/>
      <c r="E424" s="143"/>
      <c r="F424" s="136"/>
    </row>
    <row r="425" spans="1:6">
      <c r="A425" s="142"/>
      <c r="B425" s="142"/>
      <c r="C425" s="143"/>
      <c r="D425" s="143"/>
      <c r="E425" s="143"/>
      <c r="F425" s="136"/>
    </row>
    <row r="426" spans="1:6">
      <c r="A426" s="142"/>
      <c r="B426" s="142"/>
      <c r="C426" s="143"/>
      <c r="D426" s="143"/>
      <c r="E426" s="143"/>
      <c r="F426" s="136"/>
    </row>
    <row r="427" spans="1:6">
      <c r="A427" s="142"/>
      <c r="B427" s="142"/>
      <c r="C427" s="143"/>
      <c r="D427" s="143"/>
      <c r="E427" s="143"/>
      <c r="F427" s="136"/>
    </row>
    <row r="428" spans="1:6">
      <c r="A428" s="142"/>
      <c r="B428" s="142"/>
      <c r="C428" s="143"/>
      <c r="D428" s="143"/>
      <c r="E428" s="143"/>
      <c r="F428" s="136"/>
    </row>
    <row r="429" spans="1:6">
      <c r="A429" s="142"/>
      <c r="B429" s="142"/>
      <c r="C429" s="143"/>
      <c r="D429" s="143"/>
      <c r="E429" s="143"/>
      <c r="F429" s="136"/>
    </row>
    <row r="430" spans="1:6">
      <c r="A430" s="142"/>
      <c r="B430" s="142"/>
      <c r="C430" s="143"/>
      <c r="D430" s="143"/>
      <c r="E430" s="143"/>
      <c r="F430" s="136"/>
    </row>
    <row r="431" spans="1:6">
      <c r="A431" s="142"/>
      <c r="B431" s="142"/>
      <c r="C431" s="143"/>
      <c r="D431" s="143"/>
      <c r="E431" s="143"/>
      <c r="F431" s="136"/>
    </row>
    <row r="432" spans="1:6">
      <c r="A432" s="142"/>
      <c r="B432" s="142"/>
      <c r="C432" s="143"/>
      <c r="D432" s="143"/>
      <c r="E432" s="143"/>
      <c r="F432" s="136"/>
    </row>
    <row r="433" spans="1:6">
      <c r="A433" s="142"/>
      <c r="B433" s="142"/>
      <c r="C433" s="143"/>
      <c r="D433" s="143"/>
      <c r="E433" s="143"/>
      <c r="F433" s="136"/>
    </row>
    <row r="434" spans="1:6">
      <c r="A434" s="142"/>
      <c r="B434" s="142"/>
      <c r="C434" s="143"/>
      <c r="D434" s="143"/>
      <c r="E434" s="143"/>
      <c r="F434" s="136"/>
    </row>
    <row r="435" spans="1:6">
      <c r="A435" s="142"/>
      <c r="B435" s="142"/>
      <c r="C435" s="143"/>
      <c r="D435" s="143"/>
      <c r="E435" s="143"/>
      <c r="F435" s="136"/>
    </row>
    <row r="436" spans="1:6">
      <c r="A436" s="142"/>
      <c r="B436" s="142"/>
      <c r="C436" s="143"/>
      <c r="D436" s="143"/>
      <c r="E436" s="143"/>
      <c r="F436" s="136"/>
    </row>
    <row r="437" spans="1:6">
      <c r="A437" s="142"/>
      <c r="B437" s="142"/>
      <c r="C437" s="143"/>
      <c r="D437" s="143"/>
      <c r="E437" s="143"/>
      <c r="F437" s="136"/>
    </row>
    <row r="438" spans="1:6">
      <c r="A438" s="142"/>
      <c r="B438" s="142"/>
      <c r="C438" s="143"/>
      <c r="D438" s="143"/>
      <c r="E438" s="143"/>
      <c r="F438" s="136"/>
    </row>
    <row r="439" spans="1:6">
      <c r="A439" s="142"/>
      <c r="B439" s="142"/>
      <c r="C439" s="143"/>
      <c r="D439" s="143"/>
      <c r="E439" s="143"/>
      <c r="F439" s="136"/>
    </row>
    <row r="440" spans="1:6">
      <c r="A440" s="142"/>
      <c r="B440" s="142"/>
      <c r="C440" s="143"/>
      <c r="D440" s="143"/>
      <c r="E440" s="143"/>
      <c r="F440" s="136"/>
    </row>
    <row r="441" spans="1:6">
      <c r="A441" s="142"/>
      <c r="B441" s="142"/>
      <c r="C441" s="143"/>
      <c r="D441" s="143"/>
      <c r="E441" s="143"/>
      <c r="F441" s="136"/>
    </row>
    <row r="442" spans="1:6">
      <c r="A442" s="142"/>
      <c r="B442" s="142"/>
      <c r="C442" s="143"/>
      <c r="D442" s="143"/>
      <c r="E442" s="143"/>
      <c r="F442" s="136"/>
    </row>
    <row r="443" spans="1:6">
      <c r="A443" s="142"/>
      <c r="B443" s="142"/>
      <c r="C443" s="143"/>
      <c r="D443" s="143"/>
      <c r="E443" s="143"/>
      <c r="F443" s="136"/>
    </row>
    <row r="444" spans="1:6">
      <c r="A444" s="142"/>
      <c r="B444" s="142"/>
      <c r="C444" s="143"/>
      <c r="D444" s="143"/>
      <c r="E444" s="143"/>
      <c r="F444" s="136"/>
    </row>
    <row r="445" spans="1:6">
      <c r="A445" s="142"/>
      <c r="B445" s="142"/>
      <c r="C445" s="143"/>
      <c r="D445" s="143"/>
      <c r="E445" s="143"/>
      <c r="F445" s="136"/>
    </row>
    <row r="446" spans="1:6">
      <c r="A446" s="142"/>
      <c r="B446" s="142"/>
      <c r="C446" s="143"/>
      <c r="D446" s="143"/>
      <c r="E446" s="143"/>
      <c r="F446" s="136"/>
    </row>
    <row r="447" spans="1:6">
      <c r="A447" s="142"/>
      <c r="B447" s="142"/>
      <c r="C447" s="143"/>
      <c r="D447" s="143"/>
      <c r="E447" s="143"/>
      <c r="F447" s="136"/>
    </row>
    <row r="448" spans="1:6">
      <c r="A448" s="142"/>
      <c r="B448" s="142"/>
      <c r="C448" s="143"/>
      <c r="D448" s="143"/>
      <c r="E448" s="143"/>
      <c r="F448" s="136"/>
    </row>
    <row r="449" spans="1:6">
      <c r="A449" s="142"/>
      <c r="B449" s="142"/>
      <c r="C449" s="143"/>
      <c r="D449" s="143"/>
      <c r="E449" s="143"/>
      <c r="F449" s="136"/>
    </row>
    <row r="450" spans="1:6">
      <c r="A450" s="142"/>
      <c r="B450" s="142"/>
      <c r="C450" s="143"/>
      <c r="D450" s="143"/>
      <c r="E450" s="143"/>
      <c r="F450" s="136"/>
    </row>
    <row r="451" spans="1:6">
      <c r="A451" s="142"/>
      <c r="B451" s="142"/>
      <c r="C451" s="143"/>
      <c r="D451" s="143"/>
      <c r="E451" s="143"/>
      <c r="F451" s="136"/>
    </row>
    <row r="452" spans="1:6">
      <c r="A452" s="142"/>
      <c r="B452" s="142"/>
      <c r="C452" s="143"/>
      <c r="D452" s="143"/>
      <c r="E452" s="143"/>
      <c r="F452" s="136"/>
    </row>
    <row r="453" spans="1:6">
      <c r="A453" s="142"/>
      <c r="B453" s="142"/>
      <c r="C453" s="143"/>
      <c r="D453" s="143"/>
      <c r="E453" s="143"/>
      <c r="F453" s="136"/>
    </row>
    <row r="454" spans="1:6">
      <c r="A454" s="142"/>
      <c r="B454" s="142"/>
      <c r="C454" s="143"/>
      <c r="D454" s="143"/>
      <c r="E454" s="143"/>
      <c r="F454" s="136"/>
    </row>
    <row r="455" spans="1:6">
      <c r="A455" s="142"/>
      <c r="B455" s="142"/>
      <c r="C455" s="143"/>
      <c r="D455" s="143"/>
      <c r="E455" s="143"/>
      <c r="F455" s="136"/>
    </row>
    <row r="456" spans="1:6">
      <c r="A456" s="142"/>
      <c r="B456" s="142"/>
      <c r="C456" s="143"/>
      <c r="D456" s="143"/>
      <c r="E456" s="143"/>
      <c r="F456" s="136"/>
    </row>
    <row r="457" spans="1:6">
      <c r="A457" s="142"/>
      <c r="B457" s="142"/>
      <c r="C457" s="143"/>
      <c r="D457" s="143"/>
      <c r="E457" s="143"/>
      <c r="F457" s="136"/>
    </row>
    <row r="458" spans="1:6">
      <c r="A458" s="142"/>
      <c r="B458" s="142"/>
      <c r="C458" s="143"/>
      <c r="D458" s="143"/>
      <c r="E458" s="143"/>
      <c r="F458" s="136"/>
    </row>
    <row r="459" spans="1:6">
      <c r="A459" s="142"/>
      <c r="B459" s="142"/>
      <c r="C459" s="143"/>
      <c r="D459" s="143"/>
      <c r="E459" s="143"/>
      <c r="F459" s="136"/>
    </row>
    <row r="460" spans="1:6">
      <c r="A460" s="142"/>
      <c r="B460" s="142"/>
      <c r="C460" s="143"/>
      <c r="D460" s="143"/>
      <c r="E460" s="143"/>
      <c r="F460" s="136"/>
    </row>
    <row r="461" spans="1:6">
      <c r="A461" s="142"/>
      <c r="B461" s="142"/>
      <c r="C461" s="143"/>
      <c r="D461" s="143"/>
      <c r="E461" s="143"/>
      <c r="F461" s="136"/>
    </row>
    <row r="462" spans="1:6">
      <c r="A462" s="142"/>
      <c r="B462" s="142"/>
      <c r="C462" s="143"/>
      <c r="D462" s="143"/>
      <c r="E462" s="143"/>
      <c r="F462" s="136"/>
    </row>
    <row r="463" spans="1:6">
      <c r="A463" s="142"/>
      <c r="B463" s="142"/>
      <c r="C463" s="143"/>
      <c r="D463" s="143"/>
      <c r="E463" s="143"/>
      <c r="F463" s="136"/>
    </row>
    <row r="464" spans="1:6">
      <c r="A464" s="142"/>
      <c r="B464" s="142"/>
      <c r="C464" s="143"/>
      <c r="D464" s="143"/>
      <c r="E464" s="143"/>
      <c r="F464" s="136"/>
    </row>
    <row r="465" spans="1:6">
      <c r="A465" s="142"/>
      <c r="B465" s="142"/>
      <c r="C465" s="143"/>
      <c r="D465" s="143"/>
      <c r="E465" s="143"/>
      <c r="F465" s="136"/>
    </row>
    <row r="466" spans="1:6">
      <c r="A466" s="142"/>
      <c r="B466" s="142"/>
      <c r="C466" s="143"/>
      <c r="D466" s="143"/>
      <c r="E466" s="143"/>
      <c r="F466" s="136"/>
    </row>
    <row r="467" spans="1:6">
      <c r="A467" s="142"/>
      <c r="B467" s="142"/>
      <c r="C467" s="143"/>
      <c r="D467" s="143"/>
      <c r="E467" s="143"/>
      <c r="F467" s="136"/>
    </row>
    <row r="468" spans="1:6">
      <c r="A468" s="142"/>
      <c r="B468" s="142"/>
      <c r="C468" s="143"/>
      <c r="D468" s="143"/>
      <c r="E468" s="143"/>
      <c r="F468" s="136"/>
    </row>
    <row r="469" spans="1:6">
      <c r="A469" s="142"/>
      <c r="B469" s="142"/>
      <c r="C469" s="143"/>
      <c r="D469" s="143"/>
      <c r="E469" s="143"/>
      <c r="F469" s="136"/>
    </row>
    <row r="470" spans="1:6">
      <c r="A470" s="142"/>
      <c r="B470" s="142"/>
      <c r="C470" s="143"/>
      <c r="D470" s="143"/>
      <c r="E470" s="143"/>
      <c r="F470" s="136"/>
    </row>
    <row r="471" spans="1:6">
      <c r="A471" s="142"/>
      <c r="B471" s="142"/>
      <c r="C471" s="143"/>
      <c r="D471" s="143"/>
      <c r="E471" s="143"/>
      <c r="F471" s="136"/>
    </row>
    <row r="472" spans="1:6">
      <c r="A472" s="142"/>
      <c r="B472" s="142"/>
      <c r="C472" s="143"/>
      <c r="D472" s="143"/>
      <c r="E472" s="143"/>
      <c r="F472" s="136"/>
    </row>
    <row r="473" spans="1:6">
      <c r="A473" s="142"/>
      <c r="B473" s="142"/>
      <c r="C473" s="143"/>
      <c r="D473" s="143"/>
      <c r="E473" s="143"/>
      <c r="F473" s="136"/>
    </row>
    <row r="474" spans="1:6">
      <c r="A474" s="142"/>
      <c r="B474" s="142"/>
      <c r="C474" s="143"/>
      <c r="D474" s="143"/>
      <c r="E474" s="143"/>
      <c r="F474" s="136"/>
    </row>
    <row r="475" spans="1:6">
      <c r="A475" s="142"/>
      <c r="B475" s="142"/>
      <c r="C475" s="143"/>
      <c r="D475" s="143"/>
      <c r="E475" s="143"/>
      <c r="F475" s="136"/>
    </row>
    <row r="476" spans="1:6">
      <c r="A476" s="142"/>
      <c r="B476" s="142"/>
      <c r="C476" s="143"/>
      <c r="D476" s="143"/>
      <c r="E476" s="143"/>
      <c r="F476" s="136"/>
    </row>
    <row r="477" spans="1:6">
      <c r="A477" s="142"/>
      <c r="B477" s="142"/>
      <c r="C477" s="143"/>
      <c r="D477" s="143"/>
      <c r="E477" s="143"/>
      <c r="F477" s="136"/>
    </row>
    <row r="478" spans="1:6">
      <c r="A478" s="142"/>
      <c r="B478" s="142"/>
      <c r="C478" s="143"/>
      <c r="D478" s="143"/>
      <c r="E478" s="143"/>
      <c r="F478" s="136"/>
    </row>
    <row r="479" spans="1:6">
      <c r="A479" s="142"/>
      <c r="B479" s="142"/>
      <c r="C479" s="143"/>
      <c r="D479" s="143"/>
      <c r="E479" s="143"/>
      <c r="F479" s="136"/>
    </row>
    <row r="480" spans="1:6">
      <c r="A480" s="142"/>
      <c r="B480" s="142"/>
      <c r="C480" s="143"/>
      <c r="D480" s="143"/>
      <c r="E480" s="143"/>
      <c r="F480" s="136"/>
    </row>
    <row r="481" spans="1:6">
      <c r="A481" s="142"/>
      <c r="B481" s="142"/>
      <c r="C481" s="143"/>
      <c r="D481" s="143"/>
      <c r="E481" s="143"/>
      <c r="F481" s="136"/>
    </row>
    <row r="482" spans="1:6">
      <c r="A482" s="142"/>
      <c r="B482" s="142"/>
      <c r="C482" s="143"/>
      <c r="D482" s="143"/>
      <c r="E482" s="143"/>
      <c r="F482" s="136"/>
    </row>
    <row r="483" spans="1:6">
      <c r="A483" s="142"/>
      <c r="B483" s="142"/>
      <c r="C483" s="143"/>
      <c r="D483" s="143"/>
      <c r="E483" s="143"/>
      <c r="F483" s="136"/>
    </row>
    <row r="484" spans="1:6">
      <c r="A484" s="142"/>
      <c r="B484" s="142"/>
      <c r="C484" s="143"/>
      <c r="D484" s="143"/>
      <c r="E484" s="143"/>
      <c r="F484" s="136"/>
    </row>
    <row r="485" spans="1:6">
      <c r="A485" s="142"/>
      <c r="B485" s="142"/>
      <c r="C485" s="143"/>
      <c r="D485" s="143"/>
      <c r="E485" s="143"/>
      <c r="F485" s="136"/>
    </row>
    <row r="486" spans="1:6">
      <c r="A486" s="142"/>
      <c r="B486" s="142"/>
      <c r="C486" s="143"/>
      <c r="D486" s="143"/>
      <c r="E486" s="143"/>
      <c r="F486" s="136"/>
    </row>
    <row r="487" spans="1:6">
      <c r="A487" s="142"/>
      <c r="B487" s="142"/>
      <c r="C487" s="143"/>
      <c r="D487" s="143"/>
      <c r="E487" s="143"/>
      <c r="F487" s="136"/>
    </row>
    <row r="488" spans="1:6">
      <c r="A488" s="142"/>
      <c r="B488" s="142"/>
      <c r="C488" s="143"/>
      <c r="D488" s="143"/>
      <c r="E488" s="143"/>
      <c r="F488" s="136"/>
    </row>
    <row r="489" spans="1:6">
      <c r="A489" s="142"/>
      <c r="B489" s="142"/>
      <c r="C489" s="143"/>
      <c r="D489" s="143"/>
      <c r="E489" s="143"/>
      <c r="F489" s="136"/>
    </row>
    <row r="490" spans="1:6">
      <c r="A490" s="142"/>
      <c r="B490" s="142"/>
      <c r="C490" s="143"/>
      <c r="D490" s="143"/>
      <c r="E490" s="143"/>
      <c r="F490" s="136"/>
    </row>
    <row r="491" spans="1:6">
      <c r="A491" s="142"/>
      <c r="B491" s="142"/>
      <c r="C491" s="143"/>
      <c r="D491" s="143"/>
      <c r="E491" s="143"/>
      <c r="F491" s="136"/>
    </row>
    <row r="492" spans="1:6">
      <c r="A492" s="142"/>
      <c r="B492" s="142"/>
      <c r="C492" s="143"/>
      <c r="D492" s="143"/>
      <c r="E492" s="143"/>
      <c r="F492" s="136"/>
    </row>
    <row r="493" spans="1:6">
      <c r="A493" s="142"/>
      <c r="B493" s="142"/>
      <c r="C493" s="143"/>
      <c r="D493" s="143"/>
      <c r="E493" s="143"/>
      <c r="F493" s="136"/>
    </row>
    <row r="494" spans="1:6">
      <c r="A494" s="142"/>
      <c r="B494" s="142"/>
      <c r="C494" s="143"/>
      <c r="D494" s="143"/>
      <c r="E494" s="143"/>
      <c r="F494" s="136"/>
    </row>
    <row r="495" spans="1:6">
      <c r="A495" s="142"/>
      <c r="B495" s="142"/>
      <c r="C495" s="143"/>
      <c r="D495" s="143"/>
      <c r="E495" s="143"/>
      <c r="F495" s="136"/>
    </row>
    <row r="496" spans="1:6">
      <c r="A496" s="142"/>
      <c r="B496" s="142"/>
      <c r="C496" s="143"/>
      <c r="D496" s="143"/>
      <c r="E496" s="143"/>
      <c r="F496" s="136"/>
    </row>
    <row r="497" spans="1:6">
      <c r="A497" s="142"/>
      <c r="B497" s="142"/>
      <c r="C497" s="143"/>
      <c r="D497" s="143"/>
      <c r="E497" s="143"/>
      <c r="F497" s="136"/>
    </row>
    <row r="498" spans="1:6">
      <c r="A498" s="142"/>
      <c r="B498" s="142"/>
      <c r="C498" s="143"/>
      <c r="D498" s="143"/>
      <c r="E498" s="143"/>
      <c r="F498" s="136"/>
    </row>
    <row r="499" spans="1:6">
      <c r="A499" s="142"/>
      <c r="B499" s="142"/>
      <c r="C499" s="143"/>
      <c r="D499" s="143"/>
      <c r="E499" s="143"/>
      <c r="F499" s="136"/>
    </row>
    <row r="500" spans="1:6">
      <c r="A500" s="142"/>
      <c r="B500" s="142"/>
      <c r="C500" s="143"/>
      <c r="D500" s="143"/>
      <c r="E500" s="143"/>
      <c r="F500" s="136"/>
    </row>
    <row r="501" spans="1:6">
      <c r="A501" s="142"/>
      <c r="B501" s="142"/>
      <c r="C501" s="143"/>
      <c r="D501" s="143"/>
      <c r="E501" s="143"/>
      <c r="F501" s="136"/>
    </row>
    <row r="502" spans="1:6">
      <c r="A502" s="142"/>
      <c r="B502" s="142"/>
      <c r="C502" s="143"/>
      <c r="D502" s="143"/>
      <c r="E502" s="143"/>
      <c r="F502" s="136"/>
    </row>
    <row r="503" spans="1:6">
      <c r="A503" s="142"/>
      <c r="B503" s="142"/>
      <c r="C503" s="143"/>
      <c r="D503" s="143"/>
      <c r="E503" s="143"/>
      <c r="F503" s="136"/>
    </row>
    <row r="504" spans="1:6">
      <c r="A504" s="142"/>
      <c r="B504" s="142"/>
      <c r="C504" s="143"/>
      <c r="D504" s="143"/>
      <c r="E504" s="143"/>
      <c r="F504" s="136"/>
    </row>
    <row r="505" spans="1:6">
      <c r="A505" s="142"/>
      <c r="B505" s="142"/>
      <c r="C505" s="143"/>
      <c r="D505" s="143"/>
      <c r="E505" s="143"/>
      <c r="F505" s="136"/>
    </row>
    <row r="506" spans="1:6">
      <c r="A506" s="142"/>
      <c r="B506" s="142"/>
      <c r="C506" s="143"/>
      <c r="D506" s="143"/>
      <c r="E506" s="143"/>
      <c r="F506" s="136"/>
    </row>
    <row r="507" spans="1:6">
      <c r="A507" s="142"/>
      <c r="B507" s="142"/>
      <c r="C507" s="143"/>
      <c r="D507" s="143"/>
      <c r="E507" s="143"/>
      <c r="F507" s="136"/>
    </row>
    <row r="508" spans="1:6">
      <c r="A508" s="142"/>
      <c r="B508" s="142"/>
      <c r="C508" s="143"/>
      <c r="D508" s="143"/>
      <c r="E508" s="143"/>
      <c r="F508" s="136"/>
    </row>
    <row r="509" spans="1:6">
      <c r="A509" s="142"/>
      <c r="B509" s="142"/>
      <c r="C509" s="143"/>
      <c r="D509" s="143"/>
      <c r="E509" s="143"/>
      <c r="F509" s="136"/>
    </row>
    <row r="510" spans="1:6">
      <c r="A510" s="142"/>
      <c r="B510" s="142"/>
      <c r="C510" s="143"/>
      <c r="D510" s="143"/>
      <c r="E510" s="143"/>
      <c r="F510" s="136"/>
    </row>
    <row r="511" spans="1:6">
      <c r="A511" s="142"/>
      <c r="B511" s="142"/>
      <c r="C511" s="143"/>
      <c r="D511" s="143"/>
      <c r="E511" s="143"/>
      <c r="F511" s="136"/>
    </row>
    <row r="512" spans="1:6">
      <c r="A512" s="142"/>
      <c r="B512" s="142"/>
      <c r="C512" s="143"/>
      <c r="D512" s="143"/>
      <c r="E512" s="143"/>
      <c r="F512" s="136"/>
    </row>
    <row r="513" spans="1:6">
      <c r="A513" s="142"/>
      <c r="B513" s="142"/>
      <c r="C513" s="143"/>
      <c r="D513" s="143"/>
      <c r="E513" s="143"/>
      <c r="F513" s="136"/>
    </row>
    <row r="514" spans="1:6">
      <c r="A514" s="142"/>
      <c r="B514" s="142"/>
      <c r="C514" s="143"/>
      <c r="D514" s="143"/>
      <c r="E514" s="143"/>
      <c r="F514" s="136"/>
    </row>
    <row r="515" spans="1:6">
      <c r="A515" s="142"/>
      <c r="B515" s="142"/>
      <c r="C515" s="143"/>
      <c r="D515" s="143"/>
      <c r="E515" s="143"/>
      <c r="F515" s="136"/>
    </row>
    <row r="516" spans="1:6">
      <c r="A516" s="142"/>
      <c r="B516" s="142"/>
      <c r="C516" s="143"/>
      <c r="D516" s="143"/>
      <c r="E516" s="143"/>
      <c r="F516" s="136"/>
    </row>
    <row r="517" spans="1:6">
      <c r="A517" s="142"/>
      <c r="B517" s="142"/>
      <c r="C517" s="143"/>
      <c r="D517" s="143"/>
      <c r="E517" s="143"/>
      <c r="F517" s="136"/>
    </row>
    <row r="518" spans="1:6">
      <c r="A518" s="142"/>
      <c r="B518" s="142"/>
      <c r="C518" s="143"/>
      <c r="D518" s="143"/>
      <c r="E518" s="143"/>
      <c r="F518" s="136"/>
    </row>
    <row r="519" spans="1:6">
      <c r="A519" s="142"/>
      <c r="B519" s="142"/>
      <c r="C519" s="143"/>
      <c r="D519" s="143"/>
      <c r="E519" s="143"/>
      <c r="F519" s="136"/>
    </row>
    <row r="520" spans="1:6">
      <c r="A520" s="142"/>
      <c r="B520" s="142"/>
      <c r="C520" s="143"/>
      <c r="D520" s="143"/>
      <c r="E520" s="143"/>
      <c r="F520" s="136"/>
    </row>
    <row r="521" spans="1:6">
      <c r="A521" s="142"/>
      <c r="B521" s="142"/>
      <c r="C521" s="143"/>
      <c r="D521" s="143"/>
      <c r="E521" s="143"/>
      <c r="F521" s="136"/>
    </row>
    <row r="522" spans="1:6">
      <c r="A522" s="142"/>
      <c r="B522" s="142"/>
      <c r="C522" s="143"/>
      <c r="D522" s="143"/>
      <c r="E522" s="143"/>
      <c r="F522" s="136"/>
    </row>
    <row r="523" spans="1:6">
      <c r="A523" s="142"/>
      <c r="B523" s="142"/>
      <c r="C523" s="143"/>
      <c r="D523" s="143"/>
      <c r="E523" s="143"/>
      <c r="F523" s="136"/>
    </row>
    <row r="524" spans="1:6">
      <c r="A524" s="142"/>
      <c r="B524" s="142"/>
      <c r="C524" s="143"/>
      <c r="D524" s="143"/>
      <c r="E524" s="143"/>
      <c r="F524" s="136"/>
    </row>
    <row r="525" spans="1:6">
      <c r="A525" s="142"/>
      <c r="B525" s="142"/>
      <c r="C525" s="143"/>
      <c r="D525" s="143"/>
      <c r="E525" s="143"/>
      <c r="F525" s="136"/>
    </row>
    <row r="526" spans="1:6">
      <c r="A526" s="142"/>
      <c r="B526" s="142"/>
      <c r="C526" s="143"/>
      <c r="D526" s="143"/>
      <c r="E526" s="143"/>
      <c r="F526" s="136"/>
    </row>
    <row r="527" spans="1:6">
      <c r="A527" s="142"/>
      <c r="B527" s="142"/>
      <c r="C527" s="143"/>
      <c r="D527" s="143"/>
      <c r="E527" s="143"/>
      <c r="F527" s="136"/>
    </row>
    <row r="528" spans="1:6">
      <c r="A528" s="142"/>
      <c r="B528" s="142"/>
      <c r="C528" s="143"/>
      <c r="D528" s="143"/>
      <c r="E528" s="143"/>
      <c r="F528" s="136"/>
    </row>
    <row r="529" spans="1:6">
      <c r="A529" s="142"/>
      <c r="B529" s="142"/>
      <c r="C529" s="143"/>
      <c r="D529" s="143"/>
      <c r="E529" s="143"/>
      <c r="F529" s="136"/>
    </row>
    <row r="530" spans="1:6">
      <c r="A530" s="142"/>
      <c r="B530" s="142"/>
      <c r="C530" s="143"/>
      <c r="D530" s="143"/>
      <c r="E530" s="143"/>
      <c r="F530" s="136"/>
    </row>
    <row r="531" spans="1:6">
      <c r="A531" s="142"/>
      <c r="B531" s="142"/>
      <c r="C531" s="143"/>
      <c r="D531" s="143"/>
      <c r="E531" s="143"/>
      <c r="F531" s="136"/>
    </row>
    <row r="532" spans="1:6">
      <c r="A532" s="142"/>
      <c r="B532" s="142"/>
      <c r="C532" s="143"/>
      <c r="D532" s="143"/>
      <c r="E532" s="143"/>
      <c r="F532" s="136"/>
    </row>
    <row r="533" spans="1:6">
      <c r="A533" s="142"/>
      <c r="B533" s="142"/>
      <c r="C533" s="143"/>
      <c r="D533" s="143"/>
      <c r="E533" s="143"/>
      <c r="F533" s="136"/>
    </row>
    <row r="534" spans="1:6">
      <c r="A534" s="142"/>
      <c r="B534" s="142"/>
      <c r="C534" s="143"/>
      <c r="D534" s="143"/>
      <c r="E534" s="143"/>
      <c r="F534" s="136"/>
    </row>
    <row r="535" spans="1:6">
      <c r="A535" s="142"/>
      <c r="B535" s="142"/>
      <c r="C535" s="143"/>
      <c r="D535" s="143"/>
      <c r="E535" s="143"/>
      <c r="F535" s="136"/>
    </row>
    <row r="536" spans="1:6">
      <c r="A536" s="142"/>
      <c r="B536" s="142"/>
      <c r="C536" s="143"/>
      <c r="D536" s="143"/>
      <c r="E536" s="143"/>
      <c r="F536" s="136"/>
    </row>
    <row r="537" spans="1:6">
      <c r="A537" s="142"/>
      <c r="B537" s="142"/>
      <c r="C537" s="143"/>
      <c r="D537" s="143"/>
      <c r="E537" s="143"/>
      <c r="F537" s="136"/>
    </row>
    <row r="538" spans="1:6">
      <c r="A538" s="142"/>
      <c r="B538" s="142"/>
      <c r="C538" s="143"/>
      <c r="D538" s="143"/>
      <c r="E538" s="143"/>
      <c r="F538" s="136"/>
    </row>
    <row r="539" spans="1:6">
      <c r="A539" s="142"/>
      <c r="B539" s="142"/>
      <c r="C539" s="143"/>
      <c r="D539" s="143"/>
      <c r="E539" s="143"/>
      <c r="F539" s="136"/>
    </row>
    <row r="540" spans="1:6">
      <c r="A540" s="142"/>
      <c r="B540" s="142"/>
      <c r="C540" s="143"/>
      <c r="D540" s="143"/>
      <c r="E540" s="143"/>
      <c r="F540" s="136"/>
    </row>
    <row r="541" spans="1:6">
      <c r="A541" s="142"/>
      <c r="B541" s="142"/>
      <c r="C541" s="143"/>
      <c r="D541" s="143"/>
      <c r="E541" s="143"/>
      <c r="F541" s="136"/>
    </row>
    <row r="542" spans="1:6">
      <c r="A542" s="142"/>
      <c r="B542" s="142"/>
      <c r="C542" s="143"/>
      <c r="D542" s="143"/>
      <c r="E542" s="143"/>
      <c r="F542" s="136"/>
    </row>
    <row r="543" spans="1:6">
      <c r="A543" s="142"/>
      <c r="B543" s="142"/>
      <c r="C543" s="143"/>
      <c r="D543" s="143"/>
      <c r="E543" s="143"/>
      <c r="F543" s="136"/>
    </row>
    <row r="544" spans="1:6">
      <c r="A544" s="142"/>
      <c r="B544" s="142"/>
      <c r="C544" s="143"/>
      <c r="D544" s="143"/>
      <c r="E544" s="143"/>
      <c r="F544" s="136"/>
    </row>
    <row r="545" spans="1:6">
      <c r="A545" s="142"/>
      <c r="B545" s="142"/>
      <c r="C545" s="143"/>
      <c r="D545" s="143"/>
      <c r="E545" s="143"/>
      <c r="F545" s="136"/>
    </row>
    <row r="546" spans="1:6">
      <c r="A546" s="142"/>
      <c r="B546" s="142"/>
      <c r="C546" s="143"/>
      <c r="D546" s="143"/>
      <c r="E546" s="143"/>
      <c r="F546" s="136"/>
    </row>
    <row r="547" spans="1:6">
      <c r="A547" s="142"/>
      <c r="B547" s="142"/>
      <c r="C547" s="143"/>
      <c r="D547" s="143"/>
      <c r="E547" s="143"/>
      <c r="F547" s="136"/>
    </row>
    <row r="548" spans="1:6">
      <c r="A548" s="142"/>
      <c r="B548" s="142"/>
      <c r="C548" s="143"/>
      <c r="D548" s="143"/>
      <c r="E548" s="143"/>
      <c r="F548" s="136"/>
    </row>
    <row r="549" spans="1:6">
      <c r="A549" s="142"/>
      <c r="B549" s="142"/>
      <c r="C549" s="143"/>
      <c r="D549" s="143"/>
      <c r="E549" s="143"/>
      <c r="F549" s="136"/>
    </row>
    <row r="550" spans="1:6">
      <c r="A550" s="142"/>
      <c r="B550" s="142"/>
      <c r="C550" s="143"/>
      <c r="D550" s="143"/>
      <c r="E550" s="143"/>
      <c r="F550" s="136"/>
    </row>
    <row r="551" spans="1:6">
      <c r="A551" s="142"/>
      <c r="B551" s="142"/>
      <c r="C551" s="143"/>
      <c r="D551" s="143"/>
      <c r="E551" s="143"/>
      <c r="F551" s="136"/>
    </row>
    <row r="552" spans="1:6">
      <c r="A552" s="142"/>
      <c r="B552" s="142"/>
      <c r="C552" s="143"/>
      <c r="D552" s="143"/>
      <c r="E552" s="143"/>
      <c r="F552" s="136"/>
    </row>
    <row r="553" spans="1:6">
      <c r="A553" s="142"/>
      <c r="B553" s="142"/>
      <c r="C553" s="143"/>
      <c r="D553" s="143"/>
      <c r="E553" s="143"/>
      <c r="F553" s="136"/>
    </row>
    <row r="554" spans="1:6">
      <c r="A554" s="142"/>
      <c r="B554" s="142"/>
      <c r="C554" s="143"/>
      <c r="D554" s="143"/>
      <c r="E554" s="143"/>
      <c r="F554" s="136"/>
    </row>
    <row r="555" spans="1:6">
      <c r="A555" s="142"/>
      <c r="B555" s="142"/>
      <c r="C555" s="143"/>
      <c r="D555" s="143"/>
      <c r="E555" s="143"/>
      <c r="F555" s="136"/>
    </row>
    <row r="556" spans="1:6">
      <c r="A556" s="142"/>
      <c r="B556" s="142"/>
      <c r="C556" s="143"/>
      <c r="D556" s="143"/>
      <c r="E556" s="143"/>
      <c r="F556" s="136"/>
    </row>
    <row r="557" spans="1:6">
      <c r="A557" s="142"/>
      <c r="B557" s="142"/>
      <c r="C557" s="143"/>
      <c r="D557" s="143"/>
      <c r="E557" s="143"/>
      <c r="F557" s="136"/>
    </row>
    <row r="558" spans="1:6">
      <c r="A558" s="142"/>
      <c r="B558" s="142"/>
      <c r="C558" s="143"/>
      <c r="D558" s="143"/>
      <c r="E558" s="143"/>
      <c r="F558" s="136"/>
    </row>
    <row r="559" spans="1:6">
      <c r="A559" s="142"/>
      <c r="B559" s="142"/>
      <c r="C559" s="143"/>
      <c r="D559" s="143"/>
      <c r="E559" s="143"/>
      <c r="F559" s="136"/>
    </row>
    <row r="560" spans="1:6">
      <c r="A560" s="142"/>
      <c r="B560" s="142"/>
      <c r="C560" s="143"/>
      <c r="D560" s="143"/>
      <c r="E560" s="143"/>
      <c r="F560" s="136"/>
    </row>
    <row r="561" spans="1:6">
      <c r="A561" s="142"/>
      <c r="B561" s="142"/>
      <c r="C561" s="143"/>
      <c r="D561" s="143"/>
      <c r="E561" s="143"/>
      <c r="F561" s="136"/>
    </row>
    <row r="562" spans="1:6">
      <c r="A562" s="142"/>
      <c r="B562" s="142"/>
      <c r="C562" s="143"/>
      <c r="D562" s="143"/>
      <c r="E562" s="143"/>
      <c r="F562" s="136"/>
    </row>
    <row r="563" spans="1:6">
      <c r="A563" s="142"/>
      <c r="B563" s="142"/>
      <c r="C563" s="143"/>
      <c r="D563" s="143"/>
      <c r="E563" s="143"/>
      <c r="F563" s="136"/>
    </row>
    <row r="564" spans="1:6">
      <c r="A564" s="142"/>
      <c r="B564" s="142"/>
      <c r="C564" s="143"/>
      <c r="D564" s="143"/>
      <c r="E564" s="143"/>
      <c r="F564" s="136"/>
    </row>
    <row r="565" spans="1:6">
      <c r="A565" s="142"/>
      <c r="B565" s="142"/>
      <c r="C565" s="143"/>
      <c r="D565" s="143"/>
      <c r="E565" s="143"/>
      <c r="F565" s="136"/>
    </row>
    <row r="566" spans="1:6">
      <c r="A566" s="142"/>
      <c r="B566" s="142"/>
      <c r="C566" s="143"/>
      <c r="D566" s="143"/>
      <c r="E566" s="143"/>
      <c r="F566" s="136"/>
    </row>
    <row r="567" spans="1:6">
      <c r="A567" s="142"/>
      <c r="B567" s="142"/>
      <c r="C567" s="143"/>
      <c r="D567" s="143"/>
      <c r="E567" s="143"/>
      <c r="F567" s="136"/>
    </row>
    <row r="568" spans="1:6">
      <c r="A568" s="142"/>
      <c r="B568" s="142"/>
      <c r="C568" s="143"/>
      <c r="D568" s="143"/>
      <c r="E568" s="143"/>
      <c r="F568" s="136"/>
    </row>
    <row r="569" spans="1:6">
      <c r="A569" s="142"/>
      <c r="B569" s="142"/>
      <c r="C569" s="143"/>
      <c r="D569" s="143"/>
      <c r="E569" s="143"/>
      <c r="F569" s="136"/>
    </row>
    <row r="570" spans="1:6">
      <c r="A570" s="142"/>
      <c r="B570" s="142"/>
      <c r="C570" s="143"/>
      <c r="D570" s="143"/>
      <c r="E570" s="143"/>
      <c r="F570" s="136"/>
    </row>
    <row r="571" spans="1:6">
      <c r="A571" s="142"/>
      <c r="B571" s="142"/>
      <c r="C571" s="143"/>
      <c r="D571" s="143"/>
      <c r="E571" s="143"/>
      <c r="F571" s="136"/>
    </row>
    <row r="572" spans="1:6">
      <c r="A572" s="142"/>
      <c r="B572" s="142"/>
      <c r="C572" s="143"/>
      <c r="D572" s="143"/>
      <c r="E572" s="143"/>
      <c r="F572" s="136"/>
    </row>
    <row r="573" spans="1:6">
      <c r="A573" s="142"/>
      <c r="B573" s="142"/>
      <c r="C573" s="143"/>
      <c r="D573" s="143"/>
      <c r="E573" s="143"/>
      <c r="F573" s="136"/>
    </row>
    <row r="574" spans="1:6">
      <c r="A574" s="142"/>
      <c r="B574" s="142"/>
      <c r="C574" s="143"/>
      <c r="D574" s="143"/>
      <c r="E574" s="143"/>
      <c r="F574" s="136"/>
    </row>
    <row r="575" spans="1:6">
      <c r="A575" s="142"/>
      <c r="B575" s="142"/>
      <c r="C575" s="143"/>
      <c r="D575" s="143"/>
      <c r="E575" s="143"/>
      <c r="F575" s="136"/>
    </row>
    <row r="576" spans="1:6">
      <c r="A576" s="142"/>
      <c r="B576" s="142"/>
      <c r="C576" s="143"/>
      <c r="D576" s="143"/>
      <c r="E576" s="143"/>
      <c r="F576" s="136"/>
    </row>
    <row r="577" spans="1:6">
      <c r="A577" s="142"/>
      <c r="B577" s="142"/>
      <c r="C577" s="143"/>
      <c r="D577" s="143"/>
      <c r="E577" s="143"/>
      <c r="F577" s="136"/>
    </row>
    <row r="578" spans="1:6">
      <c r="A578" s="142"/>
      <c r="B578" s="142"/>
      <c r="C578" s="143"/>
      <c r="D578" s="143"/>
      <c r="E578" s="143"/>
      <c r="F578" s="136"/>
    </row>
    <row r="579" spans="1:6">
      <c r="A579" s="142"/>
      <c r="B579" s="142"/>
      <c r="C579" s="143"/>
      <c r="D579" s="143"/>
      <c r="E579" s="143"/>
      <c r="F579" s="136"/>
    </row>
    <row r="580" spans="1:6">
      <c r="A580" s="142"/>
      <c r="B580" s="142"/>
      <c r="C580" s="143"/>
      <c r="D580" s="143"/>
      <c r="E580" s="143"/>
      <c r="F580" s="136"/>
    </row>
    <row r="581" spans="1:6">
      <c r="A581" s="142"/>
      <c r="B581" s="142"/>
      <c r="C581" s="143"/>
      <c r="D581" s="143"/>
      <c r="E581" s="143"/>
      <c r="F581" s="136"/>
    </row>
    <row r="582" spans="1:6">
      <c r="A582" s="142"/>
      <c r="B582" s="142"/>
      <c r="C582" s="143"/>
      <c r="D582" s="143"/>
      <c r="E582" s="143"/>
      <c r="F582" s="136"/>
    </row>
    <row r="583" spans="1:6">
      <c r="A583" s="142"/>
      <c r="B583" s="142"/>
      <c r="C583" s="143"/>
      <c r="D583" s="143"/>
      <c r="E583" s="143"/>
      <c r="F583" s="136"/>
    </row>
    <row r="584" spans="1:6">
      <c r="A584" s="142"/>
      <c r="B584" s="142"/>
      <c r="C584" s="143"/>
      <c r="D584" s="143"/>
      <c r="E584" s="143"/>
      <c r="F584" s="136"/>
    </row>
    <row r="585" spans="1:6">
      <c r="A585" s="142"/>
      <c r="B585" s="142"/>
      <c r="C585" s="143"/>
      <c r="D585" s="143"/>
      <c r="E585" s="143"/>
      <c r="F585" s="136"/>
    </row>
    <row r="586" spans="1:6">
      <c r="A586" s="142"/>
      <c r="B586" s="142"/>
      <c r="C586" s="143"/>
      <c r="D586" s="143"/>
      <c r="E586" s="143"/>
      <c r="F586" s="136"/>
    </row>
    <row r="587" spans="1:6">
      <c r="A587" s="142"/>
      <c r="B587" s="142"/>
      <c r="C587" s="143"/>
      <c r="D587" s="143"/>
      <c r="E587" s="143"/>
      <c r="F587" s="136"/>
    </row>
    <row r="588" spans="1:6">
      <c r="A588" s="142"/>
      <c r="B588" s="142"/>
      <c r="C588" s="143"/>
      <c r="D588" s="143"/>
      <c r="E588" s="143"/>
      <c r="F588" s="136"/>
    </row>
    <row r="589" spans="1:6">
      <c r="A589" s="142"/>
      <c r="B589" s="142"/>
      <c r="C589" s="143"/>
      <c r="D589" s="143"/>
      <c r="E589" s="143"/>
      <c r="F589" s="136"/>
    </row>
    <row r="590" spans="1:6">
      <c r="A590" s="142"/>
      <c r="B590" s="142"/>
      <c r="C590" s="143"/>
      <c r="D590" s="143"/>
      <c r="E590" s="143"/>
      <c r="F590" s="136"/>
    </row>
    <row r="591" spans="1:6">
      <c r="A591" s="142"/>
      <c r="B591" s="142"/>
      <c r="C591" s="143"/>
      <c r="D591" s="143"/>
      <c r="E591" s="143"/>
      <c r="F591" s="136"/>
    </row>
    <row r="592" spans="1:6">
      <c r="A592" s="142"/>
      <c r="B592" s="142"/>
      <c r="C592" s="143"/>
      <c r="D592" s="143"/>
      <c r="E592" s="143"/>
      <c r="F592" s="136"/>
    </row>
    <row r="593" spans="1:6">
      <c r="A593" s="142"/>
      <c r="B593" s="142"/>
      <c r="C593" s="143"/>
      <c r="D593" s="143"/>
      <c r="E593" s="143"/>
      <c r="F593" s="136"/>
    </row>
    <row r="594" spans="1:6">
      <c r="A594" s="142"/>
      <c r="B594" s="142"/>
      <c r="C594" s="143"/>
      <c r="D594" s="143"/>
      <c r="E594" s="143"/>
      <c r="F594" s="136"/>
    </row>
    <row r="595" spans="1:6">
      <c r="A595" s="142"/>
      <c r="B595" s="142"/>
      <c r="C595" s="143"/>
      <c r="D595" s="143"/>
      <c r="E595" s="143"/>
      <c r="F595" s="136"/>
    </row>
    <row r="596" spans="1:6">
      <c r="A596" s="142"/>
      <c r="B596" s="142"/>
      <c r="C596" s="143"/>
      <c r="D596" s="143"/>
      <c r="E596" s="143"/>
      <c r="F596" s="136"/>
    </row>
    <row r="597" spans="1:6">
      <c r="A597" s="142"/>
      <c r="B597" s="142"/>
      <c r="C597" s="143"/>
      <c r="D597" s="143"/>
      <c r="E597" s="143"/>
      <c r="F597" s="136"/>
    </row>
    <row r="598" spans="1:6">
      <c r="A598" s="142"/>
      <c r="B598" s="142"/>
      <c r="C598" s="143"/>
      <c r="D598" s="143"/>
      <c r="E598" s="143"/>
      <c r="F598" s="136"/>
    </row>
    <row r="599" spans="1:6">
      <c r="A599" s="142"/>
      <c r="B599" s="142"/>
      <c r="C599" s="143"/>
      <c r="D599" s="143"/>
      <c r="E599" s="143"/>
      <c r="F599" s="136"/>
    </row>
    <row r="600" spans="1:6">
      <c r="A600" s="142"/>
      <c r="B600" s="142"/>
      <c r="C600" s="143"/>
      <c r="D600" s="143"/>
      <c r="E600" s="143"/>
      <c r="F600" s="136"/>
    </row>
    <row r="601" spans="1:6">
      <c r="A601" s="142"/>
      <c r="B601" s="142"/>
      <c r="C601" s="143"/>
      <c r="D601" s="143"/>
      <c r="E601" s="143"/>
      <c r="F601" s="136"/>
    </row>
    <row r="602" spans="1:6">
      <c r="A602" s="142"/>
      <c r="B602" s="142"/>
      <c r="C602" s="143"/>
      <c r="D602" s="143"/>
      <c r="E602" s="143"/>
      <c r="F602" s="136"/>
    </row>
    <row r="603" spans="1:6">
      <c r="A603" s="142"/>
      <c r="B603" s="142"/>
      <c r="C603" s="143"/>
      <c r="D603" s="143"/>
      <c r="E603" s="143"/>
      <c r="F603" s="136"/>
    </row>
    <row r="604" spans="1:6">
      <c r="A604" s="142"/>
      <c r="B604" s="142"/>
      <c r="C604" s="143"/>
      <c r="D604" s="143"/>
      <c r="E604" s="143"/>
      <c r="F604" s="136"/>
    </row>
    <row r="605" spans="1:6">
      <c r="A605" s="142"/>
      <c r="B605" s="142"/>
      <c r="C605" s="143"/>
      <c r="D605" s="143"/>
      <c r="E605" s="143"/>
      <c r="F605" s="136"/>
    </row>
    <row r="606" spans="1:6">
      <c r="A606" s="142"/>
      <c r="B606" s="142"/>
      <c r="C606" s="143"/>
      <c r="D606" s="143"/>
      <c r="E606" s="143"/>
      <c r="F606" s="136"/>
    </row>
    <row r="607" spans="1:6">
      <c r="A607" s="142"/>
      <c r="B607" s="142"/>
      <c r="C607" s="143"/>
      <c r="D607" s="143"/>
      <c r="E607" s="143"/>
      <c r="F607" s="136"/>
    </row>
    <row r="608" spans="1:6">
      <c r="A608" s="142"/>
      <c r="B608" s="142"/>
      <c r="C608" s="143"/>
      <c r="D608" s="143"/>
      <c r="E608" s="143"/>
      <c r="F608" s="136"/>
    </row>
    <row r="609" spans="1:6">
      <c r="A609" s="142"/>
      <c r="B609" s="142"/>
      <c r="C609" s="143"/>
      <c r="D609" s="143"/>
      <c r="E609" s="143"/>
      <c r="F609" s="136"/>
    </row>
    <row r="610" spans="1:6">
      <c r="A610" s="142"/>
      <c r="B610" s="142"/>
      <c r="C610" s="143"/>
      <c r="D610" s="143"/>
      <c r="E610" s="143"/>
      <c r="F610" s="136"/>
    </row>
    <row r="611" spans="1:6">
      <c r="A611" s="142"/>
      <c r="B611" s="142"/>
      <c r="C611" s="143"/>
      <c r="D611" s="143"/>
      <c r="E611" s="143"/>
      <c r="F611" s="136"/>
    </row>
    <row r="612" spans="1:6">
      <c r="A612" s="142"/>
      <c r="B612" s="142"/>
      <c r="C612" s="143"/>
      <c r="D612" s="143"/>
      <c r="E612" s="143"/>
      <c r="F612" s="136"/>
    </row>
    <row r="613" spans="1:6">
      <c r="A613" s="142"/>
      <c r="B613" s="142"/>
      <c r="C613" s="143"/>
      <c r="D613" s="143"/>
      <c r="E613" s="143"/>
      <c r="F613" s="136"/>
    </row>
    <row r="614" spans="1:6">
      <c r="A614" s="142"/>
      <c r="B614" s="142"/>
      <c r="C614" s="143"/>
      <c r="D614" s="143"/>
      <c r="E614" s="143"/>
      <c r="F614" s="136"/>
    </row>
    <row r="615" spans="1:6">
      <c r="A615" s="142"/>
      <c r="B615" s="142"/>
      <c r="C615" s="143"/>
      <c r="D615" s="143"/>
      <c r="E615" s="143"/>
      <c r="F615" s="136"/>
    </row>
    <row r="616" spans="1:6">
      <c r="A616" s="142"/>
      <c r="B616" s="142"/>
      <c r="C616" s="143"/>
      <c r="D616" s="143"/>
      <c r="E616" s="143"/>
      <c r="F616" s="136"/>
    </row>
    <row r="617" spans="1:6">
      <c r="A617" s="142"/>
      <c r="B617" s="142"/>
      <c r="C617" s="143"/>
      <c r="D617" s="143"/>
      <c r="E617" s="143"/>
      <c r="F617" s="136"/>
    </row>
    <row r="618" spans="1:6">
      <c r="A618" s="142"/>
      <c r="B618" s="142"/>
      <c r="C618" s="143"/>
      <c r="D618" s="143"/>
      <c r="E618" s="143"/>
      <c r="F618" s="136"/>
    </row>
    <row r="619" spans="1:6">
      <c r="A619" s="142"/>
      <c r="B619" s="142"/>
      <c r="C619" s="143"/>
      <c r="D619" s="143"/>
      <c r="E619" s="143"/>
      <c r="F619" s="136"/>
    </row>
    <row r="620" spans="1:6">
      <c r="A620" s="142"/>
      <c r="B620" s="142"/>
      <c r="C620" s="143"/>
      <c r="D620" s="143"/>
      <c r="E620" s="143"/>
      <c r="F620" s="136"/>
    </row>
    <row r="621" spans="1:6">
      <c r="A621" s="142"/>
      <c r="B621" s="142"/>
      <c r="C621" s="143"/>
      <c r="D621" s="143"/>
      <c r="E621" s="143"/>
      <c r="F621" s="136"/>
    </row>
    <row r="622" spans="1:6">
      <c r="A622" s="142"/>
      <c r="B622" s="142"/>
      <c r="C622" s="143"/>
      <c r="D622" s="143"/>
      <c r="E622" s="143"/>
      <c r="F622" s="136"/>
    </row>
    <row r="623" spans="1:6">
      <c r="A623" s="142"/>
      <c r="B623" s="142"/>
      <c r="C623" s="143"/>
      <c r="D623" s="143"/>
      <c r="E623" s="143"/>
      <c r="F623" s="136"/>
    </row>
    <row r="624" spans="1:6">
      <c r="A624" s="142"/>
      <c r="B624" s="142"/>
      <c r="C624" s="143"/>
      <c r="D624" s="143"/>
      <c r="E624" s="143"/>
      <c r="F624" s="136"/>
    </row>
    <row r="625" spans="1:6">
      <c r="A625" s="142"/>
      <c r="B625" s="142"/>
      <c r="C625" s="143"/>
      <c r="D625" s="143"/>
      <c r="E625" s="143"/>
      <c r="F625" s="136"/>
    </row>
    <row r="626" spans="1:6">
      <c r="A626" s="142"/>
      <c r="B626" s="142"/>
      <c r="C626" s="143"/>
      <c r="D626" s="143"/>
      <c r="E626" s="143"/>
      <c r="F626" s="136"/>
    </row>
    <row r="627" spans="1:6">
      <c r="A627" s="142"/>
      <c r="B627" s="142"/>
      <c r="C627" s="143"/>
      <c r="D627" s="143"/>
      <c r="E627" s="143"/>
      <c r="F627" s="136"/>
    </row>
    <row r="628" spans="1:6">
      <c r="A628" s="142"/>
      <c r="B628" s="142"/>
      <c r="C628" s="143"/>
      <c r="D628" s="143"/>
      <c r="E628" s="143"/>
      <c r="F628" s="136"/>
    </row>
    <row r="629" spans="1:6">
      <c r="A629" s="142"/>
      <c r="B629" s="142"/>
      <c r="C629" s="143"/>
      <c r="D629" s="143"/>
      <c r="E629" s="143"/>
      <c r="F629" s="136"/>
    </row>
    <row r="630" spans="1:6">
      <c r="A630" s="142"/>
      <c r="B630" s="142"/>
      <c r="C630" s="143"/>
      <c r="D630" s="143"/>
      <c r="E630" s="143"/>
      <c r="F630" s="136"/>
    </row>
    <row r="631" spans="1:6">
      <c r="A631" s="142"/>
      <c r="B631" s="142"/>
      <c r="C631" s="143"/>
      <c r="D631" s="143"/>
      <c r="E631" s="143"/>
      <c r="F631" s="136"/>
    </row>
    <row r="632" spans="1:6">
      <c r="A632" s="142"/>
      <c r="B632" s="142"/>
      <c r="C632" s="143"/>
      <c r="D632" s="143"/>
      <c r="E632" s="143"/>
      <c r="F632" s="136"/>
    </row>
    <row r="633" spans="1:6">
      <c r="A633" s="142"/>
      <c r="B633" s="142"/>
      <c r="C633" s="143"/>
      <c r="D633" s="143"/>
      <c r="E633" s="143"/>
      <c r="F633" s="136"/>
    </row>
    <row r="634" spans="1:6">
      <c r="A634" s="142"/>
      <c r="B634" s="142"/>
      <c r="C634" s="143"/>
      <c r="D634" s="143"/>
      <c r="E634" s="143"/>
      <c r="F634" s="136"/>
    </row>
    <row r="635" spans="1:6">
      <c r="A635" s="142"/>
      <c r="B635" s="142"/>
      <c r="C635" s="143"/>
      <c r="D635" s="143"/>
      <c r="E635" s="143"/>
      <c r="F635" s="136"/>
    </row>
    <row r="636" spans="1:6">
      <c r="A636" s="142"/>
      <c r="B636" s="142"/>
      <c r="C636" s="143"/>
      <c r="D636" s="143"/>
      <c r="E636" s="143"/>
      <c r="F636" s="136"/>
    </row>
    <row r="637" spans="1:6">
      <c r="A637" s="142"/>
      <c r="B637" s="142"/>
      <c r="C637" s="143"/>
      <c r="D637" s="143"/>
      <c r="E637" s="143"/>
      <c r="F637" s="136"/>
    </row>
    <row r="638" spans="1:6">
      <c r="A638" s="142"/>
      <c r="B638" s="142"/>
      <c r="C638" s="143"/>
      <c r="D638" s="143"/>
      <c r="E638" s="143"/>
      <c r="F638" s="136"/>
    </row>
    <row r="639" spans="1:6">
      <c r="A639" s="142"/>
      <c r="B639" s="142"/>
      <c r="C639" s="143"/>
      <c r="D639" s="143"/>
      <c r="E639" s="143"/>
      <c r="F639" s="136"/>
    </row>
    <row r="640" spans="1:6">
      <c r="A640" s="142"/>
      <c r="B640" s="142"/>
      <c r="C640" s="143"/>
      <c r="D640" s="143"/>
      <c r="E640" s="143"/>
      <c r="F640" s="136"/>
    </row>
    <row r="641" spans="1:6">
      <c r="A641" s="142"/>
      <c r="B641" s="142"/>
      <c r="C641" s="143"/>
      <c r="D641" s="143"/>
      <c r="E641" s="143"/>
      <c r="F641" s="136"/>
    </row>
    <row r="642" spans="1:6">
      <c r="A642" s="142"/>
      <c r="B642" s="142"/>
      <c r="C642" s="143"/>
      <c r="D642" s="143"/>
      <c r="E642" s="143"/>
      <c r="F642" s="136"/>
    </row>
    <row r="643" spans="1:6">
      <c r="A643" s="142"/>
      <c r="B643" s="142"/>
      <c r="C643" s="143"/>
      <c r="D643" s="143"/>
      <c r="E643" s="143"/>
      <c r="F643" s="136"/>
    </row>
    <row r="644" spans="1:6">
      <c r="A644" s="142"/>
      <c r="B644" s="142"/>
      <c r="C644" s="143"/>
      <c r="D644" s="143"/>
      <c r="E644" s="143"/>
      <c r="F644" s="136"/>
    </row>
    <row r="645" spans="1:6">
      <c r="A645" s="142"/>
      <c r="B645" s="142"/>
      <c r="C645" s="143"/>
      <c r="D645" s="143"/>
      <c r="E645" s="143"/>
      <c r="F645" s="136"/>
    </row>
    <row r="646" spans="1:6">
      <c r="A646" s="142"/>
      <c r="B646" s="142"/>
      <c r="C646" s="143"/>
      <c r="D646" s="143"/>
      <c r="E646" s="143"/>
      <c r="F646" s="136"/>
    </row>
    <row r="647" spans="1:6">
      <c r="A647" s="142"/>
      <c r="B647" s="142"/>
      <c r="C647" s="143"/>
      <c r="D647" s="143"/>
      <c r="E647" s="143"/>
      <c r="F647" s="136"/>
    </row>
    <row r="648" spans="1:6">
      <c r="A648" s="142"/>
      <c r="B648" s="142"/>
      <c r="C648" s="143"/>
      <c r="D648" s="143"/>
      <c r="E648" s="143"/>
      <c r="F648" s="136"/>
    </row>
    <row r="649" spans="1:6">
      <c r="A649" s="142"/>
      <c r="B649" s="142"/>
      <c r="C649" s="143"/>
      <c r="D649" s="143"/>
      <c r="E649" s="143"/>
      <c r="F649" s="136"/>
    </row>
    <row r="650" spans="1:6">
      <c r="A650" s="142"/>
      <c r="B650" s="142"/>
      <c r="C650" s="143"/>
      <c r="D650" s="143"/>
      <c r="E650" s="143"/>
      <c r="F650" s="136"/>
    </row>
    <row r="651" spans="1:6">
      <c r="A651" s="142"/>
      <c r="B651" s="142"/>
      <c r="C651" s="143"/>
      <c r="D651" s="143"/>
      <c r="E651" s="143"/>
      <c r="F651" s="136"/>
    </row>
    <row r="652" spans="1:6">
      <c r="A652" s="142"/>
      <c r="B652" s="142"/>
      <c r="C652" s="143"/>
      <c r="D652" s="143"/>
      <c r="E652" s="143"/>
      <c r="F652" s="136"/>
    </row>
    <row r="653" spans="1:6">
      <c r="A653" s="142"/>
      <c r="B653" s="142"/>
      <c r="C653" s="143"/>
      <c r="D653" s="143"/>
      <c r="E653" s="143"/>
      <c r="F653" s="136"/>
    </row>
    <row r="654" spans="1:6">
      <c r="A654" s="142"/>
      <c r="B654" s="142"/>
      <c r="C654" s="143"/>
      <c r="D654" s="143"/>
      <c r="E654" s="143"/>
      <c r="F654" s="136"/>
    </row>
    <row r="655" spans="1:6">
      <c r="A655" s="142"/>
      <c r="B655" s="142"/>
      <c r="C655" s="143"/>
      <c r="D655" s="143"/>
      <c r="E655" s="143"/>
      <c r="F655" s="136"/>
    </row>
    <row r="656" spans="1:6">
      <c r="A656" s="142"/>
      <c r="B656" s="142"/>
      <c r="C656" s="143"/>
      <c r="D656" s="143"/>
      <c r="E656" s="143"/>
      <c r="F656" s="136"/>
    </row>
    <row r="657" spans="1:6">
      <c r="A657" s="142"/>
      <c r="B657" s="142"/>
      <c r="C657" s="143"/>
      <c r="D657" s="143"/>
      <c r="E657" s="143"/>
      <c r="F657" s="136"/>
    </row>
    <row r="658" spans="1:6">
      <c r="A658" s="142"/>
      <c r="B658" s="142"/>
      <c r="C658" s="143"/>
      <c r="D658" s="143"/>
      <c r="E658" s="143"/>
      <c r="F658" s="136"/>
    </row>
    <row r="659" spans="1:6">
      <c r="A659" s="142"/>
      <c r="B659" s="142"/>
      <c r="C659" s="143"/>
      <c r="D659" s="143"/>
      <c r="E659" s="143"/>
      <c r="F659" s="136"/>
    </row>
    <row r="660" spans="1:6">
      <c r="A660" s="142"/>
      <c r="B660" s="142"/>
      <c r="C660" s="143"/>
      <c r="D660" s="143"/>
      <c r="E660" s="143"/>
      <c r="F660" s="136"/>
    </row>
    <row r="661" spans="1:6">
      <c r="A661" s="142"/>
      <c r="B661" s="142"/>
      <c r="C661" s="143"/>
      <c r="D661" s="143"/>
      <c r="E661" s="143"/>
      <c r="F661" s="136"/>
    </row>
    <row r="662" spans="1:6">
      <c r="A662" s="142"/>
      <c r="B662" s="142"/>
      <c r="C662" s="143"/>
      <c r="D662" s="143"/>
      <c r="E662" s="143"/>
      <c r="F662" s="136"/>
    </row>
    <row r="663" spans="1:6">
      <c r="A663" s="142"/>
      <c r="B663" s="142"/>
      <c r="C663" s="143"/>
      <c r="D663" s="143"/>
      <c r="E663" s="143"/>
      <c r="F663" s="136"/>
    </row>
    <row r="664" spans="1:6">
      <c r="A664" s="142"/>
      <c r="B664" s="142"/>
      <c r="C664" s="143"/>
      <c r="D664" s="143"/>
      <c r="E664" s="143"/>
      <c r="F664" s="136"/>
    </row>
    <row r="665" spans="1:6">
      <c r="A665" s="142"/>
      <c r="B665" s="142"/>
      <c r="C665" s="143"/>
      <c r="D665" s="143"/>
      <c r="E665" s="143"/>
      <c r="F665" s="136"/>
    </row>
    <row r="666" spans="1:6">
      <c r="A666" s="142"/>
      <c r="B666" s="142"/>
      <c r="C666" s="143"/>
      <c r="D666" s="143"/>
      <c r="E666" s="143"/>
      <c r="F666" s="136"/>
    </row>
    <row r="667" spans="1:6">
      <c r="A667" s="142"/>
      <c r="B667" s="142"/>
      <c r="C667" s="143"/>
      <c r="D667" s="143"/>
      <c r="E667" s="143"/>
      <c r="F667" s="136"/>
    </row>
    <row r="668" spans="1:6">
      <c r="A668" s="142"/>
      <c r="B668" s="142"/>
      <c r="C668" s="143"/>
      <c r="D668" s="143"/>
      <c r="E668" s="143"/>
      <c r="F668" s="136"/>
    </row>
    <row r="669" spans="1:6">
      <c r="A669" s="142"/>
      <c r="B669" s="142"/>
      <c r="C669" s="143"/>
      <c r="D669" s="143"/>
      <c r="E669" s="143"/>
      <c r="F669" s="136"/>
    </row>
    <row r="670" spans="1:6">
      <c r="A670" s="142"/>
      <c r="B670" s="142"/>
      <c r="C670" s="143"/>
      <c r="D670" s="143"/>
      <c r="E670" s="143"/>
      <c r="F670" s="136"/>
    </row>
    <row r="671" spans="1:6">
      <c r="A671" s="142"/>
      <c r="B671" s="142"/>
      <c r="C671" s="143"/>
      <c r="D671" s="143"/>
      <c r="E671" s="143"/>
      <c r="F671" s="136"/>
    </row>
    <row r="672" spans="1:6">
      <c r="A672" s="142"/>
      <c r="B672" s="142"/>
      <c r="C672" s="143"/>
      <c r="D672" s="143"/>
      <c r="E672" s="143"/>
      <c r="F672" s="136"/>
    </row>
    <row r="673" spans="1:6">
      <c r="A673" s="142"/>
      <c r="B673" s="142"/>
      <c r="C673" s="143"/>
      <c r="D673" s="143"/>
      <c r="E673" s="143"/>
      <c r="F673" s="136"/>
    </row>
    <row r="674" spans="1:6">
      <c r="A674" s="142"/>
      <c r="B674" s="142"/>
      <c r="C674" s="143"/>
      <c r="D674" s="143"/>
      <c r="E674" s="143"/>
      <c r="F674" s="136"/>
    </row>
    <row r="675" spans="1:6">
      <c r="A675" s="142"/>
      <c r="B675" s="142"/>
      <c r="C675" s="143"/>
      <c r="D675" s="143"/>
      <c r="E675" s="143"/>
      <c r="F675" s="136"/>
    </row>
    <row r="676" spans="1:6">
      <c r="A676" s="142"/>
      <c r="B676" s="142"/>
      <c r="C676" s="143"/>
      <c r="D676" s="143"/>
      <c r="E676" s="143"/>
      <c r="F676" s="136"/>
    </row>
    <row r="677" spans="1:6">
      <c r="A677" s="142"/>
      <c r="B677" s="142"/>
      <c r="C677" s="143"/>
      <c r="D677" s="143"/>
      <c r="E677" s="143"/>
      <c r="F677" s="136"/>
    </row>
    <row r="678" spans="1:6">
      <c r="A678" s="142"/>
      <c r="B678" s="142"/>
      <c r="C678" s="143"/>
      <c r="D678" s="143"/>
      <c r="E678" s="143"/>
      <c r="F678" s="136"/>
    </row>
    <row r="679" spans="1:6">
      <c r="A679" s="142"/>
      <c r="B679" s="142"/>
      <c r="C679" s="143"/>
      <c r="D679" s="143"/>
      <c r="E679" s="143"/>
      <c r="F679" s="136"/>
    </row>
    <row r="680" spans="1:6">
      <c r="A680" s="142"/>
      <c r="B680" s="142"/>
      <c r="C680" s="143"/>
      <c r="D680" s="143"/>
      <c r="E680" s="143"/>
      <c r="F680" s="136"/>
    </row>
    <row r="681" spans="1:6">
      <c r="A681" s="142"/>
      <c r="B681" s="142"/>
      <c r="C681" s="143"/>
      <c r="D681" s="143"/>
      <c r="E681" s="143"/>
      <c r="F681" s="136"/>
    </row>
    <row r="682" spans="1:6">
      <c r="A682" s="142"/>
      <c r="B682" s="142"/>
      <c r="C682" s="143"/>
      <c r="D682" s="143"/>
      <c r="E682" s="143"/>
      <c r="F682" s="136"/>
    </row>
    <row r="683" spans="1:6">
      <c r="A683" s="142"/>
      <c r="B683" s="142"/>
      <c r="C683" s="143"/>
      <c r="D683" s="143"/>
      <c r="E683" s="143"/>
      <c r="F683" s="136"/>
    </row>
    <row r="684" spans="1:6">
      <c r="A684" s="142"/>
      <c r="B684" s="142"/>
      <c r="C684" s="143"/>
      <c r="D684" s="143"/>
      <c r="E684" s="143"/>
      <c r="F684" s="136"/>
    </row>
    <row r="685" spans="1:6">
      <c r="A685" s="142"/>
      <c r="B685" s="142"/>
      <c r="C685" s="143"/>
      <c r="D685" s="143"/>
      <c r="E685" s="143"/>
      <c r="F685" s="136"/>
    </row>
    <row r="686" spans="1:6">
      <c r="A686" s="142"/>
      <c r="B686" s="142"/>
      <c r="C686" s="143"/>
      <c r="D686" s="143"/>
      <c r="E686" s="143"/>
      <c r="F686" s="136"/>
    </row>
    <row r="687" spans="1:6">
      <c r="A687" s="142"/>
      <c r="B687" s="142"/>
      <c r="C687" s="143"/>
      <c r="D687" s="143"/>
      <c r="E687" s="143"/>
      <c r="F687" s="136"/>
    </row>
    <row r="688" spans="1:6">
      <c r="A688" s="142"/>
      <c r="B688" s="142"/>
      <c r="C688" s="143"/>
      <c r="D688" s="143"/>
      <c r="E688" s="143"/>
      <c r="F688" s="136"/>
    </row>
    <row r="689" spans="1:6">
      <c r="A689" s="142"/>
      <c r="B689" s="142"/>
      <c r="C689" s="143"/>
      <c r="D689" s="143"/>
      <c r="E689" s="143"/>
      <c r="F689" s="136"/>
    </row>
    <row r="690" spans="1:6">
      <c r="A690" s="142"/>
      <c r="B690" s="142"/>
      <c r="C690" s="143"/>
      <c r="D690" s="143"/>
      <c r="E690" s="143"/>
      <c r="F690" s="136"/>
    </row>
    <row r="691" spans="1:6">
      <c r="A691" s="142"/>
      <c r="B691" s="142"/>
      <c r="C691" s="143"/>
      <c r="D691" s="143"/>
      <c r="E691" s="143"/>
      <c r="F691" s="136"/>
    </row>
    <row r="692" spans="1:6">
      <c r="A692" s="142"/>
      <c r="B692" s="142"/>
      <c r="C692" s="143"/>
      <c r="D692" s="143"/>
      <c r="E692" s="143"/>
      <c r="F692" s="136"/>
    </row>
    <row r="693" spans="1:6">
      <c r="A693" s="142"/>
      <c r="B693" s="142"/>
      <c r="C693" s="143"/>
      <c r="D693" s="143"/>
      <c r="E693" s="143"/>
      <c r="F693" s="136"/>
    </row>
    <row r="694" spans="1:6">
      <c r="A694" s="142"/>
      <c r="B694" s="142"/>
      <c r="C694" s="143"/>
      <c r="D694" s="143"/>
      <c r="E694" s="143"/>
      <c r="F694" s="136"/>
    </row>
    <row r="695" spans="1:6">
      <c r="A695" s="142"/>
      <c r="B695" s="142"/>
      <c r="C695" s="143"/>
      <c r="D695" s="143"/>
      <c r="E695" s="143"/>
      <c r="F695" s="136"/>
    </row>
    <row r="696" spans="1:6">
      <c r="A696" s="142"/>
      <c r="B696" s="142"/>
      <c r="C696" s="143"/>
      <c r="D696" s="143"/>
      <c r="E696" s="143"/>
      <c r="F696" s="136"/>
    </row>
    <row r="697" spans="1:6">
      <c r="A697" s="142"/>
      <c r="B697" s="142"/>
      <c r="C697" s="143"/>
      <c r="D697" s="143"/>
      <c r="E697" s="143"/>
      <c r="F697" s="136"/>
    </row>
    <row r="698" spans="1:6">
      <c r="A698" s="142"/>
      <c r="B698" s="142"/>
      <c r="C698" s="143"/>
      <c r="D698" s="143"/>
      <c r="E698" s="143"/>
      <c r="F698" s="136"/>
    </row>
    <row r="699" spans="1:6">
      <c r="A699" s="142"/>
      <c r="B699" s="142"/>
      <c r="C699" s="143"/>
      <c r="D699" s="143"/>
      <c r="E699" s="143"/>
      <c r="F699" s="136"/>
    </row>
    <row r="700" spans="1:6">
      <c r="A700" s="142"/>
      <c r="B700" s="142"/>
      <c r="C700" s="143"/>
      <c r="D700" s="143"/>
      <c r="E700" s="143"/>
      <c r="F700" s="136"/>
    </row>
    <row r="701" spans="1:6">
      <c r="A701" s="142"/>
      <c r="B701" s="142"/>
      <c r="C701" s="143"/>
      <c r="D701" s="143"/>
      <c r="E701" s="143"/>
      <c r="F701" s="136"/>
    </row>
    <row r="702" spans="1:6">
      <c r="A702" s="142"/>
      <c r="B702" s="142"/>
      <c r="C702" s="143"/>
      <c r="D702" s="143"/>
      <c r="E702" s="143"/>
      <c r="F702" s="136"/>
    </row>
    <row r="703" spans="1:6">
      <c r="A703" s="142"/>
      <c r="B703" s="142"/>
      <c r="C703" s="143"/>
      <c r="D703" s="143"/>
      <c r="E703" s="143"/>
      <c r="F703" s="136"/>
    </row>
    <row r="704" spans="1:6">
      <c r="A704" s="142"/>
      <c r="B704" s="142"/>
      <c r="C704" s="143"/>
      <c r="D704" s="143"/>
      <c r="E704" s="143"/>
      <c r="F704" s="136"/>
    </row>
    <row r="705" spans="1:6">
      <c r="A705" s="142"/>
      <c r="B705" s="142"/>
      <c r="C705" s="143"/>
      <c r="D705" s="143"/>
      <c r="E705" s="143"/>
      <c r="F705" s="136"/>
    </row>
    <row r="706" spans="1:6">
      <c r="A706" s="142"/>
      <c r="B706" s="142"/>
      <c r="C706" s="143"/>
      <c r="D706" s="143"/>
      <c r="E706" s="143"/>
      <c r="F706" s="136"/>
    </row>
    <row r="707" spans="1:6">
      <c r="A707" s="142"/>
      <c r="B707" s="142"/>
      <c r="C707" s="143"/>
      <c r="D707" s="143"/>
      <c r="E707" s="143"/>
      <c r="F707" s="136"/>
    </row>
    <row r="708" spans="1:6">
      <c r="A708" s="142"/>
      <c r="B708" s="142"/>
      <c r="C708" s="143"/>
      <c r="D708" s="143"/>
      <c r="E708" s="143"/>
      <c r="F708" s="136"/>
    </row>
    <row r="709" spans="1:6">
      <c r="A709" s="142"/>
      <c r="B709" s="142"/>
      <c r="C709" s="143"/>
      <c r="D709" s="143"/>
      <c r="E709" s="143"/>
      <c r="F709" s="136"/>
    </row>
    <row r="710" spans="1:6">
      <c r="A710" s="142"/>
      <c r="B710" s="142"/>
      <c r="C710" s="143"/>
      <c r="D710" s="143"/>
      <c r="E710" s="143"/>
      <c r="F710" s="136"/>
    </row>
    <row r="711" spans="1:6">
      <c r="A711" s="142"/>
      <c r="B711" s="142"/>
      <c r="C711" s="143"/>
      <c r="D711" s="143"/>
      <c r="E711" s="143"/>
      <c r="F711" s="136"/>
    </row>
    <row r="712" spans="1:6">
      <c r="A712" s="142"/>
      <c r="B712" s="142"/>
      <c r="C712" s="143"/>
      <c r="D712" s="143"/>
      <c r="E712" s="143"/>
      <c r="F712" s="136"/>
    </row>
    <row r="713" spans="1:6">
      <c r="A713" s="142"/>
      <c r="B713" s="142"/>
      <c r="C713" s="143"/>
      <c r="D713" s="143"/>
      <c r="E713" s="143"/>
      <c r="F713" s="136"/>
    </row>
    <row r="714" spans="1:6">
      <c r="A714" s="142"/>
      <c r="B714" s="142"/>
      <c r="C714" s="143"/>
      <c r="D714" s="143"/>
      <c r="E714" s="143"/>
      <c r="F714" s="136"/>
    </row>
    <row r="715" spans="1:6">
      <c r="A715" s="142"/>
      <c r="B715" s="142"/>
      <c r="C715" s="143"/>
      <c r="D715" s="143"/>
      <c r="E715" s="143"/>
      <c r="F715" s="136"/>
    </row>
    <row r="716" spans="1:6">
      <c r="A716" s="142"/>
      <c r="B716" s="142"/>
      <c r="C716" s="143"/>
      <c r="D716" s="143"/>
      <c r="E716" s="143"/>
      <c r="F716" s="136"/>
    </row>
    <row r="717" spans="1:6">
      <c r="A717" s="142"/>
      <c r="B717" s="142"/>
      <c r="C717" s="143"/>
      <c r="D717" s="143"/>
      <c r="E717" s="143"/>
      <c r="F717" s="136"/>
    </row>
    <row r="718" spans="1:6">
      <c r="A718" s="142"/>
      <c r="B718" s="142"/>
      <c r="C718" s="143"/>
      <c r="D718" s="143"/>
      <c r="E718" s="143"/>
      <c r="F718" s="136"/>
    </row>
    <row r="719" spans="1:6">
      <c r="A719" s="142"/>
      <c r="B719" s="142"/>
      <c r="C719" s="143"/>
      <c r="D719" s="143"/>
      <c r="E719" s="143"/>
      <c r="F719" s="136"/>
    </row>
    <row r="720" spans="1:6">
      <c r="A720" s="142"/>
      <c r="B720" s="142"/>
      <c r="C720" s="143"/>
      <c r="D720" s="143"/>
      <c r="E720" s="143"/>
      <c r="F720" s="136"/>
    </row>
    <row r="721" spans="1:6">
      <c r="A721" s="142"/>
      <c r="B721" s="142"/>
      <c r="C721" s="143"/>
      <c r="D721" s="143"/>
      <c r="E721" s="143"/>
      <c r="F721" s="136"/>
    </row>
    <row r="722" spans="1:6">
      <c r="A722" s="142"/>
      <c r="B722" s="142"/>
      <c r="C722" s="143"/>
      <c r="D722" s="143"/>
      <c r="E722" s="143"/>
      <c r="F722" s="136"/>
    </row>
    <row r="723" spans="1:6">
      <c r="A723" s="142"/>
      <c r="B723" s="142"/>
      <c r="C723" s="143"/>
      <c r="D723" s="143"/>
      <c r="E723" s="143"/>
      <c r="F723" s="136"/>
    </row>
    <row r="724" spans="1:6">
      <c r="A724" s="142"/>
      <c r="B724" s="142"/>
      <c r="C724" s="143"/>
      <c r="D724" s="143"/>
      <c r="E724" s="143"/>
      <c r="F724" s="136"/>
    </row>
    <row r="725" spans="1:6">
      <c r="A725" s="142"/>
      <c r="B725" s="142"/>
      <c r="C725" s="143"/>
      <c r="D725" s="143"/>
      <c r="E725" s="143"/>
      <c r="F725" s="136"/>
    </row>
    <row r="726" spans="1:6">
      <c r="A726" s="142"/>
      <c r="B726" s="142"/>
      <c r="C726" s="143"/>
      <c r="D726" s="143"/>
      <c r="E726" s="143"/>
      <c r="F726" s="136"/>
    </row>
    <row r="727" spans="1:6">
      <c r="A727" s="142"/>
      <c r="B727" s="142"/>
      <c r="C727" s="143"/>
      <c r="D727" s="143"/>
      <c r="E727" s="143"/>
      <c r="F727" s="136"/>
    </row>
    <row r="728" spans="1:6">
      <c r="A728" s="142"/>
      <c r="B728" s="142"/>
      <c r="C728" s="143"/>
      <c r="D728" s="143"/>
      <c r="E728" s="143"/>
      <c r="F728" s="136"/>
    </row>
    <row r="729" spans="1:6">
      <c r="A729" s="142"/>
      <c r="B729" s="142"/>
      <c r="C729" s="143"/>
      <c r="D729" s="143"/>
      <c r="E729" s="143"/>
      <c r="F729" s="136"/>
    </row>
    <row r="730" spans="1:6">
      <c r="A730" s="142"/>
      <c r="B730" s="142"/>
      <c r="C730" s="143"/>
      <c r="D730" s="143"/>
      <c r="E730" s="143"/>
      <c r="F730" s="136"/>
    </row>
    <row r="731" spans="1:6">
      <c r="A731" s="142"/>
      <c r="B731" s="142"/>
      <c r="C731" s="143"/>
      <c r="D731" s="143"/>
      <c r="E731" s="143"/>
      <c r="F731" s="136"/>
    </row>
    <row r="732" spans="1:6">
      <c r="A732" s="142"/>
      <c r="B732" s="142"/>
      <c r="C732" s="143"/>
      <c r="D732" s="143"/>
      <c r="E732" s="143"/>
      <c r="F732" s="136"/>
    </row>
    <row r="733" spans="1:6">
      <c r="A733" s="142"/>
      <c r="B733" s="142"/>
      <c r="C733" s="143"/>
      <c r="D733" s="143"/>
      <c r="E733" s="143"/>
      <c r="F733" s="136"/>
    </row>
    <row r="734" spans="1:6">
      <c r="A734" s="142"/>
      <c r="B734" s="142"/>
      <c r="C734" s="143"/>
      <c r="D734" s="143"/>
      <c r="E734" s="143"/>
      <c r="F734" s="136"/>
    </row>
    <row r="735" spans="1:6">
      <c r="A735" s="142"/>
      <c r="B735" s="142"/>
      <c r="C735" s="143"/>
      <c r="D735" s="143"/>
      <c r="E735" s="143"/>
      <c r="F735" s="136"/>
    </row>
    <row r="736" spans="1:6">
      <c r="A736" s="142"/>
      <c r="B736" s="142"/>
      <c r="C736" s="143"/>
      <c r="D736" s="143"/>
      <c r="E736" s="143"/>
      <c r="F736" s="136"/>
    </row>
    <row r="737" spans="1:6">
      <c r="A737" s="142"/>
      <c r="B737" s="142"/>
      <c r="C737" s="143"/>
      <c r="D737" s="143"/>
      <c r="E737" s="143"/>
      <c r="F737" s="136"/>
    </row>
    <row r="738" spans="1:6">
      <c r="A738" s="142"/>
      <c r="B738" s="142"/>
      <c r="C738" s="143"/>
      <c r="D738" s="143"/>
      <c r="E738" s="143"/>
      <c r="F738" s="136"/>
    </row>
    <row r="739" spans="1:6">
      <c r="A739" s="142"/>
      <c r="B739" s="142"/>
      <c r="C739" s="143"/>
      <c r="D739" s="143"/>
      <c r="E739" s="143"/>
      <c r="F739" s="136"/>
    </row>
    <row r="740" spans="1:6">
      <c r="A740" s="142"/>
      <c r="B740" s="142"/>
      <c r="C740" s="143"/>
      <c r="D740" s="143"/>
      <c r="E740" s="143"/>
      <c r="F740" s="136"/>
    </row>
    <row r="741" spans="1:6">
      <c r="A741" s="142"/>
      <c r="B741" s="142"/>
      <c r="C741" s="143"/>
      <c r="D741" s="143"/>
      <c r="E741" s="143"/>
      <c r="F741" s="136"/>
    </row>
    <row r="742" spans="1:6">
      <c r="A742" s="142"/>
      <c r="B742" s="142"/>
      <c r="C742" s="143"/>
      <c r="D742" s="143"/>
      <c r="E742" s="143"/>
      <c r="F742" s="136"/>
    </row>
    <row r="743" spans="1:6">
      <c r="A743" s="142"/>
      <c r="B743" s="142"/>
      <c r="C743" s="143"/>
      <c r="D743" s="143"/>
      <c r="E743" s="143"/>
      <c r="F743" s="136"/>
    </row>
    <row r="744" spans="1:6">
      <c r="A744" s="142"/>
      <c r="B744" s="142"/>
      <c r="C744" s="143"/>
      <c r="D744" s="143"/>
      <c r="E744" s="143"/>
      <c r="F744" s="136"/>
    </row>
    <row r="745" spans="1:6">
      <c r="A745" s="142"/>
      <c r="B745" s="142"/>
      <c r="C745" s="143"/>
      <c r="D745" s="143"/>
      <c r="E745" s="143"/>
      <c r="F745" s="136"/>
    </row>
    <row r="746" spans="1:6">
      <c r="A746" s="142"/>
      <c r="B746" s="142"/>
      <c r="C746" s="143"/>
      <c r="D746" s="143"/>
      <c r="E746" s="143"/>
      <c r="F746" s="136"/>
    </row>
    <row r="747" spans="1:6">
      <c r="A747" s="142"/>
      <c r="B747" s="142"/>
      <c r="C747" s="143"/>
      <c r="D747" s="143"/>
      <c r="E747" s="143"/>
      <c r="F747" s="136"/>
    </row>
    <row r="748" spans="1:6">
      <c r="A748" s="142"/>
      <c r="B748" s="142"/>
      <c r="C748" s="143"/>
      <c r="D748" s="143"/>
      <c r="E748" s="143"/>
      <c r="F748" s="136"/>
    </row>
    <row r="749" spans="1:6">
      <c r="A749" s="142"/>
      <c r="B749" s="142"/>
      <c r="C749" s="143"/>
      <c r="D749" s="143"/>
      <c r="E749" s="143"/>
      <c r="F749" s="136"/>
    </row>
    <row r="750" spans="1:6">
      <c r="A750" s="142"/>
      <c r="B750" s="142"/>
      <c r="C750" s="143"/>
      <c r="D750" s="143"/>
      <c r="E750" s="143"/>
      <c r="F750" s="136"/>
    </row>
    <row r="751" spans="1:6">
      <c r="A751" s="142"/>
      <c r="B751" s="142"/>
      <c r="C751" s="143"/>
      <c r="D751" s="143"/>
      <c r="E751" s="143"/>
      <c r="F751" s="136"/>
    </row>
    <row r="752" spans="1:6">
      <c r="A752" s="142"/>
      <c r="B752" s="142"/>
      <c r="C752" s="143"/>
      <c r="D752" s="143"/>
      <c r="E752" s="143"/>
      <c r="F752" s="136"/>
    </row>
    <row r="753" spans="1:6">
      <c r="A753" s="142"/>
      <c r="B753" s="142"/>
      <c r="C753" s="143"/>
      <c r="D753" s="143"/>
      <c r="E753" s="143"/>
      <c r="F753" s="136"/>
    </row>
    <row r="754" spans="1:6">
      <c r="A754" s="142"/>
      <c r="B754" s="142"/>
      <c r="C754" s="143"/>
      <c r="D754" s="143"/>
      <c r="E754" s="143"/>
      <c r="F754" s="136"/>
    </row>
    <row r="755" spans="1:6">
      <c r="A755" s="142"/>
      <c r="B755" s="142"/>
      <c r="C755" s="143"/>
      <c r="D755" s="143"/>
      <c r="E755" s="143"/>
      <c r="F755" s="136"/>
    </row>
    <row r="756" spans="1:6">
      <c r="A756" s="142"/>
      <c r="B756" s="142"/>
      <c r="C756" s="143"/>
      <c r="D756" s="143"/>
      <c r="E756" s="143"/>
      <c r="F756" s="136"/>
    </row>
    <row r="757" spans="1:6">
      <c r="A757" s="142"/>
      <c r="B757" s="142"/>
      <c r="C757" s="143"/>
      <c r="D757" s="143"/>
      <c r="E757" s="143"/>
      <c r="F757" s="136"/>
    </row>
    <row r="758" spans="1:6">
      <c r="A758" s="142"/>
      <c r="B758" s="142"/>
      <c r="C758" s="143"/>
      <c r="D758" s="143"/>
      <c r="E758" s="143"/>
      <c r="F758" s="136"/>
    </row>
    <row r="759" spans="1:6">
      <c r="A759" s="142"/>
      <c r="B759" s="142"/>
      <c r="C759" s="143"/>
      <c r="D759" s="143"/>
      <c r="E759" s="143"/>
      <c r="F759" s="136"/>
    </row>
    <row r="760" spans="1:6">
      <c r="A760" s="142"/>
      <c r="B760" s="142"/>
      <c r="C760" s="143"/>
      <c r="D760" s="143"/>
      <c r="E760" s="143"/>
      <c r="F760" s="136"/>
    </row>
    <row r="761" spans="1:6">
      <c r="A761" s="142"/>
      <c r="B761" s="142"/>
      <c r="C761" s="143"/>
      <c r="D761" s="143"/>
      <c r="E761" s="143"/>
      <c r="F761" s="136"/>
    </row>
    <row r="762" spans="1:6">
      <c r="A762" s="142"/>
      <c r="B762" s="142"/>
      <c r="C762" s="143"/>
      <c r="D762" s="143"/>
      <c r="E762" s="143"/>
      <c r="F762" s="136"/>
    </row>
    <row r="763" spans="1:6">
      <c r="A763" s="142"/>
      <c r="B763" s="142"/>
      <c r="C763" s="143"/>
      <c r="D763" s="143"/>
      <c r="E763" s="143"/>
      <c r="F763" s="136"/>
    </row>
    <row r="764" spans="1:6">
      <c r="A764" s="142"/>
      <c r="B764" s="142"/>
      <c r="C764" s="143"/>
      <c r="D764" s="143"/>
      <c r="E764" s="143"/>
      <c r="F764" s="136"/>
    </row>
    <row r="765" spans="1:6">
      <c r="A765" s="142"/>
      <c r="B765" s="142"/>
      <c r="C765" s="143"/>
      <c r="D765" s="143"/>
      <c r="E765" s="143"/>
      <c r="F765" s="136"/>
    </row>
    <row r="766" spans="1:6">
      <c r="A766" s="142"/>
      <c r="B766" s="142"/>
      <c r="C766" s="143"/>
      <c r="D766" s="143"/>
      <c r="E766" s="143"/>
      <c r="F766" s="136"/>
    </row>
    <row r="767" spans="1:6">
      <c r="A767" s="142"/>
      <c r="B767" s="142"/>
      <c r="C767" s="143"/>
      <c r="D767" s="143"/>
      <c r="E767" s="143"/>
      <c r="F767" s="136"/>
    </row>
    <row r="768" spans="1:6">
      <c r="A768" s="142"/>
      <c r="B768" s="142"/>
      <c r="C768" s="143"/>
      <c r="D768" s="143"/>
      <c r="E768" s="143"/>
      <c r="F768" s="136"/>
    </row>
    <row r="769" spans="1:6">
      <c r="A769" s="142"/>
      <c r="B769" s="142"/>
      <c r="C769" s="143"/>
      <c r="D769" s="143"/>
      <c r="E769" s="143"/>
      <c r="F769" s="136"/>
    </row>
    <row r="770" spans="1:6">
      <c r="A770" s="142"/>
      <c r="B770" s="142"/>
      <c r="C770" s="143"/>
      <c r="D770" s="143"/>
      <c r="E770" s="143"/>
      <c r="F770" s="136"/>
    </row>
    <row r="771" spans="1:6">
      <c r="A771" s="142"/>
      <c r="B771" s="142"/>
      <c r="C771" s="143"/>
      <c r="D771" s="143"/>
      <c r="E771" s="143"/>
      <c r="F771" s="136"/>
    </row>
    <row r="772" spans="1:6">
      <c r="A772" s="142"/>
      <c r="B772" s="142"/>
      <c r="C772" s="143"/>
      <c r="D772" s="143"/>
      <c r="E772" s="143"/>
      <c r="F772" s="136"/>
    </row>
    <row r="773" spans="1:6">
      <c r="A773" s="142"/>
      <c r="B773" s="142"/>
      <c r="C773" s="143"/>
      <c r="D773" s="143"/>
      <c r="E773" s="143"/>
      <c r="F773" s="136"/>
    </row>
    <row r="774" spans="1:6">
      <c r="A774" s="142"/>
      <c r="B774" s="142"/>
      <c r="C774" s="143"/>
      <c r="D774" s="143"/>
      <c r="E774" s="143"/>
      <c r="F774" s="136"/>
    </row>
    <row r="775" spans="1:6">
      <c r="A775" s="142"/>
      <c r="B775" s="142"/>
      <c r="C775" s="143"/>
      <c r="D775" s="143"/>
      <c r="E775" s="143"/>
      <c r="F775" s="136"/>
    </row>
    <row r="776" spans="1:6">
      <c r="A776" s="142"/>
      <c r="B776" s="142"/>
      <c r="C776" s="143"/>
      <c r="D776" s="143"/>
      <c r="E776" s="143"/>
      <c r="F776" s="136"/>
    </row>
    <row r="777" spans="1:6">
      <c r="A777" s="142"/>
      <c r="B777" s="142"/>
      <c r="C777" s="143"/>
      <c r="D777" s="143"/>
      <c r="E777" s="143"/>
      <c r="F777" s="136"/>
    </row>
    <row r="778" spans="1:6">
      <c r="A778" s="142"/>
      <c r="B778" s="142"/>
      <c r="C778" s="143"/>
      <c r="D778" s="143"/>
      <c r="E778" s="143"/>
      <c r="F778" s="136"/>
    </row>
    <row r="779" spans="1:6">
      <c r="A779" s="142"/>
      <c r="B779" s="142"/>
      <c r="C779" s="143"/>
      <c r="D779" s="143"/>
      <c r="E779" s="143"/>
      <c r="F779" s="136"/>
    </row>
    <row r="780" spans="1:6">
      <c r="A780" s="142"/>
      <c r="B780" s="142"/>
      <c r="C780" s="143"/>
      <c r="D780" s="143"/>
      <c r="E780" s="143"/>
      <c r="F780" s="136"/>
    </row>
    <row r="781" spans="1:6">
      <c r="A781" s="142"/>
      <c r="B781" s="142"/>
      <c r="C781" s="143"/>
      <c r="D781" s="143"/>
      <c r="E781" s="143"/>
      <c r="F781" s="136"/>
    </row>
    <row r="782" spans="1:6">
      <c r="A782" s="142"/>
      <c r="B782" s="142"/>
      <c r="C782" s="143"/>
      <c r="D782" s="143"/>
      <c r="E782" s="143"/>
      <c r="F782" s="136"/>
    </row>
    <row r="783" spans="1:6">
      <c r="A783" s="142"/>
      <c r="B783" s="142"/>
      <c r="C783" s="143"/>
      <c r="D783" s="143"/>
      <c r="E783" s="143"/>
      <c r="F783" s="136"/>
    </row>
    <row r="784" spans="1:6">
      <c r="A784" s="142"/>
      <c r="B784" s="142"/>
      <c r="C784" s="143"/>
      <c r="D784" s="143"/>
      <c r="E784" s="143"/>
      <c r="F784" s="136"/>
    </row>
    <row r="785" spans="1:6">
      <c r="A785" s="142"/>
      <c r="B785" s="142"/>
      <c r="C785" s="143"/>
      <c r="D785" s="143"/>
      <c r="E785" s="143"/>
      <c r="F785" s="136"/>
    </row>
    <row r="786" spans="1:6">
      <c r="A786" s="142"/>
      <c r="B786" s="142"/>
      <c r="C786" s="143"/>
      <c r="D786" s="143"/>
      <c r="E786" s="143"/>
      <c r="F786" s="136"/>
    </row>
    <row r="787" spans="1:6">
      <c r="A787" s="142"/>
      <c r="B787" s="142"/>
      <c r="C787" s="143"/>
      <c r="D787" s="143"/>
      <c r="E787" s="143"/>
      <c r="F787" s="136"/>
    </row>
    <row r="788" spans="1:6">
      <c r="A788" s="142"/>
      <c r="B788" s="142"/>
      <c r="C788" s="143"/>
      <c r="D788" s="143"/>
      <c r="E788" s="143"/>
      <c r="F788" s="136"/>
    </row>
    <row r="789" spans="1:6">
      <c r="A789" s="142"/>
      <c r="B789" s="142"/>
      <c r="C789" s="143"/>
      <c r="D789" s="143"/>
      <c r="E789" s="143"/>
      <c r="F789" s="136"/>
    </row>
    <row r="790" spans="1:6">
      <c r="A790" s="142"/>
      <c r="B790" s="142"/>
      <c r="C790" s="143"/>
      <c r="D790" s="143"/>
      <c r="E790" s="143"/>
      <c r="F790" s="136"/>
    </row>
    <row r="791" spans="1:6">
      <c r="A791" s="142"/>
      <c r="B791" s="142"/>
      <c r="C791" s="143"/>
      <c r="D791" s="143"/>
      <c r="E791" s="143"/>
      <c r="F791" s="136"/>
    </row>
    <row r="792" spans="1:6">
      <c r="A792" s="142"/>
      <c r="B792" s="142"/>
      <c r="C792" s="143"/>
      <c r="D792" s="143"/>
      <c r="E792" s="143"/>
      <c r="F792" s="136"/>
    </row>
    <row r="793" spans="1:6">
      <c r="A793" s="142"/>
      <c r="B793" s="142"/>
      <c r="C793" s="143"/>
      <c r="D793" s="143"/>
      <c r="E793" s="143"/>
      <c r="F793" s="136"/>
    </row>
    <row r="794" spans="1:6">
      <c r="A794" s="142"/>
      <c r="B794" s="142"/>
      <c r="C794" s="143"/>
      <c r="D794" s="143"/>
      <c r="E794" s="143"/>
      <c r="F794" s="136"/>
    </row>
    <row r="795" spans="1:6">
      <c r="A795" s="142"/>
      <c r="B795" s="142"/>
      <c r="C795" s="143"/>
      <c r="D795" s="143"/>
      <c r="E795" s="143"/>
      <c r="F795" s="136"/>
    </row>
    <row r="796" spans="1:6">
      <c r="A796" s="142"/>
      <c r="B796" s="142"/>
      <c r="C796" s="143"/>
      <c r="D796" s="143"/>
      <c r="E796" s="143"/>
      <c r="F796" s="136"/>
    </row>
    <row r="797" spans="1:6">
      <c r="A797" s="142"/>
      <c r="B797" s="142"/>
      <c r="C797" s="143"/>
      <c r="D797" s="143"/>
      <c r="E797" s="143"/>
      <c r="F797" s="136"/>
    </row>
    <row r="798" spans="1:6">
      <c r="A798" s="142"/>
      <c r="B798" s="142"/>
      <c r="C798" s="143"/>
      <c r="D798" s="143"/>
      <c r="E798" s="143"/>
      <c r="F798" s="136"/>
    </row>
    <row r="799" spans="1:6">
      <c r="A799" s="142"/>
      <c r="B799" s="142"/>
      <c r="C799" s="143"/>
      <c r="D799" s="143"/>
      <c r="E799" s="143"/>
      <c r="F799" s="136"/>
    </row>
    <row r="800" spans="1:6">
      <c r="A800" s="142"/>
      <c r="B800" s="142"/>
      <c r="C800" s="143"/>
      <c r="D800" s="143"/>
      <c r="E800" s="143"/>
      <c r="F800" s="136"/>
    </row>
    <row r="801" spans="1:6">
      <c r="A801" s="142"/>
      <c r="B801" s="142"/>
      <c r="C801" s="143"/>
      <c r="D801" s="143"/>
      <c r="E801" s="143"/>
      <c r="F801" s="136"/>
    </row>
    <row r="802" spans="1:6">
      <c r="A802" s="142"/>
      <c r="B802" s="142"/>
      <c r="C802" s="143"/>
      <c r="D802" s="143"/>
      <c r="E802" s="143"/>
      <c r="F802" s="136"/>
    </row>
    <row r="803" spans="1:6">
      <c r="A803" s="142"/>
      <c r="B803" s="142"/>
      <c r="C803" s="143"/>
      <c r="D803" s="143"/>
      <c r="E803" s="143"/>
      <c r="F803" s="136"/>
    </row>
    <row r="804" spans="1:6">
      <c r="A804" s="142"/>
      <c r="B804" s="142"/>
      <c r="C804" s="143"/>
      <c r="D804" s="143"/>
      <c r="E804" s="143"/>
      <c r="F804" s="136"/>
    </row>
    <row r="805" spans="1:6">
      <c r="A805" s="142"/>
      <c r="B805" s="142"/>
      <c r="C805" s="143"/>
      <c r="D805" s="143"/>
      <c r="E805" s="143"/>
      <c r="F805" s="136"/>
    </row>
    <row r="806" spans="1:6">
      <c r="A806" s="142"/>
      <c r="B806" s="142"/>
      <c r="C806" s="143"/>
      <c r="D806" s="143"/>
      <c r="E806" s="143"/>
      <c r="F806" s="136"/>
    </row>
    <row r="807" spans="1:6">
      <c r="A807" s="142"/>
      <c r="B807" s="142"/>
      <c r="C807" s="143"/>
      <c r="D807" s="143"/>
      <c r="E807" s="143"/>
      <c r="F807" s="136"/>
    </row>
    <row r="808" spans="1:6">
      <c r="A808" s="142"/>
      <c r="B808" s="142"/>
      <c r="C808" s="143"/>
      <c r="D808" s="143"/>
      <c r="E808" s="143"/>
      <c r="F808" s="136"/>
    </row>
    <row r="809" spans="1:6">
      <c r="A809" s="142"/>
      <c r="B809" s="142"/>
      <c r="C809" s="143"/>
      <c r="D809" s="143"/>
      <c r="E809" s="143"/>
      <c r="F809" s="136"/>
    </row>
    <row r="810" spans="1:6">
      <c r="A810" s="142"/>
      <c r="B810" s="142"/>
      <c r="C810" s="143"/>
      <c r="D810" s="143"/>
      <c r="E810" s="143"/>
      <c r="F810" s="136"/>
    </row>
    <row r="811" spans="1:6">
      <c r="A811" s="142"/>
      <c r="B811" s="142"/>
      <c r="C811" s="143"/>
      <c r="D811" s="143"/>
      <c r="E811" s="143"/>
      <c r="F811" s="136"/>
    </row>
    <row r="812" spans="1:6">
      <c r="A812" s="142"/>
      <c r="B812" s="142"/>
      <c r="C812" s="143"/>
      <c r="D812" s="143"/>
      <c r="E812" s="143"/>
      <c r="F812" s="136"/>
    </row>
    <row r="813" spans="1:6">
      <c r="A813" s="142"/>
      <c r="B813" s="142"/>
      <c r="C813" s="143"/>
      <c r="D813" s="143"/>
      <c r="E813" s="143"/>
      <c r="F813" s="136"/>
    </row>
    <row r="814" spans="1:6">
      <c r="A814" s="142"/>
      <c r="B814" s="142"/>
      <c r="C814" s="143"/>
      <c r="D814" s="143"/>
      <c r="E814" s="143"/>
      <c r="F814" s="136"/>
    </row>
    <row r="815" spans="1:6">
      <c r="A815" s="142"/>
      <c r="B815" s="142"/>
      <c r="C815" s="143"/>
      <c r="D815" s="143"/>
      <c r="E815" s="143"/>
      <c r="F815" s="136"/>
    </row>
    <row r="816" spans="1:6">
      <c r="A816" s="142"/>
      <c r="B816" s="142"/>
      <c r="C816" s="143"/>
      <c r="D816" s="143"/>
      <c r="E816" s="143"/>
      <c r="F816" s="136"/>
    </row>
    <row r="817" spans="1:6">
      <c r="A817" s="142"/>
      <c r="B817" s="142"/>
      <c r="C817" s="143"/>
      <c r="D817" s="143"/>
      <c r="E817" s="143"/>
      <c r="F817" s="136"/>
    </row>
    <row r="818" spans="1:6">
      <c r="A818" s="142"/>
      <c r="B818" s="142"/>
      <c r="C818" s="143"/>
      <c r="D818" s="143"/>
      <c r="E818" s="143"/>
      <c r="F818" s="136"/>
    </row>
    <row r="819" spans="1:6">
      <c r="A819" s="142"/>
      <c r="B819" s="142"/>
      <c r="C819" s="143"/>
      <c r="D819" s="143"/>
      <c r="E819" s="143"/>
      <c r="F819" s="136"/>
    </row>
    <row r="820" spans="1:6">
      <c r="A820" s="142"/>
      <c r="B820" s="142"/>
      <c r="C820" s="143"/>
      <c r="D820" s="143"/>
      <c r="E820" s="143"/>
      <c r="F820" s="136"/>
    </row>
    <row r="821" spans="1:6">
      <c r="A821" s="142"/>
      <c r="B821" s="142"/>
      <c r="C821" s="143"/>
      <c r="D821" s="143"/>
      <c r="E821" s="143"/>
      <c r="F821" s="136"/>
    </row>
    <row r="822" spans="1:6">
      <c r="A822" s="142"/>
      <c r="B822" s="142"/>
      <c r="C822" s="143"/>
      <c r="D822" s="143"/>
      <c r="E822" s="143"/>
      <c r="F822" s="136"/>
    </row>
    <row r="823" spans="1:6">
      <c r="A823" s="142"/>
      <c r="B823" s="142"/>
      <c r="C823" s="143"/>
      <c r="D823" s="143"/>
      <c r="E823" s="143"/>
      <c r="F823" s="136"/>
    </row>
    <row r="824" spans="1:6">
      <c r="A824" s="142"/>
      <c r="B824" s="142"/>
      <c r="C824" s="143"/>
      <c r="D824" s="143"/>
      <c r="E824" s="143"/>
      <c r="F824" s="136"/>
    </row>
    <row r="825" spans="1:6">
      <c r="A825" s="142"/>
      <c r="B825" s="142"/>
      <c r="C825" s="143"/>
      <c r="D825" s="143"/>
      <c r="E825" s="143"/>
      <c r="F825" s="136"/>
    </row>
    <row r="826" spans="1:6">
      <c r="A826" s="142"/>
      <c r="B826" s="142"/>
      <c r="C826" s="143"/>
      <c r="D826" s="143"/>
      <c r="E826" s="143"/>
      <c r="F826" s="136"/>
    </row>
    <row r="827" spans="1:6">
      <c r="A827" s="142"/>
      <c r="B827" s="142"/>
      <c r="C827" s="143"/>
      <c r="D827" s="143"/>
      <c r="E827" s="143"/>
      <c r="F827" s="136"/>
    </row>
    <row r="828" spans="1:6">
      <c r="A828" s="142"/>
      <c r="B828" s="142"/>
      <c r="C828" s="143"/>
      <c r="D828" s="143"/>
      <c r="E828" s="143"/>
      <c r="F828" s="136"/>
    </row>
    <row r="829" spans="1:6">
      <c r="A829" s="142"/>
      <c r="B829" s="142"/>
      <c r="C829" s="143"/>
      <c r="D829" s="143"/>
      <c r="E829" s="143"/>
      <c r="F829" s="136"/>
    </row>
    <row r="830" spans="1:6">
      <c r="A830" s="142"/>
      <c r="B830" s="142"/>
      <c r="C830" s="143"/>
      <c r="D830" s="143"/>
      <c r="E830" s="143"/>
      <c r="F830" s="136"/>
    </row>
    <row r="831" spans="1:6">
      <c r="A831" s="142"/>
      <c r="B831" s="142"/>
      <c r="C831" s="143"/>
      <c r="D831" s="143"/>
      <c r="E831" s="143"/>
      <c r="F831" s="136"/>
    </row>
    <row r="832" spans="1:6">
      <c r="A832" s="142"/>
      <c r="B832" s="142"/>
      <c r="C832" s="143"/>
      <c r="D832" s="143"/>
      <c r="E832" s="143"/>
      <c r="F832" s="136"/>
    </row>
    <row r="833" spans="1:6">
      <c r="A833" s="142"/>
      <c r="B833" s="142"/>
      <c r="C833" s="143"/>
      <c r="D833" s="143"/>
      <c r="E833" s="143"/>
      <c r="F833" s="136"/>
    </row>
    <row r="834" spans="1:6">
      <c r="A834" s="142"/>
      <c r="B834" s="142"/>
      <c r="C834" s="143"/>
      <c r="D834" s="143"/>
      <c r="E834" s="143"/>
      <c r="F834" s="136"/>
    </row>
    <row r="835" spans="1:6">
      <c r="A835" s="142"/>
      <c r="B835" s="142"/>
      <c r="C835" s="143"/>
      <c r="D835" s="143"/>
      <c r="E835" s="143"/>
      <c r="F835" s="136"/>
    </row>
    <row r="836" spans="1:6">
      <c r="A836" s="142"/>
      <c r="B836" s="142"/>
      <c r="C836" s="143"/>
      <c r="D836" s="143"/>
      <c r="E836" s="143"/>
      <c r="F836" s="136"/>
    </row>
    <row r="837" spans="1:6">
      <c r="A837" s="142"/>
      <c r="B837" s="142"/>
      <c r="C837" s="143"/>
      <c r="D837" s="143"/>
      <c r="E837" s="143"/>
      <c r="F837" s="136"/>
    </row>
    <row r="838" spans="1:6">
      <c r="A838" s="142"/>
      <c r="B838" s="142"/>
      <c r="C838" s="143"/>
      <c r="D838" s="143"/>
      <c r="E838" s="143"/>
      <c r="F838" s="136"/>
    </row>
    <row r="839" spans="1:6">
      <c r="A839" s="142"/>
      <c r="B839" s="142"/>
      <c r="C839" s="143"/>
      <c r="D839" s="143"/>
      <c r="E839" s="143"/>
      <c r="F839" s="136"/>
    </row>
    <row r="840" spans="1:6">
      <c r="A840" s="142"/>
      <c r="B840" s="142"/>
      <c r="C840" s="143"/>
      <c r="D840" s="143"/>
      <c r="E840" s="143"/>
      <c r="F840" s="136"/>
    </row>
    <row r="841" spans="1:6">
      <c r="A841" s="142"/>
      <c r="B841" s="142"/>
      <c r="C841" s="143"/>
      <c r="D841" s="143"/>
      <c r="E841" s="143"/>
      <c r="F841" s="136"/>
    </row>
    <row r="842" spans="1:6">
      <c r="A842" s="142"/>
      <c r="B842" s="142"/>
      <c r="C842" s="143"/>
      <c r="D842" s="143"/>
      <c r="E842" s="143"/>
      <c r="F842" s="136"/>
    </row>
    <row r="843" spans="1:6">
      <c r="A843" s="142"/>
      <c r="B843" s="142"/>
      <c r="C843" s="143"/>
      <c r="D843" s="143"/>
      <c r="E843" s="143"/>
      <c r="F843" s="136"/>
    </row>
    <row r="844" spans="1:6">
      <c r="A844" s="142"/>
      <c r="B844" s="142"/>
      <c r="C844" s="143"/>
      <c r="D844" s="143"/>
      <c r="E844" s="143"/>
      <c r="F844" s="136"/>
    </row>
    <row r="845" spans="1:6">
      <c r="A845" s="142"/>
      <c r="B845" s="142"/>
      <c r="C845" s="143"/>
      <c r="D845" s="143"/>
      <c r="E845" s="143"/>
      <c r="F845" s="136"/>
    </row>
    <row r="846" spans="1:6">
      <c r="A846" s="142"/>
      <c r="B846" s="142"/>
      <c r="C846" s="143"/>
      <c r="D846" s="143"/>
      <c r="E846" s="143"/>
      <c r="F846" s="136"/>
    </row>
    <row r="847" spans="1:6">
      <c r="A847" s="142"/>
      <c r="B847" s="142"/>
      <c r="C847" s="143"/>
      <c r="D847" s="143"/>
      <c r="E847" s="143"/>
      <c r="F847" s="136"/>
    </row>
    <row r="848" spans="1:6">
      <c r="A848" s="142"/>
      <c r="B848" s="142"/>
      <c r="C848" s="143"/>
      <c r="D848" s="143"/>
      <c r="E848" s="143"/>
      <c r="F848" s="136"/>
    </row>
    <row r="849" spans="1:6">
      <c r="A849" s="142"/>
      <c r="B849" s="142"/>
      <c r="C849" s="143"/>
      <c r="D849" s="143"/>
      <c r="E849" s="143"/>
      <c r="F849" s="136"/>
    </row>
    <row r="850" spans="1:6">
      <c r="A850" s="142"/>
      <c r="B850" s="142"/>
      <c r="C850" s="143"/>
      <c r="D850" s="143"/>
      <c r="E850" s="143"/>
      <c r="F850" s="136"/>
    </row>
    <row r="851" spans="1:6">
      <c r="A851" s="142"/>
      <c r="B851" s="142"/>
      <c r="C851" s="143"/>
      <c r="D851" s="143"/>
      <c r="E851" s="143"/>
      <c r="F851" s="136"/>
    </row>
    <row r="852" spans="1:6">
      <c r="A852" s="142"/>
      <c r="B852" s="142"/>
      <c r="C852" s="143"/>
      <c r="D852" s="143"/>
      <c r="E852" s="143"/>
      <c r="F852" s="136"/>
    </row>
    <row r="853" spans="1:6">
      <c r="A853" s="142"/>
      <c r="B853" s="142"/>
      <c r="C853" s="143"/>
      <c r="D853" s="143"/>
      <c r="E853" s="143"/>
      <c r="F853" s="136"/>
    </row>
    <row r="854" spans="1:6">
      <c r="A854" s="142"/>
      <c r="B854" s="142"/>
      <c r="C854" s="143"/>
      <c r="D854" s="143"/>
      <c r="E854" s="143"/>
      <c r="F854" s="136"/>
    </row>
    <row r="855" spans="1:6">
      <c r="A855" s="142"/>
      <c r="B855" s="142"/>
      <c r="C855" s="143"/>
      <c r="D855" s="143"/>
      <c r="E855" s="143"/>
      <c r="F855" s="136"/>
    </row>
    <row r="856" spans="1:6">
      <c r="A856" s="142"/>
      <c r="B856" s="142"/>
      <c r="C856" s="143"/>
      <c r="D856" s="143"/>
      <c r="E856" s="143"/>
      <c r="F856" s="136"/>
    </row>
    <row r="857" spans="1:6">
      <c r="A857" s="142"/>
      <c r="B857" s="142"/>
      <c r="C857" s="143"/>
      <c r="D857" s="143"/>
      <c r="E857" s="143"/>
      <c r="F857" s="136"/>
    </row>
    <row r="858" spans="1:6">
      <c r="A858" s="142"/>
      <c r="B858" s="142"/>
      <c r="C858" s="143"/>
      <c r="D858" s="143"/>
      <c r="E858" s="143"/>
      <c r="F858" s="136"/>
    </row>
    <row r="859" spans="1:6">
      <c r="A859" s="142"/>
      <c r="B859" s="142"/>
      <c r="C859" s="143"/>
      <c r="D859" s="143"/>
      <c r="E859" s="143"/>
      <c r="F859" s="136"/>
    </row>
    <row r="860" spans="1:6">
      <c r="A860" s="142"/>
      <c r="B860" s="142"/>
      <c r="C860" s="143"/>
      <c r="D860" s="143"/>
      <c r="E860" s="143"/>
      <c r="F860" s="136"/>
    </row>
    <row r="861" spans="1:6">
      <c r="A861" s="142"/>
      <c r="B861" s="142"/>
      <c r="C861" s="143"/>
      <c r="D861" s="143"/>
      <c r="E861" s="143"/>
      <c r="F861" s="136"/>
    </row>
    <row r="862" spans="1:6">
      <c r="A862" s="142"/>
      <c r="B862" s="142"/>
      <c r="C862" s="143"/>
      <c r="D862" s="143"/>
      <c r="E862" s="143"/>
      <c r="F862" s="136"/>
    </row>
    <row r="863" spans="1:6">
      <c r="A863" s="142"/>
      <c r="B863" s="142"/>
      <c r="C863" s="143"/>
      <c r="D863" s="143"/>
      <c r="E863" s="143"/>
      <c r="F863" s="136"/>
    </row>
    <row r="864" spans="1:6">
      <c r="A864" s="142"/>
      <c r="B864" s="142"/>
      <c r="C864" s="143"/>
      <c r="D864" s="143"/>
      <c r="E864" s="143"/>
      <c r="F864" s="136"/>
    </row>
    <row r="865" spans="1:6">
      <c r="A865" s="142"/>
      <c r="B865" s="142"/>
      <c r="C865" s="143"/>
      <c r="D865" s="143"/>
      <c r="E865" s="143"/>
      <c r="F865" s="136"/>
    </row>
    <row r="866" spans="1:6">
      <c r="A866" s="142"/>
      <c r="B866" s="142"/>
      <c r="C866" s="143"/>
      <c r="D866" s="143"/>
      <c r="E866" s="143"/>
      <c r="F866" s="136"/>
    </row>
    <row r="867" spans="1:6">
      <c r="A867" s="142"/>
      <c r="B867" s="142"/>
      <c r="C867" s="143"/>
      <c r="D867" s="143"/>
      <c r="E867" s="143"/>
      <c r="F867" s="136"/>
    </row>
    <row r="868" spans="1:6">
      <c r="A868" s="142"/>
      <c r="B868" s="142"/>
      <c r="C868" s="143"/>
      <c r="D868" s="143"/>
      <c r="E868" s="143"/>
      <c r="F868" s="136"/>
    </row>
    <row r="869" spans="1:6">
      <c r="A869" s="142"/>
      <c r="B869" s="142"/>
      <c r="C869" s="143"/>
      <c r="D869" s="143"/>
      <c r="E869" s="143"/>
      <c r="F869" s="136"/>
    </row>
    <row r="870" spans="1:6">
      <c r="A870" s="142"/>
      <c r="B870" s="142"/>
      <c r="C870" s="143"/>
      <c r="D870" s="143"/>
      <c r="E870" s="143"/>
      <c r="F870" s="136"/>
    </row>
    <row r="871" spans="1:6">
      <c r="A871" s="142"/>
      <c r="B871" s="142"/>
      <c r="C871" s="143"/>
      <c r="D871" s="143"/>
      <c r="E871" s="143"/>
      <c r="F871" s="136"/>
    </row>
    <row r="872" spans="1:6">
      <c r="A872" s="142"/>
      <c r="B872" s="142"/>
      <c r="C872" s="143"/>
      <c r="D872" s="143"/>
      <c r="E872" s="143"/>
      <c r="F872" s="136"/>
    </row>
    <row r="873" spans="1:6">
      <c r="A873" s="142"/>
      <c r="B873" s="142"/>
      <c r="C873" s="143"/>
      <c r="D873" s="143"/>
      <c r="E873" s="143"/>
      <c r="F873" s="136"/>
    </row>
    <row r="874" spans="1:6">
      <c r="A874" s="142"/>
      <c r="B874" s="142"/>
      <c r="C874" s="143"/>
      <c r="D874" s="143"/>
      <c r="E874" s="143"/>
      <c r="F874" s="136"/>
    </row>
    <row r="875" spans="1:6">
      <c r="A875" s="142"/>
      <c r="B875" s="142"/>
      <c r="C875" s="143"/>
      <c r="D875" s="143"/>
      <c r="E875" s="143"/>
      <c r="F875" s="136"/>
    </row>
    <row r="876" spans="1:6">
      <c r="A876" s="142"/>
      <c r="B876" s="142"/>
      <c r="C876" s="143"/>
      <c r="D876" s="143"/>
      <c r="E876" s="143"/>
      <c r="F876" s="136"/>
    </row>
    <row r="877" spans="1:6">
      <c r="A877" s="142"/>
      <c r="B877" s="142"/>
      <c r="C877" s="143"/>
      <c r="D877" s="143"/>
      <c r="E877" s="143"/>
      <c r="F877" s="136"/>
    </row>
    <row r="878" spans="1:6">
      <c r="A878" s="142"/>
      <c r="B878" s="142"/>
      <c r="C878" s="143"/>
      <c r="D878" s="143"/>
      <c r="E878" s="143"/>
      <c r="F878" s="136"/>
    </row>
    <row r="879" spans="1:6">
      <c r="A879" s="142"/>
      <c r="B879" s="142"/>
      <c r="C879" s="143"/>
      <c r="D879" s="143"/>
      <c r="E879" s="143"/>
      <c r="F879" s="136"/>
    </row>
    <row r="880" spans="1:6">
      <c r="A880" s="142"/>
      <c r="B880" s="142"/>
      <c r="C880" s="143"/>
      <c r="D880" s="143"/>
      <c r="E880" s="143"/>
      <c r="F880" s="136"/>
    </row>
    <row r="881" spans="1:6">
      <c r="A881" s="142"/>
      <c r="B881" s="142"/>
      <c r="C881" s="143"/>
      <c r="D881" s="143"/>
      <c r="E881" s="143"/>
      <c r="F881" s="136"/>
    </row>
    <row r="882" spans="1:6">
      <c r="A882" s="142"/>
      <c r="B882" s="142"/>
      <c r="C882" s="143"/>
      <c r="D882" s="143"/>
      <c r="E882" s="143"/>
      <c r="F882" s="136"/>
    </row>
    <row r="883" spans="1:6">
      <c r="A883" s="142"/>
      <c r="B883" s="142"/>
      <c r="C883" s="143"/>
      <c r="D883" s="143"/>
      <c r="E883" s="143"/>
      <c r="F883" s="136"/>
    </row>
    <row r="884" spans="1:6">
      <c r="A884" s="142"/>
      <c r="B884" s="142"/>
      <c r="C884" s="143"/>
      <c r="D884" s="143"/>
      <c r="E884" s="143"/>
      <c r="F884" s="136"/>
    </row>
    <row r="885" spans="1:6">
      <c r="A885" s="142"/>
      <c r="B885" s="142"/>
      <c r="C885" s="143"/>
      <c r="D885" s="143"/>
      <c r="E885" s="143"/>
      <c r="F885" s="136"/>
    </row>
    <row r="886" spans="1:6">
      <c r="A886" s="142"/>
      <c r="B886" s="142"/>
      <c r="C886" s="143"/>
      <c r="D886" s="143"/>
      <c r="E886" s="143"/>
      <c r="F886" s="136"/>
    </row>
    <row r="887" spans="1:6">
      <c r="A887" s="142"/>
      <c r="B887" s="142"/>
      <c r="C887" s="143"/>
      <c r="D887" s="143"/>
      <c r="E887" s="143"/>
      <c r="F887" s="136"/>
    </row>
    <row r="888" spans="1:6">
      <c r="A888" s="142"/>
      <c r="B888" s="142"/>
      <c r="C888" s="143"/>
      <c r="D888" s="143"/>
      <c r="E888" s="143"/>
      <c r="F888" s="136"/>
    </row>
    <row r="889" spans="1:6">
      <c r="A889" s="142"/>
      <c r="B889" s="142"/>
      <c r="C889" s="143"/>
      <c r="D889" s="143"/>
      <c r="E889" s="143"/>
      <c r="F889" s="136"/>
    </row>
    <row r="890" spans="1:6">
      <c r="A890" s="142"/>
      <c r="B890" s="142"/>
      <c r="C890" s="143"/>
      <c r="D890" s="143"/>
      <c r="E890" s="143"/>
      <c r="F890" s="136"/>
    </row>
    <row r="891" spans="1:6">
      <c r="A891" s="142"/>
      <c r="B891" s="142"/>
      <c r="C891" s="143"/>
      <c r="D891" s="143"/>
      <c r="E891" s="143"/>
      <c r="F891" s="136"/>
    </row>
    <row r="892" spans="1:6">
      <c r="A892" s="142"/>
      <c r="B892" s="142"/>
      <c r="C892" s="143"/>
      <c r="D892" s="143"/>
      <c r="E892" s="143"/>
      <c r="F892" s="136"/>
    </row>
    <row r="893" spans="1:6">
      <c r="A893" s="142"/>
      <c r="B893" s="142"/>
      <c r="C893" s="143"/>
      <c r="D893" s="143"/>
      <c r="E893" s="143"/>
      <c r="F893" s="136"/>
    </row>
    <row r="894" spans="1:6">
      <c r="A894" s="142"/>
      <c r="B894" s="142"/>
      <c r="C894" s="143"/>
      <c r="D894" s="143"/>
      <c r="E894" s="143"/>
      <c r="F894" s="136"/>
    </row>
    <row r="895" spans="1:6">
      <c r="A895" s="142"/>
      <c r="B895" s="142"/>
      <c r="C895" s="143"/>
      <c r="D895" s="143"/>
      <c r="E895" s="143"/>
      <c r="F895" s="136"/>
    </row>
    <row r="896" spans="1:6">
      <c r="A896" s="142"/>
      <c r="B896" s="142"/>
      <c r="C896" s="143"/>
      <c r="D896" s="143"/>
      <c r="E896" s="143"/>
      <c r="F896" s="136"/>
    </row>
    <row r="897" spans="1:6">
      <c r="A897" s="142"/>
      <c r="B897" s="142"/>
      <c r="C897" s="143"/>
      <c r="D897" s="143"/>
      <c r="E897" s="143"/>
      <c r="F897" s="136"/>
    </row>
    <row r="898" spans="1:6">
      <c r="A898" s="142"/>
      <c r="B898" s="142"/>
      <c r="C898" s="143"/>
      <c r="D898" s="143"/>
      <c r="E898" s="143"/>
      <c r="F898" s="136"/>
    </row>
    <row r="899" spans="1:6">
      <c r="A899" s="142"/>
      <c r="B899" s="142"/>
      <c r="C899" s="143"/>
      <c r="D899" s="143"/>
      <c r="E899" s="143"/>
      <c r="F899" s="136"/>
    </row>
    <row r="900" spans="1:6">
      <c r="A900" s="142"/>
      <c r="B900" s="142"/>
      <c r="C900" s="143"/>
      <c r="D900" s="143"/>
      <c r="E900" s="143"/>
      <c r="F900" s="136"/>
    </row>
    <row r="901" spans="1:6">
      <c r="A901" s="142"/>
      <c r="B901" s="142"/>
      <c r="C901" s="143"/>
      <c r="D901" s="143"/>
      <c r="E901" s="143"/>
      <c r="F901" s="136"/>
    </row>
    <row r="902" spans="1:6">
      <c r="A902" s="142"/>
      <c r="B902" s="142"/>
      <c r="C902" s="143"/>
      <c r="D902" s="143"/>
      <c r="E902" s="143"/>
      <c r="F902" s="136"/>
    </row>
    <row r="903" spans="1:6">
      <c r="A903" s="142"/>
      <c r="B903" s="142"/>
      <c r="C903" s="143"/>
      <c r="D903" s="143"/>
      <c r="E903" s="143"/>
      <c r="F903" s="136"/>
    </row>
    <row r="904" spans="1:6">
      <c r="A904" s="142"/>
      <c r="B904" s="142"/>
      <c r="C904" s="143"/>
      <c r="D904" s="143"/>
      <c r="E904" s="143"/>
      <c r="F904" s="136"/>
    </row>
    <row r="905" spans="1:6">
      <c r="A905" s="142"/>
      <c r="B905" s="142"/>
      <c r="C905" s="143"/>
      <c r="D905" s="143"/>
      <c r="E905" s="143"/>
      <c r="F905" s="136"/>
    </row>
    <row r="906" spans="1:6">
      <c r="A906" s="142"/>
      <c r="B906" s="142"/>
      <c r="C906" s="143"/>
      <c r="D906" s="143"/>
      <c r="E906" s="143"/>
      <c r="F906" s="136"/>
    </row>
    <row r="907" spans="1:6">
      <c r="A907" s="142"/>
      <c r="B907" s="142"/>
      <c r="C907" s="143"/>
      <c r="D907" s="143"/>
      <c r="E907" s="143"/>
      <c r="F907" s="136"/>
    </row>
    <row r="908" spans="1:6">
      <c r="A908" s="142"/>
      <c r="B908" s="142"/>
      <c r="C908" s="143"/>
      <c r="D908" s="143"/>
      <c r="E908" s="143"/>
      <c r="F908" s="136"/>
    </row>
    <row r="909" spans="1:6">
      <c r="A909" s="142"/>
      <c r="B909" s="142"/>
      <c r="C909" s="143"/>
      <c r="D909" s="143"/>
      <c r="E909" s="143"/>
      <c r="F909" s="136"/>
    </row>
    <row r="910" spans="1:6">
      <c r="A910" s="142"/>
      <c r="B910" s="142"/>
      <c r="C910" s="143"/>
      <c r="D910" s="143"/>
      <c r="E910" s="143"/>
      <c r="F910" s="136"/>
    </row>
    <row r="911" spans="1:6">
      <c r="A911" s="142"/>
      <c r="B911" s="142"/>
      <c r="C911" s="143"/>
      <c r="D911" s="143"/>
      <c r="E911" s="143"/>
      <c r="F911" s="136"/>
    </row>
    <row r="912" spans="1:6">
      <c r="A912" s="142"/>
      <c r="B912" s="142"/>
      <c r="C912" s="143"/>
      <c r="D912" s="143"/>
      <c r="E912" s="143"/>
      <c r="F912" s="136"/>
    </row>
    <row r="913" spans="1:6">
      <c r="A913" s="142"/>
      <c r="B913" s="142"/>
      <c r="C913" s="143"/>
      <c r="D913" s="143"/>
      <c r="E913" s="143"/>
      <c r="F913" s="136"/>
    </row>
    <row r="914" spans="1:6">
      <c r="A914" s="142"/>
      <c r="B914" s="142"/>
      <c r="C914" s="143"/>
      <c r="D914" s="143"/>
      <c r="E914" s="143"/>
      <c r="F914" s="136"/>
    </row>
    <row r="915" spans="1:6">
      <c r="A915" s="142"/>
      <c r="B915" s="142"/>
      <c r="C915" s="143"/>
      <c r="D915" s="143"/>
      <c r="E915" s="143"/>
      <c r="F915" s="136"/>
    </row>
    <row r="916" spans="1:6">
      <c r="A916" s="142"/>
      <c r="B916" s="142"/>
      <c r="C916" s="143"/>
      <c r="D916" s="143"/>
      <c r="E916" s="143"/>
      <c r="F916" s="136"/>
    </row>
    <row r="917" spans="1:6">
      <c r="A917" s="142"/>
      <c r="B917" s="142"/>
      <c r="C917" s="143"/>
      <c r="D917" s="143"/>
      <c r="E917" s="143"/>
      <c r="F917" s="136"/>
    </row>
    <row r="918" spans="1:6">
      <c r="A918" s="142"/>
      <c r="B918" s="142"/>
      <c r="C918" s="143"/>
      <c r="D918" s="143"/>
      <c r="E918" s="143"/>
      <c r="F918" s="136"/>
    </row>
    <row r="919" spans="1:6">
      <c r="A919" s="142"/>
      <c r="B919" s="142"/>
      <c r="C919" s="143"/>
      <c r="D919" s="143"/>
      <c r="E919" s="143"/>
      <c r="F919" s="136"/>
    </row>
    <row r="920" spans="1:6">
      <c r="A920" s="142"/>
      <c r="B920" s="142"/>
      <c r="C920" s="143"/>
      <c r="D920" s="143"/>
      <c r="E920" s="143"/>
      <c r="F920" s="136"/>
    </row>
    <row r="921" spans="1:6">
      <c r="A921" s="142"/>
      <c r="B921" s="142"/>
      <c r="C921" s="143"/>
      <c r="D921" s="143"/>
      <c r="E921" s="143"/>
      <c r="F921" s="136"/>
    </row>
    <row r="922" spans="1:6">
      <c r="A922" s="142"/>
      <c r="B922" s="142"/>
      <c r="C922" s="143"/>
      <c r="D922" s="143"/>
      <c r="E922" s="143"/>
      <c r="F922" s="136"/>
    </row>
    <row r="923" spans="1:6">
      <c r="A923" s="142"/>
      <c r="B923" s="142"/>
      <c r="C923" s="143"/>
      <c r="D923" s="143"/>
      <c r="E923" s="143"/>
      <c r="F923" s="136"/>
    </row>
    <row r="924" spans="1:6">
      <c r="A924" s="142"/>
      <c r="B924" s="142"/>
      <c r="C924" s="143"/>
      <c r="D924" s="143"/>
      <c r="E924" s="143"/>
      <c r="F924" s="136"/>
    </row>
    <row r="925" spans="1:6">
      <c r="A925" s="142"/>
      <c r="B925" s="142"/>
      <c r="C925" s="143"/>
      <c r="D925" s="143"/>
      <c r="E925" s="143"/>
      <c r="F925" s="136"/>
    </row>
    <row r="926" spans="1:6">
      <c r="A926" s="142"/>
      <c r="B926" s="142"/>
      <c r="C926" s="143"/>
      <c r="D926" s="143"/>
      <c r="E926" s="143"/>
      <c r="F926" s="136"/>
    </row>
    <row r="927" spans="1:6">
      <c r="A927" s="142"/>
      <c r="B927" s="142"/>
      <c r="C927" s="143"/>
      <c r="D927" s="143"/>
      <c r="E927" s="143"/>
      <c r="F927" s="136"/>
    </row>
    <row r="928" spans="1:6">
      <c r="A928" s="142"/>
      <c r="B928" s="142"/>
      <c r="C928" s="143"/>
      <c r="D928" s="143"/>
      <c r="E928" s="143"/>
      <c r="F928" s="136"/>
    </row>
    <row r="929" spans="1:6">
      <c r="A929" s="142"/>
      <c r="B929" s="142"/>
      <c r="C929" s="143"/>
      <c r="D929" s="143"/>
      <c r="E929" s="143"/>
      <c r="F929" s="136"/>
    </row>
    <row r="930" spans="1:6">
      <c r="A930" s="142"/>
      <c r="B930" s="142"/>
      <c r="C930" s="143"/>
      <c r="D930" s="143"/>
      <c r="E930" s="143"/>
      <c r="F930" s="136"/>
    </row>
    <row r="931" spans="1:6">
      <c r="A931" s="142"/>
      <c r="B931" s="142"/>
      <c r="C931" s="143"/>
      <c r="D931" s="143"/>
      <c r="E931" s="143"/>
      <c r="F931" s="136"/>
    </row>
    <row r="932" spans="1:6">
      <c r="A932" s="142"/>
      <c r="B932" s="142"/>
      <c r="C932" s="143"/>
      <c r="D932" s="143"/>
      <c r="E932" s="143"/>
      <c r="F932" s="136"/>
    </row>
    <row r="933" spans="1:6">
      <c r="A933" s="142"/>
      <c r="B933" s="142"/>
      <c r="C933" s="143"/>
      <c r="D933" s="143"/>
      <c r="E933" s="143"/>
      <c r="F933" s="136"/>
    </row>
    <row r="934" spans="1:6">
      <c r="A934" s="142"/>
      <c r="B934" s="142"/>
      <c r="C934" s="143"/>
      <c r="D934" s="143"/>
      <c r="E934" s="143"/>
      <c r="F934" s="136"/>
    </row>
    <row r="935" spans="1:6">
      <c r="A935" s="142"/>
      <c r="B935" s="142"/>
      <c r="C935" s="143"/>
      <c r="D935" s="143"/>
      <c r="E935" s="143"/>
      <c r="F935" s="136"/>
    </row>
    <row r="936" spans="1:6">
      <c r="A936" s="142"/>
      <c r="B936" s="142"/>
      <c r="C936" s="143"/>
      <c r="D936" s="143"/>
      <c r="E936" s="143"/>
      <c r="F936" s="136"/>
    </row>
    <row r="937" spans="1:6">
      <c r="A937" s="142"/>
      <c r="B937" s="142"/>
      <c r="C937" s="143"/>
      <c r="D937" s="143"/>
      <c r="E937" s="143"/>
      <c r="F937" s="136"/>
    </row>
    <row r="938" spans="1:6">
      <c r="A938" s="142"/>
      <c r="B938" s="142"/>
      <c r="C938" s="143"/>
      <c r="D938" s="143"/>
      <c r="E938" s="143"/>
      <c r="F938" s="136"/>
    </row>
    <row r="939" spans="1:6">
      <c r="A939" s="142"/>
      <c r="B939" s="142"/>
      <c r="C939" s="143"/>
      <c r="D939" s="143"/>
      <c r="E939" s="143"/>
      <c r="F939" s="136"/>
    </row>
    <row r="940" spans="1:6">
      <c r="A940" s="142"/>
      <c r="B940" s="142"/>
      <c r="C940" s="143"/>
      <c r="D940" s="143"/>
      <c r="E940" s="143"/>
      <c r="F940" s="136"/>
    </row>
    <row r="941" spans="1:6">
      <c r="A941" s="142"/>
      <c r="B941" s="142"/>
      <c r="C941" s="143"/>
      <c r="D941" s="143"/>
      <c r="E941" s="143"/>
      <c r="F941" s="136"/>
    </row>
    <row r="942" spans="1:6">
      <c r="A942" s="142"/>
      <c r="B942" s="142"/>
      <c r="C942" s="143"/>
      <c r="D942" s="143"/>
      <c r="E942" s="143"/>
      <c r="F942" s="136"/>
    </row>
    <row r="943" spans="1:6">
      <c r="A943" s="142"/>
      <c r="B943" s="142"/>
      <c r="C943" s="143"/>
      <c r="D943" s="143"/>
      <c r="E943" s="143"/>
      <c r="F943" s="136"/>
    </row>
    <row r="944" spans="1:6">
      <c r="A944" s="142"/>
      <c r="B944" s="142"/>
      <c r="C944" s="143"/>
      <c r="D944" s="143"/>
      <c r="E944" s="143"/>
      <c r="F944" s="136"/>
    </row>
    <row r="945" spans="1:6">
      <c r="A945" s="142"/>
      <c r="B945" s="142"/>
      <c r="C945" s="143"/>
      <c r="D945" s="143"/>
      <c r="E945" s="143"/>
      <c r="F945" s="136"/>
    </row>
    <row r="946" spans="1:6">
      <c r="A946" s="142"/>
      <c r="B946" s="142"/>
      <c r="C946" s="143"/>
      <c r="D946" s="143"/>
      <c r="E946" s="143"/>
      <c r="F946" s="136"/>
    </row>
    <row r="947" spans="1:6">
      <c r="A947" s="142"/>
      <c r="B947" s="142"/>
      <c r="C947" s="143"/>
      <c r="D947" s="143"/>
      <c r="E947" s="143"/>
      <c r="F947" s="136"/>
    </row>
    <row r="948" spans="1:6">
      <c r="A948" s="142"/>
      <c r="B948" s="142"/>
      <c r="C948" s="143"/>
      <c r="D948" s="143"/>
      <c r="E948" s="143"/>
      <c r="F948" s="136"/>
    </row>
    <row r="949" spans="1:6">
      <c r="A949" s="142"/>
      <c r="B949" s="142"/>
      <c r="C949" s="143"/>
      <c r="D949" s="143"/>
      <c r="E949" s="143"/>
      <c r="F949" s="136"/>
    </row>
    <row r="950" spans="1:6">
      <c r="A950" s="142"/>
      <c r="B950" s="142"/>
      <c r="C950" s="143"/>
      <c r="D950" s="143"/>
      <c r="E950" s="143"/>
      <c r="F950" s="136"/>
    </row>
    <row r="951" spans="1:6">
      <c r="A951" s="142"/>
      <c r="B951" s="142"/>
      <c r="C951" s="143"/>
      <c r="D951" s="143"/>
      <c r="E951" s="143"/>
      <c r="F951" s="136"/>
    </row>
    <row r="952" spans="1:6">
      <c r="A952" s="142"/>
      <c r="B952" s="142"/>
      <c r="C952" s="143"/>
      <c r="D952" s="143"/>
      <c r="E952" s="143"/>
      <c r="F952" s="136"/>
    </row>
    <row r="953" spans="1:6">
      <c r="A953" s="142"/>
      <c r="B953" s="142"/>
      <c r="C953" s="143"/>
      <c r="D953" s="143"/>
      <c r="E953" s="143"/>
      <c r="F953" s="136"/>
    </row>
    <row r="954" spans="1:6">
      <c r="A954" s="142"/>
      <c r="B954" s="142"/>
      <c r="C954" s="143"/>
      <c r="D954" s="143"/>
      <c r="E954" s="143"/>
      <c r="F954" s="136"/>
    </row>
    <row r="955" spans="1:6">
      <c r="A955" s="142"/>
      <c r="B955" s="142"/>
      <c r="C955" s="143"/>
      <c r="D955" s="143"/>
      <c r="E955" s="143"/>
      <c r="F955" s="136"/>
    </row>
    <row r="956" spans="1:6">
      <c r="A956" s="142"/>
      <c r="B956" s="142"/>
      <c r="C956" s="143"/>
      <c r="D956" s="143"/>
      <c r="E956" s="143"/>
      <c r="F956" s="136"/>
    </row>
    <row r="957" spans="1:6">
      <c r="A957" s="142"/>
      <c r="B957" s="142"/>
      <c r="C957" s="143"/>
      <c r="D957" s="143"/>
      <c r="E957" s="143"/>
      <c r="F957" s="136"/>
    </row>
    <row r="958" spans="1:6">
      <c r="A958" s="142"/>
      <c r="B958" s="142"/>
      <c r="C958" s="143"/>
      <c r="D958" s="143"/>
      <c r="E958" s="143"/>
      <c r="F958" s="136"/>
    </row>
    <row r="959" spans="1:6">
      <c r="A959" s="142"/>
      <c r="B959" s="142"/>
      <c r="C959" s="143"/>
      <c r="D959" s="143"/>
      <c r="E959" s="143"/>
      <c r="F959" s="136"/>
    </row>
    <row r="960" spans="1:6">
      <c r="A960" s="142"/>
      <c r="B960" s="142"/>
      <c r="C960" s="143"/>
      <c r="D960" s="143"/>
      <c r="E960" s="143"/>
      <c r="F960" s="136"/>
    </row>
    <row r="961" spans="1:6">
      <c r="A961" s="142"/>
      <c r="B961" s="142"/>
      <c r="C961" s="143"/>
      <c r="D961" s="143"/>
      <c r="E961" s="143"/>
      <c r="F961" s="136"/>
    </row>
    <row r="962" spans="1:6">
      <c r="A962" s="142"/>
      <c r="B962" s="142"/>
      <c r="C962" s="143"/>
      <c r="D962" s="143"/>
      <c r="E962" s="143"/>
      <c r="F962" s="136"/>
    </row>
    <row r="963" spans="1:6">
      <c r="A963" s="142"/>
      <c r="B963" s="142"/>
      <c r="C963" s="143"/>
      <c r="D963" s="143"/>
      <c r="E963" s="143"/>
      <c r="F963" s="136"/>
    </row>
    <row r="964" spans="1:6">
      <c r="A964" s="142"/>
      <c r="B964" s="142"/>
      <c r="C964" s="143"/>
      <c r="D964" s="143"/>
      <c r="E964" s="143"/>
      <c r="F964" s="136"/>
    </row>
    <row r="965" spans="1:6">
      <c r="A965" s="142"/>
      <c r="B965" s="142"/>
      <c r="C965" s="143"/>
      <c r="D965" s="143"/>
      <c r="E965" s="143"/>
      <c r="F965" s="136"/>
    </row>
    <row r="966" spans="1:6">
      <c r="A966" s="142"/>
      <c r="B966" s="142"/>
      <c r="C966" s="143"/>
      <c r="D966" s="143"/>
      <c r="E966" s="143"/>
      <c r="F966" s="136"/>
    </row>
    <row r="967" spans="1:6">
      <c r="A967" s="142"/>
      <c r="B967" s="142"/>
      <c r="C967" s="143"/>
      <c r="D967" s="143"/>
      <c r="E967" s="143"/>
      <c r="F967" s="136"/>
    </row>
    <row r="968" spans="1:6">
      <c r="A968" s="142"/>
      <c r="B968" s="142"/>
      <c r="C968" s="143"/>
      <c r="D968" s="143"/>
      <c r="E968" s="143"/>
      <c r="F968" s="136"/>
    </row>
    <row r="969" spans="1:6">
      <c r="A969" s="142"/>
      <c r="B969" s="142"/>
      <c r="C969" s="143"/>
      <c r="D969" s="143"/>
      <c r="E969" s="143"/>
      <c r="F969" s="136"/>
    </row>
    <row r="970" spans="1:6">
      <c r="A970" s="142"/>
      <c r="B970" s="142"/>
      <c r="C970" s="143"/>
      <c r="D970" s="143"/>
      <c r="E970" s="143"/>
      <c r="F970" s="136"/>
    </row>
    <row r="971" spans="1:6">
      <c r="A971" s="142"/>
      <c r="B971" s="142"/>
      <c r="C971" s="143"/>
      <c r="D971" s="143"/>
      <c r="E971" s="143"/>
      <c r="F971" s="136"/>
    </row>
    <row r="972" spans="1:6">
      <c r="A972" s="142"/>
      <c r="B972" s="142"/>
      <c r="C972" s="143"/>
      <c r="D972" s="143"/>
      <c r="E972" s="143"/>
      <c r="F972" s="136"/>
    </row>
    <row r="973" spans="1:6">
      <c r="A973" s="142"/>
      <c r="B973" s="142"/>
      <c r="C973" s="143"/>
      <c r="D973" s="143"/>
      <c r="E973" s="143"/>
      <c r="F973" s="136"/>
    </row>
    <row r="974" spans="1:6">
      <c r="A974" s="142"/>
      <c r="B974" s="142"/>
      <c r="C974" s="143"/>
      <c r="D974" s="143"/>
      <c r="E974" s="143"/>
      <c r="F974" s="136"/>
    </row>
    <row r="975" spans="1:6">
      <c r="A975" s="142"/>
      <c r="B975" s="142"/>
      <c r="C975" s="143"/>
      <c r="D975" s="143"/>
      <c r="E975" s="143"/>
      <c r="F975" s="136"/>
    </row>
    <row r="976" spans="1:6">
      <c r="A976" s="142"/>
      <c r="B976" s="142"/>
      <c r="C976" s="143"/>
      <c r="D976" s="143"/>
      <c r="E976" s="143"/>
      <c r="F976" s="136"/>
    </row>
    <row r="977" spans="1:6">
      <c r="A977" s="142"/>
      <c r="B977" s="142"/>
      <c r="C977" s="143"/>
      <c r="D977" s="143"/>
      <c r="E977" s="143"/>
      <c r="F977" s="136"/>
    </row>
    <row r="978" spans="1:6">
      <c r="A978" s="142"/>
      <c r="B978" s="142"/>
      <c r="C978" s="143"/>
      <c r="D978" s="143"/>
      <c r="E978" s="143"/>
      <c r="F978" s="136"/>
    </row>
    <row r="979" spans="1:6">
      <c r="A979" s="142"/>
      <c r="B979" s="142"/>
      <c r="C979" s="143"/>
      <c r="D979" s="143"/>
      <c r="E979" s="143"/>
      <c r="F979" s="136"/>
    </row>
    <row r="980" spans="1:6">
      <c r="A980" s="142"/>
      <c r="B980" s="142"/>
      <c r="C980" s="143"/>
      <c r="D980" s="143"/>
      <c r="E980" s="143"/>
      <c r="F980" s="136"/>
    </row>
    <row r="981" spans="1:6">
      <c r="A981" s="142"/>
      <c r="B981" s="142"/>
      <c r="C981" s="143"/>
      <c r="D981" s="143"/>
      <c r="E981" s="143"/>
      <c r="F981" s="136"/>
    </row>
    <row r="982" spans="1:6">
      <c r="A982" s="142"/>
      <c r="B982" s="142"/>
      <c r="C982" s="143"/>
      <c r="D982" s="143"/>
      <c r="E982" s="143"/>
      <c r="F982" s="136"/>
    </row>
    <row r="983" spans="1:6">
      <c r="A983" s="142"/>
      <c r="B983" s="142"/>
      <c r="C983" s="143"/>
      <c r="D983" s="143"/>
      <c r="E983" s="143"/>
      <c r="F983" s="136"/>
    </row>
    <row r="984" spans="1:6">
      <c r="A984" s="142"/>
      <c r="B984" s="142"/>
      <c r="C984" s="143"/>
      <c r="D984" s="143"/>
      <c r="E984" s="143"/>
      <c r="F984" s="136"/>
    </row>
    <row r="985" spans="1:6">
      <c r="A985" s="142"/>
      <c r="B985" s="142"/>
      <c r="C985" s="143"/>
      <c r="D985" s="143"/>
      <c r="E985" s="143"/>
      <c r="F985" s="136"/>
    </row>
    <row r="986" spans="1:6">
      <c r="A986" s="142"/>
      <c r="B986" s="142"/>
      <c r="C986" s="143"/>
      <c r="D986" s="143"/>
      <c r="E986" s="143"/>
      <c r="F986" s="136"/>
    </row>
    <row r="987" spans="1:6">
      <c r="A987" s="142"/>
      <c r="B987" s="142"/>
      <c r="C987" s="143"/>
      <c r="D987" s="143"/>
      <c r="E987" s="143"/>
      <c r="F987" s="136"/>
    </row>
    <row r="988" spans="1:6">
      <c r="A988" s="142"/>
      <c r="B988" s="142"/>
      <c r="C988" s="143"/>
      <c r="D988" s="143"/>
      <c r="E988" s="143"/>
      <c r="F988" s="136"/>
    </row>
    <row r="989" spans="1:6">
      <c r="A989" s="142"/>
      <c r="B989" s="142"/>
      <c r="C989" s="143"/>
      <c r="D989" s="143"/>
      <c r="E989" s="143"/>
      <c r="F989" s="136"/>
    </row>
    <row r="990" spans="1:6">
      <c r="A990" s="142"/>
      <c r="B990" s="142"/>
      <c r="C990" s="143"/>
      <c r="D990" s="143"/>
      <c r="E990" s="143"/>
      <c r="F990" s="136"/>
    </row>
    <row r="991" spans="1:6">
      <c r="A991" s="142"/>
      <c r="B991" s="142"/>
      <c r="C991" s="143"/>
      <c r="D991" s="143"/>
      <c r="E991" s="143"/>
      <c r="F991" s="136"/>
    </row>
    <row r="992" spans="1:6">
      <c r="A992" s="142"/>
      <c r="B992" s="142"/>
      <c r="C992" s="143"/>
      <c r="D992" s="143"/>
      <c r="E992" s="143"/>
      <c r="F992" s="136"/>
    </row>
    <row r="993" spans="1:6">
      <c r="A993" s="142"/>
      <c r="B993" s="142"/>
      <c r="C993" s="143"/>
      <c r="D993" s="143"/>
      <c r="E993" s="143"/>
      <c r="F993" s="136"/>
    </row>
    <row r="994" spans="1:6">
      <c r="A994" s="142"/>
      <c r="B994" s="142"/>
      <c r="C994" s="143"/>
      <c r="D994" s="143"/>
      <c r="E994" s="143"/>
      <c r="F994" s="136"/>
    </row>
    <row r="995" spans="1:6">
      <c r="A995" s="142"/>
      <c r="B995" s="142"/>
      <c r="C995" s="143"/>
      <c r="D995" s="143"/>
      <c r="E995" s="143"/>
      <c r="F995" s="136"/>
    </row>
    <row r="996" spans="1:6">
      <c r="A996" s="142"/>
      <c r="B996" s="142"/>
      <c r="C996" s="143"/>
      <c r="D996" s="143"/>
      <c r="E996" s="143"/>
      <c r="F996" s="136"/>
    </row>
    <row r="997" spans="1:6">
      <c r="A997" s="142"/>
      <c r="B997" s="142"/>
      <c r="C997" s="143"/>
      <c r="D997" s="143"/>
      <c r="E997" s="143"/>
      <c r="F997" s="136"/>
    </row>
    <row r="998" spans="1:6">
      <c r="A998" s="142"/>
      <c r="B998" s="142"/>
      <c r="C998" s="143"/>
      <c r="D998" s="143"/>
      <c r="E998" s="143"/>
      <c r="F998" s="136"/>
    </row>
    <row r="999" spans="1:6">
      <c r="A999" s="142"/>
      <c r="B999" s="142"/>
      <c r="C999" s="143"/>
      <c r="D999" s="143"/>
      <c r="E999" s="143"/>
      <c r="F999" s="136"/>
    </row>
    <row r="1000" spans="1:6">
      <c r="A1000" s="142"/>
      <c r="B1000" s="142"/>
      <c r="C1000" s="143"/>
      <c r="D1000" s="143"/>
      <c r="E1000" s="143"/>
      <c r="F1000" s="136"/>
    </row>
    <row r="1001" spans="1:6">
      <c r="A1001" s="142"/>
      <c r="B1001" s="142"/>
      <c r="C1001" s="143"/>
      <c r="D1001" s="143"/>
      <c r="E1001" s="143"/>
      <c r="F1001" s="136"/>
    </row>
    <row r="1002" spans="1:6">
      <c r="A1002" s="142"/>
      <c r="B1002" s="142"/>
      <c r="C1002" s="143"/>
      <c r="D1002" s="143"/>
      <c r="E1002" s="143"/>
      <c r="F1002" s="136"/>
    </row>
    <row r="1003" spans="1:6">
      <c r="A1003" s="142"/>
      <c r="B1003" s="142"/>
      <c r="C1003" s="143"/>
      <c r="D1003" s="143"/>
      <c r="E1003" s="143"/>
      <c r="F1003" s="136"/>
    </row>
    <row r="1004" spans="1:6">
      <c r="A1004" s="144"/>
      <c r="B1004" s="144"/>
      <c r="C1004" s="145"/>
      <c r="D1004" s="145"/>
      <c r="E1004" s="145"/>
      <c r="F1004" s="136"/>
    </row>
    <row r="1005" spans="1:6">
      <c r="A1005" s="144"/>
      <c r="B1005" s="144"/>
      <c r="C1005" s="145"/>
      <c r="D1005" s="145"/>
      <c r="E1005" s="145"/>
      <c r="F1005" s="136"/>
    </row>
    <row r="1006" spans="1:6">
      <c r="A1006" s="144"/>
      <c r="B1006" s="144"/>
      <c r="C1006" s="145"/>
      <c r="D1006" s="145"/>
      <c r="E1006" s="145"/>
      <c r="F1006" s="136"/>
    </row>
    <row r="1007" spans="1:6">
      <c r="A1007" s="144"/>
      <c r="B1007" s="144"/>
      <c r="C1007" s="145"/>
      <c r="D1007" s="145"/>
      <c r="E1007" s="145"/>
      <c r="F1007" s="136"/>
    </row>
    <row r="1008" spans="1:6">
      <c r="A1008" s="144"/>
      <c r="B1008" s="144"/>
      <c r="C1008" s="136"/>
      <c r="D1008" s="136"/>
      <c r="E1008" s="146"/>
      <c r="F1008" s="136"/>
    </row>
    <row r="1009" spans="1:6">
      <c r="A1009" s="144"/>
      <c r="B1009" s="144"/>
      <c r="C1009" s="136"/>
      <c r="D1009" s="136"/>
      <c r="E1009" s="146"/>
      <c r="F1009" s="136"/>
    </row>
    <row r="1010" spans="1:6">
      <c r="A1010" s="144"/>
      <c r="B1010" s="144"/>
      <c r="C1010" s="136"/>
      <c r="D1010" s="136"/>
      <c r="E1010" s="146"/>
      <c r="F1010" s="136"/>
    </row>
    <row r="1011" spans="1:6">
      <c r="A1011" s="144"/>
      <c r="B1011" s="144"/>
      <c r="C1011" s="136"/>
      <c r="D1011" s="136"/>
      <c r="E1011" s="146"/>
      <c r="F1011" s="136"/>
    </row>
    <row r="1012" spans="1:6">
      <c r="A1012" s="144"/>
      <c r="B1012" s="144"/>
      <c r="C1012" s="136"/>
      <c r="D1012" s="136"/>
      <c r="E1012" s="146"/>
      <c r="F1012" s="136"/>
    </row>
    <row r="1013" spans="1:6">
      <c r="A1013" s="144"/>
      <c r="B1013" s="144"/>
      <c r="C1013" s="136"/>
      <c r="D1013" s="136"/>
      <c r="E1013" s="146"/>
      <c r="F1013" s="136"/>
    </row>
    <row r="1014" spans="1:6">
      <c r="A1014" s="144"/>
      <c r="B1014" s="144"/>
      <c r="C1014" s="136"/>
      <c r="D1014" s="136"/>
      <c r="E1014" s="146"/>
      <c r="F1014" s="136"/>
    </row>
    <row r="1015" spans="1:6">
      <c r="A1015" s="144"/>
      <c r="B1015" s="144"/>
      <c r="C1015" s="136"/>
      <c r="D1015" s="136"/>
      <c r="E1015" s="146"/>
      <c r="F1015" s="136"/>
    </row>
    <row r="1016" spans="1:6">
      <c r="A1016" s="144"/>
      <c r="B1016" s="144"/>
      <c r="C1016" s="136"/>
      <c r="D1016" s="136"/>
      <c r="E1016" s="146"/>
      <c r="F1016" s="136"/>
    </row>
    <row r="1017" spans="1:6">
      <c r="A1017" s="144"/>
      <c r="B1017" s="144"/>
      <c r="C1017" s="136"/>
      <c r="D1017" s="136"/>
      <c r="E1017" s="146"/>
      <c r="F1017" s="136"/>
    </row>
    <row r="1018" spans="1:6">
      <c r="A1018" s="144"/>
      <c r="B1018" s="144"/>
      <c r="C1018" s="136"/>
      <c r="D1018" s="136"/>
      <c r="E1018" s="146"/>
      <c r="F1018" s="136"/>
    </row>
    <row r="1019" spans="1:6">
      <c r="A1019" s="144"/>
      <c r="B1019" s="144"/>
      <c r="C1019" s="136"/>
      <c r="D1019" s="136"/>
      <c r="E1019" s="146"/>
      <c r="F1019" s="136"/>
    </row>
    <row r="1020" spans="1:6">
      <c r="A1020" s="144"/>
      <c r="B1020" s="144"/>
      <c r="C1020" s="136"/>
      <c r="D1020" s="136"/>
      <c r="E1020" s="146"/>
      <c r="F1020" s="136"/>
    </row>
    <row r="1021" spans="1:6">
      <c r="A1021" s="144"/>
      <c r="B1021" s="144"/>
      <c r="C1021" s="136"/>
      <c r="D1021" s="136"/>
      <c r="E1021" s="146"/>
      <c r="F1021" s="136"/>
    </row>
    <row r="1022" spans="1:6">
      <c r="A1022" s="144"/>
      <c r="B1022" s="144"/>
      <c r="C1022" s="136"/>
      <c r="D1022" s="136"/>
      <c r="E1022" s="146"/>
      <c r="F1022" s="136"/>
    </row>
    <row r="1023" spans="1:6">
      <c r="A1023" s="144"/>
      <c r="B1023" s="144"/>
      <c r="C1023" s="136"/>
      <c r="D1023" s="136"/>
      <c r="E1023" s="146"/>
      <c r="F1023" s="136"/>
    </row>
    <row r="1024" spans="1:6">
      <c r="A1024" s="144"/>
      <c r="B1024" s="144"/>
      <c r="C1024" s="136"/>
      <c r="D1024" s="136"/>
      <c r="E1024" s="146"/>
      <c r="F1024" s="136"/>
    </row>
    <row r="1025" spans="1:6">
      <c r="A1025" s="144"/>
      <c r="B1025" s="144"/>
      <c r="C1025" s="136"/>
      <c r="D1025" s="136"/>
      <c r="E1025" s="146"/>
      <c r="F1025" s="136"/>
    </row>
    <row r="1026" spans="1:6">
      <c r="A1026" s="144"/>
      <c r="B1026" s="144"/>
      <c r="C1026" s="136"/>
      <c r="D1026" s="136"/>
      <c r="E1026" s="146"/>
      <c r="F1026" s="136"/>
    </row>
    <row r="1027" spans="1:6">
      <c r="A1027" s="144"/>
      <c r="B1027" s="144"/>
      <c r="C1027" s="136"/>
      <c r="D1027" s="136"/>
      <c r="E1027" s="146"/>
      <c r="F1027" s="136"/>
    </row>
    <row r="1028" spans="1:6">
      <c r="A1028" s="144"/>
      <c r="B1028" s="144"/>
      <c r="C1028" s="136"/>
      <c r="D1028" s="136"/>
      <c r="E1028" s="146"/>
      <c r="F1028" s="136"/>
    </row>
    <row r="1029" spans="1:6">
      <c r="A1029" s="144"/>
      <c r="B1029" s="144"/>
      <c r="C1029" s="136"/>
      <c r="D1029" s="136"/>
      <c r="E1029" s="146"/>
      <c r="F1029" s="136"/>
    </row>
    <row r="1030" spans="1:6">
      <c r="A1030" s="144"/>
      <c r="B1030" s="144"/>
      <c r="C1030" s="136"/>
      <c r="D1030" s="136"/>
      <c r="E1030" s="146"/>
      <c r="F1030" s="136"/>
    </row>
    <row r="1031" spans="1:6">
      <c r="A1031" s="144"/>
      <c r="B1031" s="144"/>
      <c r="C1031" s="136"/>
      <c r="D1031" s="136"/>
      <c r="E1031" s="146"/>
      <c r="F1031" s="136"/>
    </row>
    <row r="1032" spans="1:6">
      <c r="A1032" s="144"/>
      <c r="B1032" s="144"/>
      <c r="C1032" s="136"/>
      <c r="D1032" s="136"/>
      <c r="E1032" s="146"/>
      <c r="F1032" s="136"/>
    </row>
    <row r="1033" spans="1:6">
      <c r="A1033" s="144"/>
      <c r="B1033" s="144"/>
      <c r="C1033" s="136"/>
      <c r="D1033" s="136"/>
      <c r="E1033" s="146"/>
      <c r="F1033" s="136"/>
    </row>
    <row r="1034" spans="1:6">
      <c r="A1034" s="144"/>
      <c r="B1034" s="144"/>
      <c r="C1034" s="136"/>
      <c r="D1034" s="136"/>
      <c r="E1034" s="146"/>
      <c r="F1034" s="136"/>
    </row>
    <row r="1035" spans="1:6">
      <c r="A1035" s="144"/>
      <c r="B1035" s="144"/>
      <c r="C1035" s="136"/>
      <c r="D1035" s="136"/>
      <c r="E1035" s="146"/>
      <c r="F1035" s="136"/>
    </row>
    <row r="1036" spans="1:6">
      <c r="A1036" s="144"/>
      <c r="B1036" s="144"/>
      <c r="C1036" s="136"/>
      <c r="D1036" s="136"/>
      <c r="E1036" s="146"/>
      <c r="F1036" s="136"/>
    </row>
    <row r="1037" spans="1:6">
      <c r="A1037" s="144"/>
      <c r="B1037" s="144"/>
      <c r="C1037" s="136"/>
      <c r="D1037" s="136"/>
      <c r="E1037" s="146"/>
      <c r="F1037" s="136"/>
    </row>
    <row r="1038" spans="1:6">
      <c r="A1038" s="144"/>
      <c r="B1038" s="144"/>
      <c r="C1038" s="136"/>
      <c r="D1038" s="136"/>
      <c r="E1038" s="146"/>
      <c r="F1038" s="136"/>
    </row>
    <row r="1039" spans="1:6">
      <c r="A1039" s="144"/>
      <c r="B1039" s="144"/>
      <c r="C1039" s="136"/>
      <c r="D1039" s="136"/>
      <c r="E1039" s="146"/>
      <c r="F1039" s="136"/>
    </row>
    <row r="1040" spans="1:6">
      <c r="A1040" s="144"/>
      <c r="B1040" s="144"/>
      <c r="C1040" s="136"/>
      <c r="D1040" s="136"/>
      <c r="E1040" s="146"/>
      <c r="F1040" s="136"/>
    </row>
    <row r="1041" spans="1:6">
      <c r="A1041" s="144"/>
      <c r="B1041" s="144"/>
      <c r="C1041" s="136"/>
      <c r="D1041" s="136"/>
      <c r="E1041" s="146"/>
      <c r="F1041" s="136"/>
    </row>
    <row r="1042" spans="1:6">
      <c r="A1042" s="144"/>
      <c r="B1042" s="144"/>
      <c r="C1042" s="136"/>
      <c r="D1042" s="136"/>
      <c r="E1042" s="146"/>
      <c r="F1042" s="136"/>
    </row>
    <row r="1043" spans="1:6">
      <c r="A1043" s="144"/>
      <c r="B1043" s="144"/>
      <c r="C1043" s="136"/>
      <c r="D1043" s="136"/>
      <c r="E1043" s="146"/>
      <c r="F1043" s="136"/>
    </row>
    <row r="1044" spans="1:6">
      <c r="A1044" s="144"/>
      <c r="B1044" s="144"/>
      <c r="C1044" s="136"/>
      <c r="D1044" s="136"/>
      <c r="E1044" s="146"/>
      <c r="F1044" s="136"/>
    </row>
    <row r="1045" spans="1:6">
      <c r="A1045" s="144"/>
      <c r="B1045" s="144"/>
      <c r="C1045" s="136"/>
      <c r="D1045" s="136"/>
      <c r="E1045" s="146"/>
      <c r="F1045" s="136"/>
    </row>
    <row r="1046" spans="1:6">
      <c r="A1046" s="144"/>
      <c r="B1046" s="144"/>
      <c r="C1046" s="136"/>
      <c r="D1046" s="136"/>
      <c r="E1046" s="146"/>
      <c r="F1046" s="136"/>
    </row>
    <row r="1047" spans="1:6">
      <c r="A1047" s="144"/>
      <c r="B1047" s="144"/>
      <c r="C1047" s="136"/>
      <c r="D1047" s="136"/>
      <c r="E1047" s="146"/>
      <c r="F1047" s="136"/>
    </row>
    <row r="1048" spans="1:6">
      <c r="A1048" s="144"/>
      <c r="B1048" s="144"/>
      <c r="C1048" s="136"/>
      <c r="D1048" s="136"/>
      <c r="E1048" s="146"/>
      <c r="F1048" s="136"/>
    </row>
    <row r="1049" spans="1:6">
      <c r="A1049" s="144"/>
      <c r="B1049" s="144"/>
      <c r="C1049" s="136"/>
      <c r="D1049" s="136"/>
      <c r="E1049" s="146"/>
      <c r="F1049" s="136"/>
    </row>
    <row r="1050" spans="1:6">
      <c r="A1050" s="144"/>
      <c r="B1050" s="144"/>
      <c r="C1050" s="136"/>
      <c r="D1050" s="136"/>
      <c r="E1050" s="146"/>
      <c r="F1050" s="136"/>
    </row>
    <row r="1051" spans="1:6">
      <c r="A1051" s="144"/>
      <c r="B1051" s="144"/>
      <c r="C1051" s="136"/>
      <c r="D1051" s="136"/>
      <c r="E1051" s="146"/>
      <c r="F1051" s="136"/>
    </row>
    <row r="1052" spans="1:6">
      <c r="A1052" s="144"/>
      <c r="B1052" s="144"/>
      <c r="C1052" s="136"/>
      <c r="D1052" s="136"/>
      <c r="E1052" s="146"/>
      <c r="F1052" s="136"/>
    </row>
    <row r="1053" spans="1:6">
      <c r="A1053" s="144"/>
      <c r="B1053" s="144"/>
      <c r="C1053" s="136"/>
      <c r="D1053" s="136"/>
      <c r="E1053" s="146"/>
      <c r="F1053" s="136"/>
    </row>
    <row r="1054" spans="1:6">
      <c r="A1054" s="144"/>
      <c r="B1054" s="144"/>
      <c r="C1054" s="136"/>
      <c r="D1054" s="136"/>
      <c r="E1054" s="146"/>
      <c r="F1054" s="136"/>
    </row>
    <row r="1055" spans="1:6">
      <c r="A1055" s="144"/>
      <c r="B1055" s="144"/>
      <c r="C1055" s="136"/>
      <c r="D1055" s="136"/>
      <c r="E1055" s="146"/>
      <c r="F1055" s="136"/>
    </row>
    <row r="1056" spans="1:6">
      <c r="A1056" s="144"/>
      <c r="B1056" s="144"/>
      <c r="C1056" s="136"/>
      <c r="D1056" s="136"/>
      <c r="E1056" s="146"/>
      <c r="F1056" s="136"/>
    </row>
    <row r="1057" spans="1:6">
      <c r="A1057" s="144"/>
      <c r="B1057" s="144"/>
      <c r="C1057" s="136"/>
      <c r="D1057" s="136"/>
      <c r="E1057" s="146"/>
      <c r="F1057" s="136"/>
    </row>
    <row r="1058" spans="1:6">
      <c r="A1058" s="144"/>
      <c r="B1058" s="144"/>
      <c r="C1058" s="136"/>
      <c r="D1058" s="136"/>
      <c r="E1058" s="146"/>
      <c r="F1058" s="136"/>
    </row>
    <row r="1059" spans="1:6">
      <c r="A1059" s="144"/>
      <c r="B1059" s="144"/>
      <c r="C1059" s="136"/>
      <c r="D1059" s="136"/>
      <c r="E1059" s="146"/>
      <c r="F1059" s="136"/>
    </row>
    <row r="1060" spans="1:6">
      <c r="A1060" s="144"/>
      <c r="B1060" s="144"/>
      <c r="C1060" s="136"/>
      <c r="D1060" s="136"/>
      <c r="E1060" s="146"/>
      <c r="F1060" s="136"/>
    </row>
    <row r="1061" spans="1:6">
      <c r="A1061" s="144"/>
      <c r="B1061" s="144"/>
      <c r="C1061" s="136"/>
      <c r="D1061" s="136"/>
      <c r="E1061" s="146"/>
      <c r="F1061" s="136"/>
    </row>
    <row r="1062" spans="1:6">
      <c r="A1062" s="144"/>
      <c r="B1062" s="144"/>
      <c r="C1062" s="136"/>
      <c r="D1062" s="136"/>
      <c r="E1062" s="146"/>
      <c r="F1062" s="136"/>
    </row>
    <row r="1063" spans="1:6">
      <c r="A1063" s="144"/>
      <c r="B1063" s="144"/>
      <c r="C1063" s="136"/>
      <c r="D1063" s="136"/>
      <c r="E1063" s="146"/>
      <c r="F1063" s="136"/>
    </row>
    <row r="1064" spans="1:6">
      <c r="A1064" s="144"/>
      <c r="B1064" s="144"/>
      <c r="C1064" s="136"/>
      <c r="D1064" s="136"/>
      <c r="E1064" s="146"/>
      <c r="F1064" s="136"/>
    </row>
    <row r="1065" spans="1:6">
      <c r="A1065" s="144"/>
      <c r="B1065" s="144"/>
      <c r="C1065" s="136"/>
      <c r="D1065" s="136"/>
      <c r="E1065" s="146"/>
      <c r="F1065" s="136"/>
    </row>
    <row r="1066" spans="1:6">
      <c r="A1066" s="144"/>
      <c r="B1066" s="144"/>
      <c r="C1066" s="136"/>
      <c r="D1066" s="136"/>
      <c r="E1066" s="146"/>
      <c r="F1066" s="136"/>
    </row>
    <row r="1067" spans="1:6">
      <c r="A1067" s="144"/>
      <c r="B1067" s="144"/>
      <c r="C1067" s="136"/>
      <c r="D1067" s="136"/>
      <c r="E1067" s="146"/>
      <c r="F1067" s="136"/>
    </row>
    <row r="1068" spans="1:6">
      <c r="A1068" s="144"/>
      <c r="B1068" s="144"/>
      <c r="C1068" s="136"/>
      <c r="D1068" s="136"/>
      <c r="E1068" s="146"/>
      <c r="F1068" s="136"/>
    </row>
    <row r="1069" spans="1:6">
      <c r="A1069" s="144"/>
      <c r="B1069" s="144"/>
      <c r="C1069" s="136"/>
      <c r="D1069" s="136"/>
      <c r="E1069" s="146"/>
      <c r="F1069" s="136"/>
    </row>
    <row r="1070" spans="1:6">
      <c r="A1070" s="144"/>
      <c r="B1070" s="144"/>
      <c r="C1070" s="136"/>
      <c r="D1070" s="136"/>
      <c r="E1070" s="146"/>
      <c r="F1070" s="136"/>
    </row>
    <row r="1071" spans="1:6">
      <c r="A1071" s="144"/>
      <c r="B1071" s="144"/>
      <c r="C1071" s="136"/>
      <c r="D1071" s="136"/>
      <c r="E1071" s="146"/>
      <c r="F1071" s="136"/>
    </row>
    <row r="1072" spans="1:6">
      <c r="A1072" s="144"/>
      <c r="B1072" s="144"/>
      <c r="C1072" s="136"/>
      <c r="D1072" s="136"/>
      <c r="E1072" s="146"/>
      <c r="F1072" s="136"/>
    </row>
    <row r="1073" spans="1:6">
      <c r="A1073" s="144"/>
      <c r="B1073" s="144"/>
      <c r="C1073" s="136"/>
      <c r="D1073" s="136"/>
      <c r="E1073" s="146"/>
      <c r="F1073" s="136"/>
    </row>
    <row r="1074" spans="1:6">
      <c r="A1074" s="144"/>
      <c r="B1074" s="144"/>
      <c r="C1074" s="136"/>
      <c r="D1074" s="136"/>
      <c r="E1074" s="146"/>
      <c r="F1074" s="136"/>
    </row>
    <row r="1075" spans="1:6">
      <c r="A1075" s="144"/>
      <c r="B1075" s="144"/>
      <c r="C1075" s="136"/>
      <c r="D1075" s="136"/>
      <c r="E1075" s="146"/>
      <c r="F1075" s="136"/>
    </row>
    <row r="1076" spans="1:6">
      <c r="A1076" s="144"/>
      <c r="B1076" s="144"/>
      <c r="C1076" s="136"/>
      <c r="D1076" s="136"/>
      <c r="E1076" s="146"/>
      <c r="F1076" s="136"/>
    </row>
    <row r="1077" spans="1:6">
      <c r="A1077" s="144"/>
      <c r="B1077" s="144"/>
      <c r="C1077" s="136"/>
      <c r="D1077" s="136"/>
      <c r="E1077" s="146"/>
      <c r="F1077" s="136"/>
    </row>
    <row r="1078" spans="1:6">
      <c r="A1078" s="144"/>
      <c r="B1078" s="144"/>
      <c r="C1078" s="136"/>
      <c r="D1078" s="136"/>
      <c r="E1078" s="146"/>
      <c r="F1078" s="136"/>
    </row>
    <row r="1079" spans="1:6">
      <c r="A1079" s="144"/>
      <c r="B1079" s="144"/>
      <c r="C1079" s="136"/>
      <c r="D1079" s="136"/>
      <c r="E1079" s="146"/>
      <c r="F1079" s="136"/>
    </row>
    <row r="1080" spans="1:6">
      <c r="A1080" s="144"/>
      <c r="B1080" s="144"/>
      <c r="C1080" s="136"/>
      <c r="D1080" s="136"/>
      <c r="E1080" s="146"/>
      <c r="F1080" s="136"/>
    </row>
    <row r="1081" spans="1:6">
      <c r="A1081" s="144"/>
      <c r="B1081" s="144"/>
      <c r="C1081" s="136"/>
      <c r="D1081" s="136"/>
      <c r="E1081" s="146"/>
      <c r="F1081" s="136"/>
    </row>
    <row r="1082" spans="1:6">
      <c r="A1082" s="144"/>
      <c r="B1082" s="144"/>
      <c r="C1082" s="136"/>
      <c r="D1082" s="136"/>
      <c r="E1082" s="146"/>
      <c r="F1082" s="136"/>
    </row>
    <row r="1083" spans="1:6">
      <c r="A1083" s="144"/>
      <c r="B1083" s="144"/>
      <c r="C1083" s="136"/>
      <c r="D1083" s="136"/>
      <c r="E1083" s="146"/>
      <c r="F1083" s="136"/>
    </row>
    <row r="1084" spans="1:6">
      <c r="A1084" s="144"/>
      <c r="B1084" s="144"/>
      <c r="C1084" s="136"/>
      <c r="D1084" s="136"/>
      <c r="E1084" s="146"/>
      <c r="F1084" s="136"/>
    </row>
    <row r="1085" spans="1:6">
      <c r="A1085" s="144"/>
      <c r="B1085" s="144"/>
      <c r="C1085" s="136"/>
      <c r="D1085" s="136"/>
      <c r="E1085" s="146"/>
      <c r="F1085" s="136"/>
    </row>
    <row r="1086" spans="1:6">
      <c r="A1086" s="144"/>
      <c r="B1086" s="144"/>
      <c r="C1086" s="136"/>
      <c r="D1086" s="136"/>
      <c r="E1086" s="146"/>
      <c r="F1086" s="136"/>
    </row>
    <row r="1087" spans="1:6">
      <c r="A1087" s="144"/>
      <c r="B1087" s="144"/>
      <c r="C1087" s="136"/>
      <c r="D1087" s="136"/>
      <c r="E1087" s="146"/>
      <c r="F1087" s="136"/>
    </row>
    <row r="1088" spans="1:6">
      <c r="A1088" s="144"/>
      <c r="B1088" s="144"/>
      <c r="C1088" s="136"/>
      <c r="D1088" s="136"/>
      <c r="E1088" s="146"/>
      <c r="F1088" s="136"/>
    </row>
    <row r="1089" spans="1:6">
      <c r="A1089" s="144"/>
      <c r="B1089" s="144"/>
      <c r="C1089" s="136"/>
      <c r="D1089" s="136"/>
      <c r="E1089" s="146"/>
      <c r="F1089" s="136"/>
    </row>
    <row r="1090" spans="1:6">
      <c r="A1090" s="144"/>
      <c r="B1090" s="144"/>
      <c r="C1090" s="136"/>
      <c r="D1090" s="136"/>
      <c r="E1090" s="146"/>
      <c r="F1090" s="136"/>
    </row>
    <row r="1091" spans="1:6">
      <c r="A1091" s="144"/>
      <c r="B1091" s="144"/>
      <c r="C1091" s="136"/>
      <c r="D1091" s="136"/>
      <c r="E1091" s="146"/>
      <c r="F1091" s="136"/>
    </row>
    <row r="1092" spans="1:6">
      <c r="A1092" s="144"/>
      <c r="B1092" s="144"/>
      <c r="C1092" s="136"/>
      <c r="D1092" s="136"/>
      <c r="E1092" s="146"/>
      <c r="F1092" s="136"/>
    </row>
    <row r="1093" spans="1:6">
      <c r="A1093" s="144"/>
      <c r="B1093" s="144"/>
      <c r="C1093" s="136"/>
      <c r="D1093" s="136"/>
      <c r="E1093" s="146"/>
      <c r="F1093" s="136"/>
    </row>
    <row r="1094" spans="1:6">
      <c r="A1094" s="144"/>
      <c r="B1094" s="144"/>
      <c r="C1094" s="136"/>
      <c r="D1094" s="136"/>
      <c r="E1094" s="146"/>
      <c r="F1094" s="136"/>
    </row>
    <row r="1095" spans="1:6">
      <c r="A1095" s="144"/>
      <c r="B1095" s="144"/>
      <c r="C1095" s="136"/>
      <c r="D1095" s="136"/>
      <c r="E1095" s="146"/>
      <c r="F1095" s="136"/>
    </row>
    <row r="1096" spans="1:6">
      <c r="A1096" s="144"/>
      <c r="B1096" s="144"/>
      <c r="C1096" s="136"/>
      <c r="D1096" s="136"/>
      <c r="E1096" s="146"/>
      <c r="F1096" s="136"/>
    </row>
    <row r="1097" spans="1:6">
      <c r="A1097" s="144"/>
      <c r="B1097" s="144"/>
      <c r="C1097" s="136"/>
      <c r="D1097" s="136"/>
      <c r="E1097" s="146"/>
      <c r="F1097" s="136"/>
    </row>
    <row r="1098" spans="1:6">
      <c r="A1098" s="144"/>
      <c r="B1098" s="144"/>
      <c r="C1098" s="136"/>
      <c r="D1098" s="136"/>
      <c r="E1098" s="146"/>
      <c r="F1098" s="136"/>
    </row>
    <row r="1099" spans="1:6">
      <c r="A1099" s="144"/>
      <c r="B1099" s="144"/>
      <c r="C1099" s="136"/>
      <c r="D1099" s="136"/>
      <c r="E1099" s="146"/>
      <c r="F1099" s="136"/>
    </row>
    <row r="1100" spans="1:6">
      <c r="A1100" s="144"/>
      <c r="B1100" s="144"/>
      <c r="C1100" s="136"/>
      <c r="D1100" s="136"/>
      <c r="E1100" s="146"/>
      <c r="F1100" s="136"/>
    </row>
    <row r="1101" spans="1:6">
      <c r="A1101" s="144"/>
      <c r="B1101" s="144"/>
      <c r="C1101" s="136"/>
      <c r="D1101" s="136"/>
      <c r="E1101" s="146"/>
      <c r="F1101" s="136"/>
    </row>
    <row r="1102" spans="1:6">
      <c r="A1102" s="144"/>
      <c r="B1102" s="144"/>
      <c r="C1102" s="136"/>
      <c r="D1102" s="136"/>
      <c r="E1102" s="146"/>
      <c r="F1102" s="136"/>
    </row>
    <row r="1103" spans="1:6">
      <c r="A1103" s="144"/>
      <c r="B1103" s="144"/>
      <c r="C1103" s="136"/>
      <c r="D1103" s="136"/>
      <c r="E1103" s="146"/>
      <c r="F1103" s="136"/>
    </row>
    <row r="1104" spans="1:6">
      <c r="A1104" s="144"/>
      <c r="B1104" s="144"/>
      <c r="C1104" s="136"/>
      <c r="D1104" s="136"/>
      <c r="E1104" s="146"/>
      <c r="F1104" s="136"/>
    </row>
    <row r="1105" spans="1:6">
      <c r="A1105" s="144"/>
      <c r="B1105" s="144"/>
      <c r="C1105" s="136"/>
      <c r="D1105" s="136"/>
      <c r="E1105" s="146"/>
      <c r="F1105" s="136"/>
    </row>
    <row r="1106" spans="1:6">
      <c r="A1106" s="144"/>
      <c r="B1106" s="144"/>
      <c r="C1106" s="136"/>
      <c r="D1106" s="136"/>
      <c r="E1106" s="146"/>
      <c r="F1106" s="136"/>
    </row>
    <row r="1107" spans="1:6">
      <c r="A1107" s="144"/>
      <c r="B1107" s="144"/>
      <c r="C1107" s="136"/>
      <c r="D1107" s="136"/>
      <c r="E1107" s="146"/>
      <c r="F1107" s="136"/>
    </row>
    <row r="1108" spans="1:6">
      <c r="A1108" s="144"/>
      <c r="B1108" s="144"/>
      <c r="C1108" s="136"/>
      <c r="D1108" s="136"/>
      <c r="E1108" s="146"/>
      <c r="F1108" s="136"/>
    </row>
    <row r="1109" spans="1:6">
      <c r="A1109" s="144"/>
      <c r="B1109" s="144"/>
      <c r="C1109" s="136"/>
      <c r="D1109" s="136"/>
      <c r="E1109" s="146"/>
      <c r="F1109" s="136"/>
    </row>
    <row r="1110" spans="1:6">
      <c r="A1110" s="144"/>
      <c r="B1110" s="144"/>
      <c r="C1110" s="136"/>
      <c r="D1110" s="136"/>
      <c r="E1110" s="146"/>
      <c r="F1110" s="136"/>
    </row>
    <row r="1111" spans="1:6">
      <c r="A1111" s="144"/>
      <c r="B1111" s="144"/>
      <c r="C1111" s="136"/>
      <c r="D1111" s="136"/>
      <c r="E1111" s="146"/>
      <c r="F1111" s="136"/>
    </row>
    <row r="1112" spans="1:6">
      <c r="A1112" s="144"/>
      <c r="B1112" s="144"/>
      <c r="C1112" s="136"/>
      <c r="D1112" s="136"/>
      <c r="E1112" s="146"/>
      <c r="F1112" s="136"/>
    </row>
    <row r="1113" spans="1:6">
      <c r="A1113" s="144"/>
      <c r="B1113" s="144"/>
      <c r="C1113" s="136"/>
      <c r="D1113" s="136"/>
      <c r="E1113" s="146"/>
      <c r="F1113" s="136"/>
    </row>
    <row r="1114" spans="1:6">
      <c r="A1114" s="144"/>
      <c r="B1114" s="144"/>
      <c r="C1114" s="136"/>
      <c r="D1114" s="136"/>
      <c r="E1114" s="146"/>
      <c r="F1114" s="136"/>
    </row>
    <row r="1115" spans="1:6">
      <c r="A1115" s="144"/>
      <c r="B1115" s="144"/>
      <c r="C1115" s="136"/>
      <c r="D1115" s="136"/>
      <c r="E1115" s="146"/>
      <c r="F1115" s="136"/>
    </row>
    <row r="1116" spans="1:6">
      <c r="A1116" s="144"/>
      <c r="B1116" s="144"/>
      <c r="C1116" s="136"/>
      <c r="D1116" s="136"/>
      <c r="E1116" s="146"/>
      <c r="F1116" s="136"/>
    </row>
    <row r="1117" spans="1:6">
      <c r="A1117" s="144"/>
      <c r="B1117" s="144"/>
      <c r="C1117" s="136"/>
      <c r="D1117" s="136"/>
      <c r="E1117" s="146"/>
      <c r="F1117" s="136"/>
    </row>
    <row r="1118" spans="1:6">
      <c r="A1118" s="136"/>
      <c r="B1118" s="136"/>
      <c r="C1118" s="136"/>
      <c r="D1118" s="136"/>
      <c r="E1118" s="146"/>
      <c r="F1118" s="136"/>
    </row>
    <row r="1119" spans="1:6">
      <c r="A1119" s="136"/>
      <c r="B1119" s="136"/>
      <c r="C1119" s="136"/>
      <c r="D1119" s="136"/>
      <c r="E1119" s="146"/>
      <c r="F1119" s="136"/>
    </row>
    <row r="1120" spans="1:6">
      <c r="A1120" s="136"/>
      <c r="B1120" s="136"/>
      <c r="C1120" s="136"/>
      <c r="D1120" s="136"/>
      <c r="E1120" s="146"/>
      <c r="F1120" s="136"/>
    </row>
    <row r="1121" spans="1:6">
      <c r="A1121" s="136"/>
      <c r="B1121" s="136"/>
      <c r="C1121" s="136"/>
      <c r="D1121" s="136"/>
      <c r="E1121" s="146"/>
      <c r="F1121" s="136"/>
    </row>
    <row r="1122" spans="1:6">
      <c r="A1122" s="136"/>
      <c r="B1122" s="136"/>
      <c r="C1122" s="136"/>
      <c r="D1122" s="136"/>
      <c r="E1122" s="146"/>
      <c r="F1122" s="136"/>
    </row>
    <row r="1123" spans="1:6">
      <c r="A1123" s="136"/>
      <c r="B1123" s="136"/>
      <c r="C1123" s="136"/>
      <c r="D1123" s="136"/>
      <c r="E1123" s="146"/>
      <c r="F1123" s="136"/>
    </row>
    <row r="1124" spans="1:6">
      <c r="A1124" s="136"/>
      <c r="B1124" s="136"/>
      <c r="C1124" s="136"/>
      <c r="D1124" s="136"/>
      <c r="E1124" s="146"/>
      <c r="F1124" s="136"/>
    </row>
    <row r="1125" spans="1:6">
      <c r="A1125" s="136"/>
      <c r="B1125" s="136"/>
      <c r="C1125" s="136"/>
      <c r="D1125" s="136"/>
      <c r="E1125" s="146"/>
      <c r="F1125" s="136"/>
    </row>
    <row r="1126" spans="1:6">
      <c r="A1126" s="136"/>
      <c r="B1126" s="136"/>
      <c r="C1126" s="136"/>
      <c r="D1126" s="136"/>
      <c r="E1126" s="146"/>
      <c r="F1126" s="136"/>
    </row>
    <row r="1127" spans="1:6">
      <c r="A1127" s="136"/>
      <c r="B1127" s="136"/>
      <c r="C1127" s="136"/>
      <c r="D1127" s="136"/>
      <c r="E1127" s="146"/>
      <c r="F1127" s="136"/>
    </row>
    <row r="1128" spans="1:6">
      <c r="A1128" s="136"/>
      <c r="B1128" s="136"/>
      <c r="C1128" s="136"/>
      <c r="D1128" s="136"/>
      <c r="E1128" s="146"/>
      <c r="F1128" s="136"/>
    </row>
    <row r="1129" spans="1:6">
      <c r="A1129" s="136"/>
      <c r="B1129" s="136"/>
      <c r="C1129" s="136"/>
      <c r="D1129" s="136"/>
      <c r="E1129" s="146"/>
      <c r="F1129" s="136"/>
    </row>
    <row r="1130" spans="1:6">
      <c r="A1130" s="136"/>
      <c r="B1130" s="136"/>
      <c r="C1130" s="136"/>
      <c r="D1130" s="136"/>
      <c r="E1130" s="146"/>
      <c r="F1130" s="136"/>
    </row>
    <row r="1131" spans="1:6">
      <c r="A1131" s="136"/>
      <c r="B1131" s="136"/>
      <c r="C1131" s="136"/>
      <c r="D1131" s="136"/>
      <c r="E1131" s="146"/>
      <c r="F1131" s="136"/>
    </row>
    <row r="1132" spans="1:6">
      <c r="A1132" s="136"/>
      <c r="B1132" s="136"/>
      <c r="C1132" s="136"/>
      <c r="D1132" s="136"/>
      <c r="E1132" s="146"/>
      <c r="F1132" s="136"/>
    </row>
    <row r="1133" spans="1:6">
      <c r="A1133" s="136"/>
      <c r="B1133" s="136"/>
      <c r="C1133" s="136"/>
      <c r="D1133" s="136"/>
      <c r="E1133" s="146"/>
      <c r="F1133" s="136"/>
    </row>
    <row r="1134" spans="1:6">
      <c r="A1134" s="136"/>
      <c r="B1134" s="136"/>
      <c r="C1134" s="136"/>
      <c r="D1134" s="136"/>
      <c r="E1134" s="146"/>
      <c r="F1134" s="136"/>
    </row>
    <row r="1135" spans="1:6">
      <c r="A1135" s="136"/>
      <c r="B1135" s="136"/>
      <c r="C1135" s="136"/>
      <c r="D1135" s="136"/>
      <c r="E1135" s="146"/>
      <c r="F1135" s="136"/>
    </row>
    <row r="1136" spans="1:6">
      <c r="A1136" s="136"/>
      <c r="B1136" s="136"/>
      <c r="C1136" s="136"/>
      <c r="D1136" s="136"/>
      <c r="E1136" s="146"/>
      <c r="F1136" s="136"/>
    </row>
    <row r="1137" spans="1:6">
      <c r="A1137" s="136"/>
      <c r="B1137" s="136"/>
      <c r="C1137" s="136"/>
      <c r="D1137" s="136"/>
      <c r="E1137" s="146"/>
      <c r="F1137" s="136"/>
    </row>
    <row r="1138" spans="1:6">
      <c r="A1138" s="136"/>
      <c r="B1138" s="136"/>
      <c r="C1138" s="136"/>
      <c r="D1138" s="136"/>
      <c r="E1138" s="146"/>
      <c r="F1138" s="136"/>
    </row>
    <row r="1139" spans="1:6">
      <c r="A1139" s="136"/>
      <c r="B1139" s="136"/>
      <c r="C1139" s="136"/>
      <c r="D1139" s="136"/>
      <c r="E1139" s="146"/>
      <c r="F1139" s="136"/>
    </row>
    <row r="1140" spans="1:6">
      <c r="A1140" s="136"/>
      <c r="B1140" s="136"/>
      <c r="C1140" s="136"/>
      <c r="D1140" s="136"/>
      <c r="E1140" s="146"/>
      <c r="F1140" s="136"/>
    </row>
    <row r="1141" spans="1:6">
      <c r="A1141" s="136"/>
      <c r="B1141" s="136"/>
      <c r="C1141" s="136"/>
      <c r="D1141" s="136"/>
      <c r="E1141" s="146"/>
      <c r="F1141" s="136"/>
    </row>
    <row r="1142" spans="1:6">
      <c r="A1142" s="136"/>
      <c r="B1142" s="136"/>
      <c r="C1142" s="136"/>
      <c r="D1142" s="136"/>
      <c r="E1142" s="146"/>
      <c r="F1142" s="136"/>
    </row>
    <row r="1143" spans="1:6">
      <c r="A1143" s="136"/>
      <c r="B1143" s="136"/>
      <c r="C1143" s="136"/>
      <c r="D1143" s="136"/>
      <c r="E1143" s="146"/>
      <c r="F1143" s="136"/>
    </row>
    <row r="1144" spans="1:6">
      <c r="A1144" s="136"/>
      <c r="B1144" s="136"/>
      <c r="C1144" s="136"/>
      <c r="D1144" s="136"/>
      <c r="E1144" s="146"/>
      <c r="F1144" s="136"/>
    </row>
    <row r="1145" spans="1:6">
      <c r="A1145" s="136"/>
      <c r="B1145" s="136"/>
      <c r="C1145" s="136"/>
      <c r="D1145" s="136"/>
      <c r="E1145" s="146"/>
      <c r="F1145" s="136"/>
    </row>
    <row r="1146" spans="1:6">
      <c r="A1146" s="136"/>
      <c r="B1146" s="136"/>
      <c r="C1146" s="136"/>
      <c r="D1146" s="136"/>
      <c r="E1146" s="146"/>
      <c r="F1146" s="136"/>
    </row>
    <row r="1147" spans="1:6">
      <c r="A1147" s="136"/>
      <c r="B1147" s="136"/>
      <c r="C1147" s="136"/>
      <c r="D1147" s="136"/>
      <c r="E1147" s="146"/>
      <c r="F1147" s="136"/>
    </row>
    <row r="1148" spans="1:6">
      <c r="A1148" s="136"/>
      <c r="B1148" s="136"/>
      <c r="C1148" s="136"/>
      <c r="D1148" s="136"/>
      <c r="E1148" s="146"/>
      <c r="F1148" s="136"/>
    </row>
    <row r="1149" spans="1:6">
      <c r="A1149" s="136"/>
      <c r="B1149" s="136"/>
      <c r="C1149" s="136"/>
      <c r="D1149" s="136"/>
      <c r="E1149" s="146"/>
      <c r="F1149" s="136"/>
    </row>
    <row r="1150" spans="1:6">
      <c r="A1150" s="136"/>
      <c r="B1150" s="136"/>
      <c r="C1150" s="136"/>
      <c r="D1150" s="136"/>
      <c r="E1150" s="146"/>
      <c r="F1150" s="136"/>
    </row>
    <row r="1151" spans="1:6">
      <c r="A1151" s="136"/>
      <c r="B1151" s="136"/>
      <c r="C1151" s="136"/>
      <c r="D1151" s="136"/>
      <c r="E1151" s="146"/>
      <c r="F1151" s="136"/>
    </row>
    <row r="1152" spans="1:6">
      <c r="A1152" s="136"/>
      <c r="B1152" s="136"/>
      <c r="C1152" s="136"/>
      <c r="D1152" s="136"/>
      <c r="E1152" s="146"/>
      <c r="F1152" s="136"/>
    </row>
    <row r="1153" spans="1:6">
      <c r="A1153" s="136"/>
      <c r="B1153" s="136"/>
      <c r="C1153" s="136"/>
      <c r="D1153" s="136"/>
      <c r="E1153" s="146"/>
      <c r="F1153" s="136"/>
    </row>
    <row r="1154" spans="1:6">
      <c r="A1154" s="136"/>
      <c r="B1154" s="136"/>
      <c r="C1154" s="136"/>
      <c r="D1154" s="136"/>
      <c r="E1154" s="146"/>
      <c r="F1154" s="136"/>
    </row>
    <row r="1155" spans="1:6">
      <c r="A1155" s="136"/>
      <c r="B1155" s="136"/>
      <c r="C1155" s="136"/>
      <c r="D1155" s="136"/>
      <c r="E1155" s="146"/>
      <c r="F1155" s="136"/>
    </row>
    <row r="1156" spans="1:6">
      <c r="A1156" s="136"/>
      <c r="B1156" s="136"/>
      <c r="C1156" s="136"/>
      <c r="D1156" s="136"/>
      <c r="E1156" s="146"/>
      <c r="F1156" s="136"/>
    </row>
    <row r="1157" spans="1:6">
      <c r="A1157" s="136"/>
      <c r="B1157" s="136"/>
      <c r="C1157" s="136"/>
      <c r="D1157" s="136"/>
      <c r="E1157" s="146"/>
      <c r="F1157" s="136"/>
    </row>
    <row r="1158" spans="1:6">
      <c r="A1158" s="136"/>
      <c r="B1158" s="136"/>
      <c r="C1158" s="136"/>
      <c r="D1158" s="136"/>
      <c r="E1158" s="146"/>
      <c r="F1158" s="136"/>
    </row>
    <row r="1159" spans="1:6">
      <c r="A1159" s="136"/>
      <c r="B1159" s="136"/>
      <c r="C1159" s="136"/>
      <c r="D1159" s="136"/>
      <c r="E1159" s="146"/>
      <c r="F1159" s="136"/>
    </row>
    <row r="1160" spans="1:6">
      <c r="A1160" s="136"/>
      <c r="B1160" s="136"/>
      <c r="C1160" s="136"/>
      <c r="D1160" s="136"/>
      <c r="E1160" s="146"/>
      <c r="F1160" s="136"/>
    </row>
    <row r="1161" spans="1:6">
      <c r="A1161" s="136"/>
      <c r="B1161" s="136"/>
      <c r="C1161" s="136"/>
      <c r="D1161" s="136"/>
      <c r="E1161" s="146"/>
      <c r="F1161" s="136"/>
    </row>
    <row r="1162" spans="1:6">
      <c r="A1162" s="136"/>
      <c r="B1162" s="136"/>
      <c r="C1162" s="136"/>
      <c r="D1162" s="136"/>
      <c r="E1162" s="146"/>
      <c r="F1162" s="136"/>
    </row>
    <row r="1163" spans="1:6">
      <c r="A1163" s="136"/>
      <c r="B1163" s="136"/>
      <c r="C1163" s="136"/>
      <c r="D1163" s="136"/>
      <c r="E1163" s="146"/>
      <c r="F1163" s="136"/>
    </row>
    <row r="1164" spans="1:6">
      <c r="A1164" s="136"/>
      <c r="B1164" s="136"/>
      <c r="C1164" s="136"/>
      <c r="D1164" s="136"/>
      <c r="E1164" s="146"/>
      <c r="F1164" s="136"/>
    </row>
    <row r="1165" spans="1:6">
      <c r="A1165" s="136"/>
      <c r="B1165" s="136"/>
      <c r="C1165" s="136"/>
      <c r="D1165" s="136"/>
      <c r="E1165" s="146"/>
      <c r="F1165" s="136"/>
    </row>
    <row r="1166" spans="1:6">
      <c r="A1166" s="136"/>
      <c r="B1166" s="136"/>
      <c r="C1166" s="136"/>
      <c r="D1166" s="136"/>
      <c r="E1166" s="146"/>
      <c r="F1166" s="136"/>
    </row>
    <row r="1167" spans="1:6">
      <c r="A1167" s="136"/>
      <c r="B1167" s="136"/>
      <c r="C1167" s="136"/>
      <c r="D1167" s="136"/>
      <c r="E1167" s="146"/>
      <c r="F1167" s="136"/>
    </row>
    <row r="1168" spans="1:6">
      <c r="A1168" s="136"/>
      <c r="B1168" s="136"/>
      <c r="C1168" s="136"/>
      <c r="D1168" s="136"/>
      <c r="E1168" s="146"/>
      <c r="F1168" s="136"/>
    </row>
    <row r="1169" spans="1:6">
      <c r="A1169" s="136"/>
      <c r="B1169" s="136"/>
      <c r="C1169" s="136"/>
      <c r="D1169" s="136"/>
      <c r="E1169" s="146"/>
      <c r="F1169" s="136"/>
    </row>
    <row r="1170" spans="1:6">
      <c r="A1170" s="136"/>
      <c r="B1170" s="136"/>
      <c r="C1170" s="136"/>
      <c r="D1170" s="136"/>
      <c r="E1170" s="146"/>
      <c r="F1170" s="136"/>
    </row>
    <row r="1171" spans="1:6">
      <c r="A1171" s="136"/>
      <c r="B1171" s="136"/>
      <c r="C1171" s="136"/>
      <c r="D1171" s="136"/>
      <c r="E1171" s="146"/>
      <c r="F1171" s="136"/>
    </row>
    <row r="1172" spans="1:6">
      <c r="A1172" s="136"/>
      <c r="B1172" s="136"/>
      <c r="C1172" s="136"/>
      <c r="D1172" s="136"/>
      <c r="E1172" s="146"/>
      <c r="F1172" s="136"/>
    </row>
    <row r="1173" spans="1:6">
      <c r="A1173" s="136"/>
      <c r="B1173" s="136"/>
      <c r="C1173" s="136"/>
      <c r="D1173" s="136"/>
      <c r="E1173" s="146"/>
      <c r="F1173" s="136"/>
    </row>
    <row r="1174" spans="1:6">
      <c r="A1174" s="136"/>
      <c r="B1174" s="136"/>
      <c r="C1174" s="136"/>
      <c r="D1174" s="136"/>
      <c r="E1174" s="146"/>
      <c r="F1174" s="136"/>
    </row>
    <row r="1175" spans="1:6">
      <c r="A1175" s="136"/>
      <c r="B1175" s="136"/>
      <c r="C1175" s="136"/>
      <c r="D1175" s="136"/>
      <c r="E1175" s="146"/>
      <c r="F1175" s="136"/>
    </row>
    <row r="1176" spans="1:6">
      <c r="A1176" s="136"/>
      <c r="B1176" s="136"/>
      <c r="C1176" s="136"/>
      <c r="D1176" s="136"/>
      <c r="E1176" s="146"/>
      <c r="F1176" s="136"/>
    </row>
    <row r="1177" spans="1:6">
      <c r="A1177" s="136"/>
      <c r="B1177" s="136"/>
      <c r="C1177" s="136"/>
      <c r="D1177" s="136"/>
      <c r="E1177" s="146"/>
      <c r="F1177" s="136"/>
    </row>
    <row r="1178" spans="1:6">
      <c r="A1178" s="136"/>
      <c r="B1178" s="136"/>
      <c r="C1178" s="136"/>
      <c r="D1178" s="136"/>
      <c r="E1178" s="146"/>
      <c r="F1178" s="136"/>
    </row>
    <row r="1179" spans="1:6">
      <c r="A1179" s="136"/>
      <c r="B1179" s="136"/>
      <c r="C1179" s="136"/>
      <c r="D1179" s="136"/>
      <c r="E1179" s="146"/>
      <c r="F1179" s="136"/>
    </row>
    <row r="1180" spans="1:6">
      <c r="A1180" s="136"/>
      <c r="B1180" s="136"/>
      <c r="C1180" s="136"/>
      <c r="D1180" s="136"/>
      <c r="E1180" s="146"/>
      <c r="F1180" s="136"/>
    </row>
    <row r="1181" spans="1:6">
      <c r="A1181" s="136"/>
      <c r="B1181" s="136"/>
      <c r="C1181" s="136"/>
      <c r="D1181" s="136"/>
      <c r="E1181" s="146"/>
      <c r="F1181" s="136"/>
    </row>
    <row r="1182" spans="1:6">
      <c r="A1182" s="136"/>
      <c r="B1182" s="136"/>
      <c r="C1182" s="136"/>
      <c r="D1182" s="136"/>
      <c r="E1182" s="146"/>
      <c r="F1182" s="136"/>
    </row>
    <row r="1183" spans="1:6">
      <c r="A1183" s="136"/>
      <c r="B1183" s="136"/>
      <c r="C1183" s="136"/>
      <c r="D1183" s="136"/>
      <c r="E1183" s="146"/>
      <c r="F1183" s="136"/>
    </row>
    <row r="1184" spans="1:6">
      <c r="A1184" s="136"/>
      <c r="B1184" s="136"/>
      <c r="C1184" s="136"/>
      <c r="D1184" s="136"/>
      <c r="E1184" s="146"/>
      <c r="F1184" s="136"/>
    </row>
    <row r="1185" spans="1:6">
      <c r="A1185" s="136"/>
      <c r="B1185" s="136"/>
      <c r="C1185" s="136"/>
      <c r="D1185" s="136"/>
      <c r="E1185" s="146"/>
      <c r="F1185" s="136"/>
    </row>
    <row r="1186" spans="1:6">
      <c r="A1186" s="136"/>
      <c r="B1186" s="136"/>
      <c r="C1186" s="136"/>
      <c r="D1186" s="136"/>
      <c r="E1186" s="146"/>
      <c r="F1186" s="136"/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1.1020833253860474" right="1.1020833253860474" top="0.78750002384185791" bottom="0.78750002384185791" header="0.51180553436279297" footer="0.51180553436279297"/>
  <pageSetup paperSize="9" scale="91" fitToHeight="999" orientation="landscape" errors="blank" horizontalDpi="8189" verticalDpi="8189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30"/>
  <sheetViews>
    <sheetView showGridLines="0" zoomScaleNormal="100" zoomScaleSheetLayoutView="100" workbookViewId="0">
      <pane ySplit="13" topLeftCell="A14" activePane="bottomLeft" state="frozen"/>
      <selection activeCell="D123" sqref="D123"/>
      <selection pane="bottomLeft" activeCell="I34" sqref="I34"/>
    </sheetView>
  </sheetViews>
  <sheetFormatPr defaultColWidth="9.140625" defaultRowHeight="11.25"/>
  <cols>
    <col min="1" max="1" width="5.7109375" style="210" customWidth="1"/>
    <col min="2" max="2" width="4.5703125" style="210" customWidth="1"/>
    <col min="3" max="3" width="4.7109375" style="210" customWidth="1"/>
    <col min="4" max="4" width="12.7109375" style="210" customWidth="1"/>
    <col min="5" max="5" width="55.7109375" style="210" customWidth="1"/>
    <col min="6" max="6" width="4.7109375" style="210" customWidth="1"/>
    <col min="7" max="7" width="9.5703125" style="210" customWidth="1"/>
    <col min="8" max="8" width="9.85546875" style="210" customWidth="1"/>
    <col min="9" max="9" width="12.7109375" style="210" customWidth="1"/>
    <col min="10" max="11" width="10.7109375" style="210" hidden="1" customWidth="1"/>
    <col min="12" max="12" width="9.7109375" style="210" hidden="1" customWidth="1"/>
    <col min="13" max="13" width="11.5703125" style="210" hidden="1" customWidth="1"/>
    <col min="14" max="14" width="6" style="210" customWidth="1"/>
    <col min="15" max="15" width="6.7109375" style="210" hidden="1" customWidth="1"/>
    <col min="16" max="16" width="7.140625" style="210" hidden="1" customWidth="1"/>
    <col min="17" max="19" width="9.140625" style="210" hidden="1" customWidth="1"/>
    <col min="20" max="20" width="18.7109375" style="210" hidden="1" customWidth="1"/>
    <col min="21" max="16384" width="9.140625" style="210"/>
  </cols>
  <sheetData>
    <row r="1" spans="1:21" ht="18">
      <c r="A1" s="207" t="s">
        <v>304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9"/>
      <c r="P1" s="209"/>
      <c r="Q1" s="208"/>
      <c r="R1" s="208"/>
      <c r="S1" s="208"/>
      <c r="T1" s="208"/>
    </row>
    <row r="2" spans="1:21">
      <c r="A2" s="211" t="s">
        <v>74</v>
      </c>
      <c r="B2" s="212"/>
      <c r="C2" s="200" t="str">
        <f>'Krycí list'!E5</f>
        <v>Modernizácia fakultnej nemocnice Trenčín  - Nový pavilón centrálnych operačných sál, OAIM a urgent.príjem -stupeň PSP</v>
      </c>
      <c r="D2" s="214"/>
      <c r="E2" s="214"/>
      <c r="F2" s="212"/>
      <c r="G2" s="212"/>
      <c r="H2" s="212"/>
      <c r="I2" s="212"/>
      <c r="J2" s="212"/>
      <c r="K2" s="212"/>
      <c r="L2" s="208"/>
      <c r="M2" s="208"/>
      <c r="N2" s="208"/>
      <c r="O2" s="209"/>
      <c r="P2" s="209"/>
      <c r="Q2" s="208"/>
      <c r="R2" s="208"/>
      <c r="S2" s="208"/>
      <c r="T2" s="208"/>
    </row>
    <row r="3" spans="1:21">
      <c r="A3" s="211" t="s">
        <v>303</v>
      </c>
      <c r="B3" s="212"/>
      <c r="C3" s="200" t="s">
        <v>319</v>
      </c>
      <c r="D3" s="214"/>
      <c r="E3" s="214"/>
      <c r="F3" s="212"/>
      <c r="G3" s="212"/>
      <c r="H3" s="212"/>
      <c r="I3" s="213"/>
      <c r="J3" s="214"/>
      <c r="K3" s="214"/>
      <c r="L3" s="208"/>
      <c r="M3" s="208"/>
      <c r="N3" s="208"/>
      <c r="O3" s="209"/>
      <c r="P3" s="209"/>
      <c r="Q3" s="208"/>
      <c r="R3" s="208"/>
      <c r="S3" s="208"/>
      <c r="T3" s="208"/>
    </row>
    <row r="4" spans="1:21">
      <c r="A4" s="211" t="s">
        <v>301</v>
      </c>
      <c r="B4" s="212"/>
      <c r="C4" s="212" t="s">
        <v>4495</v>
      </c>
      <c r="D4" s="214"/>
      <c r="E4" s="214"/>
      <c r="F4" s="212"/>
      <c r="G4" s="212"/>
      <c r="H4" s="212"/>
      <c r="I4" s="213"/>
      <c r="J4" s="214"/>
      <c r="K4" s="214"/>
      <c r="L4" s="208"/>
      <c r="M4" s="208"/>
      <c r="N4" s="208"/>
      <c r="O4" s="209"/>
      <c r="P4" s="209"/>
      <c r="Q4" s="208"/>
      <c r="R4" s="208"/>
      <c r="S4" s="208"/>
      <c r="T4" s="208"/>
    </row>
    <row r="5" spans="1:21">
      <c r="A5" s="212" t="s">
        <v>300</v>
      </c>
      <c r="B5" s="212"/>
      <c r="C5" s="200" t="s">
        <v>6</v>
      </c>
      <c r="D5" s="214"/>
      <c r="E5" s="214"/>
      <c r="F5" s="212"/>
      <c r="G5" s="212"/>
      <c r="H5" s="212"/>
      <c r="I5" s="215"/>
      <c r="J5" s="214"/>
      <c r="K5" s="214"/>
      <c r="L5" s="208"/>
      <c r="M5" s="208"/>
      <c r="N5" s="208"/>
      <c r="O5" s="209"/>
      <c r="P5" s="209"/>
      <c r="Q5" s="208"/>
      <c r="R5" s="208"/>
      <c r="S5" s="208"/>
      <c r="T5" s="208"/>
    </row>
    <row r="6" spans="1:21" ht="5.25" customHeight="1">
      <c r="A6" s="212"/>
      <c r="B6" s="212"/>
      <c r="C6" s="200"/>
      <c r="D6" s="214"/>
      <c r="E6" s="214"/>
      <c r="F6" s="212"/>
      <c r="G6" s="212"/>
      <c r="H6" s="212"/>
      <c r="I6" s="215"/>
      <c r="J6" s="214"/>
      <c r="K6" s="214"/>
      <c r="L6" s="208"/>
      <c r="M6" s="208"/>
      <c r="N6" s="208"/>
      <c r="O6" s="209"/>
      <c r="P6" s="209"/>
      <c r="Q6" s="208"/>
      <c r="R6" s="208"/>
      <c r="S6" s="208"/>
      <c r="T6" s="208"/>
    </row>
    <row r="7" spans="1:21">
      <c r="A7" s="212" t="s">
        <v>77</v>
      </c>
      <c r="B7" s="212"/>
      <c r="C7" s="200" t="str">
        <f>'Krycí list'!E26</f>
        <v>Fakultná nemocnica Trenčín, Legionárska 28</v>
      </c>
      <c r="D7" s="214"/>
      <c r="E7" s="214"/>
      <c r="F7" s="212"/>
      <c r="G7" s="212"/>
      <c r="H7" s="212"/>
      <c r="I7" s="215"/>
      <c r="J7" s="214"/>
      <c r="K7" s="214"/>
      <c r="L7" s="208"/>
      <c r="M7" s="208"/>
      <c r="N7" s="208"/>
      <c r="O7" s="209"/>
      <c r="P7" s="209"/>
      <c r="Q7" s="208"/>
      <c r="R7" s="208"/>
      <c r="S7" s="208"/>
      <c r="T7" s="208"/>
    </row>
    <row r="8" spans="1:21">
      <c r="A8" s="212" t="s">
        <v>79</v>
      </c>
      <c r="B8" s="212"/>
      <c r="C8" s="213"/>
      <c r="D8" s="214"/>
      <c r="E8" s="214"/>
      <c r="F8" s="212"/>
      <c r="G8" s="212"/>
      <c r="H8" s="212"/>
      <c r="I8" s="215"/>
      <c r="J8" s="214"/>
      <c r="K8" s="214"/>
      <c r="L8" s="208"/>
      <c r="M8" s="208"/>
      <c r="N8" s="208"/>
      <c r="O8" s="209"/>
      <c r="P8" s="209"/>
      <c r="Q8" s="208"/>
      <c r="R8" s="208"/>
      <c r="S8" s="208"/>
      <c r="T8" s="208"/>
    </row>
    <row r="9" spans="1:21">
      <c r="A9" s="212" t="s">
        <v>75</v>
      </c>
      <c r="B9" s="212"/>
      <c r="C9" s="213" t="s">
        <v>4494</v>
      </c>
      <c r="D9" s="214"/>
      <c r="E9" s="214"/>
      <c r="F9" s="212"/>
      <c r="G9" s="212"/>
      <c r="H9" s="212"/>
      <c r="I9" s="215"/>
      <c r="J9" s="214"/>
      <c r="K9" s="214"/>
      <c r="L9" s="208"/>
      <c r="M9" s="208"/>
      <c r="N9" s="208"/>
      <c r="O9" s="209"/>
      <c r="P9" s="209"/>
      <c r="Q9" s="208"/>
      <c r="R9" s="208"/>
      <c r="S9" s="208"/>
      <c r="T9" s="208"/>
    </row>
    <row r="10" spans="1:21" ht="6" customHeight="1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9"/>
      <c r="P10" s="209"/>
      <c r="Q10" s="208"/>
      <c r="R10" s="208"/>
      <c r="S10" s="208"/>
      <c r="T10" s="208"/>
    </row>
    <row r="11" spans="1:21" ht="22.5">
      <c r="A11" s="216" t="s">
        <v>299</v>
      </c>
      <c r="B11" s="217" t="s">
        <v>298</v>
      </c>
      <c r="C11" s="217" t="s">
        <v>297</v>
      </c>
      <c r="D11" s="217" t="s">
        <v>296</v>
      </c>
      <c r="E11" s="217" t="s">
        <v>82</v>
      </c>
      <c r="F11" s="217" t="s">
        <v>295</v>
      </c>
      <c r="G11" s="217" t="s">
        <v>294</v>
      </c>
      <c r="H11" s="217" t="s">
        <v>293</v>
      </c>
      <c r="I11" s="217" t="s">
        <v>292</v>
      </c>
      <c r="J11" s="217" t="s">
        <v>291</v>
      </c>
      <c r="K11" s="217" t="s">
        <v>290</v>
      </c>
      <c r="L11" s="217" t="s">
        <v>289</v>
      </c>
      <c r="M11" s="217" t="s">
        <v>288</v>
      </c>
      <c r="N11" s="217" t="s">
        <v>287</v>
      </c>
      <c r="O11" s="218" t="s">
        <v>286</v>
      </c>
      <c r="P11" s="218" t="s">
        <v>285</v>
      </c>
      <c r="Q11" s="217"/>
      <c r="R11" s="217"/>
      <c r="S11" s="217"/>
      <c r="T11" s="219" t="s">
        <v>284</v>
      </c>
      <c r="U11" s="220"/>
    </row>
    <row r="12" spans="1:21">
      <c r="A12" s="221">
        <v>1</v>
      </c>
      <c r="B12" s="222">
        <v>2</v>
      </c>
      <c r="C12" s="222">
        <v>3</v>
      </c>
      <c r="D12" s="222">
        <v>4</v>
      </c>
      <c r="E12" s="222">
        <v>5</v>
      </c>
      <c r="F12" s="222">
        <v>6</v>
      </c>
      <c r="G12" s="222">
        <v>7</v>
      </c>
      <c r="H12" s="222">
        <v>8</v>
      </c>
      <c r="I12" s="222">
        <v>9</v>
      </c>
      <c r="J12" s="222"/>
      <c r="K12" s="222"/>
      <c r="L12" s="222"/>
      <c r="M12" s="222"/>
      <c r="N12" s="222">
        <v>10</v>
      </c>
      <c r="O12" s="223">
        <v>11</v>
      </c>
      <c r="P12" s="223">
        <v>12</v>
      </c>
      <c r="Q12" s="222"/>
      <c r="R12" s="222"/>
      <c r="S12" s="222"/>
      <c r="T12" s="224">
        <v>11</v>
      </c>
      <c r="U12" s="220"/>
    </row>
    <row r="13" spans="1:21" ht="4.5" customHeight="1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25"/>
      <c r="O13" s="226"/>
      <c r="P13" s="227"/>
      <c r="Q13" s="225"/>
      <c r="R13" s="225"/>
      <c r="S13" s="225"/>
      <c r="T13" s="225"/>
    </row>
    <row r="14" spans="1:21" s="231" customFormat="1" ht="12.75" customHeight="1">
      <c r="A14" s="228"/>
      <c r="B14" s="229" t="s">
        <v>58</v>
      </c>
      <c r="C14" s="228"/>
      <c r="D14" s="228" t="s">
        <v>38</v>
      </c>
      <c r="E14" s="228" t="s">
        <v>283</v>
      </c>
      <c r="F14" s="228"/>
      <c r="G14" s="228"/>
      <c r="H14" s="228"/>
      <c r="I14" s="230"/>
      <c r="J14" s="228"/>
      <c r="K14" s="230" t="e">
        <f>#REF!+K15+K23+K28</f>
        <v>#REF!</v>
      </c>
      <c r="L14" s="228"/>
      <c r="M14" s="230" t="e">
        <f>#REF!+M15+M23+M28</f>
        <v>#REF!</v>
      </c>
      <c r="N14" s="228"/>
      <c r="P14" s="231" t="s">
        <v>155</v>
      </c>
    </row>
    <row r="15" spans="1:21" s="232" customFormat="1" ht="12.75" customHeight="1">
      <c r="B15" s="233" t="s">
        <v>58</v>
      </c>
      <c r="D15" s="232" t="s">
        <v>4493</v>
      </c>
      <c r="E15" s="232" t="s">
        <v>4492</v>
      </c>
      <c r="I15" s="234">
        <f>SUBTOTAL(9,I16)</f>
        <v>0</v>
      </c>
      <c r="K15" s="234">
        <f>SUM(K16:K22)</f>
        <v>0</v>
      </c>
      <c r="M15" s="234">
        <f>SUM(M16:M22)</f>
        <v>0</v>
      </c>
      <c r="P15" s="232" t="s">
        <v>152</v>
      </c>
    </row>
    <row r="16" spans="1:21" s="242" customFormat="1" ht="12.75" customHeight="1">
      <c r="A16" s="235">
        <v>1</v>
      </c>
      <c r="B16" s="235" t="s">
        <v>151</v>
      </c>
      <c r="C16" s="235" t="s">
        <v>150</v>
      </c>
      <c r="D16" s="236" t="s">
        <v>4491</v>
      </c>
      <c r="E16" s="237" t="s">
        <v>4490</v>
      </c>
      <c r="F16" s="235" t="s">
        <v>250</v>
      </c>
      <c r="G16" s="238">
        <v>23.584</v>
      </c>
      <c r="H16" s="238"/>
      <c r="I16" s="238">
        <f>ROUND(G16*H16,3)</f>
        <v>0</v>
      </c>
      <c r="J16" s="239">
        <v>0</v>
      </c>
      <c r="K16" s="238">
        <f>G16*J16</f>
        <v>0</v>
      </c>
      <c r="L16" s="239">
        <v>0</v>
      </c>
      <c r="M16" s="238">
        <f>G16*L16</f>
        <v>0</v>
      </c>
      <c r="N16" s="240">
        <v>20</v>
      </c>
      <c r="O16" s="241">
        <v>4</v>
      </c>
      <c r="P16" s="242" t="s">
        <v>146</v>
      </c>
    </row>
    <row r="17" spans="1:19" s="670" customFormat="1" ht="22.5" customHeight="1">
      <c r="A17" s="673"/>
      <c r="B17" s="673"/>
      <c r="C17" s="673"/>
      <c r="D17" s="670" t="s">
        <v>3</v>
      </c>
      <c r="E17" s="672" t="s">
        <v>4489</v>
      </c>
      <c r="G17" s="671">
        <v>23.584</v>
      </c>
      <c r="P17" s="670">
        <v>2</v>
      </c>
      <c r="Q17" s="670" t="s">
        <v>155</v>
      </c>
      <c r="R17" s="670" t="s">
        <v>4476</v>
      </c>
      <c r="S17" s="670" t="s">
        <v>155</v>
      </c>
    </row>
    <row r="18" spans="1:19" s="674" customFormat="1" ht="12.75" customHeight="1">
      <c r="A18" s="673"/>
      <c r="B18" s="673"/>
      <c r="C18" s="673"/>
      <c r="D18" s="674" t="s">
        <v>3</v>
      </c>
      <c r="E18" s="676" t="s">
        <v>4488</v>
      </c>
      <c r="G18" s="675">
        <v>0</v>
      </c>
      <c r="P18" s="674">
        <v>2</v>
      </c>
      <c r="Q18" s="674" t="s">
        <v>155</v>
      </c>
      <c r="R18" s="674" t="s">
        <v>4476</v>
      </c>
      <c r="S18" s="674" t="s">
        <v>155</v>
      </c>
    </row>
    <row r="19" spans="1:19" s="674" customFormat="1" ht="12.75" customHeight="1">
      <c r="A19" s="673"/>
      <c r="B19" s="673"/>
      <c r="C19" s="673"/>
      <c r="D19" s="674" t="s">
        <v>3</v>
      </c>
      <c r="E19" s="676" t="s">
        <v>4487</v>
      </c>
      <c r="G19" s="675">
        <v>0</v>
      </c>
      <c r="P19" s="674">
        <v>2</v>
      </c>
      <c r="Q19" s="674" t="s">
        <v>155</v>
      </c>
      <c r="R19" s="674" t="s">
        <v>4476</v>
      </c>
      <c r="S19" s="674" t="s">
        <v>155</v>
      </c>
    </row>
    <row r="20" spans="1:19" s="674" customFormat="1" ht="12.75" customHeight="1">
      <c r="A20" s="673"/>
      <c r="B20" s="673"/>
      <c r="C20" s="673"/>
      <c r="D20" s="674" t="s">
        <v>3</v>
      </c>
      <c r="E20" s="676" t="s">
        <v>4486</v>
      </c>
      <c r="G20" s="675">
        <v>0</v>
      </c>
      <c r="P20" s="674">
        <v>2</v>
      </c>
      <c r="Q20" s="674" t="s">
        <v>155</v>
      </c>
      <c r="R20" s="674" t="s">
        <v>4476</v>
      </c>
      <c r="S20" s="674" t="s">
        <v>155</v>
      </c>
    </row>
    <row r="21" spans="1:19" s="674" customFormat="1" ht="12.75" customHeight="1">
      <c r="A21" s="673"/>
      <c r="B21" s="673"/>
      <c r="C21" s="673"/>
      <c r="D21" s="674" t="s">
        <v>3</v>
      </c>
      <c r="E21" s="676" t="s">
        <v>4485</v>
      </c>
      <c r="G21" s="675">
        <v>0</v>
      </c>
      <c r="P21" s="674">
        <v>2</v>
      </c>
      <c r="Q21" s="674" t="s">
        <v>155</v>
      </c>
      <c r="R21" s="674" t="s">
        <v>4476</v>
      </c>
      <c r="S21" s="674" t="s">
        <v>155</v>
      </c>
    </row>
    <row r="22" spans="1:19" s="677" customFormat="1" ht="12.75" customHeight="1">
      <c r="A22" s="673"/>
      <c r="B22" s="673"/>
      <c r="C22" s="673"/>
      <c r="D22" s="677" t="s">
        <v>3</v>
      </c>
      <c r="E22" s="679" t="s">
        <v>4484</v>
      </c>
      <c r="G22" s="678">
        <v>23.584</v>
      </c>
      <c r="P22" s="677">
        <v>2</v>
      </c>
      <c r="Q22" s="677" t="s">
        <v>155</v>
      </c>
      <c r="R22" s="677" t="s">
        <v>4476</v>
      </c>
      <c r="S22" s="677" t="s">
        <v>152</v>
      </c>
    </row>
    <row r="23" spans="1:19" s="232" customFormat="1" ht="12.75" customHeight="1">
      <c r="B23" s="233" t="s">
        <v>58</v>
      </c>
      <c r="D23" s="232" t="s">
        <v>4483</v>
      </c>
      <c r="E23" s="232" t="s">
        <v>4482</v>
      </c>
      <c r="I23" s="234">
        <f>SUBTOTAL(9,I24)</f>
        <v>0</v>
      </c>
      <c r="K23" s="234">
        <f>SUM(K24:K27)</f>
        <v>0</v>
      </c>
      <c r="M23" s="234">
        <f>SUM(M24:M27)</f>
        <v>0</v>
      </c>
      <c r="P23" s="232" t="s">
        <v>152</v>
      </c>
    </row>
    <row r="24" spans="1:19" s="242" customFormat="1" ht="12.75" customHeight="1">
      <c r="A24" s="235">
        <v>2</v>
      </c>
      <c r="B24" s="235" t="s">
        <v>151</v>
      </c>
      <c r="C24" s="235" t="s">
        <v>150</v>
      </c>
      <c r="D24" s="236" t="s">
        <v>4481</v>
      </c>
      <c r="E24" s="237" t="s">
        <v>4480</v>
      </c>
      <c r="F24" s="235" t="s">
        <v>313</v>
      </c>
      <c r="G24" s="238">
        <v>1</v>
      </c>
      <c r="H24" s="238"/>
      <c r="I24" s="238">
        <f>ROUND(G24*H24,3)</f>
        <v>0</v>
      </c>
      <c r="J24" s="239">
        <v>0</v>
      </c>
      <c r="K24" s="238">
        <f>G24*J24</f>
        <v>0</v>
      </c>
      <c r="L24" s="239">
        <v>0</v>
      </c>
      <c r="M24" s="238">
        <f>G24*L24</f>
        <v>0</v>
      </c>
      <c r="N24" s="240">
        <v>20</v>
      </c>
      <c r="O24" s="241">
        <v>4</v>
      </c>
      <c r="P24" s="242" t="s">
        <v>146</v>
      </c>
    </row>
    <row r="25" spans="1:19" s="674" customFormat="1" ht="12.75" customHeight="1">
      <c r="A25" s="673"/>
      <c r="B25" s="673"/>
      <c r="C25" s="673"/>
      <c r="D25" s="674" t="s">
        <v>3</v>
      </c>
      <c r="E25" s="676" t="s">
        <v>4479</v>
      </c>
      <c r="G25" s="675">
        <v>0</v>
      </c>
      <c r="P25" s="674">
        <v>2</v>
      </c>
      <c r="Q25" s="674" t="s">
        <v>155</v>
      </c>
      <c r="R25" s="674" t="s">
        <v>4476</v>
      </c>
      <c r="S25" s="674" t="s">
        <v>155</v>
      </c>
    </row>
    <row r="26" spans="1:19" s="674" customFormat="1" ht="12.75" customHeight="1">
      <c r="A26" s="673"/>
      <c r="B26" s="673"/>
      <c r="C26" s="673"/>
      <c r="D26" s="674" t="s">
        <v>3</v>
      </c>
      <c r="E26" s="676" t="s">
        <v>4478</v>
      </c>
      <c r="G26" s="675">
        <v>0</v>
      </c>
      <c r="P26" s="674">
        <v>2</v>
      </c>
      <c r="Q26" s="674" t="s">
        <v>155</v>
      </c>
      <c r="R26" s="674" t="s">
        <v>4476</v>
      </c>
      <c r="S26" s="674" t="s">
        <v>155</v>
      </c>
    </row>
    <row r="27" spans="1:19" s="674" customFormat="1" ht="12.75" customHeight="1">
      <c r="A27" s="673"/>
      <c r="B27" s="673"/>
      <c r="C27" s="673"/>
      <c r="D27" s="674" t="s">
        <v>3</v>
      </c>
      <c r="E27" s="676" t="s">
        <v>4477</v>
      </c>
      <c r="G27" s="675">
        <v>0</v>
      </c>
      <c r="P27" s="674">
        <v>2</v>
      </c>
      <c r="Q27" s="674" t="s">
        <v>155</v>
      </c>
      <c r="R27" s="674" t="s">
        <v>4476</v>
      </c>
      <c r="S27" s="674" t="s">
        <v>155</v>
      </c>
    </row>
    <row r="28" spans="1:19" s="232" customFormat="1" ht="12.75" customHeight="1">
      <c r="B28" s="233" t="s">
        <v>58</v>
      </c>
      <c r="D28" s="232" t="s">
        <v>4475</v>
      </c>
      <c r="E28" s="232" t="s">
        <v>4474</v>
      </c>
      <c r="I28" s="234">
        <f>SUBTOTAL(9,I29)</f>
        <v>0</v>
      </c>
      <c r="K28" s="234">
        <f>K29</f>
        <v>5.4000000000000001E-4</v>
      </c>
      <c r="M28" s="234">
        <f>M29</f>
        <v>0</v>
      </c>
      <c r="P28" s="232" t="s">
        <v>152</v>
      </c>
    </row>
    <row r="29" spans="1:19" s="242" customFormat="1" ht="12.75" customHeight="1">
      <c r="A29" s="235">
        <v>3</v>
      </c>
      <c r="B29" s="235" t="s">
        <v>151</v>
      </c>
      <c r="C29" s="235" t="s">
        <v>731</v>
      </c>
      <c r="D29" s="236" t="s">
        <v>4473</v>
      </c>
      <c r="E29" s="237" t="s">
        <v>4472</v>
      </c>
      <c r="F29" s="235" t="s">
        <v>171</v>
      </c>
      <c r="G29" s="238">
        <v>1</v>
      </c>
      <c r="H29" s="238"/>
      <c r="I29" s="238">
        <f>ROUND(G29*H29,3)</f>
        <v>0</v>
      </c>
      <c r="J29" s="239">
        <v>5.4000000000000001E-4</v>
      </c>
      <c r="K29" s="238">
        <f>G29*J29</f>
        <v>5.4000000000000001E-4</v>
      </c>
      <c r="L29" s="239">
        <v>0</v>
      </c>
      <c r="M29" s="238">
        <f>G29*L29</f>
        <v>0</v>
      </c>
      <c r="N29" s="240">
        <v>20</v>
      </c>
      <c r="O29" s="241">
        <v>16</v>
      </c>
      <c r="P29" s="242" t="s">
        <v>146</v>
      </c>
    </row>
    <row r="30" spans="1:19" s="253" customFormat="1">
      <c r="E30" s="253" t="s">
        <v>125</v>
      </c>
      <c r="I30" s="254">
        <f>SUBTOTAL(9,I15:I29)</f>
        <v>0</v>
      </c>
      <c r="K30" s="254" t="e">
        <f>K14</f>
        <v>#REF!</v>
      </c>
      <c r="M30" s="254" t="e">
        <f>M14</f>
        <v>#REF!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.59055118110236227" right="0.59055118110236227" top="0.59055118110236227" bottom="0.59055118110236227" header="0.51181102362204722" footer="0.51181102362204722"/>
  <pageSetup paperSize="9" scale="73" fitToHeight="999" orientation="portrait" errors="blank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48"/>
  <sheetViews>
    <sheetView showGridLines="0" zoomScaleNormal="100" zoomScaleSheetLayoutView="100" workbookViewId="0">
      <pane ySplit="13" topLeftCell="A14" activePane="bottomLeft" state="frozen"/>
      <selection activeCell="D123" sqref="D123"/>
      <selection pane="bottomLeft" activeCell="W53" sqref="W53"/>
    </sheetView>
  </sheetViews>
  <sheetFormatPr defaultColWidth="9.140625" defaultRowHeight="11.25"/>
  <cols>
    <col min="1" max="1" width="5.7109375" style="210" customWidth="1"/>
    <col min="2" max="2" width="4.5703125" style="210" customWidth="1"/>
    <col min="3" max="3" width="4.7109375" style="210" customWidth="1"/>
    <col min="4" max="4" width="12.7109375" style="210" customWidth="1"/>
    <col min="5" max="5" width="55.7109375" style="210" customWidth="1"/>
    <col min="6" max="6" width="4.7109375" style="210" customWidth="1"/>
    <col min="7" max="7" width="9.5703125" style="210" customWidth="1"/>
    <col min="8" max="8" width="9.85546875" style="210" customWidth="1"/>
    <col min="9" max="9" width="12.7109375" style="210" customWidth="1"/>
    <col min="10" max="11" width="10.7109375" style="210" hidden="1" customWidth="1"/>
    <col min="12" max="12" width="9.7109375" style="210" hidden="1" customWidth="1"/>
    <col min="13" max="13" width="11.5703125" style="210" hidden="1" customWidth="1"/>
    <col min="14" max="14" width="6" style="210" customWidth="1"/>
    <col min="15" max="15" width="6.7109375" style="210" hidden="1" customWidth="1"/>
    <col min="16" max="16" width="7.140625" style="210" hidden="1" customWidth="1"/>
    <col min="17" max="19" width="9.140625" style="210" hidden="1" customWidth="1"/>
    <col min="20" max="20" width="18.7109375" style="210" hidden="1" customWidth="1"/>
    <col min="21" max="16384" width="9.140625" style="210"/>
  </cols>
  <sheetData>
    <row r="1" spans="1:21" ht="18">
      <c r="A1" s="207" t="s">
        <v>304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9"/>
      <c r="P1" s="209"/>
      <c r="Q1" s="208"/>
      <c r="R1" s="208"/>
      <c r="S1" s="208"/>
      <c r="T1" s="208"/>
    </row>
    <row r="2" spans="1:21">
      <c r="A2" s="211" t="s">
        <v>74</v>
      </c>
      <c r="B2" s="212"/>
      <c r="C2" s="200" t="str">
        <f>'Krycí list'!E5</f>
        <v>Modernizácia fakultnej nemocnice Trenčín  - Nový pavilón centrálnych operačných sál, OAIM a urgent.príjem -stupeň PSP</v>
      </c>
      <c r="D2" s="214"/>
      <c r="E2" s="214"/>
      <c r="F2" s="212"/>
      <c r="G2" s="212"/>
      <c r="H2" s="212"/>
      <c r="I2" s="212"/>
      <c r="J2" s="212"/>
      <c r="K2" s="212"/>
      <c r="L2" s="208"/>
      <c r="M2" s="208"/>
      <c r="N2" s="208"/>
      <c r="O2" s="209"/>
      <c r="P2" s="209"/>
      <c r="Q2" s="208"/>
      <c r="R2" s="208"/>
      <c r="S2" s="208"/>
      <c r="T2" s="208"/>
    </row>
    <row r="3" spans="1:21">
      <c r="A3" s="211" t="s">
        <v>303</v>
      </c>
      <c r="B3" s="212"/>
      <c r="C3" s="213" t="s">
        <v>4556</v>
      </c>
      <c r="D3" s="214"/>
      <c r="E3" s="214"/>
      <c r="F3" s="212"/>
      <c r="G3" s="212"/>
      <c r="H3" s="212"/>
      <c r="I3" s="213"/>
      <c r="J3" s="214"/>
      <c r="K3" s="214"/>
      <c r="L3" s="208"/>
      <c r="M3" s="208"/>
      <c r="N3" s="208"/>
      <c r="O3" s="209"/>
      <c r="P3" s="209"/>
      <c r="Q3" s="208"/>
      <c r="R3" s="208"/>
      <c r="S3" s="208"/>
      <c r="T3" s="208"/>
    </row>
    <row r="4" spans="1:21">
      <c r="A4" s="211" t="s">
        <v>301</v>
      </c>
      <c r="B4" s="212"/>
      <c r="C4" s="213"/>
      <c r="D4" s="214"/>
      <c r="E4" s="214"/>
      <c r="F4" s="212"/>
      <c r="G4" s="212"/>
      <c r="H4" s="212"/>
      <c r="I4" s="213"/>
      <c r="J4" s="214"/>
      <c r="K4" s="214"/>
      <c r="L4" s="208"/>
      <c r="M4" s="208"/>
      <c r="N4" s="208"/>
      <c r="O4" s="209"/>
      <c r="P4" s="209"/>
      <c r="Q4" s="208"/>
      <c r="R4" s="208"/>
      <c r="S4" s="208"/>
      <c r="T4" s="208"/>
    </row>
    <row r="5" spans="1:21">
      <c r="A5" s="212" t="s">
        <v>300</v>
      </c>
      <c r="B5" s="212"/>
      <c r="C5" s="213"/>
      <c r="D5" s="214"/>
      <c r="E5" s="214"/>
      <c r="F5" s="212"/>
      <c r="G5" s="212"/>
      <c r="H5" s="212"/>
      <c r="I5" s="215"/>
      <c r="J5" s="214"/>
      <c r="K5" s="214"/>
      <c r="L5" s="208"/>
      <c r="M5" s="208"/>
      <c r="N5" s="208"/>
      <c r="O5" s="209"/>
      <c r="P5" s="209"/>
      <c r="Q5" s="208"/>
      <c r="R5" s="208"/>
      <c r="S5" s="208"/>
      <c r="T5" s="208"/>
    </row>
    <row r="6" spans="1:21" ht="5.25" customHeight="1">
      <c r="A6" s="212"/>
      <c r="B6" s="212"/>
      <c r="C6" s="213"/>
      <c r="D6" s="214"/>
      <c r="E6" s="214"/>
      <c r="F6" s="212"/>
      <c r="G6" s="212"/>
      <c r="H6" s="212"/>
      <c r="I6" s="215"/>
      <c r="J6" s="214"/>
      <c r="K6" s="214"/>
      <c r="L6" s="208"/>
      <c r="M6" s="208"/>
      <c r="N6" s="208"/>
      <c r="O6" s="209"/>
      <c r="P6" s="209"/>
      <c r="Q6" s="208"/>
      <c r="R6" s="208"/>
      <c r="S6" s="208"/>
      <c r="T6" s="208"/>
    </row>
    <row r="7" spans="1:21">
      <c r="A7" s="212" t="s">
        <v>77</v>
      </c>
      <c r="B7" s="212"/>
      <c r="C7" s="200" t="str">
        <f>'Krycí list'!E26</f>
        <v>Fakultná nemocnica Trenčín, Legionárska 28</v>
      </c>
      <c r="D7" s="214"/>
      <c r="E7" s="214"/>
      <c r="F7" s="212"/>
      <c r="G7" s="212"/>
      <c r="H7" s="212"/>
      <c r="I7" s="215"/>
      <c r="J7" s="214"/>
      <c r="K7" s="214"/>
      <c r="L7" s="208"/>
      <c r="M7" s="208"/>
      <c r="N7" s="208"/>
      <c r="O7" s="209"/>
      <c r="P7" s="209"/>
      <c r="Q7" s="208"/>
      <c r="R7" s="208"/>
      <c r="S7" s="208"/>
      <c r="T7" s="208"/>
    </row>
    <row r="8" spans="1:21">
      <c r="A8" s="212" t="s">
        <v>79</v>
      </c>
      <c r="B8" s="212"/>
      <c r="C8" s="213"/>
      <c r="D8" s="214"/>
      <c r="E8" s="214"/>
      <c r="F8" s="212"/>
      <c r="G8" s="212"/>
      <c r="H8" s="212"/>
      <c r="I8" s="215"/>
      <c r="J8" s="214"/>
      <c r="K8" s="214"/>
      <c r="L8" s="208"/>
      <c r="M8" s="208"/>
      <c r="N8" s="208"/>
      <c r="O8" s="209"/>
      <c r="P8" s="209"/>
      <c r="Q8" s="208"/>
      <c r="R8" s="208"/>
      <c r="S8" s="208"/>
      <c r="T8" s="208"/>
    </row>
    <row r="9" spans="1:21">
      <c r="A9" s="212" t="s">
        <v>75</v>
      </c>
      <c r="B9" s="212"/>
      <c r="C9" s="213" t="s">
        <v>22</v>
      </c>
      <c r="D9" s="214"/>
      <c r="E9" s="214"/>
      <c r="F9" s="212"/>
      <c r="G9" s="212"/>
      <c r="H9" s="212"/>
      <c r="I9" s="215"/>
      <c r="J9" s="214"/>
      <c r="K9" s="214"/>
      <c r="L9" s="208"/>
      <c r="M9" s="208"/>
      <c r="N9" s="208"/>
      <c r="O9" s="209"/>
      <c r="P9" s="209"/>
      <c r="Q9" s="208"/>
      <c r="R9" s="208"/>
      <c r="S9" s="208"/>
      <c r="T9" s="208"/>
    </row>
    <row r="10" spans="1:21" ht="6" customHeight="1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9"/>
      <c r="P10" s="209"/>
      <c r="Q10" s="208"/>
      <c r="R10" s="208"/>
      <c r="S10" s="208"/>
      <c r="T10" s="208"/>
    </row>
    <row r="11" spans="1:21" ht="22.5">
      <c r="A11" s="216" t="s">
        <v>299</v>
      </c>
      <c r="B11" s="217" t="s">
        <v>298</v>
      </c>
      <c r="C11" s="217" t="s">
        <v>297</v>
      </c>
      <c r="D11" s="217" t="s">
        <v>296</v>
      </c>
      <c r="E11" s="217" t="s">
        <v>82</v>
      </c>
      <c r="F11" s="217" t="s">
        <v>295</v>
      </c>
      <c r="G11" s="217" t="s">
        <v>294</v>
      </c>
      <c r="H11" s="217" t="s">
        <v>293</v>
      </c>
      <c r="I11" s="217" t="s">
        <v>292</v>
      </c>
      <c r="J11" s="217" t="s">
        <v>291</v>
      </c>
      <c r="K11" s="217" t="s">
        <v>290</v>
      </c>
      <c r="L11" s="217" t="s">
        <v>289</v>
      </c>
      <c r="M11" s="217" t="s">
        <v>288</v>
      </c>
      <c r="N11" s="217" t="s">
        <v>287</v>
      </c>
      <c r="O11" s="218" t="s">
        <v>286</v>
      </c>
      <c r="P11" s="218" t="s">
        <v>285</v>
      </c>
      <c r="Q11" s="217"/>
      <c r="R11" s="217"/>
      <c r="S11" s="217"/>
      <c r="T11" s="219" t="s">
        <v>284</v>
      </c>
      <c r="U11" s="220"/>
    </row>
    <row r="12" spans="1:21">
      <c r="A12" s="221">
        <v>1</v>
      </c>
      <c r="B12" s="222">
        <v>2</v>
      </c>
      <c r="C12" s="222">
        <v>3</v>
      </c>
      <c r="D12" s="222">
        <v>4</v>
      </c>
      <c r="E12" s="222">
        <v>5</v>
      </c>
      <c r="F12" s="222">
        <v>6</v>
      </c>
      <c r="G12" s="222">
        <v>7</v>
      </c>
      <c r="H12" s="222">
        <v>8</v>
      </c>
      <c r="I12" s="222">
        <v>9</v>
      </c>
      <c r="J12" s="222"/>
      <c r="K12" s="222"/>
      <c r="L12" s="222"/>
      <c r="M12" s="222"/>
      <c r="N12" s="222">
        <v>10</v>
      </c>
      <c r="O12" s="223">
        <v>11</v>
      </c>
      <c r="P12" s="223">
        <v>12</v>
      </c>
      <c r="Q12" s="222"/>
      <c r="R12" s="222"/>
      <c r="S12" s="222"/>
      <c r="T12" s="224">
        <v>11</v>
      </c>
      <c r="U12" s="220"/>
    </row>
    <row r="13" spans="1:21" ht="4.5" customHeight="1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25"/>
      <c r="O13" s="226"/>
      <c r="P13" s="227"/>
      <c r="Q13" s="225"/>
      <c r="R13" s="225"/>
      <c r="S13" s="225"/>
      <c r="T13" s="225"/>
    </row>
    <row r="14" spans="1:21" s="231" customFormat="1" ht="12.75" customHeight="1">
      <c r="A14" s="228"/>
      <c r="B14" s="229" t="s">
        <v>58</v>
      </c>
      <c r="C14" s="228"/>
      <c r="D14" s="228" t="s">
        <v>38</v>
      </c>
      <c r="E14" s="228" t="s">
        <v>283</v>
      </c>
      <c r="F14" s="228"/>
      <c r="G14" s="228"/>
      <c r="H14" s="228"/>
      <c r="I14" s="230">
        <f>I15+I41+I46</f>
        <v>0</v>
      </c>
      <c r="J14" s="228"/>
      <c r="K14" s="230">
        <f>K15+K41+K46</f>
        <v>0</v>
      </c>
      <c r="L14" s="228"/>
      <c r="M14" s="230">
        <f>M15+M41+M46</f>
        <v>0</v>
      </c>
      <c r="N14" s="228"/>
      <c r="P14" s="231" t="s">
        <v>155</v>
      </c>
    </row>
    <row r="15" spans="1:21" s="232" customFormat="1" ht="12.75" customHeight="1">
      <c r="B15" s="233" t="s">
        <v>58</v>
      </c>
      <c r="D15" s="232" t="s">
        <v>152</v>
      </c>
      <c r="E15" s="232" t="s">
        <v>282</v>
      </c>
      <c r="I15" s="234">
        <f>SUM(I16:I40)</f>
        <v>0</v>
      </c>
      <c r="K15" s="234">
        <f>SUM(K16:K40)</f>
        <v>0</v>
      </c>
      <c r="M15" s="234">
        <f>SUM(M16:M40)</f>
        <v>0</v>
      </c>
      <c r="P15" s="232" t="s">
        <v>152</v>
      </c>
    </row>
    <row r="16" spans="1:21" s="242" customFormat="1" ht="12.75" customHeight="1">
      <c r="A16" s="235">
        <v>1</v>
      </c>
      <c r="B16" s="235" t="s">
        <v>151</v>
      </c>
      <c r="C16" s="235" t="s">
        <v>150</v>
      </c>
      <c r="D16" s="236" t="s">
        <v>4496</v>
      </c>
      <c r="E16" s="237" t="s">
        <v>4497</v>
      </c>
      <c r="F16" s="235" t="s">
        <v>182</v>
      </c>
      <c r="G16" s="238">
        <v>558.6</v>
      </c>
      <c r="H16" s="238"/>
      <c r="I16" s="238">
        <f t="shared" ref="I16:I40" si="0">ROUND(G16*H16,3)</f>
        <v>0</v>
      </c>
      <c r="J16" s="239">
        <v>0</v>
      </c>
      <c r="K16" s="238">
        <f t="shared" ref="K16:K40" si="1">G16*J16</f>
        <v>0</v>
      </c>
      <c r="L16" s="239">
        <v>0</v>
      </c>
      <c r="M16" s="238">
        <f t="shared" ref="M16:M40" si="2">G16*L16</f>
        <v>0</v>
      </c>
      <c r="N16" s="240">
        <v>20</v>
      </c>
      <c r="O16" s="241">
        <v>4</v>
      </c>
      <c r="P16" s="242" t="s">
        <v>146</v>
      </c>
    </row>
    <row r="17" spans="1:16" s="242" customFormat="1" ht="12.75" customHeight="1">
      <c r="A17" s="235">
        <v>2</v>
      </c>
      <c r="B17" s="235" t="s">
        <v>151</v>
      </c>
      <c r="C17" s="235" t="s">
        <v>150</v>
      </c>
      <c r="D17" s="236" t="s">
        <v>4498</v>
      </c>
      <c r="E17" s="237" t="s">
        <v>4499</v>
      </c>
      <c r="F17" s="235" t="s">
        <v>182</v>
      </c>
      <c r="G17" s="238">
        <v>558.6</v>
      </c>
      <c r="H17" s="736"/>
      <c r="I17" s="238">
        <f t="shared" si="0"/>
        <v>0</v>
      </c>
      <c r="J17" s="239">
        <v>0</v>
      </c>
      <c r="K17" s="238">
        <f t="shared" si="1"/>
        <v>0</v>
      </c>
      <c r="L17" s="239">
        <v>0</v>
      </c>
      <c r="M17" s="238">
        <f t="shared" si="2"/>
        <v>0</v>
      </c>
      <c r="N17" s="240">
        <v>20</v>
      </c>
      <c r="O17" s="241">
        <v>4</v>
      </c>
      <c r="P17" s="242" t="s">
        <v>146</v>
      </c>
    </row>
    <row r="18" spans="1:16" s="242" customFormat="1" ht="12.75" customHeight="1">
      <c r="A18" s="235">
        <v>3</v>
      </c>
      <c r="B18" s="235" t="s">
        <v>151</v>
      </c>
      <c r="C18" s="235" t="s">
        <v>150</v>
      </c>
      <c r="D18" s="236" t="s">
        <v>4500</v>
      </c>
      <c r="E18" s="237" t="s">
        <v>4501</v>
      </c>
      <c r="F18" s="235" t="s">
        <v>250</v>
      </c>
      <c r="G18" s="238">
        <v>3724</v>
      </c>
      <c r="H18" s="238"/>
      <c r="I18" s="238">
        <f t="shared" si="0"/>
        <v>0</v>
      </c>
      <c r="J18" s="239">
        <v>0</v>
      </c>
      <c r="K18" s="238">
        <f t="shared" si="1"/>
        <v>0</v>
      </c>
      <c r="L18" s="239">
        <v>0</v>
      </c>
      <c r="M18" s="238">
        <f t="shared" si="2"/>
        <v>0</v>
      </c>
      <c r="N18" s="240">
        <v>20</v>
      </c>
      <c r="O18" s="241">
        <v>4</v>
      </c>
      <c r="P18" s="242" t="s">
        <v>146</v>
      </c>
    </row>
    <row r="19" spans="1:16" s="250" customFormat="1" ht="12.75" customHeight="1">
      <c r="A19" s="243">
        <v>4</v>
      </c>
      <c r="B19" s="243" t="s">
        <v>157</v>
      </c>
      <c r="C19" s="243" t="s">
        <v>160</v>
      </c>
      <c r="D19" s="244" t="s">
        <v>4502</v>
      </c>
      <c r="E19" s="245" t="s">
        <v>4503</v>
      </c>
      <c r="F19" s="243" t="s">
        <v>939</v>
      </c>
      <c r="G19" s="246">
        <v>191.786</v>
      </c>
      <c r="H19" s="246"/>
      <c r="I19" s="246">
        <f t="shared" si="0"/>
        <v>0</v>
      </c>
      <c r="J19" s="247">
        <v>0</v>
      </c>
      <c r="K19" s="246">
        <f t="shared" si="1"/>
        <v>0</v>
      </c>
      <c r="L19" s="247">
        <v>0</v>
      </c>
      <c r="M19" s="246">
        <f t="shared" si="2"/>
        <v>0</v>
      </c>
      <c r="N19" s="248">
        <v>20</v>
      </c>
      <c r="O19" s="249">
        <v>8</v>
      </c>
      <c r="P19" s="250" t="s">
        <v>146</v>
      </c>
    </row>
    <row r="20" spans="1:16" s="242" customFormat="1" ht="12.75" customHeight="1">
      <c r="A20" s="235">
        <v>5</v>
      </c>
      <c r="B20" s="235" t="s">
        <v>151</v>
      </c>
      <c r="C20" s="235" t="s">
        <v>150</v>
      </c>
      <c r="D20" s="236" t="s">
        <v>4504</v>
      </c>
      <c r="E20" s="237" t="s">
        <v>4505</v>
      </c>
      <c r="F20" s="235" t="s">
        <v>250</v>
      </c>
      <c r="G20" s="238">
        <v>90.5</v>
      </c>
      <c r="H20" s="238"/>
      <c r="I20" s="238">
        <f t="shared" si="0"/>
        <v>0</v>
      </c>
      <c r="J20" s="239">
        <v>0</v>
      </c>
      <c r="K20" s="238">
        <f t="shared" si="1"/>
        <v>0</v>
      </c>
      <c r="L20" s="239">
        <v>0</v>
      </c>
      <c r="M20" s="238">
        <f t="shared" si="2"/>
        <v>0</v>
      </c>
      <c r="N20" s="240">
        <v>20</v>
      </c>
      <c r="O20" s="241">
        <v>4</v>
      </c>
      <c r="P20" s="242" t="s">
        <v>146</v>
      </c>
    </row>
    <row r="21" spans="1:16" s="242" customFormat="1" ht="12.75" customHeight="1">
      <c r="A21" s="235">
        <v>6</v>
      </c>
      <c r="B21" s="235" t="s">
        <v>151</v>
      </c>
      <c r="C21" s="235" t="s">
        <v>150</v>
      </c>
      <c r="D21" s="236" t="s">
        <v>4506</v>
      </c>
      <c r="E21" s="237" t="s">
        <v>4507</v>
      </c>
      <c r="F21" s="235" t="s">
        <v>250</v>
      </c>
      <c r="G21" s="238">
        <v>69.3</v>
      </c>
      <c r="H21" s="238"/>
      <c r="I21" s="238">
        <f t="shared" si="0"/>
        <v>0</v>
      </c>
      <c r="J21" s="239">
        <v>0</v>
      </c>
      <c r="K21" s="238">
        <f t="shared" si="1"/>
        <v>0</v>
      </c>
      <c r="L21" s="239">
        <v>0</v>
      </c>
      <c r="M21" s="238">
        <f t="shared" si="2"/>
        <v>0</v>
      </c>
      <c r="N21" s="240">
        <v>20</v>
      </c>
      <c r="O21" s="241">
        <v>4</v>
      </c>
      <c r="P21" s="242" t="s">
        <v>146</v>
      </c>
    </row>
    <row r="22" spans="1:16" s="242" customFormat="1" ht="12.75" customHeight="1">
      <c r="A22" s="235">
        <v>7</v>
      </c>
      <c r="B22" s="235" t="s">
        <v>151</v>
      </c>
      <c r="C22" s="235" t="s">
        <v>150</v>
      </c>
      <c r="D22" s="236" t="s">
        <v>4508</v>
      </c>
      <c r="E22" s="237" t="s">
        <v>4509</v>
      </c>
      <c r="F22" s="235" t="s">
        <v>250</v>
      </c>
      <c r="G22" s="238">
        <v>3892.5</v>
      </c>
      <c r="H22" s="238"/>
      <c r="I22" s="238">
        <f t="shared" si="0"/>
        <v>0</v>
      </c>
      <c r="J22" s="239">
        <v>0</v>
      </c>
      <c r="K22" s="238">
        <f t="shared" si="1"/>
        <v>0</v>
      </c>
      <c r="L22" s="239">
        <v>0</v>
      </c>
      <c r="M22" s="238">
        <f t="shared" si="2"/>
        <v>0</v>
      </c>
      <c r="N22" s="240">
        <v>20</v>
      </c>
      <c r="O22" s="241">
        <v>4</v>
      </c>
      <c r="P22" s="242" t="s">
        <v>146</v>
      </c>
    </row>
    <row r="23" spans="1:16" s="242" customFormat="1" ht="12.75" customHeight="1">
      <c r="A23" s="235">
        <v>8</v>
      </c>
      <c r="B23" s="235" t="s">
        <v>151</v>
      </c>
      <c r="C23" s="235" t="s">
        <v>150</v>
      </c>
      <c r="D23" s="236" t="s">
        <v>4510</v>
      </c>
      <c r="E23" s="237" t="s">
        <v>4511</v>
      </c>
      <c r="F23" s="235" t="s">
        <v>182</v>
      </c>
      <c r="G23" s="238">
        <v>558.6</v>
      </c>
      <c r="H23" s="238"/>
      <c r="I23" s="238">
        <f t="shared" si="0"/>
        <v>0</v>
      </c>
      <c r="J23" s="239">
        <v>0</v>
      </c>
      <c r="K23" s="238">
        <f t="shared" si="1"/>
        <v>0</v>
      </c>
      <c r="L23" s="239">
        <v>0</v>
      </c>
      <c r="M23" s="238">
        <f t="shared" si="2"/>
        <v>0</v>
      </c>
      <c r="N23" s="240">
        <v>20</v>
      </c>
      <c r="O23" s="241">
        <v>4</v>
      </c>
      <c r="P23" s="242" t="s">
        <v>146</v>
      </c>
    </row>
    <row r="24" spans="1:16" s="242" customFormat="1" ht="22.5" customHeight="1">
      <c r="A24" s="235">
        <v>9</v>
      </c>
      <c r="B24" s="235" t="s">
        <v>151</v>
      </c>
      <c r="C24" s="235" t="s">
        <v>150</v>
      </c>
      <c r="D24" s="236" t="s">
        <v>4512</v>
      </c>
      <c r="E24" s="237" t="s">
        <v>4513</v>
      </c>
      <c r="F24" s="235" t="s">
        <v>250</v>
      </c>
      <c r="G24" s="238">
        <v>3724</v>
      </c>
      <c r="H24" s="238"/>
      <c r="I24" s="238">
        <f t="shared" si="0"/>
        <v>0</v>
      </c>
      <c r="J24" s="239">
        <v>0</v>
      </c>
      <c r="K24" s="238">
        <f t="shared" si="1"/>
        <v>0</v>
      </c>
      <c r="L24" s="239">
        <v>0</v>
      </c>
      <c r="M24" s="238">
        <f t="shared" si="2"/>
        <v>0</v>
      </c>
      <c r="N24" s="240">
        <v>20</v>
      </c>
      <c r="O24" s="241">
        <v>4</v>
      </c>
      <c r="P24" s="242" t="s">
        <v>146</v>
      </c>
    </row>
    <row r="25" spans="1:16" s="242" customFormat="1" ht="22.5" customHeight="1">
      <c r="A25" s="235">
        <v>10</v>
      </c>
      <c r="B25" s="235" t="s">
        <v>151</v>
      </c>
      <c r="C25" s="235" t="s">
        <v>150</v>
      </c>
      <c r="D25" s="236" t="s">
        <v>4514</v>
      </c>
      <c r="E25" s="237" t="s">
        <v>4515</v>
      </c>
      <c r="F25" s="235" t="s">
        <v>250</v>
      </c>
      <c r="G25" s="238">
        <v>3724</v>
      </c>
      <c r="H25" s="238"/>
      <c r="I25" s="238">
        <f t="shared" si="0"/>
        <v>0</v>
      </c>
      <c r="J25" s="239">
        <v>0</v>
      </c>
      <c r="K25" s="238">
        <f t="shared" si="1"/>
        <v>0</v>
      </c>
      <c r="L25" s="239">
        <v>0</v>
      </c>
      <c r="M25" s="238">
        <f t="shared" si="2"/>
        <v>0</v>
      </c>
      <c r="N25" s="240">
        <v>20</v>
      </c>
      <c r="O25" s="241">
        <v>4</v>
      </c>
      <c r="P25" s="242" t="s">
        <v>146</v>
      </c>
    </row>
    <row r="26" spans="1:16" s="242" customFormat="1" ht="12.75" customHeight="1">
      <c r="A26" s="235">
        <v>11</v>
      </c>
      <c r="B26" s="235" t="s">
        <v>151</v>
      </c>
      <c r="C26" s="235" t="s">
        <v>150</v>
      </c>
      <c r="D26" s="236" t="s">
        <v>4516</v>
      </c>
      <c r="E26" s="237" t="s">
        <v>4517</v>
      </c>
      <c r="F26" s="235" t="s">
        <v>171</v>
      </c>
      <c r="G26" s="238">
        <v>5</v>
      </c>
      <c r="H26" s="238"/>
      <c r="I26" s="238">
        <f t="shared" si="0"/>
        <v>0</v>
      </c>
      <c r="J26" s="239">
        <v>0</v>
      </c>
      <c r="K26" s="238">
        <f t="shared" si="1"/>
        <v>0</v>
      </c>
      <c r="L26" s="239">
        <v>0</v>
      </c>
      <c r="M26" s="238">
        <f t="shared" si="2"/>
        <v>0</v>
      </c>
      <c r="N26" s="240">
        <v>20</v>
      </c>
      <c r="O26" s="241">
        <v>4</v>
      </c>
      <c r="P26" s="242" t="s">
        <v>146</v>
      </c>
    </row>
    <row r="27" spans="1:16" s="242" customFormat="1" ht="22.5" customHeight="1">
      <c r="A27" s="235">
        <v>12</v>
      </c>
      <c r="B27" s="235" t="s">
        <v>151</v>
      </c>
      <c r="C27" s="235" t="s">
        <v>150</v>
      </c>
      <c r="D27" s="236" t="s">
        <v>4518</v>
      </c>
      <c r="E27" s="237" t="s">
        <v>4519</v>
      </c>
      <c r="F27" s="235" t="s">
        <v>171</v>
      </c>
      <c r="G27" s="238">
        <v>65</v>
      </c>
      <c r="H27" s="238"/>
      <c r="I27" s="238">
        <f t="shared" si="0"/>
        <v>0</v>
      </c>
      <c r="J27" s="239">
        <v>0</v>
      </c>
      <c r="K27" s="238">
        <f t="shared" si="1"/>
        <v>0</v>
      </c>
      <c r="L27" s="239">
        <v>0</v>
      </c>
      <c r="M27" s="238">
        <f t="shared" si="2"/>
        <v>0</v>
      </c>
      <c r="N27" s="240">
        <v>20</v>
      </c>
      <c r="O27" s="241">
        <v>4</v>
      </c>
      <c r="P27" s="242" t="s">
        <v>146</v>
      </c>
    </row>
    <row r="28" spans="1:16" s="242" customFormat="1" ht="22.5" customHeight="1">
      <c r="A28" s="235">
        <v>13</v>
      </c>
      <c r="B28" s="235" t="s">
        <v>151</v>
      </c>
      <c r="C28" s="235" t="s">
        <v>150</v>
      </c>
      <c r="D28" s="236" t="s">
        <v>4520</v>
      </c>
      <c r="E28" s="237" t="s">
        <v>4521</v>
      </c>
      <c r="F28" s="235" t="s">
        <v>171</v>
      </c>
      <c r="G28" s="238">
        <v>5</v>
      </c>
      <c r="H28" s="238"/>
      <c r="I28" s="238">
        <f t="shared" si="0"/>
        <v>0</v>
      </c>
      <c r="J28" s="239">
        <v>0</v>
      </c>
      <c r="K28" s="238">
        <f t="shared" si="1"/>
        <v>0</v>
      </c>
      <c r="L28" s="239">
        <v>0</v>
      </c>
      <c r="M28" s="238">
        <f t="shared" si="2"/>
        <v>0</v>
      </c>
      <c r="N28" s="240">
        <v>20</v>
      </c>
      <c r="O28" s="241">
        <v>4</v>
      </c>
      <c r="P28" s="242" t="s">
        <v>146</v>
      </c>
    </row>
    <row r="29" spans="1:16" s="242" customFormat="1" ht="12.75" customHeight="1">
      <c r="A29" s="235">
        <v>14</v>
      </c>
      <c r="B29" s="235" t="s">
        <v>151</v>
      </c>
      <c r="C29" s="235" t="s">
        <v>150</v>
      </c>
      <c r="D29" s="236" t="s">
        <v>4522</v>
      </c>
      <c r="E29" s="237" t="s">
        <v>4523</v>
      </c>
      <c r="F29" s="235" t="s">
        <v>171</v>
      </c>
      <c r="G29" s="238">
        <v>65</v>
      </c>
      <c r="H29" s="238"/>
      <c r="I29" s="238">
        <f t="shared" si="0"/>
        <v>0</v>
      </c>
      <c r="J29" s="239">
        <v>0</v>
      </c>
      <c r="K29" s="238">
        <f t="shared" si="1"/>
        <v>0</v>
      </c>
      <c r="L29" s="239">
        <v>0</v>
      </c>
      <c r="M29" s="238">
        <f t="shared" si="2"/>
        <v>0</v>
      </c>
      <c r="N29" s="240">
        <v>20</v>
      </c>
      <c r="O29" s="241">
        <v>4</v>
      </c>
      <c r="P29" s="242" t="s">
        <v>146</v>
      </c>
    </row>
    <row r="30" spans="1:16" s="242" customFormat="1" ht="22.5" customHeight="1">
      <c r="A30" s="235">
        <v>15</v>
      </c>
      <c r="B30" s="235" t="s">
        <v>151</v>
      </c>
      <c r="C30" s="235" t="s">
        <v>150</v>
      </c>
      <c r="D30" s="236" t="s">
        <v>4524</v>
      </c>
      <c r="E30" s="237" t="s">
        <v>4525</v>
      </c>
      <c r="F30" s="235" t="s">
        <v>250</v>
      </c>
      <c r="G30" s="238">
        <v>99.2</v>
      </c>
      <c r="H30" s="238"/>
      <c r="I30" s="238">
        <f t="shared" si="0"/>
        <v>0</v>
      </c>
      <c r="J30" s="239">
        <v>0</v>
      </c>
      <c r="K30" s="238">
        <f t="shared" si="1"/>
        <v>0</v>
      </c>
      <c r="L30" s="239">
        <v>0</v>
      </c>
      <c r="M30" s="238">
        <f t="shared" si="2"/>
        <v>0</v>
      </c>
      <c r="N30" s="240">
        <v>20</v>
      </c>
      <c r="O30" s="241">
        <v>4</v>
      </c>
      <c r="P30" s="242" t="s">
        <v>146</v>
      </c>
    </row>
    <row r="31" spans="1:16" s="242" customFormat="1" ht="12.75" customHeight="1">
      <c r="A31" s="235">
        <v>16</v>
      </c>
      <c r="B31" s="235" t="s">
        <v>151</v>
      </c>
      <c r="C31" s="235" t="s">
        <v>150</v>
      </c>
      <c r="D31" s="236" t="s">
        <v>4526</v>
      </c>
      <c r="E31" s="237" t="s">
        <v>4527</v>
      </c>
      <c r="F31" s="235" t="s">
        <v>250</v>
      </c>
      <c r="G31" s="238">
        <v>3724</v>
      </c>
      <c r="H31" s="238"/>
      <c r="I31" s="238">
        <f t="shared" si="0"/>
        <v>0</v>
      </c>
      <c r="J31" s="239">
        <v>0</v>
      </c>
      <c r="K31" s="238">
        <f t="shared" si="1"/>
        <v>0</v>
      </c>
      <c r="L31" s="239">
        <v>0</v>
      </c>
      <c r="M31" s="238">
        <f t="shared" si="2"/>
        <v>0</v>
      </c>
      <c r="N31" s="240">
        <v>20</v>
      </c>
      <c r="O31" s="241">
        <v>4</v>
      </c>
      <c r="P31" s="242" t="s">
        <v>146</v>
      </c>
    </row>
    <row r="32" spans="1:16" s="242" customFormat="1" ht="12.75" customHeight="1">
      <c r="A32" s="235">
        <v>17</v>
      </c>
      <c r="B32" s="235" t="s">
        <v>151</v>
      </c>
      <c r="C32" s="235" t="s">
        <v>150</v>
      </c>
      <c r="D32" s="236" t="s">
        <v>4528</v>
      </c>
      <c r="E32" s="237" t="s">
        <v>4529</v>
      </c>
      <c r="F32" s="235" t="s">
        <v>250</v>
      </c>
      <c r="G32" s="238">
        <v>3724</v>
      </c>
      <c r="H32" s="238"/>
      <c r="I32" s="238">
        <f t="shared" si="0"/>
        <v>0</v>
      </c>
      <c r="J32" s="239">
        <v>0</v>
      </c>
      <c r="K32" s="238">
        <f t="shared" si="1"/>
        <v>0</v>
      </c>
      <c r="L32" s="239">
        <v>0</v>
      </c>
      <c r="M32" s="238">
        <f t="shared" si="2"/>
        <v>0</v>
      </c>
      <c r="N32" s="240">
        <v>20</v>
      </c>
      <c r="O32" s="241">
        <v>4</v>
      </c>
      <c r="P32" s="242" t="s">
        <v>146</v>
      </c>
    </row>
    <row r="33" spans="1:16" s="242" customFormat="1" ht="22.5" customHeight="1">
      <c r="A33" s="235">
        <v>18</v>
      </c>
      <c r="B33" s="235" t="s">
        <v>151</v>
      </c>
      <c r="C33" s="235" t="s">
        <v>150</v>
      </c>
      <c r="D33" s="236" t="s">
        <v>4530</v>
      </c>
      <c r="E33" s="237" t="s">
        <v>4531</v>
      </c>
      <c r="F33" s="235" t="s">
        <v>171</v>
      </c>
      <c r="G33" s="238">
        <v>65</v>
      </c>
      <c r="H33" s="238"/>
      <c r="I33" s="238">
        <f t="shared" si="0"/>
        <v>0</v>
      </c>
      <c r="J33" s="239">
        <v>0</v>
      </c>
      <c r="K33" s="238">
        <f t="shared" si="1"/>
        <v>0</v>
      </c>
      <c r="L33" s="239">
        <v>0</v>
      </c>
      <c r="M33" s="238">
        <f t="shared" si="2"/>
        <v>0</v>
      </c>
      <c r="N33" s="240">
        <v>20</v>
      </c>
      <c r="O33" s="241">
        <v>4</v>
      </c>
      <c r="P33" s="242" t="s">
        <v>146</v>
      </c>
    </row>
    <row r="34" spans="1:16" s="250" customFormat="1" ht="12.75" customHeight="1">
      <c r="A34" s="243">
        <v>19</v>
      </c>
      <c r="B34" s="243" t="s">
        <v>157</v>
      </c>
      <c r="C34" s="243" t="s">
        <v>160</v>
      </c>
      <c r="D34" s="244" t="s">
        <v>4532</v>
      </c>
      <c r="E34" s="245" t="s">
        <v>4533</v>
      </c>
      <c r="F34" s="243" t="s">
        <v>171</v>
      </c>
      <c r="G34" s="246">
        <v>66.95</v>
      </c>
      <c r="H34" s="246"/>
      <c r="I34" s="246">
        <f t="shared" si="0"/>
        <v>0</v>
      </c>
      <c r="J34" s="247">
        <v>0</v>
      </c>
      <c r="K34" s="246">
        <f t="shared" si="1"/>
        <v>0</v>
      </c>
      <c r="L34" s="247">
        <v>0</v>
      </c>
      <c r="M34" s="246">
        <f t="shared" si="2"/>
        <v>0</v>
      </c>
      <c r="N34" s="248">
        <v>20</v>
      </c>
      <c r="O34" s="249">
        <v>8</v>
      </c>
      <c r="P34" s="250" t="s">
        <v>146</v>
      </c>
    </row>
    <row r="35" spans="1:16" s="242" customFormat="1" ht="22.5" customHeight="1">
      <c r="A35" s="235">
        <v>20</v>
      </c>
      <c r="B35" s="235" t="s">
        <v>151</v>
      </c>
      <c r="C35" s="235" t="s">
        <v>150</v>
      </c>
      <c r="D35" s="236" t="s">
        <v>4534</v>
      </c>
      <c r="E35" s="237" t="s">
        <v>4535</v>
      </c>
      <c r="F35" s="235" t="s">
        <v>171</v>
      </c>
      <c r="G35" s="238">
        <v>5</v>
      </c>
      <c r="H35" s="238"/>
      <c r="I35" s="238">
        <f t="shared" si="0"/>
        <v>0</v>
      </c>
      <c r="J35" s="239">
        <v>0</v>
      </c>
      <c r="K35" s="238">
        <f t="shared" si="1"/>
        <v>0</v>
      </c>
      <c r="L35" s="239">
        <v>0</v>
      </c>
      <c r="M35" s="238">
        <f t="shared" si="2"/>
        <v>0</v>
      </c>
      <c r="N35" s="240">
        <v>20</v>
      </c>
      <c r="O35" s="241">
        <v>4</v>
      </c>
      <c r="P35" s="242" t="s">
        <v>146</v>
      </c>
    </row>
    <row r="36" spans="1:16" s="250" customFormat="1" ht="12.75" customHeight="1">
      <c r="A36" s="243">
        <v>21</v>
      </c>
      <c r="B36" s="243" t="s">
        <v>157</v>
      </c>
      <c r="C36" s="243" t="s">
        <v>160</v>
      </c>
      <c r="D36" s="244" t="s">
        <v>4536</v>
      </c>
      <c r="E36" s="245" t="s">
        <v>4537</v>
      </c>
      <c r="F36" s="243" t="s">
        <v>171</v>
      </c>
      <c r="G36" s="246">
        <v>2.1</v>
      </c>
      <c r="H36" s="246"/>
      <c r="I36" s="246">
        <f t="shared" si="0"/>
        <v>0</v>
      </c>
      <c r="J36" s="247">
        <v>0</v>
      </c>
      <c r="K36" s="246">
        <f t="shared" si="1"/>
        <v>0</v>
      </c>
      <c r="L36" s="247">
        <v>0</v>
      </c>
      <c r="M36" s="246">
        <f t="shared" si="2"/>
        <v>0</v>
      </c>
      <c r="N36" s="248">
        <v>20</v>
      </c>
      <c r="O36" s="249">
        <v>8</v>
      </c>
      <c r="P36" s="250" t="s">
        <v>146</v>
      </c>
    </row>
    <row r="37" spans="1:16" s="250" customFormat="1" ht="12.75" customHeight="1">
      <c r="A37" s="243">
        <v>22</v>
      </c>
      <c r="B37" s="243" t="s">
        <v>157</v>
      </c>
      <c r="C37" s="243" t="s">
        <v>160</v>
      </c>
      <c r="D37" s="244" t="s">
        <v>4538</v>
      </c>
      <c r="E37" s="245" t="s">
        <v>4539</v>
      </c>
      <c r="F37" s="243" t="s">
        <v>171</v>
      </c>
      <c r="G37" s="246">
        <v>3.15</v>
      </c>
      <c r="H37" s="246"/>
      <c r="I37" s="246">
        <f t="shared" si="0"/>
        <v>0</v>
      </c>
      <c r="J37" s="247">
        <v>0</v>
      </c>
      <c r="K37" s="246">
        <f t="shared" si="1"/>
        <v>0</v>
      </c>
      <c r="L37" s="247">
        <v>0</v>
      </c>
      <c r="M37" s="246">
        <f t="shared" si="2"/>
        <v>0</v>
      </c>
      <c r="N37" s="248">
        <v>20</v>
      </c>
      <c r="O37" s="249">
        <v>8</v>
      </c>
      <c r="P37" s="250" t="s">
        <v>146</v>
      </c>
    </row>
    <row r="38" spans="1:16" s="242" customFormat="1" ht="22.5" customHeight="1">
      <c r="A38" s="235">
        <v>23</v>
      </c>
      <c r="B38" s="235" t="s">
        <v>151</v>
      </c>
      <c r="C38" s="235" t="s">
        <v>150</v>
      </c>
      <c r="D38" s="236" t="s">
        <v>4540</v>
      </c>
      <c r="E38" s="237" t="s">
        <v>4541</v>
      </c>
      <c r="F38" s="235" t="s">
        <v>171</v>
      </c>
      <c r="G38" s="238">
        <v>5</v>
      </c>
      <c r="H38" s="238"/>
      <c r="I38" s="238">
        <f t="shared" si="0"/>
        <v>0</v>
      </c>
      <c r="J38" s="239">
        <v>0</v>
      </c>
      <c r="K38" s="238">
        <f t="shared" si="1"/>
        <v>0</v>
      </c>
      <c r="L38" s="239">
        <v>0</v>
      </c>
      <c r="M38" s="238">
        <f t="shared" si="2"/>
        <v>0</v>
      </c>
      <c r="N38" s="240">
        <v>20</v>
      </c>
      <c r="O38" s="241">
        <v>4</v>
      </c>
      <c r="P38" s="242" t="s">
        <v>146</v>
      </c>
    </row>
    <row r="39" spans="1:16" s="250" customFormat="1" ht="12.75" customHeight="1">
      <c r="A39" s="243">
        <v>24</v>
      </c>
      <c r="B39" s="243" t="s">
        <v>157</v>
      </c>
      <c r="C39" s="243" t="s">
        <v>160</v>
      </c>
      <c r="D39" s="244" t="s">
        <v>4542</v>
      </c>
      <c r="E39" s="245" t="s">
        <v>4543</v>
      </c>
      <c r="F39" s="243" t="s">
        <v>171</v>
      </c>
      <c r="G39" s="246">
        <v>20.2</v>
      </c>
      <c r="H39" s="246"/>
      <c r="I39" s="246">
        <f t="shared" si="0"/>
        <v>0</v>
      </c>
      <c r="J39" s="247">
        <v>0</v>
      </c>
      <c r="K39" s="246">
        <f t="shared" si="1"/>
        <v>0</v>
      </c>
      <c r="L39" s="247">
        <v>0</v>
      </c>
      <c r="M39" s="246">
        <f t="shared" si="2"/>
        <v>0</v>
      </c>
      <c r="N39" s="248">
        <v>20</v>
      </c>
      <c r="O39" s="249">
        <v>8</v>
      </c>
      <c r="P39" s="250" t="s">
        <v>146</v>
      </c>
    </row>
    <row r="40" spans="1:16" s="242" customFormat="1" ht="22.5" customHeight="1">
      <c r="A40" s="235">
        <v>25</v>
      </c>
      <c r="B40" s="235" t="s">
        <v>151</v>
      </c>
      <c r="C40" s="235" t="s">
        <v>150</v>
      </c>
      <c r="D40" s="236" t="s">
        <v>4544</v>
      </c>
      <c r="E40" s="237" t="s">
        <v>4545</v>
      </c>
      <c r="F40" s="235" t="s">
        <v>250</v>
      </c>
      <c r="G40" s="238">
        <v>90.5</v>
      </c>
      <c r="H40" s="238"/>
      <c r="I40" s="238">
        <f t="shared" si="0"/>
        <v>0</v>
      </c>
      <c r="J40" s="239">
        <v>0</v>
      </c>
      <c r="K40" s="238">
        <f t="shared" si="1"/>
        <v>0</v>
      </c>
      <c r="L40" s="239">
        <v>0</v>
      </c>
      <c r="M40" s="238">
        <f t="shared" si="2"/>
        <v>0</v>
      </c>
      <c r="N40" s="240">
        <v>20</v>
      </c>
      <c r="O40" s="241">
        <v>4</v>
      </c>
      <c r="P40" s="242" t="s">
        <v>146</v>
      </c>
    </row>
    <row r="41" spans="1:16" s="232" customFormat="1" ht="12.75" customHeight="1">
      <c r="B41" s="233" t="s">
        <v>58</v>
      </c>
      <c r="D41" s="232" t="s">
        <v>259</v>
      </c>
      <c r="E41" s="232" t="s">
        <v>258</v>
      </c>
      <c r="I41" s="234">
        <f>SUM(I42:I45)</f>
        <v>0</v>
      </c>
      <c r="K41" s="234">
        <f>SUM(K42:K45)</f>
        <v>0</v>
      </c>
      <c r="M41" s="234">
        <f>SUM(M42:M45)</f>
        <v>0</v>
      </c>
      <c r="P41" s="232" t="s">
        <v>152</v>
      </c>
    </row>
    <row r="42" spans="1:16" s="242" customFormat="1" ht="22.5" customHeight="1">
      <c r="A42" s="235">
        <v>26</v>
      </c>
      <c r="B42" s="235" t="s">
        <v>151</v>
      </c>
      <c r="C42" s="235" t="s">
        <v>150</v>
      </c>
      <c r="D42" s="236" t="s">
        <v>4546</v>
      </c>
      <c r="E42" s="237" t="s">
        <v>4547</v>
      </c>
      <c r="F42" s="235" t="s">
        <v>250</v>
      </c>
      <c r="G42" s="238">
        <v>90.5</v>
      </c>
      <c r="H42" s="238"/>
      <c r="I42" s="238">
        <f>ROUND(G42*H42,3)</f>
        <v>0</v>
      </c>
      <c r="J42" s="239">
        <v>0</v>
      </c>
      <c r="K42" s="238">
        <f>G42*J42</f>
        <v>0</v>
      </c>
      <c r="L42" s="239">
        <v>0</v>
      </c>
      <c r="M42" s="238">
        <f>G42*L42</f>
        <v>0</v>
      </c>
      <c r="N42" s="240">
        <v>20</v>
      </c>
      <c r="O42" s="241">
        <v>4</v>
      </c>
      <c r="P42" s="242" t="s">
        <v>146</v>
      </c>
    </row>
    <row r="43" spans="1:16" s="250" customFormat="1" ht="12.75" customHeight="1">
      <c r="A43" s="243">
        <v>27</v>
      </c>
      <c r="B43" s="243" t="s">
        <v>157</v>
      </c>
      <c r="C43" s="243" t="s">
        <v>160</v>
      </c>
      <c r="D43" s="244" t="s">
        <v>4548</v>
      </c>
      <c r="E43" s="245" t="s">
        <v>4549</v>
      </c>
      <c r="F43" s="243" t="s">
        <v>250</v>
      </c>
      <c r="G43" s="246">
        <v>108.6</v>
      </c>
      <c r="H43" s="246"/>
      <c r="I43" s="246">
        <f>ROUND(G43*H43,3)</f>
        <v>0</v>
      </c>
      <c r="J43" s="247">
        <v>0</v>
      </c>
      <c r="K43" s="246">
        <f>G43*J43</f>
        <v>0</v>
      </c>
      <c r="L43" s="247">
        <v>0</v>
      </c>
      <c r="M43" s="246">
        <f>G43*L43</f>
        <v>0</v>
      </c>
      <c r="N43" s="248">
        <v>20</v>
      </c>
      <c r="O43" s="249">
        <v>8</v>
      </c>
      <c r="P43" s="250" t="s">
        <v>146</v>
      </c>
    </row>
    <row r="44" spans="1:16" s="242" customFormat="1" ht="22.5" customHeight="1">
      <c r="A44" s="235">
        <v>28</v>
      </c>
      <c r="B44" s="235" t="s">
        <v>151</v>
      </c>
      <c r="C44" s="235" t="s">
        <v>150</v>
      </c>
      <c r="D44" s="236" t="s">
        <v>4550</v>
      </c>
      <c r="E44" s="237" t="s">
        <v>4551</v>
      </c>
      <c r="F44" s="235" t="s">
        <v>250</v>
      </c>
      <c r="G44" s="238">
        <v>16.2</v>
      </c>
      <c r="H44" s="238"/>
      <c r="I44" s="238">
        <f>ROUND(G44*H44,3)</f>
        <v>0</v>
      </c>
      <c r="J44" s="239">
        <v>0</v>
      </c>
      <c r="K44" s="238">
        <f>G44*J44</f>
        <v>0</v>
      </c>
      <c r="L44" s="239">
        <v>0</v>
      </c>
      <c r="M44" s="238">
        <f>G44*L44</f>
        <v>0</v>
      </c>
      <c r="N44" s="240">
        <v>20</v>
      </c>
      <c r="O44" s="241">
        <v>4</v>
      </c>
      <c r="P44" s="242" t="s">
        <v>146</v>
      </c>
    </row>
    <row r="45" spans="1:16" s="250" customFormat="1" ht="12.75" customHeight="1">
      <c r="A45" s="243">
        <v>29</v>
      </c>
      <c r="B45" s="243" t="s">
        <v>157</v>
      </c>
      <c r="C45" s="243" t="s">
        <v>160</v>
      </c>
      <c r="D45" s="244" t="s">
        <v>4552</v>
      </c>
      <c r="E45" s="245" t="s">
        <v>4553</v>
      </c>
      <c r="F45" s="243" t="s">
        <v>161</v>
      </c>
      <c r="G45" s="246">
        <v>135</v>
      </c>
      <c r="H45" s="246"/>
      <c r="I45" s="246">
        <f>ROUND(G45*H45,3)</f>
        <v>0</v>
      </c>
      <c r="J45" s="247">
        <v>0</v>
      </c>
      <c r="K45" s="246">
        <f>G45*J45</f>
        <v>0</v>
      </c>
      <c r="L45" s="247">
        <v>0</v>
      </c>
      <c r="M45" s="246">
        <f>G45*L45</f>
        <v>0</v>
      </c>
      <c r="N45" s="248">
        <v>20</v>
      </c>
      <c r="O45" s="249">
        <v>8</v>
      </c>
      <c r="P45" s="250" t="s">
        <v>146</v>
      </c>
    </row>
    <row r="46" spans="1:16" s="232" customFormat="1" ht="12.75" customHeight="1">
      <c r="B46" s="233" t="s">
        <v>58</v>
      </c>
      <c r="D46" s="232" t="s">
        <v>170</v>
      </c>
      <c r="E46" s="232" t="s">
        <v>169</v>
      </c>
      <c r="I46" s="234">
        <f>I47</f>
        <v>0</v>
      </c>
      <c r="K46" s="234">
        <f>K47</f>
        <v>0</v>
      </c>
      <c r="M46" s="234">
        <f>M47</f>
        <v>0</v>
      </c>
      <c r="P46" s="232" t="s">
        <v>152</v>
      </c>
    </row>
    <row r="47" spans="1:16" s="242" customFormat="1" ht="22.5" customHeight="1">
      <c r="A47" s="235">
        <v>30</v>
      </c>
      <c r="B47" s="235" t="s">
        <v>151</v>
      </c>
      <c r="C47" s="235" t="s">
        <v>150</v>
      </c>
      <c r="D47" s="236" t="s">
        <v>4554</v>
      </c>
      <c r="E47" s="237" t="s">
        <v>4555</v>
      </c>
      <c r="F47" s="235" t="s">
        <v>166</v>
      </c>
      <c r="G47" s="238">
        <v>29.475000000000001</v>
      </c>
      <c r="H47" s="238"/>
      <c r="I47" s="238">
        <f>ROUND(G47*H47,3)</f>
        <v>0</v>
      </c>
      <c r="J47" s="239">
        <v>0</v>
      </c>
      <c r="K47" s="238">
        <f>G47*J47</f>
        <v>0</v>
      </c>
      <c r="L47" s="239">
        <v>0</v>
      </c>
      <c r="M47" s="238">
        <f>G47*L47</f>
        <v>0</v>
      </c>
      <c r="N47" s="240">
        <v>20</v>
      </c>
      <c r="O47" s="241">
        <v>4</v>
      </c>
      <c r="P47" s="242" t="s">
        <v>146</v>
      </c>
    </row>
    <row r="48" spans="1:16" s="253" customFormat="1">
      <c r="E48" s="253" t="s">
        <v>125</v>
      </c>
      <c r="I48" s="254">
        <f>I14</f>
        <v>0</v>
      </c>
      <c r="K48" s="254">
        <f>K14</f>
        <v>0</v>
      </c>
      <c r="M48" s="254">
        <f>M14</f>
        <v>0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.59055118110236227" right="0.59055118110236227" top="0.59055118110236227" bottom="0.59055118110236227" header="0.51181102362204722" footer="0.51181102362204722"/>
  <pageSetup paperSize="9" scale="73" fitToHeight="999" orientation="portrait" errors="blank" verticalDpi="1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47"/>
  <sheetViews>
    <sheetView showGridLines="0" zoomScaleNormal="100" zoomScaleSheetLayoutView="100" workbookViewId="0">
      <pane ySplit="13" topLeftCell="A14" activePane="bottomLeft" state="frozen"/>
      <selection activeCell="D123" sqref="D123"/>
      <selection pane="bottomLeft" activeCell="AA46" sqref="AA46"/>
    </sheetView>
  </sheetViews>
  <sheetFormatPr defaultColWidth="9.140625" defaultRowHeight="11.25"/>
  <cols>
    <col min="1" max="1" width="5.7109375" style="210" customWidth="1"/>
    <col min="2" max="2" width="4.5703125" style="210" customWidth="1"/>
    <col min="3" max="3" width="4.7109375" style="210" customWidth="1"/>
    <col min="4" max="4" width="12.7109375" style="210" customWidth="1"/>
    <col min="5" max="5" width="55.7109375" style="210" customWidth="1"/>
    <col min="6" max="6" width="4.7109375" style="210" customWidth="1"/>
    <col min="7" max="7" width="9.5703125" style="210" customWidth="1"/>
    <col min="8" max="8" width="9.85546875" style="210" customWidth="1"/>
    <col min="9" max="9" width="12.7109375" style="210" customWidth="1"/>
    <col min="10" max="11" width="10.7109375" style="210" hidden="1" customWidth="1"/>
    <col min="12" max="12" width="9.7109375" style="210" hidden="1" customWidth="1"/>
    <col min="13" max="13" width="11.5703125" style="210" hidden="1" customWidth="1"/>
    <col min="14" max="14" width="6" style="210" customWidth="1"/>
    <col min="15" max="15" width="6.7109375" style="210" hidden="1" customWidth="1"/>
    <col min="16" max="16" width="7.140625" style="210" hidden="1" customWidth="1"/>
    <col min="17" max="19" width="9.140625" style="210" hidden="1" customWidth="1"/>
    <col min="20" max="20" width="18.7109375" style="210" hidden="1" customWidth="1"/>
    <col min="21" max="16384" width="9.140625" style="210"/>
  </cols>
  <sheetData>
    <row r="1" spans="1:21" ht="18">
      <c r="A1" s="207" t="s">
        <v>304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9"/>
      <c r="P1" s="209"/>
      <c r="Q1" s="208"/>
      <c r="R1" s="208"/>
      <c r="S1" s="208"/>
      <c r="T1" s="208"/>
    </row>
    <row r="2" spans="1:21">
      <c r="A2" s="211" t="s">
        <v>74</v>
      </c>
      <c r="B2" s="212"/>
      <c r="C2" s="200" t="str">
        <f>'Krycí list'!E5</f>
        <v>Modernizácia fakultnej nemocnice Trenčín  - Nový pavilón centrálnych operačných sál, OAIM a urgent.príjem -stupeň PSP</v>
      </c>
      <c r="D2" s="214"/>
      <c r="E2" s="214"/>
      <c r="F2" s="212"/>
      <c r="G2" s="212"/>
      <c r="H2" s="212"/>
      <c r="I2" s="212"/>
      <c r="J2" s="212"/>
      <c r="K2" s="212"/>
      <c r="L2" s="208"/>
      <c r="M2" s="208"/>
      <c r="N2" s="208"/>
      <c r="O2" s="209"/>
      <c r="P2" s="209"/>
      <c r="Q2" s="208"/>
      <c r="R2" s="208"/>
      <c r="S2" s="208"/>
      <c r="T2" s="208"/>
    </row>
    <row r="3" spans="1:21">
      <c r="A3" s="211" t="s">
        <v>303</v>
      </c>
      <c r="B3" s="212"/>
      <c r="C3" s="200" t="s">
        <v>4708</v>
      </c>
      <c r="D3" s="214"/>
      <c r="E3" s="214"/>
      <c r="F3" s="212"/>
      <c r="G3" s="212"/>
      <c r="H3" s="212"/>
      <c r="I3" s="213"/>
      <c r="J3" s="214"/>
      <c r="K3" s="214"/>
      <c r="L3" s="208"/>
      <c r="M3" s="208"/>
      <c r="N3" s="208"/>
      <c r="O3" s="209"/>
      <c r="P3" s="209"/>
      <c r="Q3" s="208"/>
      <c r="R3" s="208"/>
      <c r="S3" s="208"/>
      <c r="T3" s="208"/>
    </row>
    <row r="4" spans="1:21">
      <c r="A4" s="211" t="s">
        <v>301</v>
      </c>
      <c r="B4" s="212"/>
      <c r="C4" s="200"/>
      <c r="D4" s="214"/>
      <c r="E4" s="214"/>
      <c r="F4" s="212"/>
      <c r="G4" s="212"/>
      <c r="H4" s="212"/>
      <c r="I4" s="213"/>
      <c r="J4" s="214"/>
      <c r="K4" s="214"/>
      <c r="L4" s="208"/>
      <c r="M4" s="208"/>
      <c r="N4" s="208"/>
      <c r="O4" s="209"/>
      <c r="P4" s="209"/>
      <c r="Q4" s="208"/>
      <c r="R4" s="208"/>
      <c r="S4" s="208"/>
      <c r="T4" s="208"/>
    </row>
    <row r="5" spans="1:21">
      <c r="A5" s="212" t="s">
        <v>300</v>
      </c>
      <c r="B5" s="212"/>
      <c r="C5" s="200" t="s">
        <v>6</v>
      </c>
      <c r="D5" s="214"/>
      <c r="E5" s="214"/>
      <c r="F5" s="212"/>
      <c r="G5" s="212"/>
      <c r="H5" s="212"/>
      <c r="I5" s="215"/>
      <c r="J5" s="214"/>
      <c r="K5" s="214"/>
      <c r="L5" s="208"/>
      <c r="M5" s="208"/>
      <c r="N5" s="208"/>
      <c r="O5" s="209"/>
      <c r="P5" s="209"/>
      <c r="Q5" s="208"/>
      <c r="R5" s="208"/>
      <c r="S5" s="208"/>
      <c r="T5" s="208"/>
    </row>
    <row r="6" spans="1:21" ht="5.25" customHeight="1">
      <c r="A6" s="212"/>
      <c r="B6" s="212"/>
      <c r="C6" s="200"/>
      <c r="D6" s="214"/>
      <c r="E6" s="214"/>
      <c r="F6" s="212"/>
      <c r="G6" s="212"/>
      <c r="H6" s="212"/>
      <c r="I6" s="215"/>
      <c r="J6" s="214"/>
      <c r="K6" s="214"/>
      <c r="L6" s="208"/>
      <c r="M6" s="208"/>
      <c r="N6" s="208"/>
      <c r="O6" s="209"/>
      <c r="P6" s="209"/>
      <c r="Q6" s="208"/>
      <c r="R6" s="208"/>
      <c r="S6" s="208"/>
      <c r="T6" s="208"/>
    </row>
    <row r="7" spans="1:21">
      <c r="A7" s="212" t="s">
        <v>77</v>
      </c>
      <c r="B7" s="212"/>
      <c r="C7" s="200" t="str">
        <f>'Krycí list'!E26</f>
        <v>Fakultná nemocnica Trenčín, Legionárska 28</v>
      </c>
      <c r="D7" s="214"/>
      <c r="E7" s="214"/>
      <c r="F7" s="212"/>
      <c r="G7" s="212"/>
      <c r="H7" s="212"/>
      <c r="I7" s="215"/>
      <c r="J7" s="214"/>
      <c r="K7" s="214"/>
      <c r="L7" s="208"/>
      <c r="M7" s="208"/>
      <c r="N7" s="208"/>
      <c r="O7" s="209"/>
      <c r="P7" s="209"/>
      <c r="Q7" s="208"/>
      <c r="R7" s="208"/>
      <c r="S7" s="208"/>
      <c r="T7" s="208"/>
    </row>
    <row r="8" spans="1:21">
      <c r="A8" s="212" t="s">
        <v>79</v>
      </c>
      <c r="B8" s="212"/>
      <c r="C8" s="213"/>
      <c r="D8" s="214"/>
      <c r="E8" s="214"/>
      <c r="F8" s="212"/>
      <c r="G8" s="212"/>
      <c r="H8" s="212"/>
      <c r="I8" s="215"/>
      <c r="J8" s="214"/>
      <c r="K8" s="214"/>
      <c r="L8" s="208"/>
      <c r="M8" s="208"/>
      <c r="N8" s="208"/>
      <c r="O8" s="209"/>
      <c r="P8" s="209"/>
      <c r="Q8" s="208"/>
      <c r="R8" s="208"/>
      <c r="S8" s="208"/>
      <c r="T8" s="208"/>
    </row>
    <row r="9" spans="1:21">
      <c r="A9" s="212" t="s">
        <v>75</v>
      </c>
      <c r="B9" s="212"/>
      <c r="C9" s="213" t="s">
        <v>22</v>
      </c>
      <c r="D9" s="214"/>
      <c r="E9" s="214"/>
      <c r="F9" s="212"/>
      <c r="G9" s="212"/>
      <c r="H9" s="212"/>
      <c r="I9" s="215"/>
      <c r="J9" s="214"/>
      <c r="K9" s="214"/>
      <c r="L9" s="208"/>
      <c r="M9" s="208"/>
      <c r="N9" s="208"/>
      <c r="O9" s="209"/>
      <c r="P9" s="209"/>
      <c r="Q9" s="208"/>
      <c r="R9" s="208"/>
      <c r="S9" s="208"/>
      <c r="T9" s="208"/>
    </row>
    <row r="10" spans="1:21" ht="6" customHeight="1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9"/>
      <c r="P10" s="209"/>
      <c r="Q10" s="208"/>
      <c r="R10" s="208"/>
      <c r="S10" s="208"/>
      <c r="T10" s="208"/>
    </row>
    <row r="11" spans="1:21" ht="22.5">
      <c r="A11" s="216" t="s">
        <v>299</v>
      </c>
      <c r="B11" s="217" t="s">
        <v>298</v>
      </c>
      <c r="C11" s="217" t="s">
        <v>297</v>
      </c>
      <c r="D11" s="217" t="s">
        <v>296</v>
      </c>
      <c r="E11" s="217" t="s">
        <v>82</v>
      </c>
      <c r="F11" s="217" t="s">
        <v>295</v>
      </c>
      <c r="G11" s="217" t="s">
        <v>294</v>
      </c>
      <c r="H11" s="217" t="s">
        <v>293</v>
      </c>
      <c r="I11" s="217" t="s">
        <v>292</v>
      </c>
      <c r="J11" s="217" t="s">
        <v>291</v>
      </c>
      <c r="K11" s="217" t="s">
        <v>290</v>
      </c>
      <c r="L11" s="217" t="s">
        <v>289</v>
      </c>
      <c r="M11" s="217" t="s">
        <v>288</v>
      </c>
      <c r="N11" s="217" t="s">
        <v>287</v>
      </c>
      <c r="O11" s="218" t="s">
        <v>286</v>
      </c>
      <c r="P11" s="218" t="s">
        <v>285</v>
      </c>
      <c r="Q11" s="217"/>
      <c r="R11" s="217"/>
      <c r="S11" s="217"/>
      <c r="T11" s="219" t="s">
        <v>284</v>
      </c>
      <c r="U11" s="220"/>
    </row>
    <row r="12" spans="1:21">
      <c r="A12" s="221">
        <v>1</v>
      </c>
      <c r="B12" s="222">
        <v>2</v>
      </c>
      <c r="C12" s="222">
        <v>3</v>
      </c>
      <c r="D12" s="222">
        <v>4</v>
      </c>
      <c r="E12" s="222">
        <v>5</v>
      </c>
      <c r="F12" s="222">
        <v>6</v>
      </c>
      <c r="G12" s="222">
        <v>7</v>
      </c>
      <c r="H12" s="222">
        <v>8</v>
      </c>
      <c r="I12" s="222">
        <v>9</v>
      </c>
      <c r="J12" s="222"/>
      <c r="K12" s="222"/>
      <c r="L12" s="222"/>
      <c r="M12" s="222"/>
      <c r="N12" s="222">
        <v>10</v>
      </c>
      <c r="O12" s="223">
        <v>11</v>
      </c>
      <c r="P12" s="223">
        <v>12</v>
      </c>
      <c r="Q12" s="222"/>
      <c r="R12" s="222"/>
      <c r="S12" s="222"/>
      <c r="T12" s="224">
        <v>11</v>
      </c>
      <c r="U12" s="220"/>
    </row>
    <row r="13" spans="1:21" ht="4.5" customHeight="1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25"/>
      <c r="O13" s="226"/>
      <c r="P13" s="227"/>
      <c r="Q13" s="225"/>
      <c r="R13" s="225"/>
      <c r="S13" s="225"/>
      <c r="T13" s="225"/>
    </row>
    <row r="14" spans="1:21" s="231" customFormat="1" ht="12.75" customHeight="1">
      <c r="A14" s="228"/>
      <c r="B14" s="229" t="s">
        <v>58</v>
      </c>
      <c r="C14" s="228"/>
      <c r="D14" s="228" t="s">
        <v>38</v>
      </c>
      <c r="E14" s="228" t="s">
        <v>283</v>
      </c>
      <c r="F14" s="228"/>
      <c r="G14" s="228"/>
      <c r="H14" s="228"/>
      <c r="I14" s="230">
        <f>I15+I22+I25+I30</f>
        <v>0</v>
      </c>
      <c r="J14" s="228"/>
      <c r="K14" s="230">
        <f>K15+K22+K25+K30</f>
        <v>0</v>
      </c>
      <c r="L14" s="228"/>
      <c r="M14" s="230">
        <f>M15+M22+M25+M30</f>
        <v>0</v>
      </c>
      <c r="N14" s="228"/>
      <c r="P14" s="231" t="s">
        <v>155</v>
      </c>
    </row>
    <row r="15" spans="1:21" s="232" customFormat="1" ht="12.75" customHeight="1">
      <c r="B15" s="233" t="s">
        <v>58</v>
      </c>
      <c r="D15" s="232" t="s">
        <v>152</v>
      </c>
      <c r="E15" s="232" t="s">
        <v>282</v>
      </c>
      <c r="I15" s="234">
        <f>SUM(I16:I21)</f>
        <v>0</v>
      </c>
      <c r="K15" s="234">
        <f>SUM(K16:K21)</f>
        <v>0</v>
      </c>
      <c r="M15" s="234">
        <f>SUM(M16:M21)</f>
        <v>0</v>
      </c>
      <c r="P15" s="232" t="s">
        <v>152</v>
      </c>
    </row>
    <row r="16" spans="1:21" s="242" customFormat="1" ht="12.75" customHeight="1">
      <c r="A16" s="235">
        <v>1</v>
      </c>
      <c r="B16" s="235" t="s">
        <v>151</v>
      </c>
      <c r="C16" s="235" t="s">
        <v>150</v>
      </c>
      <c r="D16" s="236" t="s">
        <v>4666</v>
      </c>
      <c r="E16" s="237" t="s">
        <v>4667</v>
      </c>
      <c r="F16" s="235" t="s">
        <v>182</v>
      </c>
      <c r="G16" s="238">
        <v>0.76800000000000002</v>
      </c>
      <c r="H16" s="238"/>
      <c r="I16" s="238">
        <f t="shared" ref="I16:I21" si="0">ROUND(G16*H16,3)</f>
        <v>0</v>
      </c>
      <c r="J16" s="239">
        <v>0</v>
      </c>
      <c r="K16" s="238">
        <f t="shared" ref="K16:K21" si="1">G16*J16</f>
        <v>0</v>
      </c>
      <c r="L16" s="239">
        <v>0</v>
      </c>
      <c r="M16" s="238">
        <f t="shared" ref="M16:M21" si="2">G16*L16</f>
        <v>0</v>
      </c>
      <c r="N16" s="240">
        <v>20</v>
      </c>
      <c r="O16" s="241">
        <v>4</v>
      </c>
      <c r="P16" s="242" t="s">
        <v>146</v>
      </c>
    </row>
    <row r="17" spans="1:16" s="242" customFormat="1" ht="12.75" customHeight="1">
      <c r="A17" s="235">
        <v>2</v>
      </c>
      <c r="B17" s="235" t="s">
        <v>151</v>
      </c>
      <c r="C17" s="235" t="s">
        <v>150</v>
      </c>
      <c r="D17" s="236" t="s">
        <v>337</v>
      </c>
      <c r="E17" s="237" t="s">
        <v>338</v>
      </c>
      <c r="F17" s="235" t="s">
        <v>182</v>
      </c>
      <c r="G17" s="238">
        <v>4.09</v>
      </c>
      <c r="H17" s="238"/>
      <c r="I17" s="238">
        <f t="shared" si="0"/>
        <v>0</v>
      </c>
      <c r="J17" s="239">
        <v>0</v>
      </c>
      <c r="K17" s="238">
        <f t="shared" si="1"/>
        <v>0</v>
      </c>
      <c r="L17" s="239">
        <v>0</v>
      </c>
      <c r="M17" s="238">
        <f t="shared" si="2"/>
        <v>0</v>
      </c>
      <c r="N17" s="240">
        <v>20</v>
      </c>
      <c r="O17" s="241">
        <v>4</v>
      </c>
      <c r="P17" s="242" t="s">
        <v>146</v>
      </c>
    </row>
    <row r="18" spans="1:16" s="242" customFormat="1" ht="12.75" customHeight="1">
      <c r="A18" s="235">
        <v>3</v>
      </c>
      <c r="B18" s="235" t="s">
        <v>151</v>
      </c>
      <c r="C18" s="235" t="s">
        <v>150</v>
      </c>
      <c r="D18" s="236" t="s">
        <v>4668</v>
      </c>
      <c r="E18" s="237" t="s">
        <v>4669</v>
      </c>
      <c r="F18" s="235" t="s">
        <v>182</v>
      </c>
      <c r="G18" s="238">
        <v>4.09</v>
      </c>
      <c r="H18" s="238"/>
      <c r="I18" s="238">
        <f t="shared" si="0"/>
        <v>0</v>
      </c>
      <c r="J18" s="239">
        <v>0</v>
      </c>
      <c r="K18" s="238">
        <f t="shared" si="1"/>
        <v>0</v>
      </c>
      <c r="L18" s="239">
        <v>0</v>
      </c>
      <c r="M18" s="238">
        <f t="shared" si="2"/>
        <v>0</v>
      </c>
      <c r="N18" s="240">
        <v>20</v>
      </c>
      <c r="O18" s="241">
        <v>4</v>
      </c>
      <c r="P18" s="242" t="s">
        <v>146</v>
      </c>
    </row>
    <row r="19" spans="1:16" s="242" customFormat="1" ht="12.75" customHeight="1">
      <c r="A19" s="235">
        <v>4</v>
      </c>
      <c r="B19" s="235" t="s">
        <v>151</v>
      </c>
      <c r="C19" s="235" t="s">
        <v>150</v>
      </c>
      <c r="D19" s="236" t="s">
        <v>4670</v>
      </c>
      <c r="E19" s="237" t="s">
        <v>4671</v>
      </c>
      <c r="F19" s="235" t="s">
        <v>182</v>
      </c>
      <c r="G19" s="238">
        <v>4.09</v>
      </c>
      <c r="H19" s="238"/>
      <c r="I19" s="238">
        <f t="shared" si="0"/>
        <v>0</v>
      </c>
      <c r="J19" s="239">
        <v>0</v>
      </c>
      <c r="K19" s="238">
        <f t="shared" si="1"/>
        <v>0</v>
      </c>
      <c r="L19" s="239">
        <v>0</v>
      </c>
      <c r="M19" s="238">
        <f t="shared" si="2"/>
        <v>0</v>
      </c>
      <c r="N19" s="240">
        <v>20</v>
      </c>
      <c r="O19" s="241">
        <v>4</v>
      </c>
      <c r="P19" s="242" t="s">
        <v>146</v>
      </c>
    </row>
    <row r="20" spans="1:16" s="242" customFormat="1" ht="12.75" customHeight="1">
      <c r="A20" s="235">
        <v>5</v>
      </c>
      <c r="B20" s="235" t="s">
        <v>151</v>
      </c>
      <c r="C20" s="235" t="s">
        <v>150</v>
      </c>
      <c r="D20" s="236" t="s">
        <v>269</v>
      </c>
      <c r="E20" s="237" t="s">
        <v>268</v>
      </c>
      <c r="F20" s="235" t="s">
        <v>182</v>
      </c>
      <c r="G20" s="238">
        <v>4.09</v>
      </c>
      <c r="H20" s="238"/>
      <c r="I20" s="238">
        <f t="shared" si="0"/>
        <v>0</v>
      </c>
      <c r="J20" s="239">
        <v>0</v>
      </c>
      <c r="K20" s="238">
        <f t="shared" si="1"/>
        <v>0</v>
      </c>
      <c r="L20" s="239">
        <v>0</v>
      </c>
      <c r="M20" s="238">
        <f t="shared" si="2"/>
        <v>0</v>
      </c>
      <c r="N20" s="240">
        <v>20</v>
      </c>
      <c r="O20" s="241">
        <v>4</v>
      </c>
      <c r="P20" s="242" t="s">
        <v>146</v>
      </c>
    </row>
    <row r="21" spans="1:16" s="242" customFormat="1" ht="12.75" customHeight="1">
      <c r="A21" s="235">
        <v>6</v>
      </c>
      <c r="B21" s="235" t="s">
        <v>151</v>
      </c>
      <c r="C21" s="235" t="s">
        <v>150</v>
      </c>
      <c r="D21" s="236" t="s">
        <v>4672</v>
      </c>
      <c r="E21" s="237" t="s">
        <v>4673</v>
      </c>
      <c r="F21" s="235" t="s">
        <v>182</v>
      </c>
      <c r="G21" s="238">
        <v>4.09</v>
      </c>
      <c r="H21" s="238"/>
      <c r="I21" s="238">
        <f t="shared" si="0"/>
        <v>0</v>
      </c>
      <c r="J21" s="239">
        <v>0</v>
      </c>
      <c r="K21" s="238">
        <f t="shared" si="1"/>
        <v>0</v>
      </c>
      <c r="L21" s="239">
        <v>0</v>
      </c>
      <c r="M21" s="238">
        <f t="shared" si="2"/>
        <v>0</v>
      </c>
      <c r="N21" s="240">
        <v>20</v>
      </c>
      <c r="O21" s="241">
        <v>4</v>
      </c>
      <c r="P21" s="242" t="s">
        <v>146</v>
      </c>
    </row>
    <row r="22" spans="1:16" s="232" customFormat="1" ht="12.75" customHeight="1">
      <c r="B22" s="233" t="s">
        <v>58</v>
      </c>
      <c r="D22" s="232" t="s">
        <v>146</v>
      </c>
      <c r="E22" s="232" t="s">
        <v>347</v>
      </c>
      <c r="I22" s="234">
        <f>SUM(I23:I24)</f>
        <v>0</v>
      </c>
      <c r="K22" s="234">
        <f>SUM(K23:K24)</f>
        <v>0</v>
      </c>
      <c r="M22" s="234">
        <f>SUM(M23:M24)</f>
        <v>0</v>
      </c>
      <c r="P22" s="232" t="s">
        <v>152</v>
      </c>
    </row>
    <row r="23" spans="1:16" s="242" customFormat="1" ht="22.5" customHeight="1">
      <c r="A23" s="235">
        <v>7</v>
      </c>
      <c r="B23" s="235" t="s">
        <v>151</v>
      </c>
      <c r="C23" s="235" t="s">
        <v>150</v>
      </c>
      <c r="D23" s="236" t="s">
        <v>4674</v>
      </c>
      <c r="E23" s="237" t="s">
        <v>4675</v>
      </c>
      <c r="F23" s="235" t="s">
        <v>161</v>
      </c>
      <c r="G23" s="238">
        <v>20.9</v>
      </c>
      <c r="H23" s="238"/>
      <c r="I23" s="238">
        <f>ROUND(G23*H23,3)</f>
        <v>0</v>
      </c>
      <c r="J23" s="239">
        <v>0</v>
      </c>
      <c r="K23" s="238">
        <f>G23*J23</f>
        <v>0</v>
      </c>
      <c r="L23" s="239">
        <v>0</v>
      </c>
      <c r="M23" s="238">
        <f>G23*L23</f>
        <v>0</v>
      </c>
      <c r="N23" s="240">
        <v>20</v>
      </c>
      <c r="O23" s="241">
        <v>4</v>
      </c>
      <c r="P23" s="242" t="s">
        <v>146</v>
      </c>
    </row>
    <row r="24" spans="1:16" s="242" customFormat="1" ht="12.75" customHeight="1">
      <c r="A24" s="235">
        <v>8</v>
      </c>
      <c r="B24" s="235" t="s">
        <v>151</v>
      </c>
      <c r="C24" s="235" t="s">
        <v>150</v>
      </c>
      <c r="D24" s="236" t="s">
        <v>4676</v>
      </c>
      <c r="E24" s="237" t="s">
        <v>4677</v>
      </c>
      <c r="F24" s="235" t="s">
        <v>182</v>
      </c>
      <c r="G24" s="238">
        <v>4.2329999999999997</v>
      </c>
      <c r="H24" s="238"/>
      <c r="I24" s="238">
        <f>ROUND(G24*H24,3)</f>
        <v>0</v>
      </c>
      <c r="J24" s="239">
        <v>0</v>
      </c>
      <c r="K24" s="238">
        <f>G24*J24</f>
        <v>0</v>
      </c>
      <c r="L24" s="239">
        <v>0</v>
      </c>
      <c r="M24" s="238">
        <f>G24*L24</f>
        <v>0</v>
      </c>
      <c r="N24" s="240">
        <v>20</v>
      </c>
      <c r="O24" s="241">
        <v>4</v>
      </c>
      <c r="P24" s="242" t="s">
        <v>146</v>
      </c>
    </row>
    <row r="25" spans="1:16" s="232" customFormat="1" ht="12.75" customHeight="1">
      <c r="B25" s="233" t="s">
        <v>58</v>
      </c>
      <c r="D25" s="232" t="s">
        <v>372</v>
      </c>
      <c r="E25" s="232" t="s">
        <v>373</v>
      </c>
      <c r="I25" s="234">
        <f>SUM(I26:I29)</f>
        <v>0</v>
      </c>
      <c r="K25" s="234">
        <f>SUM(K26:K29)</f>
        <v>0</v>
      </c>
      <c r="M25" s="234">
        <f>SUM(M26:M29)</f>
        <v>0</v>
      </c>
      <c r="P25" s="232" t="s">
        <v>152</v>
      </c>
    </row>
    <row r="26" spans="1:16" s="242" customFormat="1" ht="12.75" customHeight="1">
      <c r="A26" s="235">
        <v>9</v>
      </c>
      <c r="B26" s="235" t="s">
        <v>151</v>
      </c>
      <c r="C26" s="235" t="s">
        <v>150</v>
      </c>
      <c r="D26" s="236" t="s">
        <v>4678</v>
      </c>
      <c r="E26" s="237" t="s">
        <v>4679</v>
      </c>
      <c r="F26" s="235" t="s">
        <v>171</v>
      </c>
      <c r="G26" s="238">
        <v>28</v>
      </c>
      <c r="H26" s="238"/>
      <c r="I26" s="238">
        <f>ROUND(G26*H26,3)</f>
        <v>0</v>
      </c>
      <c r="J26" s="239">
        <v>0</v>
      </c>
      <c r="K26" s="238">
        <f>G26*J26</f>
        <v>0</v>
      </c>
      <c r="L26" s="239">
        <v>0</v>
      </c>
      <c r="M26" s="238">
        <f>G26*L26</f>
        <v>0</v>
      </c>
      <c r="N26" s="240">
        <v>20</v>
      </c>
      <c r="O26" s="241">
        <v>4</v>
      </c>
      <c r="P26" s="242" t="s">
        <v>146</v>
      </c>
    </row>
    <row r="27" spans="1:16" s="250" customFormat="1" ht="12.75" customHeight="1">
      <c r="A27" s="243">
        <v>10</v>
      </c>
      <c r="B27" s="243" t="s">
        <v>157</v>
      </c>
      <c r="C27" s="243" t="s">
        <v>160</v>
      </c>
      <c r="D27" s="244" t="s">
        <v>4680</v>
      </c>
      <c r="E27" s="245" t="s">
        <v>4681</v>
      </c>
      <c r="F27" s="243" t="s">
        <v>171</v>
      </c>
      <c r="G27" s="246">
        <v>18</v>
      </c>
      <c r="H27" s="246"/>
      <c r="I27" s="246">
        <f>ROUND(G27*H27,3)</f>
        <v>0</v>
      </c>
      <c r="J27" s="247">
        <v>0</v>
      </c>
      <c r="K27" s="246">
        <f>G27*J27</f>
        <v>0</v>
      </c>
      <c r="L27" s="247">
        <v>0</v>
      </c>
      <c r="M27" s="246">
        <f>G27*L27</f>
        <v>0</v>
      </c>
      <c r="N27" s="248">
        <v>20</v>
      </c>
      <c r="O27" s="249">
        <v>8</v>
      </c>
      <c r="P27" s="250" t="s">
        <v>146</v>
      </c>
    </row>
    <row r="28" spans="1:16" s="250" customFormat="1" ht="12.75" customHeight="1">
      <c r="A28" s="243">
        <v>11</v>
      </c>
      <c r="B28" s="243" t="s">
        <v>157</v>
      </c>
      <c r="C28" s="243" t="s">
        <v>160</v>
      </c>
      <c r="D28" s="244" t="s">
        <v>4682</v>
      </c>
      <c r="E28" s="245" t="s">
        <v>4683</v>
      </c>
      <c r="F28" s="243" t="s">
        <v>171</v>
      </c>
      <c r="G28" s="246">
        <v>8</v>
      </c>
      <c r="H28" s="246"/>
      <c r="I28" s="246">
        <f>ROUND(G28*H28,3)</f>
        <v>0</v>
      </c>
      <c r="J28" s="247">
        <v>0</v>
      </c>
      <c r="K28" s="246">
        <f>G28*J28</f>
        <v>0</v>
      </c>
      <c r="L28" s="247">
        <v>0</v>
      </c>
      <c r="M28" s="246">
        <f>G28*L28</f>
        <v>0</v>
      </c>
      <c r="N28" s="248">
        <v>20</v>
      </c>
      <c r="O28" s="249">
        <v>8</v>
      </c>
      <c r="P28" s="250" t="s">
        <v>146</v>
      </c>
    </row>
    <row r="29" spans="1:16" s="250" customFormat="1" ht="12.75" customHeight="1">
      <c r="A29" s="243">
        <v>12</v>
      </c>
      <c r="B29" s="243" t="s">
        <v>157</v>
      </c>
      <c r="C29" s="243" t="s">
        <v>160</v>
      </c>
      <c r="D29" s="244" t="s">
        <v>4684</v>
      </c>
      <c r="E29" s="245" t="s">
        <v>4685</v>
      </c>
      <c r="F29" s="243" t="s">
        <v>161</v>
      </c>
      <c r="G29" s="246">
        <v>4</v>
      </c>
      <c r="H29" s="246"/>
      <c r="I29" s="246">
        <f>ROUND(G29*H29,3)</f>
        <v>0</v>
      </c>
      <c r="J29" s="247">
        <v>0</v>
      </c>
      <c r="K29" s="246">
        <f>G29*J29</f>
        <v>0</v>
      </c>
      <c r="L29" s="247">
        <v>0</v>
      </c>
      <c r="M29" s="246">
        <f>G29*L29</f>
        <v>0</v>
      </c>
      <c r="N29" s="248">
        <v>20</v>
      </c>
      <c r="O29" s="249">
        <v>8</v>
      </c>
      <c r="P29" s="250" t="s">
        <v>146</v>
      </c>
    </row>
    <row r="30" spans="1:16" s="232" customFormat="1" ht="12.75" customHeight="1">
      <c r="B30" s="233" t="s">
        <v>58</v>
      </c>
      <c r="D30" s="232" t="s">
        <v>170</v>
      </c>
      <c r="E30" s="232" t="s">
        <v>169</v>
      </c>
      <c r="I30" s="234">
        <f>I31</f>
        <v>0</v>
      </c>
      <c r="K30" s="234">
        <f>K31</f>
        <v>0</v>
      </c>
      <c r="M30" s="234">
        <f>M31</f>
        <v>0</v>
      </c>
      <c r="P30" s="232" t="s">
        <v>152</v>
      </c>
    </row>
    <row r="31" spans="1:16" s="242" customFormat="1" ht="22.5" customHeight="1">
      <c r="A31" s="235">
        <v>13</v>
      </c>
      <c r="B31" s="235" t="s">
        <v>151</v>
      </c>
      <c r="C31" s="235" t="s">
        <v>150</v>
      </c>
      <c r="D31" s="236" t="s">
        <v>4686</v>
      </c>
      <c r="E31" s="237" t="s">
        <v>4687</v>
      </c>
      <c r="F31" s="235" t="s">
        <v>166</v>
      </c>
      <c r="G31" s="238">
        <v>12.863</v>
      </c>
      <c r="H31" s="238"/>
      <c r="I31" s="238">
        <f>ROUND(G31*H31,3)</f>
        <v>0</v>
      </c>
      <c r="J31" s="239">
        <v>0</v>
      </c>
      <c r="K31" s="238">
        <f>G31*J31</f>
        <v>0</v>
      </c>
      <c r="L31" s="239">
        <v>0</v>
      </c>
      <c r="M31" s="238">
        <f>G31*L31</f>
        <v>0</v>
      </c>
      <c r="N31" s="240">
        <v>20</v>
      </c>
      <c r="O31" s="241">
        <v>4</v>
      </c>
      <c r="P31" s="242" t="s">
        <v>146</v>
      </c>
    </row>
    <row r="32" spans="1:16" s="231" customFormat="1" ht="12.75" customHeight="1">
      <c r="B32" s="251" t="s">
        <v>58</v>
      </c>
      <c r="D32" s="231" t="s">
        <v>45</v>
      </c>
      <c r="E32" s="231" t="s">
        <v>598</v>
      </c>
      <c r="I32" s="252">
        <f>I33+I44</f>
        <v>0</v>
      </c>
      <c r="K32" s="252">
        <f>K33+K44</f>
        <v>0</v>
      </c>
      <c r="M32" s="252">
        <f>M33+M44</f>
        <v>0</v>
      </c>
      <c r="P32" s="231" t="s">
        <v>155</v>
      </c>
    </row>
    <row r="33" spans="1:16" s="232" customFormat="1" ht="12.75" customHeight="1">
      <c r="B33" s="233" t="s">
        <v>58</v>
      </c>
      <c r="D33" s="232" t="s">
        <v>731</v>
      </c>
      <c r="E33" s="232" t="s">
        <v>732</v>
      </c>
      <c r="I33" s="234">
        <f>SUM(I34:I43)</f>
        <v>0</v>
      </c>
      <c r="K33" s="234">
        <f>SUM(K34:K43)</f>
        <v>0</v>
      </c>
      <c r="M33" s="234">
        <f>SUM(M34:M43)</f>
        <v>0</v>
      </c>
      <c r="P33" s="232" t="s">
        <v>152</v>
      </c>
    </row>
    <row r="34" spans="1:16" s="242" customFormat="1" ht="12.75" customHeight="1">
      <c r="A34" s="235">
        <v>14</v>
      </c>
      <c r="B34" s="235" t="s">
        <v>151</v>
      </c>
      <c r="C34" s="235" t="s">
        <v>150</v>
      </c>
      <c r="D34" s="236" t="s">
        <v>4688</v>
      </c>
      <c r="E34" s="237" t="s">
        <v>4689</v>
      </c>
      <c r="F34" s="235" t="s">
        <v>161</v>
      </c>
      <c r="G34" s="238">
        <v>35</v>
      </c>
      <c r="H34" s="238"/>
      <c r="I34" s="238">
        <f t="shared" ref="I34:I43" si="3">ROUND(G34*H34,3)</f>
        <v>0</v>
      </c>
      <c r="J34" s="239">
        <v>0</v>
      </c>
      <c r="K34" s="238">
        <f t="shared" ref="K34:K43" si="4">G34*J34</f>
        <v>0</v>
      </c>
      <c r="L34" s="239">
        <v>0</v>
      </c>
      <c r="M34" s="238">
        <f t="shared" ref="M34:M43" si="5">G34*L34</f>
        <v>0</v>
      </c>
      <c r="N34" s="240">
        <v>20</v>
      </c>
      <c r="O34" s="241">
        <v>16</v>
      </c>
      <c r="P34" s="242" t="s">
        <v>146</v>
      </c>
    </row>
    <row r="35" spans="1:16" s="250" customFormat="1" ht="12.75" customHeight="1">
      <c r="A35" s="243">
        <v>15</v>
      </c>
      <c r="B35" s="243" t="s">
        <v>157</v>
      </c>
      <c r="C35" s="243" t="s">
        <v>160</v>
      </c>
      <c r="D35" s="244" t="s">
        <v>4690</v>
      </c>
      <c r="E35" s="245" t="s">
        <v>4691</v>
      </c>
      <c r="F35" s="243" t="s">
        <v>161</v>
      </c>
      <c r="G35" s="246">
        <v>35</v>
      </c>
      <c r="H35" s="246"/>
      <c r="I35" s="246">
        <f t="shared" si="3"/>
        <v>0</v>
      </c>
      <c r="J35" s="247">
        <v>0</v>
      </c>
      <c r="K35" s="246">
        <f t="shared" si="4"/>
        <v>0</v>
      </c>
      <c r="L35" s="247">
        <v>0</v>
      </c>
      <c r="M35" s="246">
        <f t="shared" si="5"/>
        <v>0</v>
      </c>
      <c r="N35" s="248">
        <v>20</v>
      </c>
      <c r="O35" s="249">
        <v>32</v>
      </c>
      <c r="P35" s="250" t="s">
        <v>146</v>
      </c>
    </row>
    <row r="36" spans="1:16" s="242" customFormat="1" ht="12.75" customHeight="1">
      <c r="A36" s="235">
        <v>16</v>
      </c>
      <c r="B36" s="235" t="s">
        <v>151</v>
      </c>
      <c r="C36" s="235" t="s">
        <v>150</v>
      </c>
      <c r="D36" s="236" t="s">
        <v>4692</v>
      </c>
      <c r="E36" s="237" t="s">
        <v>4693</v>
      </c>
      <c r="F36" s="235" t="s">
        <v>161</v>
      </c>
      <c r="G36" s="238">
        <v>105</v>
      </c>
      <c r="H36" s="238"/>
      <c r="I36" s="238">
        <f t="shared" si="3"/>
        <v>0</v>
      </c>
      <c r="J36" s="239">
        <v>0</v>
      </c>
      <c r="K36" s="238">
        <f t="shared" si="4"/>
        <v>0</v>
      </c>
      <c r="L36" s="239">
        <v>0</v>
      </c>
      <c r="M36" s="238">
        <f t="shared" si="5"/>
        <v>0</v>
      </c>
      <c r="N36" s="240">
        <v>20</v>
      </c>
      <c r="O36" s="241">
        <v>16</v>
      </c>
      <c r="P36" s="242" t="s">
        <v>146</v>
      </c>
    </row>
    <row r="37" spans="1:16" s="250" customFormat="1" ht="12.75" customHeight="1">
      <c r="A37" s="243">
        <v>17</v>
      </c>
      <c r="B37" s="243" t="s">
        <v>157</v>
      </c>
      <c r="C37" s="243" t="s">
        <v>160</v>
      </c>
      <c r="D37" s="244" t="s">
        <v>4694</v>
      </c>
      <c r="E37" s="245" t="s">
        <v>4695</v>
      </c>
      <c r="F37" s="243" t="s">
        <v>161</v>
      </c>
      <c r="G37" s="246">
        <v>105</v>
      </c>
      <c r="H37" s="246"/>
      <c r="I37" s="246">
        <f t="shared" si="3"/>
        <v>0</v>
      </c>
      <c r="J37" s="247">
        <v>0</v>
      </c>
      <c r="K37" s="246">
        <f t="shared" si="4"/>
        <v>0</v>
      </c>
      <c r="L37" s="247">
        <v>0</v>
      </c>
      <c r="M37" s="246">
        <f t="shared" si="5"/>
        <v>0</v>
      </c>
      <c r="N37" s="248">
        <v>20</v>
      </c>
      <c r="O37" s="249">
        <v>32</v>
      </c>
      <c r="P37" s="250" t="s">
        <v>146</v>
      </c>
    </row>
    <row r="38" spans="1:16" s="242" customFormat="1" ht="22.5" customHeight="1">
      <c r="A38" s="235">
        <v>18</v>
      </c>
      <c r="B38" s="235" t="s">
        <v>151</v>
      </c>
      <c r="C38" s="235" t="s">
        <v>150</v>
      </c>
      <c r="D38" s="236" t="s">
        <v>4696</v>
      </c>
      <c r="E38" s="237" t="s">
        <v>4697</v>
      </c>
      <c r="F38" s="235" t="s">
        <v>171</v>
      </c>
      <c r="G38" s="238">
        <v>1</v>
      </c>
      <c r="H38" s="238"/>
      <c r="I38" s="238">
        <f t="shared" si="3"/>
        <v>0</v>
      </c>
      <c r="J38" s="239">
        <v>0</v>
      </c>
      <c r="K38" s="238">
        <f t="shared" si="4"/>
        <v>0</v>
      </c>
      <c r="L38" s="239">
        <v>0</v>
      </c>
      <c r="M38" s="238">
        <f t="shared" si="5"/>
        <v>0</v>
      </c>
      <c r="N38" s="240">
        <v>20</v>
      </c>
      <c r="O38" s="241">
        <v>16</v>
      </c>
      <c r="P38" s="242" t="s">
        <v>146</v>
      </c>
    </row>
    <row r="39" spans="1:16" s="250" customFormat="1" ht="12.75" customHeight="1">
      <c r="A39" s="243">
        <v>19</v>
      </c>
      <c r="B39" s="243" t="s">
        <v>157</v>
      </c>
      <c r="C39" s="243" t="s">
        <v>160</v>
      </c>
      <c r="D39" s="244" t="s">
        <v>4698</v>
      </c>
      <c r="E39" s="245" t="s">
        <v>4699</v>
      </c>
      <c r="F39" s="243" t="s">
        <v>171</v>
      </c>
      <c r="G39" s="246">
        <v>1</v>
      </c>
      <c r="H39" s="246"/>
      <c r="I39" s="246">
        <f t="shared" si="3"/>
        <v>0</v>
      </c>
      <c r="J39" s="247">
        <v>0</v>
      </c>
      <c r="K39" s="246">
        <f t="shared" si="4"/>
        <v>0</v>
      </c>
      <c r="L39" s="247">
        <v>0</v>
      </c>
      <c r="M39" s="246">
        <f t="shared" si="5"/>
        <v>0</v>
      </c>
      <c r="N39" s="248">
        <v>20</v>
      </c>
      <c r="O39" s="249">
        <v>32</v>
      </c>
      <c r="P39" s="250" t="s">
        <v>146</v>
      </c>
    </row>
    <row r="40" spans="1:16" s="242" customFormat="1" ht="22.5" customHeight="1">
      <c r="A40" s="235">
        <v>20</v>
      </c>
      <c r="B40" s="235" t="s">
        <v>151</v>
      </c>
      <c r="C40" s="235" t="s">
        <v>150</v>
      </c>
      <c r="D40" s="236" t="s">
        <v>4700</v>
      </c>
      <c r="E40" s="237" t="s">
        <v>4701</v>
      </c>
      <c r="F40" s="235" t="s">
        <v>939</v>
      </c>
      <c r="G40" s="238">
        <v>7.5</v>
      </c>
      <c r="H40" s="238"/>
      <c r="I40" s="238">
        <f t="shared" si="3"/>
        <v>0</v>
      </c>
      <c r="J40" s="239">
        <v>0</v>
      </c>
      <c r="K40" s="238">
        <f t="shared" si="4"/>
        <v>0</v>
      </c>
      <c r="L40" s="239">
        <v>0</v>
      </c>
      <c r="M40" s="238">
        <f t="shared" si="5"/>
        <v>0</v>
      </c>
      <c r="N40" s="240">
        <v>20</v>
      </c>
      <c r="O40" s="241">
        <v>16</v>
      </c>
      <c r="P40" s="242" t="s">
        <v>146</v>
      </c>
    </row>
    <row r="41" spans="1:16" s="250" customFormat="1" ht="12.75" customHeight="1">
      <c r="A41" s="243">
        <v>21</v>
      </c>
      <c r="B41" s="243" t="s">
        <v>157</v>
      </c>
      <c r="C41" s="243" t="s">
        <v>160</v>
      </c>
      <c r="D41" s="244" t="s">
        <v>4702</v>
      </c>
      <c r="E41" s="245" t="s">
        <v>4703</v>
      </c>
      <c r="F41" s="243" t="s">
        <v>939</v>
      </c>
      <c r="G41" s="246">
        <v>7.5</v>
      </c>
      <c r="H41" s="246"/>
      <c r="I41" s="246">
        <f t="shared" si="3"/>
        <v>0</v>
      </c>
      <c r="J41" s="247">
        <v>0</v>
      </c>
      <c r="K41" s="246">
        <f t="shared" si="4"/>
        <v>0</v>
      </c>
      <c r="L41" s="247">
        <v>0</v>
      </c>
      <c r="M41" s="246">
        <f t="shared" si="5"/>
        <v>0</v>
      </c>
      <c r="N41" s="248">
        <v>20</v>
      </c>
      <c r="O41" s="249">
        <v>32</v>
      </c>
      <c r="P41" s="250" t="s">
        <v>146</v>
      </c>
    </row>
    <row r="42" spans="1:16" s="242" customFormat="1" ht="12.75" customHeight="1">
      <c r="A42" s="235">
        <v>22</v>
      </c>
      <c r="B42" s="235" t="s">
        <v>151</v>
      </c>
      <c r="C42" s="235" t="s">
        <v>150</v>
      </c>
      <c r="D42" s="236" t="s">
        <v>4704</v>
      </c>
      <c r="E42" s="237" t="s">
        <v>4705</v>
      </c>
      <c r="F42" s="235" t="s">
        <v>171</v>
      </c>
      <c r="G42" s="238">
        <v>1</v>
      </c>
      <c r="H42" s="238"/>
      <c r="I42" s="238">
        <f t="shared" si="3"/>
        <v>0</v>
      </c>
      <c r="J42" s="239">
        <v>0</v>
      </c>
      <c r="K42" s="238">
        <f t="shared" si="4"/>
        <v>0</v>
      </c>
      <c r="L42" s="239">
        <v>0</v>
      </c>
      <c r="M42" s="238">
        <f t="shared" si="5"/>
        <v>0</v>
      </c>
      <c r="N42" s="240">
        <v>20</v>
      </c>
      <c r="O42" s="241">
        <v>16</v>
      </c>
      <c r="P42" s="242" t="s">
        <v>146</v>
      </c>
    </row>
    <row r="43" spans="1:16" s="242" customFormat="1" ht="22.5" customHeight="1">
      <c r="A43" s="235">
        <v>23</v>
      </c>
      <c r="B43" s="235" t="s">
        <v>151</v>
      </c>
      <c r="C43" s="235" t="s">
        <v>150</v>
      </c>
      <c r="D43" s="236" t="s">
        <v>4706</v>
      </c>
      <c r="E43" s="237" t="s">
        <v>4707</v>
      </c>
      <c r="F43" s="235" t="s">
        <v>64</v>
      </c>
      <c r="G43" s="238">
        <v>0.9</v>
      </c>
      <c r="H43" s="238"/>
      <c r="I43" s="238">
        <f t="shared" si="3"/>
        <v>0</v>
      </c>
      <c r="J43" s="239">
        <v>0</v>
      </c>
      <c r="K43" s="238">
        <f t="shared" si="4"/>
        <v>0</v>
      </c>
      <c r="L43" s="239">
        <v>0</v>
      </c>
      <c r="M43" s="238">
        <f t="shared" si="5"/>
        <v>0</v>
      </c>
      <c r="N43" s="240">
        <v>20</v>
      </c>
      <c r="O43" s="241">
        <v>16</v>
      </c>
      <c r="P43" s="242" t="s">
        <v>146</v>
      </c>
    </row>
    <row r="44" spans="1:16" s="232" customFormat="1" ht="12.75" customHeight="1">
      <c r="B44" s="233" t="s">
        <v>58</v>
      </c>
      <c r="D44" s="232" t="s">
        <v>1024</v>
      </c>
      <c r="E44" s="232" t="s">
        <v>1025</v>
      </c>
      <c r="I44" s="234">
        <f>SUM(I45:I46)</f>
        <v>0</v>
      </c>
      <c r="K44" s="234">
        <f>SUM(K45:K46)</f>
        <v>0</v>
      </c>
      <c r="M44" s="234">
        <f>SUM(M45:M46)</f>
        <v>0</v>
      </c>
      <c r="P44" s="232" t="s">
        <v>152</v>
      </c>
    </row>
    <row r="45" spans="1:16" s="242" customFormat="1" ht="22.5" customHeight="1">
      <c r="A45" s="235">
        <v>24</v>
      </c>
      <c r="B45" s="235" t="s">
        <v>151</v>
      </c>
      <c r="C45" s="235" t="s">
        <v>150</v>
      </c>
      <c r="D45" s="236" t="s">
        <v>1032</v>
      </c>
      <c r="E45" s="237" t="s">
        <v>1033</v>
      </c>
      <c r="F45" s="235" t="s">
        <v>250</v>
      </c>
      <c r="G45" s="238">
        <v>3.3</v>
      </c>
      <c r="H45" s="238"/>
      <c r="I45" s="238">
        <f>ROUND(G45*H45,3)</f>
        <v>0</v>
      </c>
      <c r="J45" s="239">
        <v>0</v>
      </c>
      <c r="K45" s="238">
        <f>G45*J45</f>
        <v>0</v>
      </c>
      <c r="L45" s="239">
        <v>0</v>
      </c>
      <c r="M45" s="238">
        <f>G45*L45</f>
        <v>0</v>
      </c>
      <c r="N45" s="240">
        <v>20</v>
      </c>
      <c r="O45" s="241">
        <v>16</v>
      </c>
      <c r="P45" s="242" t="s">
        <v>146</v>
      </c>
    </row>
    <row r="46" spans="1:16" s="242" customFormat="1" ht="22.5" customHeight="1">
      <c r="A46" s="235">
        <v>25</v>
      </c>
      <c r="B46" s="235" t="s">
        <v>151</v>
      </c>
      <c r="C46" s="235" t="s">
        <v>150</v>
      </c>
      <c r="D46" s="236" t="s">
        <v>1034</v>
      </c>
      <c r="E46" s="237" t="s">
        <v>1035</v>
      </c>
      <c r="F46" s="235" t="s">
        <v>250</v>
      </c>
      <c r="G46" s="238">
        <v>3.3</v>
      </c>
      <c r="H46" s="238"/>
      <c r="I46" s="238">
        <f>ROUND(G46*H46,3)</f>
        <v>0</v>
      </c>
      <c r="J46" s="239">
        <v>0</v>
      </c>
      <c r="K46" s="238">
        <f>G46*J46</f>
        <v>0</v>
      </c>
      <c r="L46" s="239">
        <v>0</v>
      </c>
      <c r="M46" s="238">
        <f>G46*L46</f>
        <v>0</v>
      </c>
      <c r="N46" s="240">
        <v>20</v>
      </c>
      <c r="O46" s="241">
        <v>16</v>
      </c>
      <c r="P46" s="242" t="s">
        <v>146</v>
      </c>
    </row>
    <row r="47" spans="1:16" s="253" customFormat="1">
      <c r="E47" s="253" t="s">
        <v>125</v>
      </c>
      <c r="I47" s="254">
        <f>I14+I32</f>
        <v>0</v>
      </c>
      <c r="K47" s="254">
        <f>K14+K32</f>
        <v>0</v>
      </c>
      <c r="M47" s="254">
        <f>M14+M32</f>
        <v>0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.59055118110236227" right="0.59055118110236227" top="0.59055118110236227" bottom="0.59055118110236227" header="0.51181102362204722" footer="0.51181102362204722"/>
  <pageSetup paperSize="9" scale="73" fitToHeight="999" orientation="portrait" errors="blank" verticalDpi="1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H109"/>
  <sheetViews>
    <sheetView topLeftCell="C1" zoomScaleNormal="100" zoomScaleSheetLayoutView="100" workbookViewId="0">
      <selection activeCell="O102" sqref="O102"/>
    </sheetView>
  </sheetViews>
  <sheetFormatPr defaultColWidth="9.140625" defaultRowHeight="14.25"/>
  <cols>
    <col min="1" max="1" width="5" style="362" customWidth="1"/>
    <col min="2" max="2" width="16" style="362" customWidth="1"/>
    <col min="3" max="3" width="82.85546875" style="362" customWidth="1"/>
    <col min="4" max="4" width="4.42578125" style="362" bestFit="1" customWidth="1"/>
    <col min="5" max="5" width="11.28515625" style="364" bestFit="1" customWidth="1"/>
    <col min="6" max="6" width="15.140625" style="364" customWidth="1"/>
    <col min="7" max="7" width="17.42578125" style="364" customWidth="1"/>
    <col min="8" max="8" width="16.85546875" style="365" customWidth="1"/>
    <col min="9" max="16384" width="9.140625" style="362"/>
  </cols>
  <sheetData>
    <row r="2" spans="1:8" ht="15">
      <c r="C2" s="363" t="s">
        <v>2022</v>
      </c>
    </row>
    <row r="3" spans="1:8" ht="15">
      <c r="B3" s="366"/>
      <c r="C3" s="363" t="s">
        <v>2023</v>
      </c>
      <c r="D3" s="366"/>
      <c r="E3" s="367"/>
      <c r="F3" s="367"/>
      <c r="G3" s="367"/>
    </row>
    <row r="4" spans="1:8" ht="15">
      <c r="B4" s="366"/>
      <c r="C4" s="363" t="s">
        <v>4608</v>
      </c>
      <c r="D4" s="366"/>
      <c r="E4" s="367"/>
      <c r="F4" s="367"/>
      <c r="G4" s="367"/>
    </row>
    <row r="5" spans="1:8" ht="15">
      <c r="B5" s="366"/>
      <c r="C5" s="363"/>
      <c r="D5" s="366"/>
      <c r="E5" s="367"/>
      <c r="F5" s="367"/>
      <c r="G5" s="367"/>
    </row>
    <row r="7" spans="1:8">
      <c r="A7" s="362" t="s">
        <v>2025</v>
      </c>
      <c r="B7" s="362" t="s">
        <v>4607</v>
      </c>
      <c r="C7" s="362" t="s">
        <v>2027</v>
      </c>
      <c r="D7" s="362" t="s">
        <v>2028</v>
      </c>
      <c r="E7" s="368" t="s">
        <v>1699</v>
      </c>
      <c r="F7" s="369" t="s">
        <v>2029</v>
      </c>
      <c r="G7" s="368" t="s">
        <v>2030</v>
      </c>
      <c r="H7" s="369" t="s">
        <v>42</v>
      </c>
    </row>
    <row r="8" spans="1:8">
      <c r="E8" s="368"/>
      <c r="F8" s="369" t="s">
        <v>2031</v>
      </c>
      <c r="G8" s="368"/>
      <c r="H8" s="370"/>
    </row>
    <row r="9" spans="1:8">
      <c r="E9" s="368"/>
      <c r="F9" s="371" t="s">
        <v>2032</v>
      </c>
      <c r="G9" s="371" t="s">
        <v>2032</v>
      </c>
      <c r="H9" s="371" t="s">
        <v>2032</v>
      </c>
    </row>
    <row r="10" spans="1:8" ht="15">
      <c r="C10" s="363" t="s">
        <v>2033</v>
      </c>
      <c r="F10" s="372"/>
    </row>
    <row r="11" spans="1:8">
      <c r="C11" s="362" t="s">
        <v>2034</v>
      </c>
      <c r="F11" s="372"/>
    </row>
    <row r="12" spans="1:8">
      <c r="C12" s="362" t="s">
        <v>4606</v>
      </c>
      <c r="F12" s="373"/>
      <c r="H12" s="374"/>
    </row>
    <row r="13" spans="1:8">
      <c r="A13" s="362">
        <v>1</v>
      </c>
      <c r="B13" s="362" t="s">
        <v>4605</v>
      </c>
      <c r="C13" s="362" t="s">
        <v>4592</v>
      </c>
      <c r="D13" s="362" t="s">
        <v>161</v>
      </c>
      <c r="E13" s="364">
        <v>1950</v>
      </c>
      <c r="F13" s="373"/>
      <c r="H13" s="364">
        <f>E13*F13</f>
        <v>0</v>
      </c>
    </row>
    <row r="14" spans="1:8">
      <c r="C14" s="362" t="s">
        <v>2108</v>
      </c>
      <c r="F14" s="373"/>
      <c r="H14" s="374"/>
    </row>
    <row r="15" spans="1:8">
      <c r="A15" s="362">
        <v>2</v>
      </c>
      <c r="B15" s="362" t="s">
        <v>2109</v>
      </c>
      <c r="C15" s="362" t="s">
        <v>2110</v>
      </c>
      <c r="D15" s="362" t="s">
        <v>171</v>
      </c>
      <c r="E15" s="364">
        <v>20</v>
      </c>
      <c r="F15" s="373"/>
      <c r="H15" s="364">
        <f>E15*F15</f>
        <v>0</v>
      </c>
    </row>
    <row r="16" spans="1:8">
      <c r="A16" s="362">
        <v>3</v>
      </c>
      <c r="B16" s="362" t="s">
        <v>4604</v>
      </c>
      <c r="C16" s="362" t="s">
        <v>4603</v>
      </c>
      <c r="D16" s="362" t="s">
        <v>161</v>
      </c>
      <c r="E16" s="364">
        <v>1790</v>
      </c>
      <c r="F16" s="373"/>
      <c r="H16" s="364">
        <f>E16*F16</f>
        <v>0</v>
      </c>
    </row>
    <row r="17" spans="1:8">
      <c r="C17" s="362" t="s">
        <v>4591</v>
      </c>
      <c r="F17" s="373"/>
    </row>
    <row r="18" spans="1:8">
      <c r="A18" s="362">
        <v>4</v>
      </c>
      <c r="B18" s="362" t="s">
        <v>4602</v>
      </c>
      <c r="C18" s="362" t="s">
        <v>4601</v>
      </c>
      <c r="D18" s="362" t="s">
        <v>171</v>
      </c>
      <c r="E18" s="372">
        <v>20</v>
      </c>
      <c r="F18" s="373"/>
      <c r="H18" s="364">
        <f>E18*F18</f>
        <v>0</v>
      </c>
    </row>
    <row r="19" spans="1:8">
      <c r="C19" s="362" t="s">
        <v>4588</v>
      </c>
      <c r="F19" s="373"/>
    </row>
    <row r="20" spans="1:8">
      <c r="A20" s="362">
        <v>5</v>
      </c>
      <c r="B20" s="362" t="s">
        <v>4600</v>
      </c>
      <c r="C20" s="362" t="s">
        <v>4599</v>
      </c>
      <c r="D20" s="362" t="s">
        <v>161</v>
      </c>
      <c r="E20" s="364">
        <v>298</v>
      </c>
      <c r="F20" s="373"/>
      <c r="H20" s="364">
        <f>E20*F20</f>
        <v>0</v>
      </c>
    </row>
    <row r="21" spans="1:8">
      <c r="C21" s="362" t="s">
        <v>2050</v>
      </c>
      <c r="F21" s="373"/>
    </row>
    <row r="22" spans="1:8">
      <c r="A22" s="362">
        <v>6</v>
      </c>
      <c r="B22" s="362" t="s">
        <v>2051</v>
      </c>
      <c r="C22" s="362" t="s">
        <v>4598</v>
      </c>
      <c r="D22" s="362" t="s">
        <v>171</v>
      </c>
      <c r="E22" s="372">
        <v>1192</v>
      </c>
      <c r="F22" s="373"/>
      <c r="H22" s="364">
        <f>E22*F22</f>
        <v>0</v>
      </c>
    </row>
    <row r="23" spans="1:8">
      <c r="C23" s="362" t="s">
        <v>2120</v>
      </c>
      <c r="F23" s="373"/>
    </row>
    <row r="24" spans="1:8">
      <c r="A24" s="362">
        <v>7</v>
      </c>
      <c r="B24" s="362" t="s">
        <v>4597</v>
      </c>
      <c r="C24" s="362" t="s">
        <v>4596</v>
      </c>
      <c r="D24" s="362" t="s">
        <v>171</v>
      </c>
      <c r="E24" s="364">
        <v>20</v>
      </c>
      <c r="F24" s="373"/>
      <c r="H24" s="364">
        <f>E24*F24</f>
        <v>0</v>
      </c>
    </row>
    <row r="25" spans="1:8">
      <c r="C25" s="375" t="s">
        <v>2452</v>
      </c>
      <c r="D25" s="362" t="s">
        <v>2152</v>
      </c>
      <c r="E25" s="364" t="s">
        <v>2153</v>
      </c>
      <c r="G25" s="376" t="s">
        <v>2155</v>
      </c>
      <c r="H25" s="364" t="s">
        <v>2154</v>
      </c>
    </row>
    <row r="26" spans="1:8">
      <c r="C26" s="362" t="s">
        <v>2033</v>
      </c>
      <c r="F26" s="372"/>
      <c r="H26" s="374">
        <f>SUM(H13:H24)</f>
        <v>0</v>
      </c>
    </row>
    <row r="27" spans="1:8">
      <c r="C27" s="377" t="s">
        <v>4595</v>
      </c>
      <c r="F27" s="372"/>
      <c r="H27" s="364">
        <f>H26*0.02</f>
        <v>0</v>
      </c>
    </row>
    <row r="28" spans="1:8">
      <c r="C28" s="375" t="s">
        <v>2452</v>
      </c>
      <c r="D28" s="362" t="s">
        <v>2152</v>
      </c>
      <c r="E28" s="364" t="s">
        <v>2153</v>
      </c>
      <c r="G28" s="376" t="s">
        <v>2155</v>
      </c>
      <c r="H28" s="364" t="s">
        <v>2154</v>
      </c>
    </row>
    <row r="29" spans="1:8">
      <c r="C29" s="362" t="s">
        <v>2157</v>
      </c>
      <c r="F29" s="378"/>
      <c r="H29" s="374">
        <f>SUM(H26:H27)</f>
        <v>0</v>
      </c>
    </row>
    <row r="30" spans="1:8">
      <c r="F30" s="378"/>
    </row>
    <row r="31" spans="1:8" ht="12" customHeight="1">
      <c r="F31" s="378"/>
    </row>
    <row r="32" spans="1:8" ht="15">
      <c r="C32" s="363" t="s">
        <v>2158</v>
      </c>
      <c r="F32" s="378"/>
    </row>
    <row r="33" spans="1:8">
      <c r="C33" s="362" t="s">
        <v>4594</v>
      </c>
      <c r="F33" s="378"/>
    </row>
    <row r="34" spans="1:8">
      <c r="C34" s="362" t="s">
        <v>4593</v>
      </c>
      <c r="F34" s="373"/>
    </row>
    <row r="35" spans="1:8">
      <c r="A35" s="362">
        <v>1</v>
      </c>
      <c r="B35" s="362" t="s">
        <v>2160</v>
      </c>
      <c r="C35" s="362" t="s">
        <v>4592</v>
      </c>
      <c r="D35" s="362" t="s">
        <v>161</v>
      </c>
      <c r="E35" s="364">
        <v>1950</v>
      </c>
      <c r="F35" s="373"/>
      <c r="G35" s="364">
        <f>E35*F35</f>
        <v>0</v>
      </c>
      <c r="H35" s="364"/>
    </row>
    <row r="36" spans="1:8">
      <c r="C36" s="362" t="s">
        <v>4591</v>
      </c>
      <c r="F36" s="373"/>
    </row>
    <row r="37" spans="1:8">
      <c r="A37" s="362">
        <v>2</v>
      </c>
      <c r="B37" s="362" t="s">
        <v>2160</v>
      </c>
      <c r="C37" s="362" t="s">
        <v>2185</v>
      </c>
      <c r="D37" s="362" t="s">
        <v>171</v>
      </c>
      <c r="E37" s="364">
        <v>20</v>
      </c>
      <c r="F37" s="373"/>
      <c r="G37" s="364">
        <f t="shared" ref="G37:G44" si="0">E37*F37</f>
        <v>0</v>
      </c>
      <c r="H37" s="364"/>
    </row>
    <row r="38" spans="1:8">
      <c r="C38" s="362" t="s">
        <v>4590</v>
      </c>
      <c r="F38" s="373"/>
    </row>
    <row r="39" spans="1:8">
      <c r="A39" s="362">
        <v>3</v>
      </c>
      <c r="B39" s="362" t="s">
        <v>2160</v>
      </c>
      <c r="C39" s="362" t="s">
        <v>4589</v>
      </c>
      <c r="D39" s="362" t="s">
        <v>171</v>
      </c>
      <c r="E39" s="364">
        <v>80</v>
      </c>
      <c r="F39" s="373"/>
      <c r="G39" s="364">
        <f t="shared" si="0"/>
        <v>0</v>
      </c>
      <c r="H39" s="364"/>
    </row>
    <row r="40" spans="1:8">
      <c r="C40" s="362" t="s">
        <v>4588</v>
      </c>
      <c r="F40" s="373"/>
    </row>
    <row r="41" spans="1:8">
      <c r="A41" s="362">
        <v>4</v>
      </c>
      <c r="B41" s="362" t="s">
        <v>2160</v>
      </c>
      <c r="C41" s="362" t="s">
        <v>2171</v>
      </c>
      <c r="D41" s="362" t="s">
        <v>171</v>
      </c>
      <c r="E41" s="364">
        <v>100</v>
      </c>
      <c r="F41" s="373"/>
      <c r="G41" s="364">
        <f t="shared" si="0"/>
        <v>0</v>
      </c>
      <c r="H41" s="364"/>
    </row>
    <row r="42" spans="1:8">
      <c r="C42" s="362" t="s">
        <v>4351</v>
      </c>
      <c r="F42" s="373"/>
    </row>
    <row r="43" spans="1:8">
      <c r="A43" s="362">
        <v>5</v>
      </c>
      <c r="B43" s="362" t="s">
        <v>2160</v>
      </c>
      <c r="C43" s="362" t="s">
        <v>2110</v>
      </c>
      <c r="D43" s="362" t="s">
        <v>171</v>
      </c>
      <c r="E43" s="364">
        <v>20</v>
      </c>
      <c r="F43" s="373"/>
      <c r="G43" s="364">
        <f t="shared" si="0"/>
        <v>0</v>
      </c>
      <c r="H43" s="364"/>
    </row>
    <row r="44" spans="1:8">
      <c r="A44" s="362">
        <v>6</v>
      </c>
      <c r="B44" s="362" t="s">
        <v>2160</v>
      </c>
      <c r="C44" s="362" t="s">
        <v>4587</v>
      </c>
      <c r="D44" s="362" t="s">
        <v>171</v>
      </c>
      <c r="E44" s="364">
        <v>3300</v>
      </c>
      <c r="F44" s="373"/>
      <c r="G44" s="364">
        <f t="shared" si="0"/>
        <v>0</v>
      </c>
      <c r="H44" s="364"/>
    </row>
    <row r="45" spans="1:8">
      <c r="C45" s="375" t="s">
        <v>2452</v>
      </c>
      <c r="D45" s="362" t="s">
        <v>2152</v>
      </c>
      <c r="E45" s="364" t="s">
        <v>2153</v>
      </c>
      <c r="G45" s="376" t="s">
        <v>2155</v>
      </c>
      <c r="H45" s="364" t="s">
        <v>2154</v>
      </c>
    </row>
    <row r="46" spans="1:8">
      <c r="C46" s="362" t="s">
        <v>2189</v>
      </c>
      <c r="F46" s="373"/>
      <c r="G46" s="364">
        <f>SUM(G35:G44)</f>
        <v>0</v>
      </c>
      <c r="H46" s="364"/>
    </row>
    <row r="47" spans="1:8">
      <c r="C47" s="377" t="s">
        <v>4586</v>
      </c>
      <c r="F47" s="373"/>
      <c r="G47" s="364">
        <f>G46*0.02</f>
        <v>0</v>
      </c>
      <c r="H47" s="364"/>
    </row>
    <row r="48" spans="1:8">
      <c r="C48" s="375" t="s">
        <v>2452</v>
      </c>
      <c r="D48" s="362" t="s">
        <v>2152</v>
      </c>
      <c r="E48" s="364" t="s">
        <v>2153</v>
      </c>
      <c r="G48" s="364" t="s">
        <v>2154</v>
      </c>
      <c r="H48" s="364" t="s">
        <v>2154</v>
      </c>
    </row>
    <row r="49" spans="1:8">
      <c r="C49" s="362" t="s">
        <v>2191</v>
      </c>
      <c r="F49" s="373"/>
      <c r="G49" s="368">
        <f>SUM(G46:G47)</f>
        <v>0</v>
      </c>
      <c r="H49" s="368"/>
    </row>
    <row r="50" spans="1:8">
      <c r="F50" s="373"/>
      <c r="H50" s="368"/>
    </row>
    <row r="51" spans="1:8">
      <c r="F51" s="373"/>
      <c r="H51" s="368"/>
    </row>
    <row r="52" spans="1:8" ht="15">
      <c r="C52" s="363" t="s">
        <v>2472</v>
      </c>
      <c r="F52" s="373"/>
    </row>
    <row r="53" spans="1:8">
      <c r="C53" s="362" t="s">
        <v>4585</v>
      </c>
      <c r="F53" s="373"/>
    </row>
    <row r="54" spans="1:8">
      <c r="C54" s="362" t="s">
        <v>4584</v>
      </c>
      <c r="F54" s="373"/>
    </row>
    <row r="55" spans="1:8">
      <c r="A55" s="362">
        <v>1</v>
      </c>
      <c r="B55" s="362" t="s">
        <v>4583</v>
      </c>
      <c r="C55" s="362" t="s">
        <v>4582</v>
      </c>
      <c r="D55" s="362" t="s">
        <v>161</v>
      </c>
      <c r="E55" s="364">
        <v>6</v>
      </c>
      <c r="F55" s="373"/>
      <c r="H55" s="364">
        <f>E55*F55</f>
        <v>0</v>
      </c>
    </row>
    <row r="56" spans="1:8">
      <c r="C56" s="362" t="s">
        <v>4581</v>
      </c>
      <c r="F56" s="373"/>
    </row>
    <row r="57" spans="1:8">
      <c r="A57" s="362">
        <v>2</v>
      </c>
      <c r="B57" s="362" t="s">
        <v>4580</v>
      </c>
      <c r="C57" s="362" t="s">
        <v>4579</v>
      </c>
      <c r="D57" s="362" t="s">
        <v>161</v>
      </c>
      <c r="E57" s="364">
        <v>12</v>
      </c>
      <c r="F57" s="373"/>
      <c r="H57" s="364">
        <f>E57*F57</f>
        <v>0</v>
      </c>
    </row>
    <row r="58" spans="1:8">
      <c r="C58" s="362" t="s">
        <v>4578</v>
      </c>
      <c r="F58" s="373"/>
    </row>
    <row r="59" spans="1:8">
      <c r="A59" s="362">
        <v>3</v>
      </c>
      <c r="B59" s="362" t="s">
        <v>4577</v>
      </c>
      <c r="C59" s="362" t="s">
        <v>4576</v>
      </c>
      <c r="D59" s="362" t="s">
        <v>161</v>
      </c>
      <c r="E59" s="364">
        <v>12</v>
      </c>
      <c r="F59" s="373"/>
      <c r="H59" s="364">
        <f>E59*F59</f>
        <v>0</v>
      </c>
    </row>
    <row r="60" spans="1:8">
      <c r="C60" s="362" t="s">
        <v>4575</v>
      </c>
      <c r="F60" s="373"/>
    </row>
    <row r="61" spans="1:8">
      <c r="A61" s="362">
        <v>4</v>
      </c>
      <c r="B61" s="362" t="s">
        <v>4574</v>
      </c>
      <c r="C61" s="362" t="s">
        <v>4573</v>
      </c>
      <c r="D61" s="362" t="s">
        <v>161</v>
      </c>
      <c r="E61" s="364">
        <v>20</v>
      </c>
      <c r="F61" s="373"/>
      <c r="H61" s="364">
        <f>E61*F61</f>
        <v>0</v>
      </c>
    </row>
    <row r="62" spans="1:8">
      <c r="C62" s="362" t="s">
        <v>4572</v>
      </c>
      <c r="F62" s="373"/>
    </row>
    <row r="63" spans="1:8">
      <c r="A63" s="362">
        <v>5</v>
      </c>
      <c r="B63" s="362" t="s">
        <v>4571</v>
      </c>
      <c r="C63" s="362" t="s">
        <v>4570</v>
      </c>
      <c r="D63" s="362" t="s">
        <v>161</v>
      </c>
      <c r="E63" s="364">
        <v>12</v>
      </c>
      <c r="F63" s="373"/>
      <c r="H63" s="364">
        <f>E63*F63</f>
        <v>0</v>
      </c>
    </row>
    <row r="64" spans="1:8">
      <c r="C64" s="362" t="s">
        <v>2478</v>
      </c>
      <c r="F64" s="373"/>
    </row>
    <row r="65" spans="1:8">
      <c r="A65" s="362">
        <v>6</v>
      </c>
      <c r="B65" s="362" t="s">
        <v>2479</v>
      </c>
      <c r="C65" s="362" t="s">
        <v>4569</v>
      </c>
      <c r="D65" s="362" t="s">
        <v>250</v>
      </c>
      <c r="E65" s="364">
        <v>7</v>
      </c>
      <c r="F65" s="373"/>
      <c r="H65" s="364">
        <f>E65*F65</f>
        <v>0</v>
      </c>
    </row>
    <row r="66" spans="1:8">
      <c r="C66" s="375" t="s">
        <v>2452</v>
      </c>
      <c r="D66" s="362" t="s">
        <v>2152</v>
      </c>
      <c r="E66" s="364" t="s">
        <v>2153</v>
      </c>
      <c r="G66" s="376" t="s">
        <v>2155</v>
      </c>
      <c r="H66" s="364" t="s">
        <v>2154</v>
      </c>
    </row>
    <row r="67" spans="1:8">
      <c r="C67" s="362" t="s">
        <v>2484</v>
      </c>
      <c r="F67" s="373"/>
      <c r="H67" s="374">
        <f>SUM(H55:H65)</f>
        <v>0</v>
      </c>
    </row>
    <row r="68" spans="1:8">
      <c r="F68" s="373"/>
      <c r="H68" s="374"/>
    </row>
    <row r="69" spans="1:8">
      <c r="F69" s="373"/>
      <c r="H69" s="374"/>
    </row>
    <row r="70" spans="1:8" ht="15">
      <c r="C70" s="363" t="s">
        <v>4568</v>
      </c>
      <c r="F70" s="373"/>
    </row>
    <row r="71" spans="1:8">
      <c r="C71" s="375" t="s">
        <v>4567</v>
      </c>
      <c r="F71" s="373"/>
    </row>
    <row r="72" spans="1:8">
      <c r="A72" s="362">
        <v>1</v>
      </c>
      <c r="B72" s="362" t="s">
        <v>2160</v>
      </c>
      <c r="C72" s="362" t="s">
        <v>4566</v>
      </c>
      <c r="D72" s="362" t="s">
        <v>171</v>
      </c>
      <c r="E72" s="364">
        <v>1</v>
      </c>
      <c r="F72" s="373"/>
      <c r="G72" s="364">
        <f t="shared" ref="G72:G77" si="1">E72*F72</f>
        <v>0</v>
      </c>
    </row>
    <row r="73" spans="1:8">
      <c r="A73" s="362">
        <v>2</v>
      </c>
      <c r="B73" s="362" t="s">
        <v>2160</v>
      </c>
      <c r="C73" s="362" t="s">
        <v>4565</v>
      </c>
      <c r="D73" s="362" t="s">
        <v>171</v>
      </c>
      <c r="E73" s="364">
        <v>5</v>
      </c>
      <c r="F73" s="373"/>
      <c r="G73" s="364">
        <f t="shared" si="1"/>
        <v>0</v>
      </c>
    </row>
    <row r="74" spans="1:8">
      <c r="A74" s="362">
        <v>3</v>
      </c>
      <c r="B74" s="362" t="s">
        <v>2160</v>
      </c>
      <c r="C74" s="362" t="s">
        <v>4564</v>
      </c>
      <c r="D74" s="362" t="s">
        <v>171</v>
      </c>
      <c r="E74" s="364">
        <v>15</v>
      </c>
      <c r="F74" s="373"/>
      <c r="G74" s="364">
        <f t="shared" si="1"/>
        <v>0</v>
      </c>
    </row>
    <row r="75" spans="1:8">
      <c r="A75" s="362">
        <v>4</v>
      </c>
      <c r="B75" s="362" t="s">
        <v>2160</v>
      </c>
      <c r="C75" s="362" t="s">
        <v>4563</v>
      </c>
      <c r="D75" s="362" t="s">
        <v>171</v>
      </c>
      <c r="E75" s="364">
        <v>5</v>
      </c>
      <c r="F75" s="373"/>
      <c r="G75" s="364">
        <f t="shared" si="1"/>
        <v>0</v>
      </c>
    </row>
    <row r="76" spans="1:8">
      <c r="A76" s="362">
        <v>5</v>
      </c>
      <c r="B76" s="362" t="s">
        <v>2160</v>
      </c>
      <c r="C76" s="362" t="s">
        <v>4562</v>
      </c>
      <c r="D76" s="362" t="s">
        <v>171</v>
      </c>
      <c r="E76" s="364">
        <v>1</v>
      </c>
      <c r="F76" s="373"/>
      <c r="G76" s="364">
        <f t="shared" si="1"/>
        <v>0</v>
      </c>
    </row>
    <row r="77" spans="1:8">
      <c r="A77" s="362">
        <v>6</v>
      </c>
      <c r="B77" s="362" t="s">
        <v>2160</v>
      </c>
      <c r="C77" s="362" t="s">
        <v>2354</v>
      </c>
      <c r="D77" s="362" t="s">
        <v>171</v>
      </c>
      <c r="E77" s="364">
        <v>1</v>
      </c>
      <c r="F77" s="373"/>
      <c r="G77" s="364">
        <f t="shared" si="1"/>
        <v>0</v>
      </c>
    </row>
    <row r="78" spans="1:8">
      <c r="C78" s="375" t="s">
        <v>2151</v>
      </c>
      <c r="D78" s="362" t="s">
        <v>2152</v>
      </c>
      <c r="E78" s="364" t="s">
        <v>2153</v>
      </c>
      <c r="G78" s="376" t="s">
        <v>2155</v>
      </c>
      <c r="H78" s="364" t="s">
        <v>2154</v>
      </c>
    </row>
    <row r="79" spans="1:8">
      <c r="C79" s="362" t="s">
        <v>4561</v>
      </c>
      <c r="F79" s="373"/>
      <c r="G79" s="368">
        <f>SUM(G72:G77)</f>
        <v>0</v>
      </c>
    </row>
    <row r="80" spans="1:8">
      <c r="C80" s="375" t="s">
        <v>2151</v>
      </c>
      <c r="D80" s="362" t="s">
        <v>2152</v>
      </c>
      <c r="E80" s="364" t="s">
        <v>2153</v>
      </c>
      <c r="G80" s="376" t="s">
        <v>2155</v>
      </c>
      <c r="H80" s="364" t="s">
        <v>2154</v>
      </c>
    </row>
    <row r="81" spans="3:8">
      <c r="C81" s="362" t="s">
        <v>2308</v>
      </c>
      <c r="F81" s="373"/>
      <c r="G81" s="368"/>
    </row>
    <row r="82" spans="3:8">
      <c r="C82" s="362" t="s">
        <v>2464</v>
      </c>
      <c r="F82" s="373"/>
      <c r="G82" s="364">
        <f>G79*0.036</f>
        <v>0</v>
      </c>
    </row>
    <row r="83" spans="3:8">
      <c r="C83" s="362" t="s">
        <v>2465</v>
      </c>
      <c r="F83" s="373"/>
      <c r="H83" s="364">
        <f>G79*0.01</f>
        <v>0</v>
      </c>
    </row>
    <row r="84" spans="3:8">
      <c r="C84" s="375" t="s">
        <v>2151</v>
      </c>
      <c r="D84" s="362" t="s">
        <v>2152</v>
      </c>
      <c r="E84" s="364" t="s">
        <v>2153</v>
      </c>
      <c r="G84" s="376" t="s">
        <v>2155</v>
      </c>
      <c r="H84" s="364" t="s">
        <v>2154</v>
      </c>
    </row>
    <row r="85" spans="3:8">
      <c r="C85" s="362" t="s">
        <v>2308</v>
      </c>
      <c r="F85" s="373"/>
      <c r="G85" s="368"/>
      <c r="H85" s="368">
        <f>SUM(G82:H83)</f>
        <v>0</v>
      </c>
    </row>
    <row r="86" spans="3:8">
      <c r="F86" s="373"/>
      <c r="G86" s="368"/>
    </row>
    <row r="87" spans="3:8">
      <c r="F87" s="373"/>
      <c r="G87" s="368"/>
    </row>
    <row r="88" spans="3:8">
      <c r="F88" s="373"/>
      <c r="G88" s="368"/>
    </row>
    <row r="89" spans="3:8">
      <c r="F89" s="373"/>
      <c r="H89" s="374"/>
    </row>
    <row r="90" spans="3:8">
      <c r="F90" s="373"/>
      <c r="H90" s="374"/>
    </row>
    <row r="91" spans="3:8" ht="15">
      <c r="C91" s="363" t="s">
        <v>2485</v>
      </c>
      <c r="F91" s="373"/>
    </row>
    <row r="92" spans="3:8">
      <c r="C92" s="375" t="s">
        <v>4560</v>
      </c>
      <c r="F92" s="373"/>
    </row>
    <row r="93" spans="3:8">
      <c r="C93" s="362" t="s">
        <v>2487</v>
      </c>
      <c r="F93" s="373"/>
    </row>
    <row r="94" spans="3:8">
      <c r="C94" s="362" t="s">
        <v>2488</v>
      </c>
      <c r="D94" s="362" t="s">
        <v>147</v>
      </c>
      <c r="E94" s="364">
        <v>24</v>
      </c>
      <c r="F94" s="373"/>
      <c r="H94" s="374">
        <f>E94*F94</f>
        <v>0</v>
      </c>
    </row>
    <row r="95" spans="3:8">
      <c r="C95" s="375" t="s">
        <v>2452</v>
      </c>
      <c r="D95" s="362" t="s">
        <v>2152</v>
      </c>
      <c r="E95" s="364" t="s">
        <v>2153</v>
      </c>
      <c r="G95" s="376" t="s">
        <v>2155</v>
      </c>
      <c r="H95" s="364" t="s">
        <v>2154</v>
      </c>
    </row>
    <row r="96" spans="3:8">
      <c r="C96" s="362" t="s">
        <v>2485</v>
      </c>
      <c r="F96" s="373"/>
      <c r="H96" s="365">
        <f>SUM(H94:H95)</f>
        <v>0</v>
      </c>
    </row>
    <row r="97" spans="1:8">
      <c r="F97" s="373"/>
    </row>
    <row r="98" spans="1:8" ht="15">
      <c r="C98" s="363" t="s">
        <v>55</v>
      </c>
      <c r="F98" s="373"/>
    </row>
    <row r="99" spans="1:8">
      <c r="C99" s="362" t="s">
        <v>2486</v>
      </c>
      <c r="F99" s="373"/>
    </row>
    <row r="100" spans="1:8">
      <c r="A100" s="362">
        <v>1</v>
      </c>
      <c r="C100" s="362" t="s">
        <v>4559</v>
      </c>
      <c r="D100" s="362" t="s">
        <v>147</v>
      </c>
      <c r="E100" s="364">
        <v>16</v>
      </c>
      <c r="F100" s="373"/>
      <c r="H100" s="374">
        <f>E100*F100</f>
        <v>0</v>
      </c>
    </row>
    <row r="101" spans="1:8">
      <c r="A101" s="362">
        <v>2</v>
      </c>
      <c r="C101" s="362" t="s">
        <v>4558</v>
      </c>
      <c r="D101" s="362" t="s">
        <v>147</v>
      </c>
      <c r="E101" s="364">
        <v>16</v>
      </c>
      <c r="F101" s="373"/>
      <c r="H101" s="374">
        <f>E101*F101</f>
        <v>0</v>
      </c>
    </row>
    <row r="102" spans="1:8">
      <c r="A102" s="362">
        <v>3</v>
      </c>
      <c r="C102" s="362" t="s">
        <v>4557</v>
      </c>
      <c r="D102" s="362" t="s">
        <v>147</v>
      </c>
      <c r="E102" s="364">
        <v>4</v>
      </c>
      <c r="F102" s="373"/>
      <c r="H102" s="374">
        <f>E102*F102</f>
        <v>0</v>
      </c>
    </row>
    <row r="103" spans="1:8">
      <c r="C103" s="375" t="s">
        <v>2452</v>
      </c>
      <c r="D103" s="362" t="s">
        <v>2152</v>
      </c>
      <c r="E103" s="364" t="s">
        <v>2153</v>
      </c>
      <c r="F103" s="364" t="s">
        <v>2154</v>
      </c>
      <c r="G103" s="376" t="s">
        <v>2155</v>
      </c>
      <c r="H103" s="368" t="s">
        <v>2154</v>
      </c>
    </row>
    <row r="104" spans="1:8">
      <c r="C104" s="362" t="s">
        <v>55</v>
      </c>
      <c r="F104" s="372"/>
      <c r="H104" s="369">
        <f>SUM(H100:H103)</f>
        <v>0</v>
      </c>
    </row>
    <row r="105" spans="1:8">
      <c r="F105" s="372"/>
    </row>
    <row r="106" spans="1:8" ht="15" thickBot="1">
      <c r="C106" s="362" t="s">
        <v>2492</v>
      </c>
    </row>
    <row r="107" spans="1:8">
      <c r="C107" s="280" t="s">
        <v>2493</v>
      </c>
      <c r="D107" s="279"/>
      <c r="E107" s="278"/>
      <c r="F107" s="382"/>
      <c r="G107" s="384">
        <f>G49+G79</f>
        <v>0</v>
      </c>
      <c r="H107" s="384"/>
    </row>
    <row r="108" spans="1:8" ht="15" thickBot="1">
      <c r="C108" s="334" t="s">
        <v>2494</v>
      </c>
      <c r="D108" s="273"/>
      <c r="E108" s="272"/>
      <c r="F108" s="383"/>
      <c r="G108" s="385"/>
      <c r="H108" s="385">
        <f>H29+H67+H85+H96+H104</f>
        <v>0</v>
      </c>
    </row>
    <row r="109" spans="1:8" ht="15" thickBot="1">
      <c r="C109" s="268" t="s">
        <v>1323</v>
      </c>
      <c r="D109" s="267"/>
      <c r="E109" s="266"/>
      <c r="F109" s="265"/>
      <c r="G109" s="381"/>
      <c r="H109" s="333">
        <f>G107+H108</f>
        <v>0</v>
      </c>
    </row>
  </sheetData>
  <pageMargins left="0.70866141732283472" right="0.70866141732283472" top="0.74803149606299213" bottom="0.74803149606299213" header="0.31496062992125984" footer="0.31496062992125984"/>
  <pageSetup paperSize="9" scale="79" fitToHeight="15" orientation="landscape" horizontalDpi="4294967295" verticalDpi="4294967293" r:id="rId1"/>
  <headerFooter alignWithMargins="0">
    <oddFooter>&amp;C&amp;P</oddFooter>
  </headerFooter>
  <rowBreaks count="2" manualBreakCount="2">
    <brk id="50" max="7" man="1"/>
    <brk id="97" max="7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H130"/>
  <sheetViews>
    <sheetView topLeftCell="B1" zoomScaleNormal="100" zoomScaleSheetLayoutView="100" workbookViewId="0">
      <selection activeCell="L116" sqref="L116"/>
    </sheetView>
  </sheetViews>
  <sheetFormatPr defaultColWidth="9.140625" defaultRowHeight="14.25"/>
  <cols>
    <col min="1" max="1" width="5" style="362" customWidth="1"/>
    <col min="2" max="2" width="16" style="362" customWidth="1"/>
    <col min="3" max="3" width="82.85546875" style="362" customWidth="1"/>
    <col min="4" max="4" width="4.42578125" style="362" bestFit="1" customWidth="1"/>
    <col min="5" max="5" width="11.28515625" style="364" bestFit="1" customWidth="1"/>
    <col min="6" max="6" width="15.140625" style="364" customWidth="1"/>
    <col min="7" max="7" width="14.28515625" style="364" customWidth="1"/>
    <col min="8" max="8" width="16.85546875" style="365" customWidth="1"/>
    <col min="9" max="16384" width="9.140625" style="362"/>
  </cols>
  <sheetData>
    <row r="2" spans="1:8" ht="15">
      <c r="C2" s="363" t="s">
        <v>2022</v>
      </c>
    </row>
    <row r="3" spans="1:8" ht="15">
      <c r="B3" s="366"/>
      <c r="C3" s="363" t="s">
        <v>2023</v>
      </c>
      <c r="D3" s="366"/>
      <c r="E3" s="367"/>
      <c r="F3" s="367"/>
      <c r="G3" s="367"/>
    </row>
    <row r="4" spans="1:8" ht="15">
      <c r="B4" s="366"/>
      <c r="C4" s="363" t="s">
        <v>4609</v>
      </c>
      <c r="D4" s="366"/>
      <c r="E4" s="367"/>
      <c r="F4" s="367"/>
      <c r="G4" s="367"/>
    </row>
    <row r="5" spans="1:8" ht="15">
      <c r="B5" s="366"/>
      <c r="C5" s="363"/>
      <c r="D5" s="366"/>
      <c r="E5" s="367"/>
      <c r="F5" s="367"/>
      <c r="G5" s="367"/>
    </row>
    <row r="7" spans="1:8" ht="28.5">
      <c r="A7" s="362" t="s">
        <v>2025</v>
      </c>
      <c r="B7" s="362" t="s">
        <v>4607</v>
      </c>
      <c r="C7" s="362" t="s">
        <v>2027</v>
      </c>
      <c r="D7" s="362" t="s">
        <v>2028</v>
      </c>
      <c r="E7" s="368" t="s">
        <v>1699</v>
      </c>
      <c r="F7" s="680" t="s">
        <v>1814</v>
      </c>
      <c r="G7" s="368" t="s">
        <v>2030</v>
      </c>
      <c r="H7" s="369" t="s">
        <v>42</v>
      </c>
    </row>
    <row r="8" spans="1:8">
      <c r="E8" s="368"/>
      <c r="F8" s="371" t="s">
        <v>2032</v>
      </c>
      <c r="G8" s="371" t="s">
        <v>2032</v>
      </c>
      <c r="H8" s="371" t="s">
        <v>2032</v>
      </c>
    </row>
    <row r="9" spans="1:8" ht="15">
      <c r="C9" s="363" t="s">
        <v>2033</v>
      </c>
      <c r="F9" s="372"/>
    </row>
    <row r="10" spans="1:8">
      <c r="C10" s="362" t="s">
        <v>2034</v>
      </c>
      <c r="F10" s="372"/>
    </row>
    <row r="11" spans="1:8">
      <c r="C11" s="362" t="s">
        <v>4610</v>
      </c>
      <c r="F11" s="373"/>
      <c r="H11" s="374"/>
    </row>
    <row r="12" spans="1:8">
      <c r="A12" s="362">
        <v>1</v>
      </c>
      <c r="B12" s="362" t="s">
        <v>4611</v>
      </c>
      <c r="C12" s="362" t="s">
        <v>4612</v>
      </c>
      <c r="D12" s="362" t="s">
        <v>161</v>
      </c>
      <c r="E12" s="364">
        <v>24</v>
      </c>
      <c r="F12" s="681"/>
      <c r="H12" s="685">
        <f>F12*E12</f>
        <v>0</v>
      </c>
    </row>
    <row r="13" spans="1:8">
      <c r="C13" s="362" t="s">
        <v>2108</v>
      </c>
      <c r="F13" s="681"/>
      <c r="H13" s="685"/>
    </row>
    <row r="14" spans="1:8">
      <c r="A14" s="362">
        <v>2</v>
      </c>
      <c r="B14" s="362" t="s">
        <v>2109</v>
      </c>
      <c r="C14" s="362" t="s">
        <v>2110</v>
      </c>
      <c r="D14" s="362" t="s">
        <v>171</v>
      </c>
      <c r="E14" s="364">
        <v>1</v>
      </c>
      <c r="F14" s="681"/>
      <c r="H14" s="685">
        <f>F14*E14</f>
        <v>0</v>
      </c>
    </row>
    <row r="15" spans="1:8">
      <c r="A15" s="362">
        <v>3</v>
      </c>
      <c r="B15" s="362" t="s">
        <v>4604</v>
      </c>
      <c r="C15" s="362" t="s">
        <v>4613</v>
      </c>
      <c r="D15" s="362" t="s">
        <v>161</v>
      </c>
      <c r="E15" s="364">
        <v>54</v>
      </c>
      <c r="F15" s="681"/>
      <c r="H15" s="685">
        <f>F15*E15</f>
        <v>0</v>
      </c>
    </row>
    <row r="16" spans="1:8">
      <c r="C16" s="362" t="s">
        <v>4614</v>
      </c>
      <c r="F16" s="681"/>
      <c r="H16" s="686"/>
    </row>
    <row r="17" spans="1:8">
      <c r="A17" s="362">
        <v>4</v>
      </c>
      <c r="B17" s="362" t="s">
        <v>4615</v>
      </c>
      <c r="C17" s="362" t="s">
        <v>4616</v>
      </c>
      <c r="D17" s="362" t="s">
        <v>161</v>
      </c>
      <c r="E17" s="372">
        <v>16</v>
      </c>
      <c r="F17" s="681"/>
      <c r="H17" s="685">
        <f>F17*E17</f>
        <v>0</v>
      </c>
    </row>
    <row r="18" spans="1:8">
      <c r="A18" s="362">
        <v>5</v>
      </c>
      <c r="B18" s="362" t="s">
        <v>4617</v>
      </c>
      <c r="C18" s="362" t="s">
        <v>4618</v>
      </c>
      <c r="D18" s="362" t="s">
        <v>161</v>
      </c>
      <c r="E18" s="372">
        <v>96</v>
      </c>
      <c r="F18" s="681"/>
      <c r="H18" s="685">
        <f>F18*E18</f>
        <v>0</v>
      </c>
    </row>
    <row r="19" spans="1:8">
      <c r="A19" s="362">
        <v>6</v>
      </c>
      <c r="B19" s="362" t="s">
        <v>2081</v>
      </c>
      <c r="C19" s="362" t="s">
        <v>4619</v>
      </c>
      <c r="D19" s="362" t="s">
        <v>161</v>
      </c>
      <c r="E19" s="372">
        <v>54</v>
      </c>
      <c r="F19" s="681"/>
      <c r="H19" s="685">
        <f>F19*E19</f>
        <v>0</v>
      </c>
    </row>
    <row r="20" spans="1:8">
      <c r="C20" s="362" t="s">
        <v>2120</v>
      </c>
      <c r="F20" s="681"/>
      <c r="H20" s="686"/>
    </row>
    <row r="21" spans="1:8">
      <c r="A21" s="362">
        <v>7</v>
      </c>
      <c r="B21" s="362" t="s">
        <v>2121</v>
      </c>
      <c r="C21" s="362" t="s">
        <v>4620</v>
      </c>
      <c r="D21" s="362" t="s">
        <v>171</v>
      </c>
      <c r="E21" s="364">
        <v>8</v>
      </c>
      <c r="F21" s="681"/>
      <c r="H21" s="685">
        <f>F21*E21</f>
        <v>0</v>
      </c>
    </row>
    <row r="22" spans="1:8">
      <c r="C22" s="362" t="s">
        <v>4621</v>
      </c>
      <c r="F22" s="681"/>
      <c r="H22" s="686"/>
    </row>
    <row r="23" spans="1:8">
      <c r="A23" s="362">
        <v>8</v>
      </c>
      <c r="B23" s="362" t="s">
        <v>4622</v>
      </c>
      <c r="C23" s="362" t="s">
        <v>4623</v>
      </c>
      <c r="D23" s="362" t="s">
        <v>161</v>
      </c>
      <c r="E23" s="364">
        <v>76</v>
      </c>
      <c r="F23" s="681"/>
      <c r="H23" s="685">
        <f>F23*E23</f>
        <v>0</v>
      </c>
    </row>
    <row r="24" spans="1:8">
      <c r="A24" s="362">
        <v>9</v>
      </c>
      <c r="B24" s="362" t="s">
        <v>4624</v>
      </c>
      <c r="C24" s="362" t="s">
        <v>4625</v>
      </c>
      <c r="D24" s="362" t="s">
        <v>161</v>
      </c>
      <c r="E24" s="364">
        <v>8</v>
      </c>
      <c r="F24" s="681"/>
      <c r="H24" s="685">
        <f>F24*E24</f>
        <v>0</v>
      </c>
    </row>
    <row r="25" spans="1:8">
      <c r="A25" s="362">
        <v>10</v>
      </c>
      <c r="B25" s="362" t="s">
        <v>4626</v>
      </c>
      <c r="C25" s="362" t="s">
        <v>4627</v>
      </c>
      <c r="D25" s="362" t="s">
        <v>171</v>
      </c>
      <c r="E25" s="364">
        <v>4</v>
      </c>
      <c r="F25" s="681"/>
      <c r="H25" s="685">
        <f>F25*E25</f>
        <v>0</v>
      </c>
    </row>
    <row r="26" spans="1:8">
      <c r="A26" s="362">
        <v>11</v>
      </c>
      <c r="B26" s="362" t="s">
        <v>2149</v>
      </c>
      <c r="C26" s="362" t="s">
        <v>4628</v>
      </c>
      <c r="D26" s="362" t="s">
        <v>171</v>
      </c>
      <c r="E26" s="364">
        <v>4</v>
      </c>
      <c r="F26" s="681"/>
      <c r="H26" s="685">
        <f>F26*E26</f>
        <v>0</v>
      </c>
    </row>
    <row r="27" spans="1:8">
      <c r="C27" s="375" t="s">
        <v>2452</v>
      </c>
      <c r="D27" s="362" t="s">
        <v>2152</v>
      </c>
      <c r="E27" s="364" t="s">
        <v>2153</v>
      </c>
      <c r="F27" s="682"/>
      <c r="G27" s="376" t="s">
        <v>2155</v>
      </c>
      <c r="H27" s="682" t="s">
        <v>2154</v>
      </c>
    </row>
    <row r="28" spans="1:8">
      <c r="C28" s="362" t="s">
        <v>2033</v>
      </c>
      <c r="F28" s="683"/>
      <c r="H28" s="682">
        <f>SUM(H12:H27)</f>
        <v>0</v>
      </c>
    </row>
    <row r="29" spans="1:8">
      <c r="C29" s="377" t="s">
        <v>4629</v>
      </c>
      <c r="F29" s="683"/>
      <c r="H29" s="682">
        <f>H28*0.1</f>
        <v>0</v>
      </c>
    </row>
    <row r="30" spans="1:8">
      <c r="C30" s="375" t="s">
        <v>2452</v>
      </c>
      <c r="D30" s="362" t="s">
        <v>2152</v>
      </c>
      <c r="E30" s="364" t="s">
        <v>2153</v>
      </c>
      <c r="F30" s="682"/>
      <c r="G30" s="376" t="s">
        <v>2155</v>
      </c>
      <c r="H30" s="682" t="s">
        <v>2154</v>
      </c>
    </row>
    <row r="31" spans="1:8">
      <c r="C31" s="362" t="s">
        <v>2157</v>
      </c>
      <c r="F31" s="684"/>
      <c r="H31" s="682">
        <f>SUM(H28:H30)</f>
        <v>0</v>
      </c>
    </row>
    <row r="32" spans="1:8">
      <c r="F32" s="684"/>
      <c r="H32" s="686"/>
    </row>
    <row r="33" spans="1:8" ht="12" customHeight="1">
      <c r="F33" s="684"/>
      <c r="H33" s="686"/>
    </row>
    <row r="34" spans="1:8" ht="15">
      <c r="C34" s="363" t="s">
        <v>2158</v>
      </c>
      <c r="F34" s="684"/>
      <c r="H34" s="686"/>
    </row>
    <row r="35" spans="1:8">
      <c r="C35" s="362" t="s">
        <v>4594</v>
      </c>
      <c r="F35" s="684"/>
      <c r="H35" s="686"/>
    </row>
    <row r="36" spans="1:8">
      <c r="C36" s="362" t="s">
        <v>4610</v>
      </c>
      <c r="F36" s="681"/>
      <c r="H36" s="686"/>
    </row>
    <row r="37" spans="1:8">
      <c r="A37" s="362">
        <v>1</v>
      </c>
      <c r="B37" s="362" t="s">
        <v>2160</v>
      </c>
      <c r="C37" s="362" t="s">
        <v>4612</v>
      </c>
      <c r="D37" s="362" t="s">
        <v>161</v>
      </c>
      <c r="E37" s="364">
        <v>24</v>
      </c>
      <c r="F37" s="681"/>
      <c r="G37" s="685">
        <f>F37*E37</f>
        <v>0</v>
      </c>
      <c r="H37" s="685"/>
    </row>
    <row r="38" spans="1:8">
      <c r="C38" s="362" t="s">
        <v>2108</v>
      </c>
      <c r="F38" s="681"/>
      <c r="G38" s="686"/>
      <c r="H38" s="686"/>
    </row>
    <row r="39" spans="1:8">
      <c r="A39" s="362">
        <v>2</v>
      </c>
      <c r="B39" s="362" t="s">
        <v>2160</v>
      </c>
      <c r="C39" s="362" t="s">
        <v>2110</v>
      </c>
      <c r="D39" s="362" t="s">
        <v>171</v>
      </c>
      <c r="E39" s="364">
        <v>1</v>
      </c>
      <c r="F39" s="681"/>
      <c r="G39" s="685">
        <f>F39*E39</f>
        <v>0</v>
      </c>
      <c r="H39" s="686"/>
    </row>
    <row r="40" spans="1:8">
      <c r="C40" s="362" t="s">
        <v>4590</v>
      </c>
      <c r="F40" s="681"/>
      <c r="G40" s="686"/>
      <c r="H40" s="686"/>
    </row>
    <row r="41" spans="1:8">
      <c r="C41" s="362" t="s">
        <v>4614</v>
      </c>
      <c r="F41" s="681"/>
      <c r="G41" s="686"/>
      <c r="H41" s="686"/>
    </row>
    <row r="42" spans="1:8">
      <c r="A42" s="362">
        <v>3</v>
      </c>
      <c r="B42" s="362" t="s">
        <v>2160</v>
      </c>
      <c r="C42" s="362" t="s">
        <v>4630</v>
      </c>
      <c r="D42" s="362" t="s">
        <v>161</v>
      </c>
      <c r="E42" s="372">
        <v>16</v>
      </c>
      <c r="F42" s="681"/>
      <c r="G42" s="685">
        <f>F42*E42</f>
        <v>0</v>
      </c>
      <c r="H42" s="685"/>
    </row>
    <row r="43" spans="1:8">
      <c r="A43" s="362">
        <v>4</v>
      </c>
      <c r="B43" s="362" t="s">
        <v>2160</v>
      </c>
      <c r="C43" s="362" t="s">
        <v>4631</v>
      </c>
      <c r="D43" s="362" t="s">
        <v>161</v>
      </c>
      <c r="E43" s="372">
        <v>150</v>
      </c>
      <c r="F43" s="681"/>
      <c r="G43" s="685">
        <f>F43*E43</f>
        <v>0</v>
      </c>
      <c r="H43" s="685"/>
    </row>
    <row r="44" spans="1:8">
      <c r="C44" s="362" t="s">
        <v>4632</v>
      </c>
      <c r="F44" s="681"/>
      <c r="G44" s="686"/>
      <c r="H44" s="686"/>
    </row>
    <row r="45" spans="1:8">
      <c r="A45" s="362">
        <v>5</v>
      </c>
      <c r="B45" s="362" t="s">
        <v>2160</v>
      </c>
      <c r="C45" s="362" t="s">
        <v>4633</v>
      </c>
      <c r="D45" s="362" t="s">
        <v>171</v>
      </c>
      <c r="E45" s="364">
        <v>30</v>
      </c>
      <c r="F45" s="681"/>
      <c r="G45" s="685">
        <f>F45*E45</f>
        <v>0</v>
      </c>
      <c r="H45" s="685"/>
    </row>
    <row r="46" spans="1:8">
      <c r="C46" s="362" t="s">
        <v>4621</v>
      </c>
      <c r="F46" s="681"/>
      <c r="G46" s="686"/>
      <c r="H46" s="686"/>
    </row>
    <row r="47" spans="1:8">
      <c r="A47" s="362">
        <v>6</v>
      </c>
      <c r="B47" s="362" t="s">
        <v>2160</v>
      </c>
      <c r="C47" s="362" t="s">
        <v>4634</v>
      </c>
      <c r="D47" s="362" t="s">
        <v>939</v>
      </c>
      <c r="E47" s="364">
        <v>72</v>
      </c>
      <c r="F47" s="681"/>
      <c r="G47" s="685">
        <f>F47*E47</f>
        <v>0</v>
      </c>
      <c r="H47" s="685"/>
    </row>
    <row r="48" spans="1:8">
      <c r="A48" s="362">
        <v>7</v>
      </c>
      <c r="B48" s="362" t="s">
        <v>2160</v>
      </c>
      <c r="C48" s="362" t="s">
        <v>4635</v>
      </c>
      <c r="D48" s="362" t="s">
        <v>939</v>
      </c>
      <c r="E48" s="364">
        <v>4</v>
      </c>
      <c r="F48" s="681"/>
      <c r="G48" s="685">
        <f>F48*E48</f>
        <v>0</v>
      </c>
      <c r="H48" s="685"/>
    </row>
    <row r="49" spans="1:8">
      <c r="A49" s="362">
        <v>8</v>
      </c>
      <c r="B49" s="362" t="s">
        <v>2160</v>
      </c>
      <c r="C49" s="362" t="s">
        <v>4627</v>
      </c>
      <c r="D49" s="362" t="s">
        <v>171</v>
      </c>
      <c r="E49" s="364">
        <v>4</v>
      </c>
      <c r="F49" s="681"/>
      <c r="G49" s="685">
        <f>F49*E49</f>
        <v>0</v>
      </c>
      <c r="H49" s="685"/>
    </row>
    <row r="50" spans="1:8">
      <c r="A50" s="362">
        <v>9</v>
      </c>
      <c r="B50" s="362" t="s">
        <v>2160</v>
      </c>
      <c r="C50" s="362" t="s">
        <v>4628</v>
      </c>
      <c r="D50" s="362" t="s">
        <v>171</v>
      </c>
      <c r="E50" s="364">
        <v>4</v>
      </c>
      <c r="F50" s="681"/>
      <c r="G50" s="685">
        <f>F50*E50</f>
        <v>0</v>
      </c>
      <c r="H50" s="685"/>
    </row>
    <row r="51" spans="1:8">
      <c r="C51" s="375" t="s">
        <v>2452</v>
      </c>
      <c r="D51" s="362" t="s">
        <v>2152</v>
      </c>
      <c r="E51" s="364" t="s">
        <v>2153</v>
      </c>
      <c r="F51" s="682"/>
      <c r="G51" s="682" t="s">
        <v>2154</v>
      </c>
      <c r="H51" s="682" t="s">
        <v>2154</v>
      </c>
    </row>
    <row r="52" spans="1:8">
      <c r="C52" s="362" t="s">
        <v>2189</v>
      </c>
      <c r="F52" s="681"/>
      <c r="G52" s="682">
        <f>SUM(G36:G51)</f>
        <v>0</v>
      </c>
      <c r="H52" s="682"/>
    </row>
    <row r="53" spans="1:8">
      <c r="C53" s="377" t="s">
        <v>4586</v>
      </c>
      <c r="F53" s="681"/>
      <c r="G53" s="688">
        <f>G52*0.1</f>
        <v>0</v>
      </c>
      <c r="H53" s="682"/>
    </row>
    <row r="54" spans="1:8">
      <c r="C54" s="375" t="s">
        <v>2452</v>
      </c>
      <c r="D54" s="362" t="s">
        <v>2152</v>
      </c>
      <c r="E54" s="364" t="s">
        <v>2153</v>
      </c>
      <c r="F54" s="682"/>
      <c r="G54" s="682" t="s">
        <v>2154</v>
      </c>
      <c r="H54" s="682" t="s">
        <v>2154</v>
      </c>
    </row>
    <row r="55" spans="1:8">
      <c r="C55" s="362" t="s">
        <v>2191</v>
      </c>
      <c r="F55" s="681"/>
      <c r="G55" s="688">
        <f>SUM(G52:G54)</f>
        <v>0</v>
      </c>
      <c r="H55" s="682"/>
    </row>
    <row r="56" spans="1:8">
      <c r="F56" s="681"/>
      <c r="H56" s="688"/>
    </row>
    <row r="57" spans="1:8">
      <c r="F57" s="681"/>
      <c r="H57" s="688"/>
    </row>
    <row r="58" spans="1:8" ht="15">
      <c r="C58" s="363" t="s">
        <v>2192</v>
      </c>
      <c r="F58" s="681"/>
      <c r="H58" s="686"/>
    </row>
    <row r="59" spans="1:8">
      <c r="C59" s="362" t="s">
        <v>2034</v>
      </c>
      <c r="F59" s="681"/>
      <c r="H59" s="686"/>
    </row>
    <row r="60" spans="1:8">
      <c r="C60" s="362" t="s">
        <v>4636</v>
      </c>
      <c r="F60" s="681"/>
      <c r="H60" s="686"/>
    </row>
    <row r="61" spans="1:8">
      <c r="A61" s="362">
        <v>1</v>
      </c>
      <c r="B61" s="362" t="s">
        <v>2160</v>
      </c>
      <c r="C61" s="362" t="s">
        <v>4637</v>
      </c>
      <c r="D61" s="362" t="s">
        <v>171</v>
      </c>
      <c r="E61" s="364">
        <v>4</v>
      </c>
      <c r="F61" s="681"/>
      <c r="G61" s="685">
        <f>F61*E61</f>
        <v>0</v>
      </c>
      <c r="H61" s="685"/>
    </row>
    <row r="62" spans="1:8">
      <c r="C62" s="362" t="s">
        <v>4638</v>
      </c>
      <c r="F62" s="681"/>
      <c r="G62" s="686"/>
      <c r="H62" s="686"/>
    </row>
    <row r="63" spans="1:8">
      <c r="A63" s="362">
        <v>2</v>
      </c>
      <c r="B63" s="362" t="s">
        <v>2160</v>
      </c>
      <c r="C63" s="362" t="s">
        <v>4639</v>
      </c>
      <c r="D63" s="362" t="s">
        <v>171</v>
      </c>
      <c r="E63" s="364">
        <v>4</v>
      </c>
      <c r="F63" s="681"/>
      <c r="G63" s="685">
        <f>F63*E63</f>
        <v>0</v>
      </c>
      <c r="H63" s="685"/>
    </row>
    <row r="64" spans="1:8">
      <c r="C64" s="362" t="s">
        <v>4640</v>
      </c>
      <c r="F64" s="681"/>
      <c r="G64" s="686"/>
      <c r="H64" s="686"/>
    </row>
    <row r="65" spans="1:8">
      <c r="A65" s="362">
        <v>3</v>
      </c>
      <c r="B65" s="362" t="s">
        <v>2160</v>
      </c>
      <c r="C65" s="362" t="s">
        <v>4641</v>
      </c>
      <c r="D65" s="362" t="s">
        <v>171</v>
      </c>
      <c r="E65" s="364">
        <v>4</v>
      </c>
      <c r="F65" s="681"/>
      <c r="G65" s="685">
        <f>F65*E65</f>
        <v>0</v>
      </c>
      <c r="H65" s="685"/>
    </row>
    <row r="66" spans="1:8">
      <c r="C66" s="375" t="s">
        <v>2151</v>
      </c>
      <c r="D66" s="362" t="s">
        <v>2152</v>
      </c>
      <c r="E66" s="364" t="s">
        <v>2153</v>
      </c>
      <c r="F66" s="682"/>
      <c r="G66" s="688" t="s">
        <v>2154</v>
      </c>
      <c r="H66" s="688"/>
    </row>
    <row r="67" spans="1:8">
      <c r="C67" s="362" t="s">
        <v>2192</v>
      </c>
      <c r="F67" s="681"/>
      <c r="G67" s="687">
        <f>SUM(G61:G66)</f>
        <v>0</v>
      </c>
      <c r="H67" s="687"/>
    </row>
    <row r="68" spans="1:8">
      <c r="C68" s="377" t="s">
        <v>4642</v>
      </c>
      <c r="F68" s="681"/>
      <c r="G68" s="689">
        <f>G67*0.05</f>
        <v>0</v>
      </c>
      <c r="H68" s="689"/>
    </row>
    <row r="69" spans="1:8">
      <c r="C69" s="375" t="s">
        <v>2151</v>
      </c>
      <c r="D69" s="362" t="s">
        <v>2152</v>
      </c>
      <c r="E69" s="364" t="s">
        <v>2153</v>
      </c>
      <c r="F69" s="682"/>
      <c r="G69" s="682" t="s">
        <v>2154</v>
      </c>
      <c r="H69" s="682"/>
    </row>
    <row r="70" spans="1:8">
      <c r="F70" s="681"/>
      <c r="G70" s="688">
        <f>SUM(G67:G69)</f>
        <v>0</v>
      </c>
      <c r="H70" s="688"/>
    </row>
    <row r="71" spans="1:8">
      <c r="F71" s="681"/>
      <c r="H71" s="688"/>
    </row>
    <row r="72" spans="1:8" ht="15">
      <c r="C72" s="363" t="s">
        <v>2247</v>
      </c>
      <c r="F72" s="681"/>
      <c r="H72" s="686"/>
    </row>
    <row r="73" spans="1:8">
      <c r="C73" s="362" t="s">
        <v>2248</v>
      </c>
      <c r="F73" s="681"/>
      <c r="H73" s="686"/>
    </row>
    <row r="74" spans="1:8">
      <c r="C74" s="362" t="s">
        <v>4636</v>
      </c>
      <c r="F74" s="681"/>
      <c r="H74" s="686"/>
    </row>
    <row r="75" spans="1:8">
      <c r="A75" s="362">
        <v>1</v>
      </c>
      <c r="B75" s="362" t="s">
        <v>4643</v>
      </c>
      <c r="C75" s="362" t="s">
        <v>4637</v>
      </c>
      <c r="D75" s="362" t="s">
        <v>171</v>
      </c>
      <c r="E75" s="364">
        <v>4</v>
      </c>
      <c r="F75" s="681"/>
      <c r="H75" s="685">
        <f>F75*E75</f>
        <v>0</v>
      </c>
    </row>
    <row r="76" spans="1:8">
      <c r="C76" s="362" t="s">
        <v>4644</v>
      </c>
      <c r="F76" s="681"/>
      <c r="H76" s="686"/>
    </row>
    <row r="77" spans="1:8">
      <c r="A77" s="362">
        <v>2</v>
      </c>
      <c r="B77" s="362" t="s">
        <v>4645</v>
      </c>
      <c r="C77" s="362" t="s">
        <v>4639</v>
      </c>
      <c r="D77" s="362" t="s">
        <v>171</v>
      </c>
      <c r="E77" s="364">
        <v>4</v>
      </c>
      <c r="F77" s="681"/>
      <c r="H77" s="685">
        <f>F77*E77</f>
        <v>0</v>
      </c>
    </row>
    <row r="78" spans="1:8">
      <c r="A78" s="362">
        <v>3</v>
      </c>
      <c r="B78" s="362" t="s">
        <v>4646</v>
      </c>
      <c r="C78" s="362" t="s">
        <v>4641</v>
      </c>
      <c r="D78" s="362" t="s">
        <v>171</v>
      </c>
      <c r="E78" s="364">
        <v>4</v>
      </c>
      <c r="F78" s="681"/>
      <c r="H78" s="685">
        <f>F78*E78</f>
        <v>0</v>
      </c>
    </row>
    <row r="79" spans="1:8" ht="12.75" customHeight="1">
      <c r="C79" s="375" t="s">
        <v>2151</v>
      </c>
      <c r="D79" s="362" t="s">
        <v>2152</v>
      </c>
      <c r="E79" s="364" t="s">
        <v>2153</v>
      </c>
      <c r="F79" s="682"/>
      <c r="G79" s="376" t="s">
        <v>2155</v>
      </c>
      <c r="H79" s="682" t="s">
        <v>2154</v>
      </c>
    </row>
    <row r="80" spans="1:8">
      <c r="C80" s="362" t="s">
        <v>2305</v>
      </c>
      <c r="F80" s="681"/>
      <c r="H80" s="682">
        <f>SUM(H75:H79)</f>
        <v>0</v>
      </c>
    </row>
    <row r="81" spans="1:8">
      <c r="C81" s="377" t="s">
        <v>4647</v>
      </c>
      <c r="F81" s="681"/>
      <c r="H81" s="682">
        <f>H80*0.1</f>
        <v>0</v>
      </c>
    </row>
    <row r="82" spans="1:8">
      <c r="C82" s="375" t="s">
        <v>2151</v>
      </c>
      <c r="D82" s="362" t="s">
        <v>2152</v>
      </c>
      <c r="E82" s="364" t="s">
        <v>2153</v>
      </c>
      <c r="F82" s="682"/>
      <c r="G82" s="376" t="s">
        <v>2155</v>
      </c>
      <c r="H82" s="682" t="s">
        <v>2154</v>
      </c>
    </row>
    <row r="83" spans="1:8">
      <c r="C83" s="362" t="s">
        <v>2307</v>
      </c>
      <c r="F83" s="681"/>
      <c r="H83" s="682">
        <f>SUM(H80:H82)</f>
        <v>0</v>
      </c>
    </row>
    <row r="84" spans="1:8">
      <c r="F84" s="681"/>
      <c r="H84" s="688"/>
    </row>
    <row r="85" spans="1:8">
      <c r="F85" s="681"/>
      <c r="H85" s="688"/>
    </row>
    <row r="86" spans="1:8" ht="15">
      <c r="C86" s="363" t="s">
        <v>2472</v>
      </c>
      <c r="F86" s="681"/>
      <c r="H86" s="686"/>
    </row>
    <row r="87" spans="1:8">
      <c r="C87" s="362" t="s">
        <v>4585</v>
      </c>
      <c r="F87" s="681"/>
      <c r="H87" s="686"/>
    </row>
    <row r="88" spans="1:8">
      <c r="C88" s="362" t="s">
        <v>4648</v>
      </c>
      <c r="F88" s="681"/>
      <c r="H88" s="686"/>
    </row>
    <row r="89" spans="1:8">
      <c r="A89" s="362">
        <v>1</v>
      </c>
      <c r="B89" s="362" t="s">
        <v>4649</v>
      </c>
      <c r="C89" s="362" t="s">
        <v>4650</v>
      </c>
      <c r="D89" s="362" t="s">
        <v>4651</v>
      </c>
      <c r="E89" s="364">
        <v>0.08</v>
      </c>
      <c r="F89" s="681"/>
      <c r="H89" s="685">
        <f>F89*E89</f>
        <v>0</v>
      </c>
    </row>
    <row r="90" spans="1:8">
      <c r="C90" s="362" t="s">
        <v>4652</v>
      </c>
      <c r="F90" s="681"/>
      <c r="H90" s="686"/>
    </row>
    <row r="91" spans="1:8">
      <c r="A91" s="362">
        <v>2</v>
      </c>
      <c r="B91" s="362" t="s">
        <v>4653</v>
      </c>
      <c r="C91" s="362" t="s">
        <v>4654</v>
      </c>
      <c r="D91" s="362" t="s">
        <v>171</v>
      </c>
      <c r="E91" s="364">
        <v>4</v>
      </c>
      <c r="F91" s="681"/>
      <c r="H91" s="685">
        <f>F91*E91</f>
        <v>0</v>
      </c>
    </row>
    <row r="92" spans="1:8">
      <c r="C92" s="362" t="s">
        <v>4655</v>
      </c>
      <c r="F92" s="681"/>
      <c r="H92" s="686"/>
    </row>
    <row r="93" spans="1:8">
      <c r="A93" s="362">
        <v>3</v>
      </c>
      <c r="B93" s="362" t="s">
        <v>4656</v>
      </c>
      <c r="C93" s="362" t="s">
        <v>4657</v>
      </c>
      <c r="D93" s="362" t="s">
        <v>171</v>
      </c>
      <c r="E93" s="364">
        <v>4</v>
      </c>
      <c r="F93" s="681"/>
      <c r="H93" s="685">
        <f>F93*E93</f>
        <v>0</v>
      </c>
    </row>
    <row r="94" spans="1:8">
      <c r="C94" s="362" t="s">
        <v>4658</v>
      </c>
      <c r="F94" s="681"/>
      <c r="H94" s="686"/>
    </row>
    <row r="95" spans="1:8">
      <c r="A95" s="362">
        <v>4</v>
      </c>
      <c r="B95" s="362" t="s">
        <v>4659</v>
      </c>
      <c r="C95" s="362" t="s">
        <v>4660</v>
      </c>
      <c r="D95" s="362" t="s">
        <v>171</v>
      </c>
      <c r="E95" s="364">
        <v>4</v>
      </c>
      <c r="F95" s="681"/>
      <c r="H95" s="685">
        <f>F95*E95</f>
        <v>0</v>
      </c>
    </row>
    <row r="96" spans="1:8">
      <c r="C96" s="362" t="s">
        <v>4584</v>
      </c>
      <c r="F96" s="681"/>
      <c r="H96" s="686"/>
    </row>
    <row r="97" spans="1:8">
      <c r="A97" s="362">
        <v>5</v>
      </c>
      <c r="B97" s="362" t="s">
        <v>2474</v>
      </c>
      <c r="C97" s="362" t="s">
        <v>4661</v>
      </c>
      <c r="D97" s="362" t="s">
        <v>161</v>
      </c>
      <c r="E97" s="364">
        <v>76</v>
      </c>
      <c r="F97" s="681"/>
      <c r="H97" s="685">
        <f>F97*E97</f>
        <v>0</v>
      </c>
    </row>
    <row r="98" spans="1:8">
      <c r="C98" s="362" t="s">
        <v>4662</v>
      </c>
      <c r="F98" s="681"/>
      <c r="H98" s="686"/>
    </row>
    <row r="99" spans="1:8">
      <c r="A99" s="362">
        <v>6</v>
      </c>
      <c r="B99" s="362" t="s">
        <v>4663</v>
      </c>
      <c r="C99" s="362" t="s">
        <v>4664</v>
      </c>
      <c r="D99" s="362" t="s">
        <v>161</v>
      </c>
      <c r="E99" s="364">
        <v>76</v>
      </c>
      <c r="F99" s="681"/>
      <c r="H99" s="685">
        <f>F99*E99</f>
        <v>0</v>
      </c>
    </row>
    <row r="100" spans="1:8">
      <c r="C100" s="362" t="s">
        <v>4578</v>
      </c>
      <c r="F100" s="681"/>
      <c r="H100" s="686"/>
    </row>
    <row r="101" spans="1:8">
      <c r="A101" s="362">
        <v>7</v>
      </c>
      <c r="B101" s="362" t="s">
        <v>4577</v>
      </c>
      <c r="C101" s="362" t="s">
        <v>4576</v>
      </c>
      <c r="D101" s="362" t="s">
        <v>161</v>
      </c>
      <c r="E101" s="364">
        <v>76</v>
      </c>
      <c r="F101" s="681"/>
      <c r="H101" s="685">
        <f>F101*E101</f>
        <v>0</v>
      </c>
    </row>
    <row r="102" spans="1:8">
      <c r="C102" s="362" t="s">
        <v>4575</v>
      </c>
      <c r="F102" s="681"/>
      <c r="H102" s="686"/>
    </row>
    <row r="103" spans="1:8">
      <c r="A103" s="362">
        <v>8</v>
      </c>
      <c r="B103" s="362" t="s">
        <v>4574</v>
      </c>
      <c r="C103" s="362" t="s">
        <v>4573</v>
      </c>
      <c r="D103" s="362" t="s">
        <v>161</v>
      </c>
      <c r="E103" s="364">
        <v>1</v>
      </c>
      <c r="F103" s="681"/>
      <c r="H103" s="685">
        <f>F103*E103</f>
        <v>0</v>
      </c>
    </row>
    <row r="104" spans="1:8">
      <c r="C104" s="362" t="s">
        <v>4572</v>
      </c>
      <c r="F104" s="681"/>
      <c r="H104" s="686"/>
    </row>
    <row r="105" spans="1:8">
      <c r="A105" s="362">
        <v>9</v>
      </c>
      <c r="B105" s="362" t="s">
        <v>2477</v>
      </c>
      <c r="C105" s="362" t="s">
        <v>4661</v>
      </c>
      <c r="D105" s="362" t="s">
        <v>161</v>
      </c>
      <c r="E105" s="364">
        <v>12</v>
      </c>
      <c r="F105" s="681"/>
      <c r="H105" s="685">
        <f>F105*E105</f>
        <v>0</v>
      </c>
    </row>
    <row r="106" spans="1:8">
      <c r="C106" s="362" t="s">
        <v>2478</v>
      </c>
      <c r="F106" s="681"/>
      <c r="H106" s="686"/>
    </row>
    <row r="107" spans="1:8">
      <c r="A107" s="362">
        <v>10</v>
      </c>
      <c r="B107" s="362" t="s">
        <v>2479</v>
      </c>
      <c r="C107" s="362" t="s">
        <v>4665</v>
      </c>
      <c r="D107" s="362" t="s">
        <v>250</v>
      </c>
      <c r="E107" s="364">
        <v>7</v>
      </c>
      <c r="F107" s="681"/>
      <c r="H107" s="685">
        <f>F107*E107</f>
        <v>0</v>
      </c>
    </row>
    <row r="108" spans="1:8">
      <c r="C108" s="375" t="s">
        <v>2452</v>
      </c>
      <c r="D108" s="362" t="s">
        <v>2152</v>
      </c>
      <c r="E108" s="364" t="s">
        <v>2153</v>
      </c>
      <c r="F108" s="682"/>
      <c r="G108" s="376" t="s">
        <v>2155</v>
      </c>
      <c r="H108" s="682" t="s">
        <v>2154</v>
      </c>
    </row>
    <row r="109" spans="1:8">
      <c r="C109" s="362" t="s">
        <v>2484</v>
      </c>
      <c r="F109" s="681"/>
      <c r="H109" s="682">
        <f>SUM(H89:H108)</f>
        <v>0</v>
      </c>
    </row>
    <row r="110" spans="1:8">
      <c r="F110" s="681"/>
      <c r="H110" s="685"/>
    </row>
    <row r="111" spans="1:8">
      <c r="F111" s="681"/>
      <c r="H111" s="685"/>
    </row>
    <row r="112" spans="1:8" ht="15">
      <c r="C112" s="363" t="s">
        <v>2485</v>
      </c>
      <c r="F112" s="681"/>
      <c r="H112" s="686"/>
    </row>
    <row r="113" spans="1:8">
      <c r="C113" s="375" t="s">
        <v>4560</v>
      </c>
      <c r="F113" s="681"/>
      <c r="H113" s="686"/>
    </row>
    <row r="114" spans="1:8">
      <c r="C114" s="362" t="s">
        <v>2487</v>
      </c>
      <c r="F114" s="681"/>
      <c r="H114" s="686"/>
    </row>
    <row r="115" spans="1:8">
      <c r="C115" s="362" t="s">
        <v>2488</v>
      </c>
      <c r="D115" s="362" t="s">
        <v>147</v>
      </c>
      <c r="E115" s="364">
        <v>20</v>
      </c>
      <c r="F115" s="681"/>
      <c r="H115" s="685">
        <f>F115*E115</f>
        <v>0</v>
      </c>
    </row>
    <row r="116" spans="1:8">
      <c r="C116" s="375" t="s">
        <v>2452</v>
      </c>
      <c r="D116" s="362" t="s">
        <v>2152</v>
      </c>
      <c r="E116" s="364" t="s">
        <v>2153</v>
      </c>
      <c r="F116" s="682"/>
      <c r="G116" s="376" t="s">
        <v>2155</v>
      </c>
      <c r="H116" s="682" t="s">
        <v>2154</v>
      </c>
    </row>
    <row r="117" spans="1:8">
      <c r="C117" s="362" t="s">
        <v>2485</v>
      </c>
      <c r="F117" s="681"/>
      <c r="H117" s="682">
        <f>SUM(H114:H116)</f>
        <v>0</v>
      </c>
    </row>
    <row r="118" spans="1:8">
      <c r="F118" s="681"/>
      <c r="H118" s="686"/>
    </row>
    <row r="119" spans="1:8" ht="15">
      <c r="C119" s="363" t="s">
        <v>55</v>
      </c>
      <c r="F119" s="681"/>
      <c r="H119" s="686"/>
    </row>
    <row r="120" spans="1:8">
      <c r="C120" s="362" t="s">
        <v>2486</v>
      </c>
      <c r="F120" s="681"/>
      <c r="H120" s="686"/>
    </row>
    <row r="121" spans="1:8">
      <c r="A121" s="362">
        <v>1</v>
      </c>
      <c r="C121" s="362" t="s">
        <v>4559</v>
      </c>
      <c r="D121" s="362" t="s">
        <v>147</v>
      </c>
      <c r="E121" s="364">
        <v>5</v>
      </c>
      <c r="F121" s="681"/>
      <c r="H121" s="685">
        <f>F121*E121</f>
        <v>0</v>
      </c>
    </row>
    <row r="122" spans="1:8">
      <c r="A122" s="362">
        <v>2</v>
      </c>
      <c r="C122" s="362" t="s">
        <v>4558</v>
      </c>
      <c r="D122" s="362" t="s">
        <v>147</v>
      </c>
      <c r="E122" s="364">
        <v>5</v>
      </c>
      <c r="F122" s="681"/>
      <c r="H122" s="685">
        <f>F122*E122</f>
        <v>0</v>
      </c>
    </row>
    <row r="123" spans="1:8">
      <c r="C123" s="375" t="s">
        <v>2452</v>
      </c>
      <c r="D123" s="362" t="s">
        <v>2152</v>
      </c>
      <c r="E123" s="364" t="s">
        <v>2153</v>
      </c>
      <c r="F123" s="364" t="s">
        <v>2154</v>
      </c>
      <c r="G123" s="376" t="s">
        <v>2155</v>
      </c>
      <c r="H123" s="682" t="s">
        <v>2154</v>
      </c>
    </row>
    <row r="124" spans="1:8">
      <c r="C124" s="362" t="s">
        <v>55</v>
      </c>
      <c r="F124" s="372"/>
      <c r="H124" s="682">
        <f>SUM(H121:H123)</f>
        <v>0</v>
      </c>
    </row>
    <row r="125" spans="1:8">
      <c r="F125" s="372"/>
    </row>
    <row r="126" spans="1:8">
      <c r="C126" s="362" t="s">
        <v>2492</v>
      </c>
    </row>
    <row r="127" spans="1:8" ht="15" thickBot="1"/>
    <row r="128" spans="1:8">
      <c r="C128" s="280" t="s">
        <v>2493</v>
      </c>
      <c r="D128" s="279"/>
      <c r="E128" s="278"/>
      <c r="F128" s="382"/>
      <c r="G128" s="384">
        <f>G70+G55</f>
        <v>0</v>
      </c>
      <c r="H128" s="384"/>
    </row>
    <row r="129" spans="3:8" ht="15" thickBot="1">
      <c r="C129" s="334" t="s">
        <v>2494</v>
      </c>
      <c r="D129" s="273"/>
      <c r="E129" s="272"/>
      <c r="F129" s="383"/>
      <c r="G129" s="385"/>
      <c r="H129" s="385">
        <f>H124+H117+H109+H83+H31</f>
        <v>0</v>
      </c>
    </row>
    <row r="130" spans="3:8" ht="15" thickBot="1">
      <c r="C130" s="268" t="s">
        <v>1323</v>
      </c>
      <c r="D130" s="267"/>
      <c r="E130" s="266"/>
      <c r="F130" s="265"/>
      <c r="G130" s="381"/>
      <c r="H130" s="333">
        <f>H129+G128</f>
        <v>0</v>
      </c>
    </row>
  </sheetData>
  <pageMargins left="0.70866141732283472" right="0.70866141732283472" top="0.74803149606299213" bottom="0.74803149606299213" header="0.31496062992125984" footer="0.31496062992125984"/>
  <pageSetup paperSize="9" scale="80" fitToHeight="15" orientation="landscape" horizontalDpi="4294967295" verticalDpi="4294967293" r:id="rId1"/>
  <headerFooter alignWithMargins="0">
    <oddFooter>&amp;C&amp;P</oddFooter>
  </headerFooter>
  <rowBreaks count="1" manualBreakCount="1">
    <brk id="111" max="7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U62"/>
  <sheetViews>
    <sheetView showGridLines="0" zoomScaleNormal="100" zoomScaleSheetLayoutView="100" workbookViewId="0">
      <pane ySplit="13" topLeftCell="A14" activePane="bottomLeft" state="frozen"/>
      <selection activeCell="D123" sqref="D123"/>
      <selection pane="bottomLeft" activeCell="Z37" sqref="Z37"/>
    </sheetView>
  </sheetViews>
  <sheetFormatPr defaultColWidth="9.140625" defaultRowHeight="11.25"/>
  <cols>
    <col min="1" max="1" width="5.7109375" style="210" customWidth="1"/>
    <col min="2" max="2" width="4.5703125" style="210" customWidth="1"/>
    <col min="3" max="3" width="4.7109375" style="210" customWidth="1"/>
    <col min="4" max="4" width="12.7109375" style="210" customWidth="1"/>
    <col min="5" max="5" width="55.7109375" style="210" customWidth="1"/>
    <col min="6" max="6" width="4.7109375" style="210" customWidth="1"/>
    <col min="7" max="7" width="9.5703125" style="210" customWidth="1"/>
    <col min="8" max="8" width="9.85546875" style="210" customWidth="1"/>
    <col min="9" max="9" width="12.7109375" style="210" customWidth="1"/>
    <col min="10" max="11" width="10.7109375" style="210" hidden="1" customWidth="1"/>
    <col min="12" max="12" width="9.7109375" style="210" hidden="1" customWidth="1"/>
    <col min="13" max="13" width="11.5703125" style="210" hidden="1" customWidth="1"/>
    <col min="14" max="14" width="6" style="210" customWidth="1"/>
    <col min="15" max="15" width="6.7109375" style="210" hidden="1" customWidth="1"/>
    <col min="16" max="16" width="7.140625" style="210" hidden="1" customWidth="1"/>
    <col min="17" max="19" width="9.140625" style="210" hidden="1" customWidth="1"/>
    <col min="20" max="20" width="18.7109375" style="210" hidden="1" customWidth="1"/>
    <col min="21" max="16384" width="9.140625" style="210"/>
  </cols>
  <sheetData>
    <row r="1" spans="1:21" ht="18">
      <c r="A1" s="207" t="s">
        <v>304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9"/>
      <c r="P1" s="209"/>
      <c r="Q1" s="208"/>
      <c r="R1" s="208"/>
      <c r="S1" s="208"/>
      <c r="T1" s="208"/>
    </row>
    <row r="2" spans="1:21">
      <c r="A2" s="211" t="s">
        <v>74</v>
      </c>
      <c r="B2" s="212"/>
      <c r="C2" s="200" t="str">
        <f>'Krycí list'!E5</f>
        <v>Modernizácia fakultnej nemocnice Trenčín  - Nový pavilón centrálnych operačných sál, OAIM a urgent.príjem -stupeň PSP</v>
      </c>
      <c r="D2" s="214"/>
      <c r="E2" s="214"/>
      <c r="F2" s="212"/>
      <c r="G2" s="212"/>
      <c r="H2" s="212"/>
      <c r="I2" s="212"/>
      <c r="J2" s="212"/>
      <c r="K2" s="212"/>
      <c r="L2" s="208"/>
      <c r="M2" s="208"/>
      <c r="N2" s="208"/>
      <c r="O2" s="209"/>
      <c r="P2" s="209"/>
      <c r="Q2" s="208"/>
      <c r="R2" s="208"/>
      <c r="S2" s="208"/>
      <c r="T2" s="208"/>
    </row>
    <row r="3" spans="1:21">
      <c r="A3" s="211" t="s">
        <v>303</v>
      </c>
      <c r="B3" s="212"/>
      <c r="C3" s="200" t="s">
        <v>4795</v>
      </c>
      <c r="D3" s="214"/>
      <c r="E3" s="214"/>
      <c r="F3" s="212"/>
      <c r="G3" s="212"/>
      <c r="H3" s="212"/>
      <c r="I3" s="213"/>
      <c r="J3" s="214"/>
      <c r="K3" s="214"/>
      <c r="L3" s="208"/>
      <c r="M3" s="208"/>
      <c r="N3" s="208"/>
      <c r="O3" s="209"/>
      <c r="P3" s="209"/>
      <c r="Q3" s="208"/>
      <c r="R3" s="208"/>
      <c r="S3" s="208"/>
      <c r="T3" s="208"/>
    </row>
    <row r="4" spans="1:21">
      <c r="A4" s="211" t="s">
        <v>301</v>
      </c>
      <c r="B4" s="212"/>
      <c r="C4" s="200"/>
      <c r="D4" s="214"/>
      <c r="E4" s="214"/>
      <c r="F4" s="212"/>
      <c r="G4" s="212"/>
      <c r="H4" s="212"/>
      <c r="I4" s="213"/>
      <c r="J4" s="214"/>
      <c r="K4" s="214"/>
      <c r="L4" s="208"/>
      <c r="M4" s="208"/>
      <c r="N4" s="208"/>
      <c r="O4" s="209"/>
      <c r="P4" s="209"/>
      <c r="Q4" s="208"/>
      <c r="R4" s="208"/>
      <c r="S4" s="208"/>
      <c r="T4" s="208"/>
    </row>
    <row r="5" spans="1:21">
      <c r="A5" s="212" t="s">
        <v>300</v>
      </c>
      <c r="B5" s="212"/>
      <c r="C5" s="200" t="s">
        <v>6</v>
      </c>
      <c r="D5" s="214"/>
      <c r="E5" s="214"/>
      <c r="F5" s="212"/>
      <c r="G5" s="212"/>
      <c r="H5" s="212"/>
      <c r="I5" s="215"/>
      <c r="J5" s="214"/>
      <c r="K5" s="214"/>
      <c r="L5" s="208"/>
      <c r="M5" s="208"/>
      <c r="N5" s="208"/>
      <c r="O5" s="209"/>
      <c r="P5" s="209"/>
      <c r="Q5" s="208"/>
      <c r="R5" s="208"/>
      <c r="S5" s="208"/>
      <c r="T5" s="208"/>
    </row>
    <row r="6" spans="1:21" ht="5.25" customHeight="1">
      <c r="A6" s="212"/>
      <c r="B6" s="212"/>
      <c r="C6" s="200"/>
      <c r="D6" s="214"/>
      <c r="E6" s="214"/>
      <c r="F6" s="212"/>
      <c r="G6" s="212"/>
      <c r="H6" s="212"/>
      <c r="I6" s="215"/>
      <c r="J6" s="214"/>
      <c r="K6" s="214"/>
      <c r="L6" s="208"/>
      <c r="M6" s="208"/>
      <c r="N6" s="208"/>
      <c r="O6" s="209"/>
      <c r="P6" s="209"/>
      <c r="Q6" s="208"/>
      <c r="R6" s="208"/>
      <c r="S6" s="208"/>
      <c r="T6" s="208"/>
    </row>
    <row r="7" spans="1:21">
      <c r="A7" s="212" t="s">
        <v>77</v>
      </c>
      <c r="B7" s="212"/>
      <c r="C7" s="200" t="str">
        <f>'Krycí list'!E26</f>
        <v>Fakultná nemocnica Trenčín, Legionárska 28</v>
      </c>
      <c r="D7" s="214"/>
      <c r="E7" s="214"/>
      <c r="F7" s="212"/>
      <c r="G7" s="212"/>
      <c r="H7" s="212"/>
      <c r="I7" s="215"/>
      <c r="J7" s="214"/>
      <c r="K7" s="214"/>
      <c r="L7" s="208"/>
      <c r="M7" s="208"/>
      <c r="N7" s="208"/>
      <c r="O7" s="209"/>
      <c r="P7" s="209"/>
      <c r="Q7" s="208"/>
      <c r="R7" s="208"/>
      <c r="S7" s="208"/>
      <c r="T7" s="208"/>
    </row>
    <row r="8" spans="1:21">
      <c r="A8" s="212" t="s">
        <v>79</v>
      </c>
      <c r="B8" s="212"/>
      <c r="C8" s="213"/>
      <c r="D8" s="214"/>
      <c r="E8" s="214"/>
      <c r="F8" s="212"/>
      <c r="G8" s="212"/>
      <c r="H8" s="212"/>
      <c r="I8" s="215"/>
      <c r="J8" s="214"/>
      <c r="K8" s="214"/>
      <c r="L8" s="208"/>
      <c r="M8" s="208"/>
      <c r="N8" s="208"/>
      <c r="O8" s="209"/>
      <c r="P8" s="209"/>
      <c r="Q8" s="208"/>
      <c r="R8" s="208"/>
      <c r="S8" s="208"/>
      <c r="T8" s="208"/>
    </row>
    <row r="9" spans="1:21">
      <c r="A9" s="212" t="s">
        <v>75</v>
      </c>
      <c r="B9" s="212"/>
      <c r="C9" s="213" t="s">
        <v>22</v>
      </c>
      <c r="D9" s="214"/>
      <c r="E9" s="214"/>
      <c r="F9" s="212"/>
      <c r="G9" s="212"/>
      <c r="H9" s="212"/>
      <c r="I9" s="215"/>
      <c r="J9" s="214"/>
      <c r="K9" s="214"/>
      <c r="L9" s="208"/>
      <c r="M9" s="208"/>
      <c r="N9" s="208"/>
      <c r="O9" s="209"/>
      <c r="P9" s="209"/>
      <c r="Q9" s="208"/>
      <c r="R9" s="208"/>
      <c r="S9" s="208"/>
      <c r="T9" s="208"/>
    </row>
    <row r="10" spans="1:21" ht="6" customHeight="1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9"/>
      <c r="P10" s="209"/>
      <c r="Q10" s="208"/>
      <c r="R10" s="208"/>
      <c r="S10" s="208"/>
      <c r="T10" s="208"/>
    </row>
    <row r="11" spans="1:21" ht="22.5">
      <c r="A11" s="216" t="s">
        <v>299</v>
      </c>
      <c r="B11" s="217" t="s">
        <v>298</v>
      </c>
      <c r="C11" s="217" t="s">
        <v>297</v>
      </c>
      <c r="D11" s="217" t="s">
        <v>296</v>
      </c>
      <c r="E11" s="217" t="s">
        <v>82</v>
      </c>
      <c r="F11" s="217" t="s">
        <v>295</v>
      </c>
      <c r="G11" s="217" t="s">
        <v>294</v>
      </c>
      <c r="H11" s="217" t="s">
        <v>293</v>
      </c>
      <c r="I11" s="217" t="s">
        <v>292</v>
      </c>
      <c r="J11" s="217" t="s">
        <v>291</v>
      </c>
      <c r="K11" s="217" t="s">
        <v>290</v>
      </c>
      <c r="L11" s="217" t="s">
        <v>289</v>
      </c>
      <c r="M11" s="217" t="s">
        <v>288</v>
      </c>
      <c r="N11" s="217" t="s">
        <v>287</v>
      </c>
      <c r="O11" s="218" t="s">
        <v>286</v>
      </c>
      <c r="P11" s="218" t="s">
        <v>285</v>
      </c>
      <c r="Q11" s="217"/>
      <c r="R11" s="217"/>
      <c r="S11" s="217"/>
      <c r="T11" s="219" t="s">
        <v>284</v>
      </c>
      <c r="U11" s="220"/>
    </row>
    <row r="12" spans="1:21">
      <c r="A12" s="221">
        <v>1</v>
      </c>
      <c r="B12" s="222">
        <v>2</v>
      </c>
      <c r="C12" s="222">
        <v>3</v>
      </c>
      <c r="D12" s="222">
        <v>4</v>
      </c>
      <c r="E12" s="222">
        <v>5</v>
      </c>
      <c r="F12" s="222">
        <v>6</v>
      </c>
      <c r="G12" s="222">
        <v>7</v>
      </c>
      <c r="H12" s="222">
        <v>8</v>
      </c>
      <c r="I12" s="222">
        <v>9</v>
      </c>
      <c r="J12" s="222"/>
      <c r="K12" s="222"/>
      <c r="L12" s="222"/>
      <c r="M12" s="222"/>
      <c r="N12" s="222">
        <v>10</v>
      </c>
      <c r="O12" s="223">
        <v>11</v>
      </c>
      <c r="P12" s="223">
        <v>12</v>
      </c>
      <c r="Q12" s="222"/>
      <c r="R12" s="222"/>
      <c r="S12" s="222"/>
      <c r="T12" s="224">
        <v>11</v>
      </c>
      <c r="U12" s="220"/>
    </row>
    <row r="13" spans="1:21" ht="4.5" customHeight="1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25"/>
      <c r="O13" s="226"/>
      <c r="P13" s="227"/>
      <c r="Q13" s="225"/>
      <c r="R13" s="225"/>
      <c r="S13" s="225"/>
      <c r="T13" s="225"/>
    </row>
    <row r="14" spans="1:21" s="231" customFormat="1" ht="12.75" customHeight="1">
      <c r="A14" s="228"/>
      <c r="B14" s="229" t="s">
        <v>58</v>
      </c>
      <c r="C14" s="228"/>
      <c r="D14" s="228" t="s">
        <v>157</v>
      </c>
      <c r="E14" s="228" t="s">
        <v>308</v>
      </c>
      <c r="F14" s="228"/>
      <c r="G14" s="228"/>
      <c r="H14" s="228"/>
      <c r="I14" s="230">
        <f>I15+I34</f>
        <v>0</v>
      </c>
      <c r="J14" s="228"/>
      <c r="K14" s="230">
        <f>K15+K34</f>
        <v>0</v>
      </c>
      <c r="L14" s="228"/>
      <c r="M14" s="230">
        <f>M15+M34</f>
        <v>0</v>
      </c>
      <c r="N14" s="228"/>
      <c r="P14" s="231" t="s">
        <v>155</v>
      </c>
    </row>
    <row r="15" spans="1:21" s="232" customFormat="1" ht="12.75" customHeight="1">
      <c r="B15" s="233" t="s">
        <v>58</v>
      </c>
      <c r="D15" s="232" t="s">
        <v>4709</v>
      </c>
      <c r="E15" s="232" t="s">
        <v>4710</v>
      </c>
      <c r="I15" s="234">
        <f>SUM(I16:I33)</f>
        <v>0</v>
      </c>
      <c r="K15" s="234">
        <f>SUM(K16:K33)</f>
        <v>0</v>
      </c>
      <c r="M15" s="234">
        <f>SUM(M16:M33)</f>
        <v>0</v>
      </c>
      <c r="P15" s="232" t="s">
        <v>152</v>
      </c>
    </row>
    <row r="16" spans="1:21" s="242" customFormat="1" ht="22.5" customHeight="1">
      <c r="A16" s="235">
        <v>1</v>
      </c>
      <c r="B16" s="235" t="s">
        <v>151</v>
      </c>
      <c r="C16" s="235" t="s">
        <v>150</v>
      </c>
      <c r="D16" s="236" t="s">
        <v>4711</v>
      </c>
      <c r="E16" s="237" t="s">
        <v>4712</v>
      </c>
      <c r="F16" s="235" t="s">
        <v>171</v>
      </c>
      <c r="G16" s="238">
        <v>290</v>
      </c>
      <c r="H16" s="238"/>
      <c r="I16" s="238">
        <f t="shared" ref="I16:I33" si="0">ROUND(G16*H16,3)</f>
        <v>0</v>
      </c>
      <c r="J16" s="239">
        <v>0</v>
      </c>
      <c r="K16" s="238">
        <f t="shared" ref="K16:K33" si="1">G16*J16</f>
        <v>0</v>
      </c>
      <c r="L16" s="239">
        <v>0</v>
      </c>
      <c r="M16" s="238">
        <f t="shared" ref="M16:M33" si="2">G16*L16</f>
        <v>0</v>
      </c>
      <c r="N16" s="240">
        <v>20</v>
      </c>
      <c r="O16" s="241">
        <v>64</v>
      </c>
      <c r="P16" s="242" t="s">
        <v>146</v>
      </c>
    </row>
    <row r="17" spans="1:16" s="242" customFormat="1" ht="22.5" customHeight="1">
      <c r="A17" s="235">
        <v>2</v>
      </c>
      <c r="B17" s="235" t="s">
        <v>151</v>
      </c>
      <c r="C17" s="235" t="s">
        <v>150</v>
      </c>
      <c r="D17" s="236" t="s">
        <v>4713</v>
      </c>
      <c r="E17" s="237" t="s">
        <v>4714</v>
      </c>
      <c r="F17" s="235" t="s">
        <v>171</v>
      </c>
      <c r="G17" s="238">
        <v>290</v>
      </c>
      <c r="H17" s="238"/>
      <c r="I17" s="238">
        <f t="shared" si="0"/>
        <v>0</v>
      </c>
      <c r="J17" s="239">
        <v>0</v>
      </c>
      <c r="K17" s="238">
        <f t="shared" si="1"/>
        <v>0</v>
      </c>
      <c r="L17" s="239">
        <v>0</v>
      </c>
      <c r="M17" s="238">
        <f t="shared" si="2"/>
        <v>0</v>
      </c>
      <c r="N17" s="240">
        <v>20</v>
      </c>
      <c r="O17" s="241">
        <v>64</v>
      </c>
      <c r="P17" s="242" t="s">
        <v>146</v>
      </c>
    </row>
    <row r="18" spans="1:16" s="242" customFormat="1" ht="22.5" customHeight="1">
      <c r="A18" s="235">
        <v>3</v>
      </c>
      <c r="B18" s="235" t="s">
        <v>151</v>
      </c>
      <c r="C18" s="235" t="s">
        <v>150</v>
      </c>
      <c r="D18" s="236" t="s">
        <v>4715</v>
      </c>
      <c r="E18" s="237" t="s">
        <v>4716</v>
      </c>
      <c r="F18" s="235" t="s">
        <v>161</v>
      </c>
      <c r="G18" s="238">
        <v>290</v>
      </c>
      <c r="H18" s="238"/>
      <c r="I18" s="238">
        <f t="shared" si="0"/>
        <v>0</v>
      </c>
      <c r="J18" s="239">
        <v>0</v>
      </c>
      <c r="K18" s="238">
        <f t="shared" si="1"/>
        <v>0</v>
      </c>
      <c r="L18" s="239">
        <v>0</v>
      </c>
      <c r="M18" s="238">
        <f t="shared" si="2"/>
        <v>0</v>
      </c>
      <c r="N18" s="240">
        <v>20</v>
      </c>
      <c r="O18" s="241">
        <v>64</v>
      </c>
      <c r="P18" s="242" t="s">
        <v>146</v>
      </c>
    </row>
    <row r="19" spans="1:16" s="242" customFormat="1" ht="22.5" customHeight="1">
      <c r="A19" s="235">
        <v>4</v>
      </c>
      <c r="B19" s="235" t="s">
        <v>151</v>
      </c>
      <c r="C19" s="235" t="s">
        <v>150</v>
      </c>
      <c r="D19" s="236" t="s">
        <v>4717</v>
      </c>
      <c r="E19" s="237" t="s">
        <v>4718</v>
      </c>
      <c r="F19" s="235" t="s">
        <v>161</v>
      </c>
      <c r="G19" s="238">
        <v>10</v>
      </c>
      <c r="H19" s="238"/>
      <c r="I19" s="238">
        <f t="shared" si="0"/>
        <v>0</v>
      </c>
      <c r="J19" s="239">
        <v>0</v>
      </c>
      <c r="K19" s="238">
        <f t="shared" si="1"/>
        <v>0</v>
      </c>
      <c r="L19" s="239">
        <v>0</v>
      </c>
      <c r="M19" s="238">
        <f t="shared" si="2"/>
        <v>0</v>
      </c>
      <c r="N19" s="240">
        <v>20</v>
      </c>
      <c r="O19" s="241">
        <v>64</v>
      </c>
      <c r="P19" s="242" t="s">
        <v>146</v>
      </c>
    </row>
    <row r="20" spans="1:16" s="242" customFormat="1" ht="22.5" customHeight="1">
      <c r="A20" s="235">
        <v>5</v>
      </c>
      <c r="B20" s="235" t="s">
        <v>151</v>
      </c>
      <c r="C20" s="235" t="s">
        <v>150</v>
      </c>
      <c r="D20" s="236" t="s">
        <v>4719</v>
      </c>
      <c r="E20" s="237" t="s">
        <v>4720</v>
      </c>
      <c r="F20" s="235" t="s">
        <v>161</v>
      </c>
      <c r="G20" s="238">
        <v>290</v>
      </c>
      <c r="H20" s="238"/>
      <c r="I20" s="238">
        <f t="shared" si="0"/>
        <v>0</v>
      </c>
      <c r="J20" s="239">
        <v>0</v>
      </c>
      <c r="K20" s="238">
        <f t="shared" si="1"/>
        <v>0</v>
      </c>
      <c r="L20" s="239">
        <v>0</v>
      </c>
      <c r="M20" s="238">
        <f t="shared" si="2"/>
        <v>0</v>
      </c>
      <c r="N20" s="240">
        <v>20</v>
      </c>
      <c r="O20" s="241">
        <v>64</v>
      </c>
      <c r="P20" s="242" t="s">
        <v>146</v>
      </c>
    </row>
    <row r="21" spans="1:16" s="242" customFormat="1" ht="12.75" customHeight="1">
      <c r="A21" s="235">
        <v>6</v>
      </c>
      <c r="B21" s="235" t="s">
        <v>151</v>
      </c>
      <c r="C21" s="235" t="s">
        <v>150</v>
      </c>
      <c r="D21" s="236" t="s">
        <v>4721</v>
      </c>
      <c r="E21" s="237" t="s">
        <v>4722</v>
      </c>
      <c r="F21" s="235" t="s">
        <v>161</v>
      </c>
      <c r="G21" s="238">
        <v>2</v>
      </c>
      <c r="H21" s="238"/>
      <c r="I21" s="238">
        <f t="shared" si="0"/>
        <v>0</v>
      </c>
      <c r="J21" s="239">
        <v>0</v>
      </c>
      <c r="K21" s="238">
        <f t="shared" si="1"/>
        <v>0</v>
      </c>
      <c r="L21" s="239">
        <v>0</v>
      </c>
      <c r="M21" s="238">
        <f t="shared" si="2"/>
        <v>0</v>
      </c>
      <c r="N21" s="240">
        <v>20</v>
      </c>
      <c r="O21" s="241">
        <v>64</v>
      </c>
      <c r="P21" s="242" t="s">
        <v>146</v>
      </c>
    </row>
    <row r="22" spans="1:16" s="242" customFormat="1" ht="22.5" customHeight="1">
      <c r="A22" s="235">
        <v>7</v>
      </c>
      <c r="B22" s="235" t="s">
        <v>151</v>
      </c>
      <c r="C22" s="235" t="s">
        <v>150</v>
      </c>
      <c r="D22" s="236" t="s">
        <v>4723</v>
      </c>
      <c r="E22" s="237" t="s">
        <v>4724</v>
      </c>
      <c r="F22" s="235" t="s">
        <v>171</v>
      </c>
      <c r="G22" s="238">
        <v>2</v>
      </c>
      <c r="H22" s="238"/>
      <c r="I22" s="238">
        <f t="shared" si="0"/>
        <v>0</v>
      </c>
      <c r="J22" s="239">
        <v>0</v>
      </c>
      <c r="K22" s="238">
        <f t="shared" si="1"/>
        <v>0</v>
      </c>
      <c r="L22" s="239">
        <v>0</v>
      </c>
      <c r="M22" s="238">
        <f t="shared" si="2"/>
        <v>0</v>
      </c>
      <c r="N22" s="240">
        <v>20</v>
      </c>
      <c r="O22" s="241">
        <v>64</v>
      </c>
      <c r="P22" s="242" t="s">
        <v>146</v>
      </c>
    </row>
    <row r="23" spans="1:16" s="242" customFormat="1" ht="22.5" customHeight="1">
      <c r="A23" s="235">
        <v>8</v>
      </c>
      <c r="B23" s="235" t="s">
        <v>151</v>
      </c>
      <c r="C23" s="235" t="s">
        <v>150</v>
      </c>
      <c r="D23" s="236" t="s">
        <v>4725</v>
      </c>
      <c r="E23" s="237" t="s">
        <v>4726</v>
      </c>
      <c r="F23" s="235" t="s">
        <v>4727</v>
      </c>
      <c r="G23" s="238">
        <v>6</v>
      </c>
      <c r="H23" s="238"/>
      <c r="I23" s="238">
        <f t="shared" si="0"/>
        <v>0</v>
      </c>
      <c r="J23" s="239">
        <v>0</v>
      </c>
      <c r="K23" s="238">
        <f t="shared" si="1"/>
        <v>0</v>
      </c>
      <c r="L23" s="239">
        <v>0</v>
      </c>
      <c r="M23" s="238">
        <f t="shared" si="2"/>
        <v>0</v>
      </c>
      <c r="N23" s="240">
        <v>20</v>
      </c>
      <c r="O23" s="241">
        <v>64</v>
      </c>
      <c r="P23" s="242" t="s">
        <v>146</v>
      </c>
    </row>
    <row r="24" spans="1:16" s="242" customFormat="1" ht="22.5" customHeight="1">
      <c r="A24" s="235">
        <v>9</v>
      </c>
      <c r="B24" s="235" t="s">
        <v>151</v>
      </c>
      <c r="C24" s="235" t="s">
        <v>150</v>
      </c>
      <c r="D24" s="236" t="s">
        <v>4728</v>
      </c>
      <c r="E24" s="237" t="s">
        <v>4729</v>
      </c>
      <c r="F24" s="235" t="s">
        <v>171</v>
      </c>
      <c r="G24" s="238">
        <v>1</v>
      </c>
      <c r="H24" s="238"/>
      <c r="I24" s="238">
        <f t="shared" si="0"/>
        <v>0</v>
      </c>
      <c r="J24" s="239">
        <v>0</v>
      </c>
      <c r="K24" s="238">
        <f t="shared" si="1"/>
        <v>0</v>
      </c>
      <c r="L24" s="239">
        <v>0</v>
      </c>
      <c r="M24" s="238">
        <f t="shared" si="2"/>
        <v>0</v>
      </c>
      <c r="N24" s="240">
        <v>20</v>
      </c>
      <c r="O24" s="241">
        <v>64</v>
      </c>
      <c r="P24" s="242" t="s">
        <v>146</v>
      </c>
    </row>
    <row r="25" spans="1:16" s="250" customFormat="1" ht="12.75" customHeight="1">
      <c r="A25" s="243">
        <v>10</v>
      </c>
      <c r="B25" s="243" t="s">
        <v>157</v>
      </c>
      <c r="C25" s="243" t="s">
        <v>160</v>
      </c>
      <c r="D25" s="244" t="s">
        <v>4730</v>
      </c>
      <c r="E25" s="245" t="s">
        <v>4731</v>
      </c>
      <c r="F25" s="243" t="s">
        <v>161</v>
      </c>
      <c r="G25" s="246">
        <v>290</v>
      </c>
      <c r="H25" s="246"/>
      <c r="I25" s="246">
        <f t="shared" si="0"/>
        <v>0</v>
      </c>
      <c r="J25" s="247">
        <v>0</v>
      </c>
      <c r="K25" s="246">
        <f t="shared" si="1"/>
        <v>0</v>
      </c>
      <c r="L25" s="247">
        <v>0</v>
      </c>
      <c r="M25" s="246">
        <f t="shared" si="2"/>
        <v>0</v>
      </c>
      <c r="N25" s="248">
        <v>20</v>
      </c>
      <c r="O25" s="249">
        <v>256</v>
      </c>
      <c r="P25" s="250" t="s">
        <v>146</v>
      </c>
    </row>
    <row r="26" spans="1:16" s="242" customFormat="1" ht="22.5" customHeight="1">
      <c r="A26" s="235">
        <v>11</v>
      </c>
      <c r="B26" s="235" t="s">
        <v>151</v>
      </c>
      <c r="C26" s="235" t="s">
        <v>150</v>
      </c>
      <c r="D26" s="236" t="s">
        <v>4228</v>
      </c>
      <c r="E26" s="237" t="s">
        <v>4227</v>
      </c>
      <c r="F26" s="235" t="s">
        <v>171</v>
      </c>
      <c r="G26" s="238">
        <v>2</v>
      </c>
      <c r="H26" s="238"/>
      <c r="I26" s="238">
        <f t="shared" si="0"/>
        <v>0</v>
      </c>
      <c r="J26" s="239">
        <v>0</v>
      </c>
      <c r="K26" s="238">
        <f t="shared" si="1"/>
        <v>0</v>
      </c>
      <c r="L26" s="239">
        <v>0</v>
      </c>
      <c r="M26" s="238">
        <f t="shared" si="2"/>
        <v>0</v>
      </c>
      <c r="N26" s="240">
        <v>20</v>
      </c>
      <c r="O26" s="241">
        <v>64</v>
      </c>
      <c r="P26" s="242" t="s">
        <v>146</v>
      </c>
    </row>
    <row r="27" spans="1:16" s="242" customFormat="1" ht="22.5" customHeight="1">
      <c r="A27" s="235">
        <v>12</v>
      </c>
      <c r="B27" s="235" t="s">
        <v>151</v>
      </c>
      <c r="C27" s="235" t="s">
        <v>150</v>
      </c>
      <c r="D27" s="236" t="s">
        <v>4222</v>
      </c>
      <c r="E27" s="237" t="s">
        <v>4221</v>
      </c>
      <c r="F27" s="235" t="s">
        <v>161</v>
      </c>
      <c r="G27" s="238">
        <v>10</v>
      </c>
      <c r="H27" s="238"/>
      <c r="I27" s="238">
        <f t="shared" si="0"/>
        <v>0</v>
      </c>
      <c r="J27" s="239">
        <v>0</v>
      </c>
      <c r="K27" s="238">
        <f t="shared" si="1"/>
        <v>0</v>
      </c>
      <c r="L27" s="239">
        <v>0</v>
      </c>
      <c r="M27" s="238">
        <f t="shared" si="2"/>
        <v>0</v>
      </c>
      <c r="N27" s="240">
        <v>20</v>
      </c>
      <c r="O27" s="241">
        <v>64</v>
      </c>
      <c r="P27" s="242" t="s">
        <v>146</v>
      </c>
    </row>
    <row r="28" spans="1:16" s="242" customFormat="1" ht="22.5" customHeight="1">
      <c r="A28" s="235">
        <v>13</v>
      </c>
      <c r="B28" s="235" t="s">
        <v>151</v>
      </c>
      <c r="C28" s="235" t="s">
        <v>150</v>
      </c>
      <c r="D28" s="236" t="s">
        <v>4732</v>
      </c>
      <c r="E28" s="237" t="s">
        <v>4733</v>
      </c>
      <c r="F28" s="235" t="s">
        <v>171</v>
      </c>
      <c r="G28" s="238">
        <v>4</v>
      </c>
      <c r="H28" s="238"/>
      <c r="I28" s="238">
        <f t="shared" si="0"/>
        <v>0</v>
      </c>
      <c r="J28" s="239">
        <v>0</v>
      </c>
      <c r="K28" s="238">
        <f t="shared" si="1"/>
        <v>0</v>
      </c>
      <c r="L28" s="239">
        <v>0</v>
      </c>
      <c r="M28" s="238">
        <f t="shared" si="2"/>
        <v>0</v>
      </c>
      <c r="N28" s="240">
        <v>20</v>
      </c>
      <c r="O28" s="241">
        <v>64</v>
      </c>
      <c r="P28" s="242" t="s">
        <v>146</v>
      </c>
    </row>
    <row r="29" spans="1:16" s="242" customFormat="1" ht="22.5" customHeight="1">
      <c r="A29" s="235">
        <v>14</v>
      </c>
      <c r="B29" s="235" t="s">
        <v>151</v>
      </c>
      <c r="C29" s="235" t="s">
        <v>150</v>
      </c>
      <c r="D29" s="236" t="s">
        <v>4734</v>
      </c>
      <c r="E29" s="237" t="s">
        <v>4735</v>
      </c>
      <c r="F29" s="235" t="s">
        <v>161</v>
      </c>
      <c r="G29" s="238">
        <v>10</v>
      </c>
      <c r="H29" s="238"/>
      <c r="I29" s="238">
        <f t="shared" si="0"/>
        <v>0</v>
      </c>
      <c r="J29" s="239">
        <v>0</v>
      </c>
      <c r="K29" s="238">
        <f t="shared" si="1"/>
        <v>0</v>
      </c>
      <c r="L29" s="239">
        <v>0</v>
      </c>
      <c r="M29" s="238">
        <f t="shared" si="2"/>
        <v>0</v>
      </c>
      <c r="N29" s="240">
        <v>20</v>
      </c>
      <c r="O29" s="241">
        <v>64</v>
      </c>
      <c r="P29" s="242" t="s">
        <v>146</v>
      </c>
    </row>
    <row r="30" spans="1:16" s="242" customFormat="1" ht="12.75" customHeight="1">
      <c r="A30" s="235">
        <v>15</v>
      </c>
      <c r="B30" s="235" t="s">
        <v>151</v>
      </c>
      <c r="C30" s="235" t="s">
        <v>150</v>
      </c>
      <c r="D30" s="236" t="s">
        <v>4736</v>
      </c>
      <c r="E30" s="237" t="s">
        <v>4737</v>
      </c>
      <c r="F30" s="235" t="s">
        <v>161</v>
      </c>
      <c r="G30" s="238">
        <v>70</v>
      </c>
      <c r="H30" s="238"/>
      <c r="I30" s="238">
        <f t="shared" si="0"/>
        <v>0</v>
      </c>
      <c r="J30" s="239">
        <v>0</v>
      </c>
      <c r="K30" s="238">
        <f t="shared" si="1"/>
        <v>0</v>
      </c>
      <c r="L30" s="239">
        <v>0</v>
      </c>
      <c r="M30" s="238">
        <f t="shared" si="2"/>
        <v>0</v>
      </c>
      <c r="N30" s="240">
        <v>20</v>
      </c>
      <c r="O30" s="241">
        <v>64</v>
      </c>
      <c r="P30" s="242" t="s">
        <v>146</v>
      </c>
    </row>
    <row r="31" spans="1:16" s="250" customFormat="1" ht="12.75" customHeight="1">
      <c r="A31" s="243">
        <v>16</v>
      </c>
      <c r="B31" s="243" t="s">
        <v>157</v>
      </c>
      <c r="C31" s="243" t="s">
        <v>160</v>
      </c>
      <c r="D31" s="244" t="s">
        <v>4738</v>
      </c>
      <c r="E31" s="245" t="s">
        <v>4739</v>
      </c>
      <c r="F31" s="243" t="s">
        <v>161</v>
      </c>
      <c r="G31" s="246">
        <v>80</v>
      </c>
      <c r="H31" s="246"/>
      <c r="I31" s="246">
        <f t="shared" si="0"/>
        <v>0</v>
      </c>
      <c r="J31" s="247">
        <v>0</v>
      </c>
      <c r="K31" s="246">
        <f t="shared" si="1"/>
        <v>0</v>
      </c>
      <c r="L31" s="247">
        <v>0</v>
      </c>
      <c r="M31" s="246">
        <f t="shared" si="2"/>
        <v>0</v>
      </c>
      <c r="N31" s="248">
        <v>20</v>
      </c>
      <c r="O31" s="249">
        <v>256</v>
      </c>
      <c r="P31" s="250" t="s">
        <v>146</v>
      </c>
    </row>
    <row r="32" spans="1:16" s="242" customFormat="1" ht="12.75" customHeight="1">
      <c r="A32" s="235">
        <v>17</v>
      </c>
      <c r="B32" s="235" t="s">
        <v>151</v>
      </c>
      <c r="C32" s="235" t="s">
        <v>150</v>
      </c>
      <c r="D32" s="236" t="s">
        <v>3818</v>
      </c>
      <c r="E32" s="237" t="s">
        <v>4740</v>
      </c>
      <c r="F32" s="235" t="s">
        <v>171</v>
      </c>
      <c r="G32" s="238">
        <v>2</v>
      </c>
      <c r="H32" s="238"/>
      <c r="I32" s="238">
        <f t="shared" si="0"/>
        <v>0</v>
      </c>
      <c r="J32" s="239">
        <v>0</v>
      </c>
      <c r="K32" s="238">
        <f t="shared" si="1"/>
        <v>0</v>
      </c>
      <c r="L32" s="239">
        <v>0</v>
      </c>
      <c r="M32" s="238">
        <f t="shared" si="2"/>
        <v>0</v>
      </c>
      <c r="N32" s="240">
        <v>20</v>
      </c>
      <c r="O32" s="241">
        <v>64</v>
      </c>
      <c r="P32" s="242" t="s">
        <v>146</v>
      </c>
    </row>
    <row r="33" spans="1:16" s="250" customFormat="1" ht="12.75" customHeight="1">
      <c r="A33" s="243">
        <v>18</v>
      </c>
      <c r="B33" s="243" t="s">
        <v>157</v>
      </c>
      <c r="C33" s="243" t="s">
        <v>160</v>
      </c>
      <c r="D33" s="244" t="s">
        <v>4741</v>
      </c>
      <c r="E33" s="245" t="s">
        <v>4742</v>
      </c>
      <c r="F33" s="243" t="s">
        <v>171</v>
      </c>
      <c r="G33" s="246">
        <v>2</v>
      </c>
      <c r="H33" s="246"/>
      <c r="I33" s="246">
        <f t="shared" si="0"/>
        <v>0</v>
      </c>
      <c r="J33" s="247">
        <v>0</v>
      </c>
      <c r="K33" s="246">
        <f t="shared" si="1"/>
        <v>0</v>
      </c>
      <c r="L33" s="247">
        <v>0</v>
      </c>
      <c r="M33" s="246">
        <f t="shared" si="2"/>
        <v>0</v>
      </c>
      <c r="N33" s="248">
        <v>20</v>
      </c>
      <c r="O33" s="249">
        <v>256</v>
      </c>
      <c r="P33" s="250" t="s">
        <v>146</v>
      </c>
    </row>
    <row r="34" spans="1:16" s="232" customFormat="1" ht="12.75" customHeight="1">
      <c r="B34" s="233" t="s">
        <v>58</v>
      </c>
      <c r="D34" s="232" t="s">
        <v>165</v>
      </c>
      <c r="E34" s="232" t="s">
        <v>164</v>
      </c>
      <c r="I34" s="234">
        <f>SUM(I35:I61)</f>
        <v>0</v>
      </c>
      <c r="K34" s="234">
        <f>SUM(K35:K61)</f>
        <v>0</v>
      </c>
      <c r="M34" s="234">
        <f>SUM(M35:M61)</f>
        <v>0</v>
      </c>
      <c r="P34" s="232" t="s">
        <v>152</v>
      </c>
    </row>
    <row r="35" spans="1:16" s="242" customFormat="1" ht="12.75" customHeight="1">
      <c r="A35" s="235">
        <v>19</v>
      </c>
      <c r="B35" s="235" t="s">
        <v>151</v>
      </c>
      <c r="C35" s="235" t="s">
        <v>150</v>
      </c>
      <c r="D35" s="236" t="s">
        <v>4743</v>
      </c>
      <c r="E35" s="237" t="s">
        <v>4744</v>
      </c>
      <c r="F35" s="235" t="s">
        <v>4651</v>
      </c>
      <c r="G35" s="238">
        <v>280</v>
      </c>
      <c r="H35" s="238"/>
      <c r="I35" s="238">
        <f t="shared" ref="I35:I61" si="3">ROUND(G35*H35,3)</f>
        <v>0</v>
      </c>
      <c r="J35" s="239">
        <v>0</v>
      </c>
      <c r="K35" s="238">
        <f t="shared" ref="K35:K61" si="4">G35*J35</f>
        <v>0</v>
      </c>
      <c r="L35" s="239">
        <v>0</v>
      </c>
      <c r="M35" s="238">
        <f t="shared" ref="M35:M61" si="5">G35*L35</f>
        <v>0</v>
      </c>
      <c r="N35" s="240">
        <v>20</v>
      </c>
      <c r="O35" s="241">
        <v>64</v>
      </c>
      <c r="P35" s="242" t="s">
        <v>146</v>
      </c>
    </row>
    <row r="36" spans="1:16" s="242" customFormat="1" ht="22.5" customHeight="1">
      <c r="A36" s="235">
        <v>20</v>
      </c>
      <c r="B36" s="235" t="s">
        <v>151</v>
      </c>
      <c r="C36" s="235" t="s">
        <v>150</v>
      </c>
      <c r="D36" s="236" t="s">
        <v>4745</v>
      </c>
      <c r="E36" s="237" t="s">
        <v>4746</v>
      </c>
      <c r="F36" s="235" t="s">
        <v>182</v>
      </c>
      <c r="G36" s="238">
        <v>10</v>
      </c>
      <c r="H36" s="238"/>
      <c r="I36" s="238">
        <f t="shared" si="3"/>
        <v>0</v>
      </c>
      <c r="J36" s="239">
        <v>0</v>
      </c>
      <c r="K36" s="238">
        <f t="shared" si="4"/>
        <v>0</v>
      </c>
      <c r="L36" s="239">
        <v>0</v>
      </c>
      <c r="M36" s="238">
        <f t="shared" si="5"/>
        <v>0</v>
      </c>
      <c r="N36" s="240">
        <v>20</v>
      </c>
      <c r="O36" s="241">
        <v>64</v>
      </c>
      <c r="P36" s="242" t="s">
        <v>146</v>
      </c>
    </row>
    <row r="37" spans="1:16" s="242" customFormat="1" ht="12.75" customHeight="1">
      <c r="A37" s="235">
        <v>21</v>
      </c>
      <c r="B37" s="235" t="s">
        <v>151</v>
      </c>
      <c r="C37" s="235" t="s">
        <v>150</v>
      </c>
      <c r="D37" s="236" t="s">
        <v>4747</v>
      </c>
      <c r="E37" s="237" t="s">
        <v>4748</v>
      </c>
      <c r="F37" s="235" t="s">
        <v>250</v>
      </c>
      <c r="G37" s="238">
        <v>5</v>
      </c>
      <c r="H37" s="238"/>
      <c r="I37" s="238">
        <f t="shared" si="3"/>
        <v>0</v>
      </c>
      <c r="J37" s="239">
        <v>0</v>
      </c>
      <c r="K37" s="238">
        <f t="shared" si="4"/>
        <v>0</v>
      </c>
      <c r="L37" s="239">
        <v>0</v>
      </c>
      <c r="M37" s="238">
        <f t="shared" si="5"/>
        <v>0</v>
      </c>
      <c r="N37" s="240">
        <v>20</v>
      </c>
      <c r="O37" s="241">
        <v>64</v>
      </c>
      <c r="P37" s="242" t="s">
        <v>146</v>
      </c>
    </row>
    <row r="38" spans="1:16" s="242" customFormat="1" ht="22.5" customHeight="1">
      <c r="A38" s="235">
        <v>22</v>
      </c>
      <c r="B38" s="235" t="s">
        <v>151</v>
      </c>
      <c r="C38" s="235" t="s">
        <v>150</v>
      </c>
      <c r="D38" s="236" t="s">
        <v>4749</v>
      </c>
      <c r="E38" s="237" t="s">
        <v>4750</v>
      </c>
      <c r="F38" s="235" t="s">
        <v>161</v>
      </c>
      <c r="G38" s="238">
        <v>10</v>
      </c>
      <c r="H38" s="238"/>
      <c r="I38" s="238">
        <f t="shared" si="3"/>
        <v>0</v>
      </c>
      <c r="J38" s="239">
        <v>0</v>
      </c>
      <c r="K38" s="238">
        <f t="shared" si="4"/>
        <v>0</v>
      </c>
      <c r="L38" s="239">
        <v>0</v>
      </c>
      <c r="M38" s="238">
        <f t="shared" si="5"/>
        <v>0</v>
      </c>
      <c r="N38" s="240">
        <v>20</v>
      </c>
      <c r="O38" s="241">
        <v>64</v>
      </c>
      <c r="P38" s="242" t="s">
        <v>146</v>
      </c>
    </row>
    <row r="39" spans="1:16" s="242" customFormat="1" ht="12.75" customHeight="1">
      <c r="A39" s="235">
        <v>23</v>
      </c>
      <c r="B39" s="235" t="s">
        <v>151</v>
      </c>
      <c r="C39" s="235" t="s">
        <v>150</v>
      </c>
      <c r="D39" s="236" t="s">
        <v>4751</v>
      </c>
      <c r="E39" s="237" t="s">
        <v>4752</v>
      </c>
      <c r="F39" s="235" t="s">
        <v>161</v>
      </c>
      <c r="G39" s="238">
        <v>280</v>
      </c>
      <c r="H39" s="238"/>
      <c r="I39" s="238">
        <f t="shared" si="3"/>
        <v>0</v>
      </c>
      <c r="J39" s="239">
        <v>0</v>
      </c>
      <c r="K39" s="238">
        <f t="shared" si="4"/>
        <v>0</v>
      </c>
      <c r="L39" s="239">
        <v>0</v>
      </c>
      <c r="M39" s="238">
        <f t="shared" si="5"/>
        <v>0</v>
      </c>
      <c r="N39" s="240">
        <v>20</v>
      </c>
      <c r="O39" s="241">
        <v>64</v>
      </c>
      <c r="P39" s="242" t="s">
        <v>146</v>
      </c>
    </row>
    <row r="40" spans="1:16" s="242" customFormat="1" ht="12.75" customHeight="1">
      <c r="A40" s="235">
        <v>24</v>
      </c>
      <c r="B40" s="235" t="s">
        <v>151</v>
      </c>
      <c r="C40" s="235" t="s">
        <v>150</v>
      </c>
      <c r="D40" s="236" t="s">
        <v>4753</v>
      </c>
      <c r="E40" s="237" t="s">
        <v>4754</v>
      </c>
      <c r="F40" s="235" t="s">
        <v>161</v>
      </c>
      <c r="G40" s="238">
        <v>5</v>
      </c>
      <c r="H40" s="238"/>
      <c r="I40" s="238">
        <f t="shared" si="3"/>
        <v>0</v>
      </c>
      <c r="J40" s="239">
        <v>0</v>
      </c>
      <c r="K40" s="238">
        <f t="shared" si="4"/>
        <v>0</v>
      </c>
      <c r="L40" s="239">
        <v>0</v>
      </c>
      <c r="M40" s="238">
        <f t="shared" si="5"/>
        <v>0</v>
      </c>
      <c r="N40" s="240">
        <v>20</v>
      </c>
      <c r="O40" s="241">
        <v>64</v>
      </c>
      <c r="P40" s="242" t="s">
        <v>146</v>
      </c>
    </row>
    <row r="41" spans="1:16" s="242" customFormat="1" ht="12.75" customHeight="1">
      <c r="A41" s="235">
        <v>25</v>
      </c>
      <c r="B41" s="235" t="s">
        <v>151</v>
      </c>
      <c r="C41" s="235" t="s">
        <v>150</v>
      </c>
      <c r="D41" s="236" t="s">
        <v>4755</v>
      </c>
      <c r="E41" s="237" t="s">
        <v>4756</v>
      </c>
      <c r="F41" s="235" t="s">
        <v>182</v>
      </c>
      <c r="G41" s="238">
        <v>10</v>
      </c>
      <c r="H41" s="238"/>
      <c r="I41" s="238">
        <f t="shared" si="3"/>
        <v>0</v>
      </c>
      <c r="J41" s="239">
        <v>0</v>
      </c>
      <c r="K41" s="238">
        <f t="shared" si="4"/>
        <v>0</v>
      </c>
      <c r="L41" s="239">
        <v>0</v>
      </c>
      <c r="M41" s="238">
        <f t="shared" si="5"/>
        <v>0</v>
      </c>
      <c r="N41" s="240">
        <v>20</v>
      </c>
      <c r="O41" s="241">
        <v>64</v>
      </c>
      <c r="P41" s="242" t="s">
        <v>146</v>
      </c>
    </row>
    <row r="42" spans="1:16" s="242" customFormat="1" ht="22.5" customHeight="1">
      <c r="A42" s="235">
        <v>26</v>
      </c>
      <c r="B42" s="235" t="s">
        <v>151</v>
      </c>
      <c r="C42" s="235" t="s">
        <v>150</v>
      </c>
      <c r="D42" s="236" t="s">
        <v>4757</v>
      </c>
      <c r="E42" s="237" t="s">
        <v>4758</v>
      </c>
      <c r="F42" s="235" t="s">
        <v>161</v>
      </c>
      <c r="G42" s="238">
        <v>280</v>
      </c>
      <c r="H42" s="238"/>
      <c r="I42" s="238">
        <f t="shared" si="3"/>
        <v>0</v>
      </c>
      <c r="J42" s="239">
        <v>0</v>
      </c>
      <c r="K42" s="238">
        <f t="shared" si="4"/>
        <v>0</v>
      </c>
      <c r="L42" s="239">
        <v>0</v>
      </c>
      <c r="M42" s="238">
        <f t="shared" si="5"/>
        <v>0</v>
      </c>
      <c r="N42" s="240">
        <v>20</v>
      </c>
      <c r="O42" s="241">
        <v>64</v>
      </c>
      <c r="P42" s="242" t="s">
        <v>146</v>
      </c>
    </row>
    <row r="43" spans="1:16" s="242" customFormat="1" ht="22.5" customHeight="1">
      <c r="A43" s="235">
        <v>27</v>
      </c>
      <c r="B43" s="235" t="s">
        <v>151</v>
      </c>
      <c r="C43" s="235" t="s">
        <v>150</v>
      </c>
      <c r="D43" s="236" t="s">
        <v>4759</v>
      </c>
      <c r="E43" s="237" t="s">
        <v>4760</v>
      </c>
      <c r="F43" s="235" t="s">
        <v>161</v>
      </c>
      <c r="G43" s="238">
        <v>280</v>
      </c>
      <c r="H43" s="238"/>
      <c r="I43" s="238">
        <f t="shared" si="3"/>
        <v>0</v>
      </c>
      <c r="J43" s="239">
        <v>0</v>
      </c>
      <c r="K43" s="238">
        <f t="shared" si="4"/>
        <v>0</v>
      </c>
      <c r="L43" s="239">
        <v>0</v>
      </c>
      <c r="M43" s="238">
        <f t="shared" si="5"/>
        <v>0</v>
      </c>
      <c r="N43" s="240">
        <v>20</v>
      </c>
      <c r="O43" s="241">
        <v>64</v>
      </c>
      <c r="P43" s="242" t="s">
        <v>146</v>
      </c>
    </row>
    <row r="44" spans="1:16" s="250" customFormat="1" ht="12.75" customHeight="1">
      <c r="A44" s="243">
        <v>28</v>
      </c>
      <c r="B44" s="243" t="s">
        <v>157</v>
      </c>
      <c r="C44" s="243" t="s">
        <v>160</v>
      </c>
      <c r="D44" s="244" t="s">
        <v>4761</v>
      </c>
      <c r="E44" s="245" t="s">
        <v>4762</v>
      </c>
      <c r="F44" s="243" t="s">
        <v>166</v>
      </c>
      <c r="G44" s="246">
        <v>4.9000000000000004</v>
      </c>
      <c r="H44" s="246"/>
      <c r="I44" s="246">
        <f t="shared" si="3"/>
        <v>0</v>
      </c>
      <c r="J44" s="247">
        <v>0</v>
      </c>
      <c r="K44" s="246">
        <f t="shared" si="4"/>
        <v>0</v>
      </c>
      <c r="L44" s="247">
        <v>0</v>
      </c>
      <c r="M44" s="246">
        <f t="shared" si="5"/>
        <v>0</v>
      </c>
      <c r="N44" s="248">
        <v>20</v>
      </c>
      <c r="O44" s="249">
        <v>256</v>
      </c>
      <c r="P44" s="250" t="s">
        <v>146</v>
      </c>
    </row>
    <row r="45" spans="1:16" s="250" customFormat="1" ht="12.75" customHeight="1">
      <c r="A45" s="243">
        <v>29</v>
      </c>
      <c r="B45" s="243" t="s">
        <v>157</v>
      </c>
      <c r="C45" s="243" t="s">
        <v>160</v>
      </c>
      <c r="D45" s="244" t="s">
        <v>4763</v>
      </c>
      <c r="E45" s="245" t="s">
        <v>4764</v>
      </c>
      <c r="F45" s="243" t="s">
        <v>4765</v>
      </c>
      <c r="G45" s="246">
        <v>0.93300000000000005</v>
      </c>
      <c r="H45" s="246"/>
      <c r="I45" s="246">
        <f t="shared" si="3"/>
        <v>0</v>
      </c>
      <c r="J45" s="247">
        <v>0</v>
      </c>
      <c r="K45" s="246">
        <f t="shared" si="4"/>
        <v>0</v>
      </c>
      <c r="L45" s="247">
        <v>0</v>
      </c>
      <c r="M45" s="246">
        <f t="shared" si="5"/>
        <v>0</v>
      </c>
      <c r="N45" s="248">
        <v>20</v>
      </c>
      <c r="O45" s="249">
        <v>256</v>
      </c>
      <c r="P45" s="250" t="s">
        <v>146</v>
      </c>
    </row>
    <row r="46" spans="1:16" s="242" customFormat="1" ht="22.5" customHeight="1">
      <c r="A46" s="235">
        <v>30</v>
      </c>
      <c r="B46" s="235" t="s">
        <v>151</v>
      </c>
      <c r="C46" s="235" t="s">
        <v>150</v>
      </c>
      <c r="D46" s="236" t="s">
        <v>4766</v>
      </c>
      <c r="E46" s="237" t="s">
        <v>4767</v>
      </c>
      <c r="F46" s="235" t="s">
        <v>171</v>
      </c>
      <c r="G46" s="238">
        <v>5</v>
      </c>
      <c r="H46" s="238"/>
      <c r="I46" s="238">
        <f t="shared" si="3"/>
        <v>0</v>
      </c>
      <c r="J46" s="239">
        <v>0</v>
      </c>
      <c r="K46" s="238">
        <f t="shared" si="4"/>
        <v>0</v>
      </c>
      <c r="L46" s="239">
        <v>0</v>
      </c>
      <c r="M46" s="238">
        <f t="shared" si="5"/>
        <v>0</v>
      </c>
      <c r="N46" s="240">
        <v>20</v>
      </c>
      <c r="O46" s="241">
        <v>64</v>
      </c>
      <c r="P46" s="242" t="s">
        <v>146</v>
      </c>
    </row>
    <row r="47" spans="1:16" s="250" customFormat="1" ht="12.75" customHeight="1">
      <c r="A47" s="243">
        <v>31</v>
      </c>
      <c r="B47" s="243" t="s">
        <v>157</v>
      </c>
      <c r="C47" s="243" t="s">
        <v>160</v>
      </c>
      <c r="D47" s="244" t="s">
        <v>4768</v>
      </c>
      <c r="E47" s="245" t="s">
        <v>4769</v>
      </c>
      <c r="F47" s="243" t="s">
        <v>171</v>
      </c>
      <c r="G47" s="246">
        <v>5</v>
      </c>
      <c r="H47" s="246"/>
      <c r="I47" s="246">
        <f t="shared" si="3"/>
        <v>0</v>
      </c>
      <c r="J47" s="247">
        <v>0</v>
      </c>
      <c r="K47" s="246">
        <f t="shared" si="4"/>
        <v>0</v>
      </c>
      <c r="L47" s="247">
        <v>0</v>
      </c>
      <c r="M47" s="246">
        <f t="shared" si="5"/>
        <v>0</v>
      </c>
      <c r="N47" s="248">
        <v>20</v>
      </c>
      <c r="O47" s="249">
        <v>256</v>
      </c>
      <c r="P47" s="250" t="s">
        <v>146</v>
      </c>
    </row>
    <row r="48" spans="1:16" s="242" customFormat="1" ht="12.75" customHeight="1">
      <c r="A48" s="235">
        <v>32</v>
      </c>
      <c r="B48" s="235" t="s">
        <v>151</v>
      </c>
      <c r="C48" s="235" t="s">
        <v>150</v>
      </c>
      <c r="D48" s="236" t="s">
        <v>163</v>
      </c>
      <c r="E48" s="237" t="s">
        <v>162</v>
      </c>
      <c r="F48" s="235" t="s">
        <v>161</v>
      </c>
      <c r="G48" s="238">
        <v>280</v>
      </c>
      <c r="H48" s="238"/>
      <c r="I48" s="238">
        <f t="shared" si="3"/>
        <v>0</v>
      </c>
      <c r="J48" s="239">
        <v>0</v>
      </c>
      <c r="K48" s="238">
        <f t="shared" si="4"/>
        <v>0</v>
      </c>
      <c r="L48" s="239">
        <v>0</v>
      </c>
      <c r="M48" s="238">
        <f t="shared" si="5"/>
        <v>0</v>
      </c>
      <c r="N48" s="240">
        <v>20</v>
      </c>
      <c r="O48" s="241">
        <v>64</v>
      </c>
      <c r="P48" s="242" t="s">
        <v>146</v>
      </c>
    </row>
    <row r="49" spans="1:16" s="250" customFormat="1" ht="12.75" customHeight="1">
      <c r="A49" s="243">
        <v>33</v>
      </c>
      <c r="B49" s="243" t="s">
        <v>157</v>
      </c>
      <c r="C49" s="243" t="s">
        <v>160</v>
      </c>
      <c r="D49" s="244" t="s">
        <v>159</v>
      </c>
      <c r="E49" s="245" t="s">
        <v>4770</v>
      </c>
      <c r="F49" s="243" t="s">
        <v>161</v>
      </c>
      <c r="G49" s="246">
        <v>280</v>
      </c>
      <c r="H49" s="246"/>
      <c r="I49" s="246">
        <f t="shared" si="3"/>
        <v>0</v>
      </c>
      <c r="J49" s="247">
        <v>0</v>
      </c>
      <c r="K49" s="246">
        <f t="shared" si="4"/>
        <v>0</v>
      </c>
      <c r="L49" s="247">
        <v>0</v>
      </c>
      <c r="M49" s="246">
        <f t="shared" si="5"/>
        <v>0</v>
      </c>
      <c r="N49" s="248">
        <v>20</v>
      </c>
      <c r="O49" s="249">
        <v>256</v>
      </c>
      <c r="P49" s="250" t="s">
        <v>146</v>
      </c>
    </row>
    <row r="50" spans="1:16" s="242" customFormat="1" ht="22.5" customHeight="1">
      <c r="A50" s="235">
        <v>34</v>
      </c>
      <c r="B50" s="235" t="s">
        <v>151</v>
      </c>
      <c r="C50" s="235" t="s">
        <v>150</v>
      </c>
      <c r="D50" s="236" t="s">
        <v>4771</v>
      </c>
      <c r="E50" s="237" t="s">
        <v>4772</v>
      </c>
      <c r="F50" s="235" t="s">
        <v>161</v>
      </c>
      <c r="G50" s="238">
        <v>4</v>
      </c>
      <c r="H50" s="238"/>
      <c r="I50" s="238">
        <f t="shared" si="3"/>
        <v>0</v>
      </c>
      <c r="J50" s="239">
        <v>0</v>
      </c>
      <c r="K50" s="238">
        <f t="shared" si="4"/>
        <v>0</v>
      </c>
      <c r="L50" s="239">
        <v>0</v>
      </c>
      <c r="M50" s="238">
        <f t="shared" si="5"/>
        <v>0</v>
      </c>
      <c r="N50" s="240">
        <v>20</v>
      </c>
      <c r="O50" s="241">
        <v>64</v>
      </c>
      <c r="P50" s="242" t="s">
        <v>146</v>
      </c>
    </row>
    <row r="51" spans="1:16" s="250" customFormat="1" ht="12.75" customHeight="1">
      <c r="A51" s="243">
        <v>35</v>
      </c>
      <c r="B51" s="243" t="s">
        <v>157</v>
      </c>
      <c r="C51" s="243" t="s">
        <v>160</v>
      </c>
      <c r="D51" s="244" t="s">
        <v>4773</v>
      </c>
      <c r="E51" s="245" t="s">
        <v>4774</v>
      </c>
      <c r="F51" s="243" t="s">
        <v>171</v>
      </c>
      <c r="G51" s="246">
        <v>4</v>
      </c>
      <c r="H51" s="246"/>
      <c r="I51" s="246">
        <f t="shared" si="3"/>
        <v>0</v>
      </c>
      <c r="J51" s="247">
        <v>0</v>
      </c>
      <c r="K51" s="246">
        <f t="shared" si="4"/>
        <v>0</v>
      </c>
      <c r="L51" s="247">
        <v>0</v>
      </c>
      <c r="M51" s="246">
        <f t="shared" si="5"/>
        <v>0</v>
      </c>
      <c r="N51" s="248">
        <v>20</v>
      </c>
      <c r="O51" s="249">
        <v>256</v>
      </c>
      <c r="P51" s="250" t="s">
        <v>146</v>
      </c>
    </row>
    <row r="52" spans="1:16" s="242" customFormat="1" ht="22.5" customHeight="1">
      <c r="A52" s="235">
        <v>36</v>
      </c>
      <c r="B52" s="235" t="s">
        <v>151</v>
      </c>
      <c r="C52" s="235" t="s">
        <v>150</v>
      </c>
      <c r="D52" s="236" t="s">
        <v>4775</v>
      </c>
      <c r="E52" s="237" t="s">
        <v>4776</v>
      </c>
      <c r="F52" s="235" t="s">
        <v>161</v>
      </c>
      <c r="G52" s="238">
        <v>280</v>
      </c>
      <c r="H52" s="238"/>
      <c r="I52" s="238">
        <f t="shared" si="3"/>
        <v>0</v>
      </c>
      <c r="J52" s="239">
        <v>0</v>
      </c>
      <c r="K52" s="238">
        <f t="shared" si="4"/>
        <v>0</v>
      </c>
      <c r="L52" s="239">
        <v>0</v>
      </c>
      <c r="M52" s="238">
        <f t="shared" si="5"/>
        <v>0</v>
      </c>
      <c r="N52" s="240">
        <v>20</v>
      </c>
      <c r="O52" s="241">
        <v>64</v>
      </c>
      <c r="P52" s="242" t="s">
        <v>146</v>
      </c>
    </row>
    <row r="53" spans="1:16" s="242" customFormat="1" ht="22.5" customHeight="1">
      <c r="A53" s="235">
        <v>37</v>
      </c>
      <c r="B53" s="235" t="s">
        <v>151</v>
      </c>
      <c r="C53" s="235" t="s">
        <v>150</v>
      </c>
      <c r="D53" s="236" t="s">
        <v>4777</v>
      </c>
      <c r="E53" s="237" t="s">
        <v>4778</v>
      </c>
      <c r="F53" s="235" t="s">
        <v>161</v>
      </c>
      <c r="G53" s="238">
        <v>5</v>
      </c>
      <c r="H53" s="238"/>
      <c r="I53" s="238">
        <f t="shared" si="3"/>
        <v>0</v>
      </c>
      <c r="J53" s="239">
        <v>0</v>
      </c>
      <c r="K53" s="238">
        <f t="shared" si="4"/>
        <v>0</v>
      </c>
      <c r="L53" s="239">
        <v>0</v>
      </c>
      <c r="M53" s="238">
        <f t="shared" si="5"/>
        <v>0</v>
      </c>
      <c r="N53" s="240">
        <v>20</v>
      </c>
      <c r="O53" s="241">
        <v>64</v>
      </c>
      <c r="P53" s="242" t="s">
        <v>146</v>
      </c>
    </row>
    <row r="54" spans="1:16" s="242" customFormat="1" ht="12.75" customHeight="1">
      <c r="A54" s="235">
        <v>38</v>
      </c>
      <c r="B54" s="235" t="s">
        <v>151</v>
      </c>
      <c r="C54" s="235" t="s">
        <v>150</v>
      </c>
      <c r="D54" s="236" t="s">
        <v>4779</v>
      </c>
      <c r="E54" s="237" t="s">
        <v>4780</v>
      </c>
      <c r="F54" s="235" t="s">
        <v>250</v>
      </c>
      <c r="G54" s="238">
        <v>80</v>
      </c>
      <c r="H54" s="238"/>
      <c r="I54" s="238">
        <f t="shared" si="3"/>
        <v>0</v>
      </c>
      <c r="J54" s="239">
        <v>0</v>
      </c>
      <c r="K54" s="238">
        <f t="shared" si="4"/>
        <v>0</v>
      </c>
      <c r="L54" s="239">
        <v>0</v>
      </c>
      <c r="M54" s="238">
        <f t="shared" si="5"/>
        <v>0</v>
      </c>
      <c r="N54" s="240">
        <v>20</v>
      </c>
      <c r="O54" s="241">
        <v>64</v>
      </c>
      <c r="P54" s="242" t="s">
        <v>146</v>
      </c>
    </row>
    <row r="55" spans="1:16" s="242" customFormat="1" ht="12.75" customHeight="1">
      <c r="A55" s="235">
        <v>39</v>
      </c>
      <c r="B55" s="235" t="s">
        <v>151</v>
      </c>
      <c r="C55" s="235" t="s">
        <v>150</v>
      </c>
      <c r="D55" s="236" t="s">
        <v>4781</v>
      </c>
      <c r="E55" s="237" t="s">
        <v>4782</v>
      </c>
      <c r="F55" s="235" t="s">
        <v>250</v>
      </c>
      <c r="G55" s="238">
        <v>5</v>
      </c>
      <c r="H55" s="238"/>
      <c r="I55" s="238">
        <f t="shared" si="3"/>
        <v>0</v>
      </c>
      <c r="J55" s="239">
        <v>0</v>
      </c>
      <c r="K55" s="238">
        <f t="shared" si="4"/>
        <v>0</v>
      </c>
      <c r="L55" s="239">
        <v>0</v>
      </c>
      <c r="M55" s="238">
        <f t="shared" si="5"/>
        <v>0</v>
      </c>
      <c r="N55" s="240">
        <v>20</v>
      </c>
      <c r="O55" s="241">
        <v>64</v>
      </c>
      <c r="P55" s="242" t="s">
        <v>146</v>
      </c>
    </row>
    <row r="56" spans="1:16" s="250" customFormat="1" ht="12.75" customHeight="1">
      <c r="A56" s="243">
        <v>40</v>
      </c>
      <c r="B56" s="243" t="s">
        <v>157</v>
      </c>
      <c r="C56" s="243" t="s">
        <v>160</v>
      </c>
      <c r="D56" s="244" t="s">
        <v>4783</v>
      </c>
      <c r="E56" s="245" t="s">
        <v>4784</v>
      </c>
      <c r="F56" s="243" t="s">
        <v>166</v>
      </c>
      <c r="G56" s="246">
        <v>0.4</v>
      </c>
      <c r="H56" s="246"/>
      <c r="I56" s="246">
        <f t="shared" si="3"/>
        <v>0</v>
      </c>
      <c r="J56" s="247">
        <v>0</v>
      </c>
      <c r="K56" s="246">
        <f t="shared" si="4"/>
        <v>0</v>
      </c>
      <c r="L56" s="247">
        <v>0</v>
      </c>
      <c r="M56" s="246">
        <f t="shared" si="5"/>
        <v>0</v>
      </c>
      <c r="N56" s="248">
        <v>20</v>
      </c>
      <c r="O56" s="249">
        <v>256</v>
      </c>
      <c r="P56" s="250" t="s">
        <v>146</v>
      </c>
    </row>
    <row r="57" spans="1:16" s="242" customFormat="1" ht="12.75" customHeight="1">
      <c r="A57" s="235">
        <v>41</v>
      </c>
      <c r="B57" s="235" t="s">
        <v>151</v>
      </c>
      <c r="C57" s="235" t="s">
        <v>150</v>
      </c>
      <c r="D57" s="236" t="s">
        <v>4785</v>
      </c>
      <c r="E57" s="237" t="s">
        <v>4786</v>
      </c>
      <c r="F57" s="235" t="s">
        <v>250</v>
      </c>
      <c r="G57" s="238">
        <v>5</v>
      </c>
      <c r="H57" s="238"/>
      <c r="I57" s="238">
        <f t="shared" si="3"/>
        <v>0</v>
      </c>
      <c r="J57" s="239">
        <v>0</v>
      </c>
      <c r="K57" s="238">
        <f t="shared" si="4"/>
        <v>0</v>
      </c>
      <c r="L57" s="239">
        <v>0</v>
      </c>
      <c r="M57" s="238">
        <f t="shared" si="5"/>
        <v>0</v>
      </c>
      <c r="N57" s="240">
        <v>20</v>
      </c>
      <c r="O57" s="241">
        <v>64</v>
      </c>
      <c r="P57" s="242" t="s">
        <v>146</v>
      </c>
    </row>
    <row r="58" spans="1:16" s="250" customFormat="1" ht="12.75" customHeight="1">
      <c r="A58" s="243">
        <v>42</v>
      </c>
      <c r="B58" s="243" t="s">
        <v>157</v>
      </c>
      <c r="C58" s="243" t="s">
        <v>160</v>
      </c>
      <c r="D58" s="244" t="s">
        <v>4787</v>
      </c>
      <c r="E58" s="245" t="s">
        <v>4788</v>
      </c>
      <c r="F58" s="243" t="s">
        <v>182</v>
      </c>
      <c r="G58" s="246">
        <v>1</v>
      </c>
      <c r="H58" s="246"/>
      <c r="I58" s="246">
        <f t="shared" si="3"/>
        <v>0</v>
      </c>
      <c r="J58" s="247">
        <v>0</v>
      </c>
      <c r="K58" s="246">
        <f t="shared" si="4"/>
        <v>0</v>
      </c>
      <c r="L58" s="247">
        <v>0</v>
      </c>
      <c r="M58" s="246">
        <f t="shared" si="5"/>
        <v>0</v>
      </c>
      <c r="N58" s="248">
        <v>20</v>
      </c>
      <c r="O58" s="249">
        <v>256</v>
      </c>
      <c r="P58" s="250" t="s">
        <v>146</v>
      </c>
    </row>
    <row r="59" spans="1:16" s="242" customFormat="1" ht="22.5" customHeight="1">
      <c r="A59" s="235">
        <v>43</v>
      </c>
      <c r="B59" s="235" t="s">
        <v>151</v>
      </c>
      <c r="C59" s="235" t="s">
        <v>150</v>
      </c>
      <c r="D59" s="236" t="s">
        <v>4789</v>
      </c>
      <c r="E59" s="237" t="s">
        <v>4790</v>
      </c>
      <c r="F59" s="235" t="s">
        <v>171</v>
      </c>
      <c r="G59" s="238">
        <v>1</v>
      </c>
      <c r="H59" s="238"/>
      <c r="I59" s="238">
        <f t="shared" si="3"/>
        <v>0</v>
      </c>
      <c r="J59" s="239">
        <v>0</v>
      </c>
      <c r="K59" s="238">
        <f t="shared" si="4"/>
        <v>0</v>
      </c>
      <c r="L59" s="239">
        <v>0</v>
      </c>
      <c r="M59" s="238">
        <f t="shared" si="5"/>
        <v>0</v>
      </c>
      <c r="N59" s="240">
        <v>20</v>
      </c>
      <c r="O59" s="241">
        <v>64</v>
      </c>
      <c r="P59" s="242" t="s">
        <v>146</v>
      </c>
    </row>
    <row r="60" spans="1:16" s="250" customFormat="1" ht="12.75" customHeight="1">
      <c r="A60" s="243">
        <v>44</v>
      </c>
      <c r="B60" s="243" t="s">
        <v>157</v>
      </c>
      <c r="C60" s="243" t="s">
        <v>160</v>
      </c>
      <c r="D60" s="244" t="s">
        <v>4791</v>
      </c>
      <c r="E60" s="245" t="s">
        <v>4792</v>
      </c>
      <c r="F60" s="243" t="s">
        <v>182</v>
      </c>
      <c r="G60" s="246">
        <v>4.4999999999999998E-2</v>
      </c>
      <c r="H60" s="246"/>
      <c r="I60" s="246">
        <f t="shared" si="3"/>
        <v>0</v>
      </c>
      <c r="J60" s="247">
        <v>0</v>
      </c>
      <c r="K60" s="246">
        <f t="shared" si="4"/>
        <v>0</v>
      </c>
      <c r="L60" s="247">
        <v>0</v>
      </c>
      <c r="M60" s="246">
        <f t="shared" si="5"/>
        <v>0</v>
      </c>
      <c r="N60" s="248">
        <v>20</v>
      </c>
      <c r="O60" s="249">
        <v>256</v>
      </c>
      <c r="P60" s="250" t="s">
        <v>146</v>
      </c>
    </row>
    <row r="61" spans="1:16" s="242" customFormat="1" ht="22.5" customHeight="1">
      <c r="A61" s="235">
        <v>45</v>
      </c>
      <c r="B61" s="235" t="s">
        <v>151</v>
      </c>
      <c r="C61" s="235" t="s">
        <v>150</v>
      </c>
      <c r="D61" s="236" t="s">
        <v>4793</v>
      </c>
      <c r="E61" s="237" t="s">
        <v>4794</v>
      </c>
      <c r="F61" s="235" t="s">
        <v>171</v>
      </c>
      <c r="G61" s="238">
        <v>1</v>
      </c>
      <c r="H61" s="238"/>
      <c r="I61" s="238">
        <f t="shared" si="3"/>
        <v>0</v>
      </c>
      <c r="J61" s="239">
        <v>0</v>
      </c>
      <c r="K61" s="238">
        <f t="shared" si="4"/>
        <v>0</v>
      </c>
      <c r="L61" s="239">
        <v>0</v>
      </c>
      <c r="M61" s="238">
        <f t="shared" si="5"/>
        <v>0</v>
      </c>
      <c r="N61" s="240">
        <v>20</v>
      </c>
      <c r="O61" s="241">
        <v>64</v>
      </c>
      <c r="P61" s="242" t="s">
        <v>146</v>
      </c>
    </row>
    <row r="62" spans="1:16" s="253" customFormat="1">
      <c r="E62" s="253" t="s">
        <v>125</v>
      </c>
      <c r="I62" s="254">
        <f>I14</f>
        <v>0</v>
      </c>
      <c r="K62" s="254">
        <f>K14</f>
        <v>0</v>
      </c>
      <c r="M62" s="254">
        <f>M14</f>
        <v>0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.59055118110236227" right="0.59055118110236227" top="0.59055118110236227" bottom="0.59055118110236227" header="0.51181102362204722" footer="0.51181102362204722"/>
  <pageSetup paperSize="9" scale="73" fitToHeight="999" orientation="portrait" errors="blank" verticalDpi="1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U73"/>
  <sheetViews>
    <sheetView showGridLines="0" zoomScaleNormal="100" zoomScaleSheetLayoutView="100" workbookViewId="0">
      <pane ySplit="13" topLeftCell="A14" activePane="bottomLeft" state="frozen"/>
      <selection activeCell="D123" sqref="D123"/>
      <selection pane="bottomLeft" activeCell="W51" sqref="W51"/>
    </sheetView>
  </sheetViews>
  <sheetFormatPr defaultColWidth="9.140625" defaultRowHeight="11.25"/>
  <cols>
    <col min="1" max="1" width="5.7109375" style="210" customWidth="1"/>
    <col min="2" max="2" width="4.5703125" style="210" customWidth="1"/>
    <col min="3" max="3" width="4.7109375" style="210" customWidth="1"/>
    <col min="4" max="4" width="12.7109375" style="210" customWidth="1"/>
    <col min="5" max="5" width="55.7109375" style="210" customWidth="1"/>
    <col min="6" max="6" width="4.7109375" style="210" customWidth="1"/>
    <col min="7" max="7" width="9.5703125" style="210" customWidth="1"/>
    <col min="8" max="8" width="9.85546875" style="210" customWidth="1"/>
    <col min="9" max="9" width="12.7109375" style="210" customWidth="1"/>
    <col min="10" max="11" width="10.7109375" style="210" hidden="1" customWidth="1"/>
    <col min="12" max="12" width="9.7109375" style="210" hidden="1" customWidth="1"/>
    <col min="13" max="13" width="11.5703125" style="210" hidden="1" customWidth="1"/>
    <col min="14" max="14" width="6" style="210" customWidth="1"/>
    <col min="15" max="15" width="6.7109375" style="210" hidden="1" customWidth="1"/>
    <col min="16" max="16" width="7.140625" style="210" hidden="1" customWidth="1"/>
    <col min="17" max="19" width="9.140625" style="210" hidden="1" customWidth="1"/>
    <col min="20" max="20" width="18.7109375" style="210" hidden="1" customWidth="1"/>
    <col min="21" max="16384" width="9.140625" style="210"/>
  </cols>
  <sheetData>
    <row r="1" spans="1:21" ht="18">
      <c r="A1" s="207" t="s">
        <v>304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9"/>
      <c r="P1" s="209"/>
      <c r="Q1" s="208"/>
      <c r="R1" s="208"/>
      <c r="S1" s="208"/>
      <c r="T1" s="208"/>
    </row>
    <row r="2" spans="1:21">
      <c r="A2" s="211" t="s">
        <v>74</v>
      </c>
      <c r="B2" s="212"/>
      <c r="C2" s="200" t="str">
        <f>'Krycí list'!E5</f>
        <v>Modernizácia fakultnej nemocnice Trenčín  - Nový pavilón centrálnych operačných sál, OAIM a urgent.príjem -stupeň PSP</v>
      </c>
      <c r="D2" s="214"/>
      <c r="E2" s="214"/>
      <c r="F2" s="212"/>
      <c r="G2" s="212"/>
      <c r="H2" s="212"/>
      <c r="I2" s="212"/>
      <c r="J2" s="212"/>
      <c r="K2" s="212"/>
      <c r="L2" s="208"/>
      <c r="M2" s="208"/>
      <c r="N2" s="208"/>
      <c r="O2" s="209"/>
      <c r="P2" s="209"/>
      <c r="Q2" s="208"/>
      <c r="R2" s="208"/>
      <c r="S2" s="208"/>
      <c r="T2" s="208"/>
    </row>
    <row r="3" spans="1:21">
      <c r="A3" s="211" t="s">
        <v>303</v>
      </c>
      <c r="B3" s="212"/>
      <c r="C3" s="213" t="s">
        <v>4904</v>
      </c>
      <c r="D3" s="214"/>
      <c r="E3" s="214"/>
      <c r="F3" s="212"/>
      <c r="G3" s="213"/>
      <c r="H3" s="212"/>
      <c r="I3" s="213"/>
      <c r="J3" s="214"/>
      <c r="K3" s="214"/>
      <c r="L3" s="208"/>
      <c r="M3" s="208"/>
      <c r="N3" s="208"/>
      <c r="O3" s="209"/>
      <c r="P3" s="209"/>
      <c r="Q3" s="208"/>
      <c r="R3" s="208"/>
      <c r="S3" s="208"/>
      <c r="T3" s="208"/>
    </row>
    <row r="4" spans="1:21">
      <c r="A4" s="211" t="s">
        <v>301</v>
      </c>
      <c r="B4" s="212"/>
      <c r="C4" s="200"/>
      <c r="D4" s="214"/>
      <c r="E4" s="214"/>
      <c r="F4" s="212"/>
      <c r="G4" s="212"/>
      <c r="H4" s="212"/>
      <c r="I4" s="213"/>
      <c r="J4" s="214"/>
      <c r="K4" s="214"/>
      <c r="L4" s="208"/>
      <c r="M4" s="208"/>
      <c r="N4" s="208"/>
      <c r="O4" s="209"/>
      <c r="P4" s="209"/>
      <c r="Q4" s="208"/>
      <c r="R4" s="208"/>
      <c r="S4" s="208"/>
      <c r="T4" s="208"/>
    </row>
    <row r="5" spans="1:21">
      <c r="A5" s="212" t="s">
        <v>300</v>
      </c>
      <c r="B5" s="212"/>
      <c r="C5" s="200" t="s">
        <v>6</v>
      </c>
      <c r="D5" s="214"/>
      <c r="E5" s="214"/>
      <c r="F5" s="212"/>
      <c r="G5" s="212"/>
      <c r="H5" s="212"/>
      <c r="I5" s="215"/>
      <c r="J5" s="214"/>
      <c r="K5" s="214"/>
      <c r="L5" s="208"/>
      <c r="M5" s="208"/>
      <c r="N5" s="208"/>
      <c r="O5" s="209"/>
      <c r="P5" s="209"/>
      <c r="Q5" s="208"/>
      <c r="R5" s="208"/>
      <c r="S5" s="208"/>
      <c r="T5" s="208"/>
    </row>
    <row r="6" spans="1:21" ht="5.25" customHeight="1">
      <c r="A6" s="212"/>
      <c r="B6" s="212"/>
      <c r="C6" s="200"/>
      <c r="D6" s="214"/>
      <c r="E6" s="214"/>
      <c r="F6" s="212"/>
      <c r="G6" s="212"/>
      <c r="H6" s="212"/>
      <c r="I6" s="215"/>
      <c r="J6" s="214"/>
      <c r="K6" s="214"/>
      <c r="L6" s="208"/>
      <c r="M6" s="208"/>
      <c r="N6" s="208"/>
      <c r="O6" s="209"/>
      <c r="P6" s="209"/>
      <c r="Q6" s="208"/>
      <c r="R6" s="208"/>
      <c r="S6" s="208"/>
      <c r="T6" s="208"/>
    </row>
    <row r="7" spans="1:21">
      <c r="A7" s="212" t="s">
        <v>77</v>
      </c>
      <c r="B7" s="212"/>
      <c r="C7" s="200" t="str">
        <f>'Krycí list'!E26</f>
        <v>Fakultná nemocnica Trenčín, Legionárska 28</v>
      </c>
      <c r="D7" s="214"/>
      <c r="E7" s="214"/>
      <c r="F7" s="212"/>
      <c r="G7" s="212"/>
      <c r="H7" s="212"/>
      <c r="I7" s="215"/>
      <c r="J7" s="214"/>
      <c r="K7" s="214"/>
      <c r="L7" s="208"/>
      <c r="M7" s="208"/>
      <c r="N7" s="208"/>
      <c r="O7" s="209"/>
      <c r="P7" s="209"/>
      <c r="Q7" s="208"/>
      <c r="R7" s="208"/>
      <c r="S7" s="208"/>
      <c r="T7" s="208"/>
    </row>
    <row r="8" spans="1:21">
      <c r="A8" s="212" t="s">
        <v>79</v>
      </c>
      <c r="B8" s="212"/>
      <c r="C8" s="213" t="s">
        <v>6</v>
      </c>
      <c r="D8" s="214"/>
      <c r="E8" s="214"/>
      <c r="F8" s="212"/>
      <c r="G8" s="212"/>
      <c r="H8" s="212"/>
      <c r="I8" s="215"/>
      <c r="J8" s="214"/>
      <c r="K8" s="214"/>
      <c r="L8" s="208"/>
      <c r="M8" s="208"/>
      <c r="N8" s="208"/>
      <c r="O8" s="209"/>
      <c r="P8" s="209"/>
      <c r="Q8" s="208"/>
      <c r="R8" s="208"/>
      <c r="S8" s="208"/>
      <c r="T8" s="208"/>
    </row>
    <row r="9" spans="1:21">
      <c r="A9" s="212" t="s">
        <v>75</v>
      </c>
      <c r="B9" s="212"/>
      <c r="C9" s="213" t="s">
        <v>22</v>
      </c>
      <c r="D9" s="214"/>
      <c r="E9" s="214"/>
      <c r="F9" s="212"/>
      <c r="G9" s="212"/>
      <c r="H9" s="212"/>
      <c r="I9" s="215"/>
      <c r="J9" s="214"/>
      <c r="K9" s="214"/>
      <c r="L9" s="208"/>
      <c r="M9" s="208"/>
      <c r="N9" s="208"/>
      <c r="O9" s="209"/>
      <c r="P9" s="209"/>
      <c r="Q9" s="208"/>
      <c r="R9" s="208"/>
      <c r="S9" s="208"/>
      <c r="T9" s="208"/>
    </row>
    <row r="10" spans="1:21" ht="6" customHeight="1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9"/>
      <c r="P10" s="209"/>
      <c r="Q10" s="208"/>
      <c r="R10" s="208"/>
      <c r="S10" s="208"/>
      <c r="T10" s="208"/>
    </row>
    <row r="11" spans="1:21" ht="22.5">
      <c r="A11" s="216" t="s">
        <v>299</v>
      </c>
      <c r="B11" s="217" t="s">
        <v>298</v>
      </c>
      <c r="C11" s="217" t="s">
        <v>297</v>
      </c>
      <c r="D11" s="217" t="s">
        <v>296</v>
      </c>
      <c r="E11" s="217" t="s">
        <v>82</v>
      </c>
      <c r="F11" s="217" t="s">
        <v>295</v>
      </c>
      <c r="G11" s="217" t="s">
        <v>294</v>
      </c>
      <c r="H11" s="217" t="s">
        <v>293</v>
      </c>
      <c r="I11" s="217" t="s">
        <v>292</v>
      </c>
      <c r="J11" s="217" t="s">
        <v>291</v>
      </c>
      <c r="K11" s="217" t="s">
        <v>290</v>
      </c>
      <c r="L11" s="217" t="s">
        <v>289</v>
      </c>
      <c r="M11" s="217" t="s">
        <v>288</v>
      </c>
      <c r="N11" s="217" t="s">
        <v>287</v>
      </c>
      <c r="O11" s="218" t="s">
        <v>286</v>
      </c>
      <c r="P11" s="218" t="s">
        <v>285</v>
      </c>
      <c r="Q11" s="217"/>
      <c r="R11" s="217"/>
      <c r="S11" s="217"/>
      <c r="T11" s="219" t="s">
        <v>284</v>
      </c>
      <c r="U11" s="220"/>
    </row>
    <row r="12" spans="1:21">
      <c r="A12" s="221">
        <v>1</v>
      </c>
      <c r="B12" s="222">
        <v>2</v>
      </c>
      <c r="C12" s="222">
        <v>3</v>
      </c>
      <c r="D12" s="222">
        <v>4</v>
      </c>
      <c r="E12" s="222">
        <v>5</v>
      </c>
      <c r="F12" s="222">
        <v>6</v>
      </c>
      <c r="G12" s="222">
        <v>7</v>
      </c>
      <c r="H12" s="222">
        <v>8</v>
      </c>
      <c r="I12" s="222">
        <v>9</v>
      </c>
      <c r="J12" s="222"/>
      <c r="K12" s="222"/>
      <c r="L12" s="222"/>
      <c r="M12" s="222"/>
      <c r="N12" s="222">
        <v>10</v>
      </c>
      <c r="O12" s="223">
        <v>11</v>
      </c>
      <c r="P12" s="223">
        <v>12</v>
      </c>
      <c r="Q12" s="222"/>
      <c r="R12" s="222"/>
      <c r="S12" s="222"/>
      <c r="T12" s="224">
        <v>11</v>
      </c>
      <c r="U12" s="220"/>
    </row>
    <row r="13" spans="1:21" ht="4.5" customHeight="1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25"/>
      <c r="O13" s="226"/>
      <c r="P13" s="227"/>
      <c r="Q13" s="225"/>
      <c r="R13" s="225"/>
      <c r="S13" s="225"/>
      <c r="T13" s="225"/>
    </row>
    <row r="14" spans="1:21" s="231" customFormat="1" ht="12.75" customHeight="1">
      <c r="A14" s="228"/>
      <c r="B14" s="229" t="s">
        <v>58</v>
      </c>
      <c r="C14" s="228"/>
      <c r="D14" s="228" t="s">
        <v>1626</v>
      </c>
      <c r="E14" s="228" t="s">
        <v>4903</v>
      </c>
      <c r="F14" s="228"/>
      <c r="G14" s="228"/>
      <c r="H14" s="228"/>
      <c r="I14" s="230">
        <f>I15+I25+I27</f>
        <v>0</v>
      </c>
      <c r="J14" s="228"/>
      <c r="K14" s="230">
        <f>K15+K25+K27</f>
        <v>0</v>
      </c>
      <c r="L14" s="228"/>
      <c r="M14" s="230">
        <f>M15+M25+M27</f>
        <v>0</v>
      </c>
      <c r="N14" s="228"/>
      <c r="P14" s="231" t="s">
        <v>155</v>
      </c>
    </row>
    <row r="15" spans="1:21" s="232" customFormat="1" ht="12.75" customHeight="1">
      <c r="B15" s="233" t="s">
        <v>58</v>
      </c>
      <c r="D15" s="232" t="s">
        <v>4902</v>
      </c>
      <c r="E15" s="232" t="s">
        <v>4901</v>
      </c>
      <c r="I15" s="234">
        <f>SUM(I16:I24)</f>
        <v>0</v>
      </c>
      <c r="K15" s="234">
        <f>SUM(K16:K24)</f>
        <v>0</v>
      </c>
      <c r="M15" s="234">
        <f>SUM(M16:M24)</f>
        <v>0</v>
      </c>
      <c r="P15" s="232" t="s">
        <v>152</v>
      </c>
    </row>
    <row r="16" spans="1:21" s="242" customFormat="1" ht="12.75" customHeight="1">
      <c r="A16" s="235">
        <v>1</v>
      </c>
      <c r="B16" s="235" t="s">
        <v>151</v>
      </c>
      <c r="C16" s="235" t="s">
        <v>150</v>
      </c>
      <c r="D16" s="236" t="s">
        <v>4900</v>
      </c>
      <c r="E16" s="237" t="s">
        <v>4899</v>
      </c>
      <c r="F16" s="235" t="s">
        <v>182</v>
      </c>
      <c r="G16" s="238">
        <v>10</v>
      </c>
      <c r="H16" s="238"/>
      <c r="I16" s="238">
        <f t="shared" ref="I16:I24" si="0">ROUND(G16*H16,3)</f>
        <v>0</v>
      </c>
      <c r="J16" s="239">
        <v>0</v>
      </c>
      <c r="K16" s="238">
        <f t="shared" ref="K16:K24" si="1">G16*J16</f>
        <v>0</v>
      </c>
      <c r="L16" s="239">
        <v>0</v>
      </c>
      <c r="M16" s="238">
        <f t="shared" ref="M16:M24" si="2">G16*L16</f>
        <v>0</v>
      </c>
      <c r="N16" s="240">
        <v>20</v>
      </c>
      <c r="O16" s="241">
        <v>4</v>
      </c>
      <c r="P16" s="242" t="s">
        <v>146</v>
      </c>
    </row>
    <row r="17" spans="1:16" s="242" customFormat="1" ht="12.75" customHeight="1">
      <c r="A17" s="235">
        <v>2</v>
      </c>
      <c r="B17" s="235" t="s">
        <v>151</v>
      </c>
      <c r="C17" s="235" t="s">
        <v>150</v>
      </c>
      <c r="D17" s="236" t="s">
        <v>4898</v>
      </c>
      <c r="E17" s="237" t="s">
        <v>4897</v>
      </c>
      <c r="F17" s="235" t="s">
        <v>182</v>
      </c>
      <c r="G17" s="238">
        <v>93</v>
      </c>
      <c r="H17" s="238"/>
      <c r="I17" s="238">
        <f t="shared" si="0"/>
        <v>0</v>
      </c>
      <c r="J17" s="239">
        <v>0</v>
      </c>
      <c r="K17" s="238">
        <f t="shared" si="1"/>
        <v>0</v>
      </c>
      <c r="L17" s="239">
        <v>0</v>
      </c>
      <c r="M17" s="238">
        <f t="shared" si="2"/>
        <v>0</v>
      </c>
      <c r="N17" s="240">
        <v>20</v>
      </c>
      <c r="O17" s="241">
        <v>4</v>
      </c>
      <c r="P17" s="242" t="s">
        <v>146</v>
      </c>
    </row>
    <row r="18" spans="1:16" s="242" customFormat="1" ht="12.75" customHeight="1">
      <c r="A18" s="235">
        <v>3</v>
      </c>
      <c r="B18" s="235" t="s">
        <v>151</v>
      </c>
      <c r="C18" s="235" t="s">
        <v>150</v>
      </c>
      <c r="D18" s="236" t="s">
        <v>4896</v>
      </c>
      <c r="E18" s="237" t="s">
        <v>4895</v>
      </c>
      <c r="F18" s="235" t="s">
        <v>182</v>
      </c>
      <c r="G18" s="238">
        <v>93</v>
      </c>
      <c r="H18" s="238"/>
      <c r="I18" s="238">
        <f t="shared" si="0"/>
        <v>0</v>
      </c>
      <c r="J18" s="239">
        <v>0</v>
      </c>
      <c r="K18" s="238">
        <f t="shared" si="1"/>
        <v>0</v>
      </c>
      <c r="L18" s="239">
        <v>0</v>
      </c>
      <c r="M18" s="238">
        <f t="shared" si="2"/>
        <v>0</v>
      </c>
      <c r="N18" s="240">
        <v>20</v>
      </c>
      <c r="O18" s="241">
        <v>4</v>
      </c>
      <c r="P18" s="242" t="s">
        <v>146</v>
      </c>
    </row>
    <row r="19" spans="1:16" s="242" customFormat="1" ht="12.75" customHeight="1">
      <c r="A19" s="235">
        <v>4</v>
      </c>
      <c r="B19" s="235" t="s">
        <v>151</v>
      </c>
      <c r="C19" s="235" t="s">
        <v>150</v>
      </c>
      <c r="D19" s="236" t="s">
        <v>4894</v>
      </c>
      <c r="E19" s="237" t="s">
        <v>4893</v>
      </c>
      <c r="F19" s="235" t="s">
        <v>182</v>
      </c>
      <c r="G19" s="238">
        <v>46.5</v>
      </c>
      <c r="H19" s="238"/>
      <c r="I19" s="238">
        <f t="shared" si="0"/>
        <v>0</v>
      </c>
      <c r="J19" s="239">
        <v>0</v>
      </c>
      <c r="K19" s="238">
        <f t="shared" si="1"/>
        <v>0</v>
      </c>
      <c r="L19" s="239">
        <v>0</v>
      </c>
      <c r="M19" s="238">
        <f t="shared" si="2"/>
        <v>0</v>
      </c>
      <c r="N19" s="240">
        <v>20</v>
      </c>
      <c r="O19" s="241">
        <v>4</v>
      </c>
      <c r="P19" s="242" t="s">
        <v>146</v>
      </c>
    </row>
    <row r="20" spans="1:16" s="242" customFormat="1" ht="12.75" customHeight="1">
      <c r="A20" s="235">
        <v>5</v>
      </c>
      <c r="B20" s="235" t="s">
        <v>151</v>
      </c>
      <c r="C20" s="235" t="s">
        <v>150</v>
      </c>
      <c r="D20" s="236" t="s">
        <v>4892</v>
      </c>
      <c r="E20" s="237" t="s">
        <v>4891</v>
      </c>
      <c r="F20" s="235" t="s">
        <v>182</v>
      </c>
      <c r="G20" s="238">
        <v>33.479999999999997</v>
      </c>
      <c r="H20" s="238"/>
      <c r="I20" s="238">
        <f t="shared" si="0"/>
        <v>0</v>
      </c>
      <c r="J20" s="239">
        <v>0</v>
      </c>
      <c r="K20" s="238">
        <f t="shared" si="1"/>
        <v>0</v>
      </c>
      <c r="L20" s="239">
        <v>0</v>
      </c>
      <c r="M20" s="238">
        <f t="shared" si="2"/>
        <v>0</v>
      </c>
      <c r="N20" s="240">
        <v>20</v>
      </c>
      <c r="O20" s="241">
        <v>4</v>
      </c>
      <c r="P20" s="242" t="s">
        <v>146</v>
      </c>
    </row>
    <row r="21" spans="1:16" s="242" customFormat="1" ht="12.75" customHeight="1">
      <c r="A21" s="235">
        <v>6</v>
      </c>
      <c r="B21" s="235" t="s">
        <v>151</v>
      </c>
      <c r="C21" s="235" t="s">
        <v>150</v>
      </c>
      <c r="D21" s="236" t="s">
        <v>4890</v>
      </c>
      <c r="E21" s="237" t="s">
        <v>4889</v>
      </c>
      <c r="F21" s="235" t="s">
        <v>182</v>
      </c>
      <c r="G21" s="238">
        <v>59.52</v>
      </c>
      <c r="H21" s="238"/>
      <c r="I21" s="238">
        <f t="shared" si="0"/>
        <v>0</v>
      </c>
      <c r="J21" s="239">
        <v>0</v>
      </c>
      <c r="K21" s="238">
        <f t="shared" si="1"/>
        <v>0</v>
      </c>
      <c r="L21" s="239">
        <v>0</v>
      </c>
      <c r="M21" s="238">
        <f t="shared" si="2"/>
        <v>0</v>
      </c>
      <c r="N21" s="240">
        <v>20</v>
      </c>
      <c r="O21" s="241">
        <v>4</v>
      </c>
      <c r="P21" s="242" t="s">
        <v>146</v>
      </c>
    </row>
    <row r="22" spans="1:16" s="242" customFormat="1" ht="12.75" customHeight="1">
      <c r="A22" s="235">
        <v>7</v>
      </c>
      <c r="B22" s="235" t="s">
        <v>151</v>
      </c>
      <c r="C22" s="235" t="s">
        <v>150</v>
      </c>
      <c r="D22" s="236" t="s">
        <v>4888</v>
      </c>
      <c r="E22" s="237" t="s">
        <v>4887</v>
      </c>
      <c r="F22" s="235" t="s">
        <v>182</v>
      </c>
      <c r="G22" s="238">
        <v>22.32</v>
      </c>
      <c r="H22" s="238"/>
      <c r="I22" s="238">
        <f t="shared" si="0"/>
        <v>0</v>
      </c>
      <c r="J22" s="239">
        <v>0</v>
      </c>
      <c r="K22" s="238">
        <f t="shared" si="1"/>
        <v>0</v>
      </c>
      <c r="L22" s="239">
        <v>0</v>
      </c>
      <c r="M22" s="238">
        <f t="shared" si="2"/>
        <v>0</v>
      </c>
      <c r="N22" s="240">
        <v>20</v>
      </c>
      <c r="O22" s="241">
        <v>4</v>
      </c>
      <c r="P22" s="242" t="s">
        <v>146</v>
      </c>
    </row>
    <row r="23" spans="1:16" s="242" customFormat="1" ht="12.75" customHeight="1">
      <c r="A23" s="235">
        <v>8</v>
      </c>
      <c r="B23" s="235" t="s">
        <v>151</v>
      </c>
      <c r="C23" s="235" t="s">
        <v>150</v>
      </c>
      <c r="D23" s="236" t="s">
        <v>4886</v>
      </c>
      <c r="E23" s="237" t="s">
        <v>4885</v>
      </c>
      <c r="F23" s="235" t="s">
        <v>182</v>
      </c>
      <c r="G23" s="238">
        <v>22.32</v>
      </c>
      <c r="H23" s="238"/>
      <c r="I23" s="238">
        <f t="shared" si="0"/>
        <v>0</v>
      </c>
      <c r="J23" s="239">
        <v>0</v>
      </c>
      <c r="K23" s="238">
        <f t="shared" si="1"/>
        <v>0</v>
      </c>
      <c r="L23" s="239">
        <v>0</v>
      </c>
      <c r="M23" s="238">
        <f t="shared" si="2"/>
        <v>0</v>
      </c>
      <c r="N23" s="240">
        <v>20</v>
      </c>
      <c r="O23" s="241">
        <v>4</v>
      </c>
      <c r="P23" s="242" t="s">
        <v>146</v>
      </c>
    </row>
    <row r="24" spans="1:16" s="250" customFormat="1" ht="12.75" customHeight="1">
      <c r="A24" s="243">
        <v>9</v>
      </c>
      <c r="B24" s="243" t="s">
        <v>157</v>
      </c>
      <c r="C24" s="243" t="s">
        <v>160</v>
      </c>
      <c r="D24" s="244" t="s">
        <v>4884</v>
      </c>
      <c r="E24" s="245" t="s">
        <v>4883</v>
      </c>
      <c r="F24" s="243" t="s">
        <v>182</v>
      </c>
      <c r="G24" s="246">
        <v>22.32</v>
      </c>
      <c r="H24" s="246"/>
      <c r="I24" s="246">
        <f t="shared" si="0"/>
        <v>0</v>
      </c>
      <c r="J24" s="247">
        <v>0</v>
      </c>
      <c r="K24" s="246">
        <f t="shared" si="1"/>
        <v>0</v>
      </c>
      <c r="L24" s="247">
        <v>0</v>
      </c>
      <c r="M24" s="246">
        <f t="shared" si="2"/>
        <v>0</v>
      </c>
      <c r="N24" s="248">
        <v>20</v>
      </c>
      <c r="O24" s="249">
        <v>8</v>
      </c>
      <c r="P24" s="250" t="s">
        <v>146</v>
      </c>
    </row>
    <row r="25" spans="1:16" s="232" customFormat="1" ht="12.75" customHeight="1">
      <c r="B25" s="233" t="s">
        <v>58</v>
      </c>
      <c r="D25" s="232" t="s">
        <v>4882</v>
      </c>
      <c r="E25" s="232" t="s">
        <v>4881</v>
      </c>
      <c r="I25" s="234">
        <f>I26</f>
        <v>0</v>
      </c>
      <c r="K25" s="234">
        <f>K26</f>
        <v>0</v>
      </c>
      <c r="M25" s="234">
        <f>M26</f>
        <v>0</v>
      </c>
      <c r="P25" s="232" t="s">
        <v>152</v>
      </c>
    </row>
    <row r="26" spans="1:16" s="242" customFormat="1" ht="12.75" customHeight="1">
      <c r="A26" s="235">
        <v>10</v>
      </c>
      <c r="B26" s="235" t="s">
        <v>151</v>
      </c>
      <c r="C26" s="235" t="s">
        <v>150</v>
      </c>
      <c r="D26" s="236" t="s">
        <v>4880</v>
      </c>
      <c r="E26" s="237" t="s">
        <v>4879</v>
      </c>
      <c r="F26" s="235" t="s">
        <v>182</v>
      </c>
      <c r="G26" s="238">
        <v>11.16</v>
      </c>
      <c r="H26" s="238"/>
      <c r="I26" s="238">
        <f>ROUND(G26*H26,3)</f>
        <v>0</v>
      </c>
      <c r="J26" s="239">
        <v>0</v>
      </c>
      <c r="K26" s="238">
        <f>G26*J26</f>
        <v>0</v>
      </c>
      <c r="L26" s="239">
        <v>0</v>
      </c>
      <c r="M26" s="238">
        <f>G26*L26</f>
        <v>0</v>
      </c>
      <c r="N26" s="240">
        <v>20</v>
      </c>
      <c r="O26" s="241">
        <v>4</v>
      </c>
      <c r="P26" s="242" t="s">
        <v>146</v>
      </c>
    </row>
    <row r="27" spans="1:16" s="232" customFormat="1" ht="12.75" customHeight="1">
      <c r="B27" s="233" t="s">
        <v>58</v>
      </c>
      <c r="D27" s="232" t="s">
        <v>4878</v>
      </c>
      <c r="E27" s="232" t="s">
        <v>4877</v>
      </c>
      <c r="I27" s="234">
        <f>I28</f>
        <v>0</v>
      </c>
      <c r="K27" s="234">
        <f>K28</f>
        <v>0</v>
      </c>
      <c r="M27" s="234">
        <f>M28</f>
        <v>0</v>
      </c>
      <c r="P27" s="232" t="s">
        <v>152</v>
      </c>
    </row>
    <row r="28" spans="1:16" s="242" customFormat="1" ht="12.75" customHeight="1">
      <c r="A28" s="235">
        <v>11</v>
      </c>
      <c r="B28" s="235" t="s">
        <v>151</v>
      </c>
      <c r="C28" s="235" t="s">
        <v>150</v>
      </c>
      <c r="D28" s="236" t="s">
        <v>4876</v>
      </c>
      <c r="E28" s="237" t="s">
        <v>4875</v>
      </c>
      <c r="F28" s="235" t="s">
        <v>166</v>
      </c>
      <c r="G28" s="238">
        <v>37.274000000000001</v>
      </c>
      <c r="H28" s="238"/>
      <c r="I28" s="238">
        <f>ROUND(G28*H28,3)</f>
        <v>0</v>
      </c>
      <c r="J28" s="239">
        <v>0</v>
      </c>
      <c r="K28" s="238">
        <f>G28*J28</f>
        <v>0</v>
      </c>
      <c r="L28" s="239">
        <v>0</v>
      </c>
      <c r="M28" s="238">
        <f>G28*L28</f>
        <v>0</v>
      </c>
      <c r="N28" s="240">
        <v>20</v>
      </c>
      <c r="O28" s="241">
        <v>4</v>
      </c>
      <c r="P28" s="242" t="s">
        <v>146</v>
      </c>
    </row>
    <row r="29" spans="1:16" s="231" customFormat="1" ht="12.75" customHeight="1">
      <c r="B29" s="251" t="s">
        <v>58</v>
      </c>
      <c r="D29" s="231" t="s">
        <v>4874</v>
      </c>
      <c r="E29" s="231" t="s">
        <v>1126</v>
      </c>
      <c r="I29" s="252">
        <f>I30</f>
        <v>0</v>
      </c>
      <c r="K29" s="252">
        <f>K30</f>
        <v>0</v>
      </c>
      <c r="M29" s="252">
        <f>M30</f>
        <v>0</v>
      </c>
      <c r="P29" s="231" t="s">
        <v>155</v>
      </c>
    </row>
    <row r="30" spans="1:16" s="232" customFormat="1" ht="12.75" customHeight="1">
      <c r="B30" s="233" t="s">
        <v>58</v>
      </c>
      <c r="D30" s="232" t="s">
        <v>4873</v>
      </c>
      <c r="E30" s="232" t="s">
        <v>1628</v>
      </c>
      <c r="I30" s="234">
        <f>SUM(I31:I42)</f>
        <v>0</v>
      </c>
      <c r="K30" s="234">
        <f>SUM(K31:K42)</f>
        <v>0</v>
      </c>
      <c r="M30" s="234">
        <f>SUM(M31:M42)</f>
        <v>0</v>
      </c>
      <c r="P30" s="232" t="s">
        <v>152</v>
      </c>
    </row>
    <row r="31" spans="1:16" s="242" customFormat="1" ht="12.75" customHeight="1">
      <c r="A31" s="235">
        <v>12</v>
      </c>
      <c r="B31" s="235" t="s">
        <v>151</v>
      </c>
      <c r="C31" s="235" t="s">
        <v>150</v>
      </c>
      <c r="D31" s="236" t="s">
        <v>1635</v>
      </c>
      <c r="E31" s="237" t="s">
        <v>1636</v>
      </c>
      <c r="F31" s="235" t="s">
        <v>161</v>
      </c>
      <c r="G31" s="238">
        <v>3.5</v>
      </c>
      <c r="H31" s="238"/>
      <c r="I31" s="238">
        <f t="shared" ref="I31:I42" si="3">ROUND(G31*H31,3)</f>
        <v>0</v>
      </c>
      <c r="J31" s="239">
        <v>0</v>
      </c>
      <c r="K31" s="238">
        <f t="shared" ref="K31:K42" si="4">G31*J31</f>
        <v>0</v>
      </c>
      <c r="L31" s="239">
        <v>0</v>
      </c>
      <c r="M31" s="238">
        <f t="shared" ref="M31:M42" si="5">G31*L31</f>
        <v>0</v>
      </c>
      <c r="N31" s="240">
        <v>20</v>
      </c>
      <c r="O31" s="241">
        <v>4</v>
      </c>
      <c r="P31" s="242" t="s">
        <v>146</v>
      </c>
    </row>
    <row r="32" spans="1:16" s="250" customFormat="1" ht="12.75" customHeight="1">
      <c r="A32" s="243">
        <v>13</v>
      </c>
      <c r="B32" s="243" t="s">
        <v>157</v>
      </c>
      <c r="C32" s="243" t="s">
        <v>160</v>
      </c>
      <c r="D32" s="244" t="s">
        <v>4872</v>
      </c>
      <c r="E32" s="245" t="s">
        <v>4871</v>
      </c>
      <c r="F32" s="243" t="s">
        <v>1155</v>
      </c>
      <c r="G32" s="246">
        <v>1</v>
      </c>
      <c r="H32" s="246"/>
      <c r="I32" s="246">
        <f t="shared" si="3"/>
        <v>0</v>
      </c>
      <c r="J32" s="247">
        <v>0</v>
      </c>
      <c r="K32" s="246">
        <f t="shared" si="4"/>
        <v>0</v>
      </c>
      <c r="L32" s="247">
        <v>0</v>
      </c>
      <c r="M32" s="246">
        <f t="shared" si="5"/>
        <v>0</v>
      </c>
      <c r="N32" s="248">
        <v>20</v>
      </c>
      <c r="O32" s="249">
        <v>8</v>
      </c>
      <c r="P32" s="250" t="s">
        <v>146</v>
      </c>
    </row>
    <row r="33" spans="1:16" s="242" customFormat="1" ht="12.75" customHeight="1">
      <c r="A33" s="235">
        <v>14</v>
      </c>
      <c r="B33" s="235" t="s">
        <v>151</v>
      </c>
      <c r="C33" s="235" t="s">
        <v>150</v>
      </c>
      <c r="D33" s="236" t="s">
        <v>1637</v>
      </c>
      <c r="E33" s="237" t="s">
        <v>1638</v>
      </c>
      <c r="F33" s="235" t="s">
        <v>161</v>
      </c>
      <c r="G33" s="238">
        <v>2</v>
      </c>
      <c r="H33" s="238"/>
      <c r="I33" s="238">
        <f t="shared" si="3"/>
        <v>0</v>
      </c>
      <c r="J33" s="239">
        <v>0</v>
      </c>
      <c r="K33" s="238">
        <f t="shared" si="4"/>
        <v>0</v>
      </c>
      <c r="L33" s="239">
        <v>0</v>
      </c>
      <c r="M33" s="238">
        <f t="shared" si="5"/>
        <v>0</v>
      </c>
      <c r="N33" s="240">
        <v>20</v>
      </c>
      <c r="O33" s="241">
        <v>4</v>
      </c>
      <c r="P33" s="242" t="s">
        <v>146</v>
      </c>
    </row>
    <row r="34" spans="1:16" s="250" customFormat="1" ht="12.75" customHeight="1">
      <c r="A34" s="243">
        <v>15</v>
      </c>
      <c r="B34" s="243" t="s">
        <v>157</v>
      </c>
      <c r="C34" s="243" t="s">
        <v>160</v>
      </c>
      <c r="D34" s="244" t="s">
        <v>4870</v>
      </c>
      <c r="E34" s="245" t="s">
        <v>4869</v>
      </c>
      <c r="F34" s="243" t="s">
        <v>161</v>
      </c>
      <c r="G34" s="246">
        <v>8</v>
      </c>
      <c r="H34" s="246"/>
      <c r="I34" s="246">
        <f t="shared" si="3"/>
        <v>0</v>
      </c>
      <c r="J34" s="247">
        <v>0</v>
      </c>
      <c r="K34" s="246">
        <f t="shared" si="4"/>
        <v>0</v>
      </c>
      <c r="L34" s="247">
        <v>0</v>
      </c>
      <c r="M34" s="246">
        <f t="shared" si="5"/>
        <v>0</v>
      </c>
      <c r="N34" s="248">
        <v>20</v>
      </c>
      <c r="O34" s="249">
        <v>8</v>
      </c>
      <c r="P34" s="250" t="s">
        <v>146</v>
      </c>
    </row>
    <row r="35" spans="1:16" s="250" customFormat="1" ht="12.75" customHeight="1">
      <c r="A35" s="243">
        <v>16</v>
      </c>
      <c r="B35" s="243" t="s">
        <v>157</v>
      </c>
      <c r="C35" s="243" t="s">
        <v>160</v>
      </c>
      <c r="D35" s="244" t="s">
        <v>4868</v>
      </c>
      <c r="E35" s="245" t="s">
        <v>4867</v>
      </c>
      <c r="F35" s="243" t="s">
        <v>161</v>
      </c>
      <c r="G35" s="246">
        <v>2</v>
      </c>
      <c r="H35" s="246"/>
      <c r="I35" s="246">
        <f t="shared" si="3"/>
        <v>0</v>
      </c>
      <c r="J35" s="247">
        <v>0</v>
      </c>
      <c r="K35" s="246">
        <f t="shared" si="4"/>
        <v>0</v>
      </c>
      <c r="L35" s="247">
        <v>0</v>
      </c>
      <c r="M35" s="246">
        <f t="shared" si="5"/>
        <v>0</v>
      </c>
      <c r="N35" s="248">
        <v>20</v>
      </c>
      <c r="O35" s="249">
        <v>8</v>
      </c>
      <c r="P35" s="250" t="s">
        <v>146</v>
      </c>
    </row>
    <row r="36" spans="1:16" s="250" customFormat="1" ht="12.75" customHeight="1">
      <c r="A36" s="243">
        <v>17</v>
      </c>
      <c r="B36" s="243" t="s">
        <v>157</v>
      </c>
      <c r="C36" s="243" t="s">
        <v>160</v>
      </c>
      <c r="D36" s="244" t="s">
        <v>4866</v>
      </c>
      <c r="E36" s="245" t="s">
        <v>4865</v>
      </c>
      <c r="F36" s="243" t="s">
        <v>1155</v>
      </c>
      <c r="G36" s="246">
        <v>2</v>
      </c>
      <c r="H36" s="246"/>
      <c r="I36" s="246">
        <f t="shared" si="3"/>
        <v>0</v>
      </c>
      <c r="J36" s="247">
        <v>0</v>
      </c>
      <c r="K36" s="246">
        <f t="shared" si="4"/>
        <v>0</v>
      </c>
      <c r="L36" s="247">
        <v>0</v>
      </c>
      <c r="M36" s="246">
        <f t="shared" si="5"/>
        <v>0</v>
      </c>
      <c r="N36" s="248">
        <v>20</v>
      </c>
      <c r="O36" s="249">
        <v>8</v>
      </c>
      <c r="P36" s="250" t="s">
        <v>146</v>
      </c>
    </row>
    <row r="37" spans="1:16" s="242" customFormat="1" ht="12.75" customHeight="1">
      <c r="A37" s="235">
        <v>18</v>
      </c>
      <c r="B37" s="235" t="s">
        <v>151</v>
      </c>
      <c r="C37" s="235" t="s">
        <v>150</v>
      </c>
      <c r="D37" s="236" t="s">
        <v>4864</v>
      </c>
      <c r="E37" s="237" t="s">
        <v>4863</v>
      </c>
      <c r="F37" s="235" t="s">
        <v>1155</v>
      </c>
      <c r="G37" s="238">
        <v>1</v>
      </c>
      <c r="H37" s="238"/>
      <c r="I37" s="238">
        <f t="shared" si="3"/>
        <v>0</v>
      </c>
      <c r="J37" s="239">
        <v>0</v>
      </c>
      <c r="K37" s="238">
        <f t="shared" si="4"/>
        <v>0</v>
      </c>
      <c r="L37" s="239">
        <v>0</v>
      </c>
      <c r="M37" s="238">
        <f t="shared" si="5"/>
        <v>0</v>
      </c>
      <c r="N37" s="240">
        <v>20</v>
      </c>
      <c r="O37" s="241">
        <v>4</v>
      </c>
      <c r="P37" s="242" t="s">
        <v>146</v>
      </c>
    </row>
    <row r="38" spans="1:16" s="242" customFormat="1" ht="12.75" customHeight="1">
      <c r="A38" s="235">
        <v>19</v>
      </c>
      <c r="B38" s="235" t="s">
        <v>151</v>
      </c>
      <c r="C38" s="235" t="s">
        <v>150</v>
      </c>
      <c r="D38" s="236" t="s">
        <v>1669</v>
      </c>
      <c r="E38" s="237" t="s">
        <v>4862</v>
      </c>
      <c r="F38" s="235" t="s">
        <v>1155</v>
      </c>
      <c r="G38" s="238">
        <v>3</v>
      </c>
      <c r="H38" s="238"/>
      <c r="I38" s="238">
        <f t="shared" si="3"/>
        <v>0</v>
      </c>
      <c r="J38" s="239">
        <v>0</v>
      </c>
      <c r="K38" s="238">
        <f t="shared" si="4"/>
        <v>0</v>
      </c>
      <c r="L38" s="239">
        <v>0</v>
      </c>
      <c r="M38" s="238">
        <f t="shared" si="5"/>
        <v>0</v>
      </c>
      <c r="N38" s="240">
        <v>20</v>
      </c>
      <c r="O38" s="241">
        <v>4</v>
      </c>
      <c r="P38" s="242" t="s">
        <v>146</v>
      </c>
    </row>
    <row r="39" spans="1:16" s="250" customFormat="1" ht="12.75" customHeight="1">
      <c r="A39" s="243">
        <v>20</v>
      </c>
      <c r="B39" s="243" t="s">
        <v>157</v>
      </c>
      <c r="C39" s="243" t="s">
        <v>160</v>
      </c>
      <c r="D39" s="244" t="s">
        <v>4861</v>
      </c>
      <c r="E39" s="245" t="s">
        <v>4860</v>
      </c>
      <c r="F39" s="243" t="s">
        <v>1155</v>
      </c>
      <c r="G39" s="246">
        <v>2</v>
      </c>
      <c r="H39" s="246"/>
      <c r="I39" s="246">
        <f t="shared" si="3"/>
        <v>0</v>
      </c>
      <c r="J39" s="247">
        <v>0</v>
      </c>
      <c r="K39" s="246">
        <f t="shared" si="4"/>
        <v>0</v>
      </c>
      <c r="L39" s="247">
        <v>0</v>
      </c>
      <c r="M39" s="246">
        <f t="shared" si="5"/>
        <v>0</v>
      </c>
      <c r="N39" s="248">
        <v>20</v>
      </c>
      <c r="O39" s="249">
        <v>8</v>
      </c>
      <c r="P39" s="250" t="s">
        <v>146</v>
      </c>
    </row>
    <row r="40" spans="1:16" s="250" customFormat="1" ht="12.75" customHeight="1">
      <c r="A40" s="243">
        <v>21</v>
      </c>
      <c r="B40" s="243" t="s">
        <v>157</v>
      </c>
      <c r="C40" s="243" t="s">
        <v>160</v>
      </c>
      <c r="D40" s="244" t="s">
        <v>4859</v>
      </c>
      <c r="E40" s="245" t="s">
        <v>4858</v>
      </c>
      <c r="F40" s="243" t="s">
        <v>1155</v>
      </c>
      <c r="G40" s="246">
        <v>12</v>
      </c>
      <c r="H40" s="246"/>
      <c r="I40" s="246">
        <f t="shared" si="3"/>
        <v>0</v>
      </c>
      <c r="J40" s="247">
        <v>0</v>
      </c>
      <c r="K40" s="246">
        <f t="shared" si="4"/>
        <v>0</v>
      </c>
      <c r="L40" s="247">
        <v>0</v>
      </c>
      <c r="M40" s="246">
        <f t="shared" si="5"/>
        <v>0</v>
      </c>
      <c r="N40" s="248">
        <v>20</v>
      </c>
      <c r="O40" s="249">
        <v>8</v>
      </c>
      <c r="P40" s="250" t="s">
        <v>146</v>
      </c>
    </row>
    <row r="41" spans="1:16" s="250" customFormat="1" ht="12.75" customHeight="1">
      <c r="A41" s="243">
        <v>22</v>
      </c>
      <c r="B41" s="243" t="s">
        <v>157</v>
      </c>
      <c r="C41" s="243" t="s">
        <v>160</v>
      </c>
      <c r="D41" s="244" t="s">
        <v>1675</v>
      </c>
      <c r="E41" s="245" t="s">
        <v>4857</v>
      </c>
      <c r="F41" s="243" t="s">
        <v>1155</v>
      </c>
      <c r="G41" s="246">
        <v>2</v>
      </c>
      <c r="H41" s="246"/>
      <c r="I41" s="246">
        <f t="shared" si="3"/>
        <v>0</v>
      </c>
      <c r="J41" s="247">
        <v>0</v>
      </c>
      <c r="K41" s="246">
        <f t="shared" si="4"/>
        <v>0</v>
      </c>
      <c r="L41" s="247">
        <v>0</v>
      </c>
      <c r="M41" s="246">
        <f t="shared" si="5"/>
        <v>0</v>
      </c>
      <c r="N41" s="248">
        <v>20</v>
      </c>
      <c r="O41" s="249">
        <v>8</v>
      </c>
      <c r="P41" s="250" t="s">
        <v>146</v>
      </c>
    </row>
    <row r="42" spans="1:16" s="250" customFormat="1" ht="12.75" customHeight="1">
      <c r="A42" s="243">
        <v>23</v>
      </c>
      <c r="B42" s="243" t="s">
        <v>157</v>
      </c>
      <c r="C42" s="243" t="s">
        <v>160</v>
      </c>
      <c r="D42" s="244" t="s">
        <v>4856</v>
      </c>
      <c r="E42" s="245" t="s">
        <v>4855</v>
      </c>
      <c r="F42" s="243" t="s">
        <v>1155</v>
      </c>
      <c r="G42" s="246">
        <v>1</v>
      </c>
      <c r="H42" s="246"/>
      <c r="I42" s="246">
        <f t="shared" si="3"/>
        <v>0</v>
      </c>
      <c r="J42" s="247">
        <v>0</v>
      </c>
      <c r="K42" s="246">
        <f t="shared" si="4"/>
        <v>0</v>
      </c>
      <c r="L42" s="247">
        <v>0</v>
      </c>
      <c r="M42" s="246">
        <f t="shared" si="5"/>
        <v>0</v>
      </c>
      <c r="N42" s="248">
        <v>20</v>
      </c>
      <c r="O42" s="249">
        <v>8</v>
      </c>
      <c r="P42" s="250" t="s">
        <v>146</v>
      </c>
    </row>
    <row r="43" spans="1:16" s="231" customFormat="1" ht="12.75" customHeight="1">
      <c r="B43" s="251" t="s">
        <v>58</v>
      </c>
      <c r="D43" s="231" t="s">
        <v>157</v>
      </c>
      <c r="E43" s="231" t="s">
        <v>157</v>
      </c>
      <c r="I43" s="252">
        <f>I44+I59</f>
        <v>0</v>
      </c>
      <c r="K43" s="252">
        <f>K44+K59</f>
        <v>0</v>
      </c>
      <c r="M43" s="252">
        <f>M44+M59</f>
        <v>0</v>
      </c>
      <c r="P43" s="231" t="s">
        <v>155</v>
      </c>
    </row>
    <row r="44" spans="1:16" s="232" customFormat="1" ht="12.75" customHeight="1">
      <c r="B44" s="233" t="s">
        <v>58</v>
      </c>
      <c r="D44" s="232" t="s">
        <v>4854</v>
      </c>
      <c r="E44" s="232" t="s">
        <v>4853</v>
      </c>
      <c r="I44" s="234">
        <f>SUM(I45:I58)</f>
        <v>0</v>
      </c>
      <c r="K44" s="234">
        <f>SUM(K45:K58)</f>
        <v>0</v>
      </c>
      <c r="M44" s="234">
        <f>SUM(M45:M58)</f>
        <v>0</v>
      </c>
      <c r="P44" s="232" t="s">
        <v>152</v>
      </c>
    </row>
    <row r="45" spans="1:16" s="242" customFormat="1" ht="12.75" customHeight="1">
      <c r="A45" s="235">
        <v>24</v>
      </c>
      <c r="B45" s="235" t="s">
        <v>151</v>
      </c>
      <c r="C45" s="235" t="s">
        <v>150</v>
      </c>
      <c r="D45" s="236" t="s">
        <v>4852</v>
      </c>
      <c r="E45" s="237" t="s">
        <v>4851</v>
      </c>
      <c r="F45" s="235" t="s">
        <v>161</v>
      </c>
      <c r="G45" s="238">
        <v>3.5</v>
      </c>
      <c r="H45" s="238"/>
      <c r="I45" s="238">
        <f t="shared" ref="I45:I58" si="6">ROUND(G45*H45,3)</f>
        <v>0</v>
      </c>
      <c r="J45" s="239">
        <v>0</v>
      </c>
      <c r="K45" s="238">
        <f t="shared" ref="K45:K58" si="7">G45*J45</f>
        <v>0</v>
      </c>
      <c r="L45" s="239">
        <v>0</v>
      </c>
      <c r="M45" s="238">
        <f t="shared" ref="M45:M58" si="8">G45*L45</f>
        <v>0</v>
      </c>
      <c r="N45" s="240">
        <v>20</v>
      </c>
      <c r="O45" s="241">
        <v>4</v>
      </c>
      <c r="P45" s="242" t="s">
        <v>146</v>
      </c>
    </row>
    <row r="46" spans="1:16" s="250" customFormat="1" ht="12.75" customHeight="1">
      <c r="A46" s="243">
        <v>25</v>
      </c>
      <c r="B46" s="243" t="s">
        <v>157</v>
      </c>
      <c r="C46" s="243" t="s">
        <v>160</v>
      </c>
      <c r="D46" s="244" t="s">
        <v>4850</v>
      </c>
      <c r="E46" s="245" t="s">
        <v>4849</v>
      </c>
      <c r="F46" s="243" t="s">
        <v>1155</v>
      </c>
      <c r="G46" s="246">
        <v>1</v>
      </c>
      <c r="H46" s="246"/>
      <c r="I46" s="246">
        <f t="shared" si="6"/>
        <v>0</v>
      </c>
      <c r="J46" s="247">
        <v>0</v>
      </c>
      <c r="K46" s="246">
        <f t="shared" si="7"/>
        <v>0</v>
      </c>
      <c r="L46" s="247">
        <v>0</v>
      </c>
      <c r="M46" s="246">
        <f t="shared" si="8"/>
        <v>0</v>
      </c>
      <c r="N46" s="248">
        <v>20</v>
      </c>
      <c r="O46" s="249">
        <v>8</v>
      </c>
      <c r="P46" s="250" t="s">
        <v>146</v>
      </c>
    </row>
    <row r="47" spans="1:16" s="242" customFormat="1" ht="12.75" customHeight="1">
      <c r="A47" s="235">
        <v>26</v>
      </c>
      <c r="B47" s="235" t="s">
        <v>151</v>
      </c>
      <c r="C47" s="235" t="s">
        <v>150</v>
      </c>
      <c r="D47" s="236" t="s">
        <v>4848</v>
      </c>
      <c r="E47" s="237" t="s">
        <v>4847</v>
      </c>
      <c r="F47" s="235" t="s">
        <v>1155</v>
      </c>
      <c r="G47" s="238">
        <v>1</v>
      </c>
      <c r="H47" s="238"/>
      <c r="I47" s="238">
        <f t="shared" si="6"/>
        <v>0</v>
      </c>
      <c r="J47" s="239">
        <v>0</v>
      </c>
      <c r="K47" s="238">
        <f t="shared" si="7"/>
        <v>0</v>
      </c>
      <c r="L47" s="239">
        <v>0</v>
      </c>
      <c r="M47" s="238">
        <f t="shared" si="8"/>
        <v>0</v>
      </c>
      <c r="N47" s="240">
        <v>20</v>
      </c>
      <c r="O47" s="241">
        <v>4</v>
      </c>
      <c r="P47" s="242" t="s">
        <v>146</v>
      </c>
    </row>
    <row r="48" spans="1:16" s="242" customFormat="1" ht="12.75" customHeight="1">
      <c r="A48" s="235">
        <v>27</v>
      </c>
      <c r="B48" s="235" t="s">
        <v>151</v>
      </c>
      <c r="C48" s="235" t="s">
        <v>150</v>
      </c>
      <c r="D48" s="236" t="s">
        <v>4846</v>
      </c>
      <c r="E48" s="237" t="s">
        <v>4845</v>
      </c>
      <c r="F48" s="235" t="s">
        <v>161</v>
      </c>
      <c r="G48" s="238">
        <v>126</v>
      </c>
      <c r="H48" s="238"/>
      <c r="I48" s="238">
        <f t="shared" si="6"/>
        <v>0</v>
      </c>
      <c r="J48" s="239">
        <v>0</v>
      </c>
      <c r="K48" s="238">
        <f t="shared" si="7"/>
        <v>0</v>
      </c>
      <c r="L48" s="239">
        <v>0</v>
      </c>
      <c r="M48" s="238">
        <f t="shared" si="8"/>
        <v>0</v>
      </c>
      <c r="N48" s="240">
        <v>20</v>
      </c>
      <c r="O48" s="241">
        <v>4</v>
      </c>
      <c r="P48" s="242" t="s">
        <v>146</v>
      </c>
    </row>
    <row r="49" spans="1:16" s="250" customFormat="1" ht="12.75" customHeight="1">
      <c r="A49" s="243">
        <v>28</v>
      </c>
      <c r="B49" s="243" t="s">
        <v>157</v>
      </c>
      <c r="C49" s="243" t="s">
        <v>160</v>
      </c>
      <c r="D49" s="244" t="s">
        <v>4844</v>
      </c>
      <c r="E49" s="245" t="s">
        <v>4843</v>
      </c>
      <c r="F49" s="243" t="s">
        <v>4842</v>
      </c>
      <c r="G49" s="246">
        <v>126</v>
      </c>
      <c r="H49" s="246"/>
      <c r="I49" s="246">
        <f t="shared" si="6"/>
        <v>0</v>
      </c>
      <c r="J49" s="247">
        <v>0</v>
      </c>
      <c r="K49" s="246">
        <f t="shared" si="7"/>
        <v>0</v>
      </c>
      <c r="L49" s="247">
        <v>0</v>
      </c>
      <c r="M49" s="246">
        <f t="shared" si="8"/>
        <v>0</v>
      </c>
      <c r="N49" s="248">
        <v>20</v>
      </c>
      <c r="O49" s="249">
        <v>8</v>
      </c>
      <c r="P49" s="250" t="s">
        <v>146</v>
      </c>
    </row>
    <row r="50" spans="1:16" s="242" customFormat="1" ht="12.75" customHeight="1">
      <c r="A50" s="235">
        <v>29</v>
      </c>
      <c r="B50" s="235" t="s">
        <v>151</v>
      </c>
      <c r="C50" s="235" t="s">
        <v>150</v>
      </c>
      <c r="D50" s="236" t="s">
        <v>4841</v>
      </c>
      <c r="E50" s="237" t="s">
        <v>4840</v>
      </c>
      <c r="F50" s="235" t="s">
        <v>161</v>
      </c>
      <c r="G50" s="238">
        <v>124</v>
      </c>
      <c r="H50" s="238"/>
      <c r="I50" s="238">
        <f t="shared" si="6"/>
        <v>0</v>
      </c>
      <c r="J50" s="239">
        <v>0</v>
      </c>
      <c r="K50" s="238">
        <f t="shared" si="7"/>
        <v>0</v>
      </c>
      <c r="L50" s="239">
        <v>0</v>
      </c>
      <c r="M50" s="238">
        <f t="shared" si="8"/>
        <v>0</v>
      </c>
      <c r="N50" s="240">
        <v>20</v>
      </c>
      <c r="O50" s="241">
        <v>4</v>
      </c>
      <c r="P50" s="242" t="s">
        <v>146</v>
      </c>
    </row>
    <row r="51" spans="1:16" s="242" customFormat="1" ht="12.75" customHeight="1">
      <c r="A51" s="235">
        <v>30</v>
      </c>
      <c r="B51" s="235" t="s">
        <v>151</v>
      </c>
      <c r="C51" s="235" t="s">
        <v>150</v>
      </c>
      <c r="D51" s="236" t="s">
        <v>4839</v>
      </c>
      <c r="E51" s="237" t="s">
        <v>4838</v>
      </c>
      <c r="F51" s="235" t="s">
        <v>1155</v>
      </c>
      <c r="G51" s="238">
        <v>1</v>
      </c>
      <c r="H51" s="238"/>
      <c r="I51" s="238">
        <f t="shared" si="6"/>
        <v>0</v>
      </c>
      <c r="J51" s="239">
        <v>0</v>
      </c>
      <c r="K51" s="238">
        <f t="shared" si="7"/>
        <v>0</v>
      </c>
      <c r="L51" s="239">
        <v>0</v>
      </c>
      <c r="M51" s="238">
        <f t="shared" si="8"/>
        <v>0</v>
      </c>
      <c r="N51" s="240">
        <v>20</v>
      </c>
      <c r="O51" s="241">
        <v>4</v>
      </c>
      <c r="P51" s="242" t="s">
        <v>146</v>
      </c>
    </row>
    <row r="52" spans="1:16" s="250" customFormat="1" ht="12.75" customHeight="1">
      <c r="A52" s="243">
        <v>31</v>
      </c>
      <c r="B52" s="243" t="s">
        <v>157</v>
      </c>
      <c r="C52" s="243" t="s">
        <v>160</v>
      </c>
      <c r="D52" s="244" t="s">
        <v>4837</v>
      </c>
      <c r="E52" s="245" t="s">
        <v>4836</v>
      </c>
      <c r="F52" s="243" t="s">
        <v>1155</v>
      </c>
      <c r="G52" s="246">
        <v>1</v>
      </c>
      <c r="H52" s="246"/>
      <c r="I52" s="246">
        <f t="shared" si="6"/>
        <v>0</v>
      </c>
      <c r="J52" s="247">
        <v>0</v>
      </c>
      <c r="K52" s="246">
        <f t="shared" si="7"/>
        <v>0</v>
      </c>
      <c r="L52" s="247">
        <v>0</v>
      </c>
      <c r="M52" s="246">
        <f t="shared" si="8"/>
        <v>0</v>
      </c>
      <c r="N52" s="248">
        <v>20</v>
      </c>
      <c r="O52" s="249">
        <v>8</v>
      </c>
      <c r="P52" s="250" t="s">
        <v>146</v>
      </c>
    </row>
    <row r="53" spans="1:16" s="242" customFormat="1" ht="12.75" customHeight="1">
      <c r="A53" s="235">
        <v>32</v>
      </c>
      <c r="B53" s="235" t="s">
        <v>151</v>
      </c>
      <c r="C53" s="235" t="s">
        <v>150</v>
      </c>
      <c r="D53" s="236" t="s">
        <v>4835</v>
      </c>
      <c r="E53" s="237" t="s">
        <v>4834</v>
      </c>
      <c r="F53" s="235" t="s">
        <v>1155</v>
      </c>
      <c r="G53" s="238">
        <v>1</v>
      </c>
      <c r="H53" s="238"/>
      <c r="I53" s="238">
        <f t="shared" si="6"/>
        <v>0</v>
      </c>
      <c r="J53" s="239">
        <v>0</v>
      </c>
      <c r="K53" s="238">
        <f t="shared" si="7"/>
        <v>0</v>
      </c>
      <c r="L53" s="239">
        <v>0</v>
      </c>
      <c r="M53" s="238">
        <f t="shared" si="8"/>
        <v>0</v>
      </c>
      <c r="N53" s="240">
        <v>20</v>
      </c>
      <c r="O53" s="241">
        <v>4</v>
      </c>
      <c r="P53" s="242" t="s">
        <v>146</v>
      </c>
    </row>
    <row r="54" spans="1:16" s="250" customFormat="1" ht="12.75" customHeight="1">
      <c r="A54" s="243">
        <v>33</v>
      </c>
      <c r="B54" s="243" t="s">
        <v>157</v>
      </c>
      <c r="C54" s="243" t="s">
        <v>160</v>
      </c>
      <c r="D54" s="244" t="s">
        <v>4833</v>
      </c>
      <c r="E54" s="245" t="s">
        <v>4832</v>
      </c>
      <c r="F54" s="243" t="s">
        <v>1155</v>
      </c>
      <c r="G54" s="246">
        <v>1</v>
      </c>
      <c r="H54" s="246"/>
      <c r="I54" s="246">
        <f t="shared" si="6"/>
        <v>0</v>
      </c>
      <c r="J54" s="247">
        <v>0</v>
      </c>
      <c r="K54" s="246">
        <f t="shared" si="7"/>
        <v>0</v>
      </c>
      <c r="L54" s="247">
        <v>0</v>
      </c>
      <c r="M54" s="246">
        <f t="shared" si="8"/>
        <v>0</v>
      </c>
      <c r="N54" s="248">
        <v>20</v>
      </c>
      <c r="O54" s="249">
        <v>8</v>
      </c>
      <c r="P54" s="250" t="s">
        <v>146</v>
      </c>
    </row>
    <row r="55" spans="1:16" s="242" customFormat="1" ht="12.75" customHeight="1">
      <c r="A55" s="235">
        <v>34</v>
      </c>
      <c r="B55" s="235" t="s">
        <v>151</v>
      </c>
      <c r="C55" s="235" t="s">
        <v>150</v>
      </c>
      <c r="D55" s="236" t="s">
        <v>4831</v>
      </c>
      <c r="E55" s="237" t="s">
        <v>4830</v>
      </c>
      <c r="F55" s="235" t="s">
        <v>4829</v>
      </c>
      <c r="G55" s="238">
        <v>2</v>
      </c>
      <c r="H55" s="238"/>
      <c r="I55" s="238">
        <f t="shared" si="6"/>
        <v>0</v>
      </c>
      <c r="J55" s="239">
        <v>0</v>
      </c>
      <c r="K55" s="238">
        <f t="shared" si="7"/>
        <v>0</v>
      </c>
      <c r="L55" s="239">
        <v>0</v>
      </c>
      <c r="M55" s="238">
        <f t="shared" si="8"/>
        <v>0</v>
      </c>
      <c r="N55" s="240">
        <v>20</v>
      </c>
      <c r="O55" s="241">
        <v>4</v>
      </c>
      <c r="P55" s="242" t="s">
        <v>146</v>
      </c>
    </row>
    <row r="56" spans="1:16" s="242" customFormat="1" ht="12.75" customHeight="1">
      <c r="A56" s="235">
        <v>35</v>
      </c>
      <c r="B56" s="235" t="s">
        <v>151</v>
      </c>
      <c r="C56" s="235" t="s">
        <v>150</v>
      </c>
      <c r="D56" s="236" t="s">
        <v>4828</v>
      </c>
      <c r="E56" s="237" t="s">
        <v>4827</v>
      </c>
      <c r="F56" s="235" t="s">
        <v>161</v>
      </c>
      <c r="G56" s="238">
        <v>127.5</v>
      </c>
      <c r="H56" s="238"/>
      <c r="I56" s="238">
        <f t="shared" si="6"/>
        <v>0</v>
      </c>
      <c r="J56" s="239">
        <v>0</v>
      </c>
      <c r="K56" s="238">
        <f t="shared" si="7"/>
        <v>0</v>
      </c>
      <c r="L56" s="239">
        <v>0</v>
      </c>
      <c r="M56" s="238">
        <f t="shared" si="8"/>
        <v>0</v>
      </c>
      <c r="N56" s="240">
        <v>20</v>
      </c>
      <c r="O56" s="241">
        <v>4</v>
      </c>
      <c r="P56" s="242" t="s">
        <v>146</v>
      </c>
    </row>
    <row r="57" spans="1:16" s="242" customFormat="1" ht="12.75" customHeight="1">
      <c r="A57" s="235">
        <v>36</v>
      </c>
      <c r="B57" s="235" t="s">
        <v>151</v>
      </c>
      <c r="C57" s="235" t="s">
        <v>150</v>
      </c>
      <c r="D57" s="236" t="s">
        <v>4826</v>
      </c>
      <c r="E57" s="237" t="s">
        <v>4825</v>
      </c>
      <c r="F57" s="235" t="s">
        <v>161</v>
      </c>
      <c r="G57" s="238">
        <v>127.5</v>
      </c>
      <c r="H57" s="238"/>
      <c r="I57" s="238">
        <f t="shared" si="6"/>
        <v>0</v>
      </c>
      <c r="J57" s="239">
        <v>0</v>
      </c>
      <c r="K57" s="238">
        <f t="shared" si="7"/>
        <v>0</v>
      </c>
      <c r="L57" s="239">
        <v>0</v>
      </c>
      <c r="M57" s="238">
        <f t="shared" si="8"/>
        <v>0</v>
      </c>
      <c r="N57" s="240">
        <v>20</v>
      </c>
      <c r="O57" s="241">
        <v>4</v>
      </c>
      <c r="P57" s="242" t="s">
        <v>146</v>
      </c>
    </row>
    <row r="58" spans="1:16" s="242" customFormat="1" ht="12.75" customHeight="1">
      <c r="A58" s="235">
        <v>37</v>
      </c>
      <c r="B58" s="235" t="s">
        <v>151</v>
      </c>
      <c r="C58" s="235" t="s">
        <v>150</v>
      </c>
      <c r="D58" s="236" t="s">
        <v>4824</v>
      </c>
      <c r="E58" s="237" t="s">
        <v>4823</v>
      </c>
      <c r="F58" s="235" t="s">
        <v>161</v>
      </c>
      <c r="G58" s="238">
        <v>127.5</v>
      </c>
      <c r="H58" s="238"/>
      <c r="I58" s="238">
        <f t="shared" si="6"/>
        <v>0</v>
      </c>
      <c r="J58" s="239">
        <v>0</v>
      </c>
      <c r="K58" s="238">
        <f t="shared" si="7"/>
        <v>0</v>
      </c>
      <c r="L58" s="239">
        <v>0</v>
      </c>
      <c r="M58" s="238">
        <f t="shared" si="8"/>
        <v>0</v>
      </c>
      <c r="N58" s="240">
        <v>20</v>
      </c>
      <c r="O58" s="241">
        <v>4</v>
      </c>
      <c r="P58" s="242" t="s">
        <v>146</v>
      </c>
    </row>
    <row r="59" spans="1:16" s="232" customFormat="1" ht="12.75" customHeight="1">
      <c r="B59" s="233" t="s">
        <v>58</v>
      </c>
      <c r="D59" s="232" t="s">
        <v>4822</v>
      </c>
      <c r="E59" s="232" t="s">
        <v>4821</v>
      </c>
      <c r="I59" s="234">
        <f>SUM(I60:I66)</f>
        <v>0</v>
      </c>
      <c r="K59" s="234">
        <f>SUM(K60:K66)</f>
        <v>0</v>
      </c>
      <c r="M59" s="234">
        <f>SUM(M60:M66)</f>
        <v>0</v>
      </c>
      <c r="P59" s="232" t="s">
        <v>152</v>
      </c>
    </row>
    <row r="60" spans="1:16" s="242" customFormat="1" ht="12.75" customHeight="1">
      <c r="A60" s="235">
        <v>38</v>
      </c>
      <c r="B60" s="235" t="s">
        <v>151</v>
      </c>
      <c r="C60" s="235" t="s">
        <v>150</v>
      </c>
      <c r="D60" s="236" t="s">
        <v>4820</v>
      </c>
      <c r="E60" s="237" t="s">
        <v>4819</v>
      </c>
      <c r="F60" s="235" t="s">
        <v>161</v>
      </c>
      <c r="G60" s="238">
        <v>122</v>
      </c>
      <c r="H60" s="238"/>
      <c r="I60" s="238">
        <f t="shared" ref="I60:I66" si="9">ROUND(G60*H60,3)</f>
        <v>0</v>
      </c>
      <c r="J60" s="239">
        <v>0</v>
      </c>
      <c r="K60" s="238">
        <f t="shared" ref="K60:K66" si="10">G60*J60</f>
        <v>0</v>
      </c>
      <c r="L60" s="239">
        <v>0</v>
      </c>
      <c r="M60" s="238">
        <f t="shared" ref="M60:M66" si="11">G60*L60</f>
        <v>0</v>
      </c>
      <c r="N60" s="240">
        <v>20</v>
      </c>
      <c r="O60" s="241">
        <v>4</v>
      </c>
      <c r="P60" s="242" t="s">
        <v>146</v>
      </c>
    </row>
    <row r="61" spans="1:16" s="250" customFormat="1" ht="12.75" customHeight="1">
      <c r="A61" s="243">
        <v>39</v>
      </c>
      <c r="B61" s="243" t="s">
        <v>157</v>
      </c>
      <c r="C61" s="243" t="s">
        <v>160</v>
      </c>
      <c r="D61" s="244" t="s">
        <v>4818</v>
      </c>
      <c r="E61" s="245" t="s">
        <v>4817</v>
      </c>
      <c r="F61" s="243" t="s">
        <v>161</v>
      </c>
      <c r="G61" s="246">
        <v>122</v>
      </c>
      <c r="H61" s="246"/>
      <c r="I61" s="246">
        <f t="shared" si="9"/>
        <v>0</v>
      </c>
      <c r="J61" s="247">
        <v>0</v>
      </c>
      <c r="K61" s="246">
        <f t="shared" si="10"/>
        <v>0</v>
      </c>
      <c r="L61" s="247">
        <v>0</v>
      </c>
      <c r="M61" s="246">
        <f t="shared" si="11"/>
        <v>0</v>
      </c>
      <c r="N61" s="248">
        <v>20</v>
      </c>
      <c r="O61" s="249">
        <v>8</v>
      </c>
      <c r="P61" s="250" t="s">
        <v>146</v>
      </c>
    </row>
    <row r="62" spans="1:16" s="242" customFormat="1" ht="12.75" customHeight="1">
      <c r="A62" s="235">
        <v>40</v>
      </c>
      <c r="B62" s="235" t="s">
        <v>151</v>
      </c>
      <c r="C62" s="235" t="s">
        <v>150</v>
      </c>
      <c r="D62" s="236" t="s">
        <v>4816</v>
      </c>
      <c r="E62" s="237" t="s">
        <v>4815</v>
      </c>
      <c r="F62" s="235" t="s">
        <v>1155</v>
      </c>
      <c r="G62" s="238">
        <v>7</v>
      </c>
      <c r="H62" s="238"/>
      <c r="I62" s="238">
        <f t="shared" si="9"/>
        <v>0</v>
      </c>
      <c r="J62" s="239">
        <v>0</v>
      </c>
      <c r="K62" s="238">
        <f t="shared" si="10"/>
        <v>0</v>
      </c>
      <c r="L62" s="239">
        <v>0</v>
      </c>
      <c r="M62" s="238">
        <f t="shared" si="11"/>
        <v>0</v>
      </c>
      <c r="N62" s="240">
        <v>20</v>
      </c>
      <c r="O62" s="241">
        <v>4</v>
      </c>
      <c r="P62" s="242" t="s">
        <v>146</v>
      </c>
    </row>
    <row r="63" spans="1:16" s="250" customFormat="1" ht="12.75" customHeight="1">
      <c r="A63" s="243">
        <v>41</v>
      </c>
      <c r="B63" s="243" t="s">
        <v>157</v>
      </c>
      <c r="C63" s="243" t="s">
        <v>160</v>
      </c>
      <c r="D63" s="244" t="s">
        <v>4814</v>
      </c>
      <c r="E63" s="245" t="s">
        <v>4813</v>
      </c>
      <c r="F63" s="243" t="s">
        <v>1155</v>
      </c>
      <c r="G63" s="246">
        <v>3</v>
      </c>
      <c r="H63" s="246"/>
      <c r="I63" s="246">
        <f t="shared" si="9"/>
        <v>0</v>
      </c>
      <c r="J63" s="247">
        <v>0</v>
      </c>
      <c r="K63" s="246">
        <f t="shared" si="10"/>
        <v>0</v>
      </c>
      <c r="L63" s="247">
        <v>0</v>
      </c>
      <c r="M63" s="246">
        <f t="shared" si="11"/>
        <v>0</v>
      </c>
      <c r="N63" s="248">
        <v>20</v>
      </c>
      <c r="O63" s="249">
        <v>8</v>
      </c>
      <c r="P63" s="250" t="s">
        <v>146</v>
      </c>
    </row>
    <row r="64" spans="1:16" s="250" customFormat="1" ht="12.75" customHeight="1">
      <c r="A64" s="243">
        <v>42</v>
      </c>
      <c r="B64" s="243" t="s">
        <v>157</v>
      </c>
      <c r="C64" s="243" t="s">
        <v>160</v>
      </c>
      <c r="D64" s="244" t="s">
        <v>4812</v>
      </c>
      <c r="E64" s="245" t="s">
        <v>4811</v>
      </c>
      <c r="F64" s="243" t="s">
        <v>1155</v>
      </c>
      <c r="G64" s="246">
        <v>2</v>
      </c>
      <c r="H64" s="246"/>
      <c r="I64" s="246">
        <f t="shared" si="9"/>
        <v>0</v>
      </c>
      <c r="J64" s="247">
        <v>0</v>
      </c>
      <c r="K64" s="246">
        <f t="shared" si="10"/>
        <v>0</v>
      </c>
      <c r="L64" s="247">
        <v>0</v>
      </c>
      <c r="M64" s="246">
        <f t="shared" si="11"/>
        <v>0</v>
      </c>
      <c r="N64" s="248">
        <v>20</v>
      </c>
      <c r="O64" s="249">
        <v>8</v>
      </c>
      <c r="P64" s="250" t="s">
        <v>146</v>
      </c>
    </row>
    <row r="65" spans="1:16" s="250" customFormat="1" ht="12.75" customHeight="1">
      <c r="A65" s="243">
        <v>43</v>
      </c>
      <c r="B65" s="243" t="s">
        <v>157</v>
      </c>
      <c r="C65" s="243" t="s">
        <v>160</v>
      </c>
      <c r="D65" s="244" t="s">
        <v>4810</v>
      </c>
      <c r="E65" s="245" t="s">
        <v>4809</v>
      </c>
      <c r="F65" s="243" t="s">
        <v>171</v>
      </c>
      <c r="G65" s="246">
        <v>1</v>
      </c>
      <c r="H65" s="246"/>
      <c r="I65" s="246">
        <f t="shared" si="9"/>
        <v>0</v>
      </c>
      <c r="J65" s="247">
        <v>0</v>
      </c>
      <c r="K65" s="246">
        <f t="shared" si="10"/>
        <v>0</v>
      </c>
      <c r="L65" s="247">
        <v>0</v>
      </c>
      <c r="M65" s="246">
        <f t="shared" si="11"/>
        <v>0</v>
      </c>
      <c r="N65" s="248">
        <v>20</v>
      </c>
      <c r="O65" s="249">
        <v>8</v>
      </c>
      <c r="P65" s="250" t="s">
        <v>146</v>
      </c>
    </row>
    <row r="66" spans="1:16" s="250" customFormat="1" ht="12.75" customHeight="1">
      <c r="A66" s="243">
        <v>44</v>
      </c>
      <c r="B66" s="243" t="s">
        <v>157</v>
      </c>
      <c r="C66" s="243" t="s">
        <v>160</v>
      </c>
      <c r="D66" s="244" t="s">
        <v>4808</v>
      </c>
      <c r="E66" s="245" t="s">
        <v>4807</v>
      </c>
      <c r="F66" s="243" t="s">
        <v>1155</v>
      </c>
      <c r="G66" s="246">
        <v>1</v>
      </c>
      <c r="H66" s="246"/>
      <c r="I66" s="246">
        <f t="shared" si="9"/>
        <v>0</v>
      </c>
      <c r="J66" s="247">
        <v>0</v>
      </c>
      <c r="K66" s="246">
        <f t="shared" si="10"/>
        <v>0</v>
      </c>
      <c r="L66" s="247">
        <v>0</v>
      </c>
      <c r="M66" s="246">
        <f t="shared" si="11"/>
        <v>0</v>
      </c>
      <c r="N66" s="248">
        <v>20</v>
      </c>
      <c r="O66" s="249">
        <v>8</v>
      </c>
      <c r="P66" s="250" t="s">
        <v>146</v>
      </c>
    </row>
    <row r="67" spans="1:16" s="231" customFormat="1" ht="12.75" customHeight="1">
      <c r="B67" s="251" t="s">
        <v>58</v>
      </c>
      <c r="D67" s="231" t="s">
        <v>4806</v>
      </c>
      <c r="E67" s="231" t="s">
        <v>4805</v>
      </c>
      <c r="I67" s="252">
        <f>SUM(I68:I72)</f>
        <v>0</v>
      </c>
      <c r="K67" s="252">
        <f>SUM(K68:K72)</f>
        <v>0</v>
      </c>
      <c r="M67" s="252">
        <f>SUM(M68:M72)</f>
        <v>0</v>
      </c>
      <c r="P67" s="231" t="s">
        <v>155</v>
      </c>
    </row>
    <row r="68" spans="1:16" s="242" customFormat="1" ht="12.75" customHeight="1">
      <c r="A68" s="235">
        <v>45</v>
      </c>
      <c r="B68" s="235" t="s">
        <v>151</v>
      </c>
      <c r="C68" s="235" t="s">
        <v>150</v>
      </c>
      <c r="D68" s="236" t="s">
        <v>4804</v>
      </c>
      <c r="E68" s="237" t="s">
        <v>4803</v>
      </c>
      <c r="F68" s="235" t="s">
        <v>161</v>
      </c>
      <c r="G68" s="238">
        <v>124</v>
      </c>
      <c r="H68" s="238"/>
      <c r="I68" s="238">
        <f>ROUND(G68*H68,3)</f>
        <v>0</v>
      </c>
      <c r="J68" s="239">
        <v>0</v>
      </c>
      <c r="K68" s="238">
        <f>G68*J68</f>
        <v>0</v>
      </c>
      <c r="L68" s="239">
        <v>0</v>
      </c>
      <c r="M68" s="238">
        <f>G68*L68</f>
        <v>0</v>
      </c>
      <c r="N68" s="240">
        <v>20</v>
      </c>
      <c r="O68" s="241">
        <v>4</v>
      </c>
      <c r="P68" s="242" t="s">
        <v>152</v>
      </c>
    </row>
    <row r="69" spans="1:16" s="242" customFormat="1" ht="12.75" customHeight="1">
      <c r="A69" s="235">
        <v>46</v>
      </c>
      <c r="B69" s="235" t="s">
        <v>151</v>
      </c>
      <c r="C69" s="235" t="s">
        <v>150</v>
      </c>
      <c r="D69" s="236" t="s">
        <v>4802</v>
      </c>
      <c r="E69" s="237" t="s">
        <v>4801</v>
      </c>
      <c r="F69" s="235" t="s">
        <v>171</v>
      </c>
      <c r="G69" s="238">
        <v>1</v>
      </c>
      <c r="H69" s="238"/>
      <c r="I69" s="238">
        <f>ROUND(G69*H69,3)</f>
        <v>0</v>
      </c>
      <c r="J69" s="239">
        <v>0</v>
      </c>
      <c r="K69" s="238">
        <f>G69*J69</f>
        <v>0</v>
      </c>
      <c r="L69" s="239">
        <v>0</v>
      </c>
      <c r="M69" s="238">
        <f>G69*L69</f>
        <v>0</v>
      </c>
      <c r="N69" s="240">
        <v>20</v>
      </c>
      <c r="O69" s="241">
        <v>4</v>
      </c>
      <c r="P69" s="242" t="s">
        <v>152</v>
      </c>
    </row>
    <row r="70" spans="1:16" s="242" customFormat="1" ht="12.75" customHeight="1">
      <c r="A70" s="235">
        <v>47</v>
      </c>
      <c r="B70" s="235" t="s">
        <v>151</v>
      </c>
      <c r="C70" s="235" t="s">
        <v>150</v>
      </c>
      <c r="D70" s="236" t="s">
        <v>4800</v>
      </c>
      <c r="E70" s="237" t="s">
        <v>1680</v>
      </c>
      <c r="F70" s="235" t="s">
        <v>171</v>
      </c>
      <c r="G70" s="238">
        <v>1</v>
      </c>
      <c r="H70" s="238"/>
      <c r="I70" s="238">
        <f>ROUND(G70*H70,3)</f>
        <v>0</v>
      </c>
      <c r="J70" s="239">
        <v>0</v>
      </c>
      <c r="K70" s="238">
        <f>G70*J70</f>
        <v>0</v>
      </c>
      <c r="L70" s="239">
        <v>0</v>
      </c>
      <c r="M70" s="238">
        <f>G70*L70</f>
        <v>0</v>
      </c>
      <c r="N70" s="240">
        <v>20</v>
      </c>
      <c r="O70" s="241">
        <v>4</v>
      </c>
      <c r="P70" s="242" t="s">
        <v>152</v>
      </c>
    </row>
    <row r="71" spans="1:16" s="242" customFormat="1" ht="12.75" customHeight="1">
      <c r="A71" s="235">
        <v>48</v>
      </c>
      <c r="B71" s="235" t="s">
        <v>151</v>
      </c>
      <c r="C71" s="235" t="s">
        <v>150</v>
      </c>
      <c r="D71" s="236" t="s">
        <v>4799</v>
      </c>
      <c r="E71" s="237" t="s">
        <v>4798</v>
      </c>
      <c r="F71" s="235" t="s">
        <v>171</v>
      </c>
      <c r="G71" s="238">
        <v>1</v>
      </c>
      <c r="H71" s="238"/>
      <c r="I71" s="238">
        <f>ROUND(G71*H71,3)</f>
        <v>0</v>
      </c>
      <c r="J71" s="239">
        <v>0</v>
      </c>
      <c r="K71" s="238">
        <f>G71*J71</f>
        <v>0</v>
      </c>
      <c r="L71" s="239">
        <v>0</v>
      </c>
      <c r="M71" s="238">
        <f>G71*L71</f>
        <v>0</v>
      </c>
      <c r="N71" s="240">
        <v>20</v>
      </c>
      <c r="O71" s="241">
        <v>4</v>
      </c>
      <c r="P71" s="242" t="s">
        <v>152</v>
      </c>
    </row>
    <row r="72" spans="1:16" s="242" customFormat="1" ht="12.75" customHeight="1">
      <c r="A72" s="235">
        <v>49</v>
      </c>
      <c r="B72" s="235" t="s">
        <v>151</v>
      </c>
      <c r="C72" s="235" t="s">
        <v>150</v>
      </c>
      <c r="D72" s="236" t="s">
        <v>4797</v>
      </c>
      <c r="E72" s="237" t="s">
        <v>4796</v>
      </c>
      <c r="F72" s="235" t="s">
        <v>31</v>
      </c>
      <c r="G72" s="238">
        <v>68.180000000000007</v>
      </c>
      <c r="H72" s="238"/>
      <c r="I72" s="238">
        <f>ROUND(G72*H72,3)</f>
        <v>0</v>
      </c>
      <c r="J72" s="239">
        <v>0</v>
      </c>
      <c r="K72" s="238">
        <f>G72*J72</f>
        <v>0</v>
      </c>
      <c r="L72" s="239">
        <v>0</v>
      </c>
      <c r="M72" s="238">
        <f>G72*L72</f>
        <v>0</v>
      </c>
      <c r="N72" s="240">
        <v>20</v>
      </c>
      <c r="O72" s="241">
        <v>4</v>
      </c>
      <c r="P72" s="242" t="s">
        <v>152</v>
      </c>
    </row>
    <row r="73" spans="1:16" s="253" customFormat="1">
      <c r="E73" s="253" t="s">
        <v>125</v>
      </c>
      <c r="I73" s="254">
        <f>I14+I29+I43+I67</f>
        <v>0</v>
      </c>
      <c r="K73" s="254">
        <f>K14+K29+K43+K67</f>
        <v>0</v>
      </c>
      <c r="M73" s="254">
        <f>M14+M29+M43+M67</f>
        <v>0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.59055118110236227" right="0.59055118110236227" top="0.59055118110236227" bottom="0.59055118110236227" header="0.51181102362204722" footer="0.51181102362204722"/>
  <pageSetup paperSize="9" scale="73" fitToHeight="999" orientation="portrait" errors="blank" verticalDpi="12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U107"/>
  <sheetViews>
    <sheetView showGridLines="0" zoomScaleNormal="100" zoomScaleSheetLayoutView="100" workbookViewId="0">
      <pane ySplit="13" topLeftCell="A14" activePane="bottomLeft" state="frozen"/>
      <selection activeCell="D123" sqref="D123"/>
      <selection pane="bottomLeft" activeCell="N114" sqref="N114"/>
    </sheetView>
  </sheetViews>
  <sheetFormatPr defaultColWidth="9.140625" defaultRowHeight="11.25"/>
  <cols>
    <col min="1" max="1" width="5.7109375" style="210" customWidth="1"/>
    <col min="2" max="2" width="4.5703125" style="210" customWidth="1"/>
    <col min="3" max="3" width="4.7109375" style="210" customWidth="1"/>
    <col min="4" max="4" width="12.7109375" style="210" customWidth="1"/>
    <col min="5" max="5" width="55.7109375" style="210" customWidth="1"/>
    <col min="6" max="6" width="4.7109375" style="210" customWidth="1"/>
    <col min="7" max="7" width="9.5703125" style="210" customWidth="1"/>
    <col min="8" max="8" width="9.85546875" style="210" customWidth="1"/>
    <col min="9" max="9" width="12.7109375" style="210" customWidth="1"/>
    <col min="10" max="11" width="10.7109375" style="210" hidden="1" customWidth="1"/>
    <col min="12" max="12" width="9.7109375" style="210" hidden="1" customWidth="1"/>
    <col min="13" max="13" width="11.5703125" style="210" hidden="1" customWidth="1"/>
    <col min="14" max="14" width="6" style="210" customWidth="1"/>
    <col min="15" max="15" width="6.7109375" style="210" hidden="1" customWidth="1"/>
    <col min="16" max="16" width="7.140625" style="210" hidden="1" customWidth="1"/>
    <col min="17" max="19" width="9.140625" style="210" hidden="1" customWidth="1"/>
    <col min="20" max="20" width="18.7109375" style="210" hidden="1" customWidth="1"/>
    <col min="21" max="16384" width="9.140625" style="210"/>
  </cols>
  <sheetData>
    <row r="1" spans="1:21" ht="18">
      <c r="A1" s="207" t="s">
        <v>304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9"/>
      <c r="P1" s="209"/>
      <c r="Q1" s="208"/>
      <c r="R1" s="208"/>
      <c r="S1" s="208"/>
      <c r="T1" s="208"/>
    </row>
    <row r="2" spans="1:21">
      <c r="A2" s="211" t="s">
        <v>74</v>
      </c>
      <c r="B2" s="212"/>
      <c r="C2" s="200" t="str">
        <f>'Krycí list'!E5</f>
        <v>Modernizácia fakultnej nemocnice Trenčín  - Nový pavilón centrálnych operačných sál, OAIM a urgent.príjem -stupeň PSP</v>
      </c>
      <c r="D2" s="214"/>
      <c r="E2" s="214"/>
      <c r="F2" s="212"/>
      <c r="G2" s="212"/>
      <c r="H2" s="212"/>
      <c r="I2" s="212"/>
      <c r="J2" s="212"/>
      <c r="K2" s="212"/>
      <c r="L2" s="208"/>
      <c r="M2" s="208"/>
      <c r="N2" s="208"/>
      <c r="O2" s="209"/>
      <c r="P2" s="209"/>
      <c r="Q2" s="208"/>
      <c r="R2" s="208"/>
      <c r="S2" s="208"/>
      <c r="T2" s="208"/>
    </row>
    <row r="3" spans="1:21">
      <c r="A3" s="211" t="s">
        <v>303</v>
      </c>
      <c r="B3" s="212"/>
      <c r="C3" s="214" t="s">
        <v>5060</v>
      </c>
      <c r="D3" s="214"/>
      <c r="E3" s="214"/>
      <c r="F3" s="212"/>
      <c r="G3" s="212"/>
      <c r="H3" s="212"/>
      <c r="I3" s="213"/>
      <c r="J3" s="214"/>
      <c r="K3" s="214"/>
      <c r="L3" s="208"/>
      <c r="M3" s="208"/>
      <c r="N3" s="208"/>
      <c r="O3" s="209"/>
      <c r="P3" s="209"/>
      <c r="Q3" s="208"/>
      <c r="R3" s="208"/>
      <c r="S3" s="208"/>
      <c r="T3" s="208"/>
    </row>
    <row r="4" spans="1:21">
      <c r="A4" s="211" t="s">
        <v>301</v>
      </c>
      <c r="B4" s="212"/>
      <c r="C4" s="200"/>
      <c r="D4" s="214"/>
      <c r="E4" s="214"/>
      <c r="F4" s="212"/>
      <c r="G4" s="212"/>
      <c r="H4" s="212"/>
      <c r="I4" s="213"/>
      <c r="J4" s="214"/>
      <c r="K4" s="214"/>
      <c r="L4" s="208"/>
      <c r="M4" s="208"/>
      <c r="N4" s="208"/>
      <c r="O4" s="209"/>
      <c r="P4" s="209"/>
      <c r="Q4" s="208"/>
      <c r="R4" s="208"/>
      <c r="S4" s="208"/>
      <c r="T4" s="208"/>
    </row>
    <row r="5" spans="1:21">
      <c r="A5" s="212" t="s">
        <v>300</v>
      </c>
      <c r="B5" s="212"/>
      <c r="C5" s="200" t="s">
        <v>6</v>
      </c>
      <c r="D5" s="214"/>
      <c r="E5" s="214"/>
      <c r="F5" s="212"/>
      <c r="G5" s="212"/>
      <c r="H5" s="212"/>
      <c r="I5" s="215"/>
      <c r="J5" s="214"/>
      <c r="K5" s="214"/>
      <c r="L5" s="208"/>
      <c r="M5" s="208"/>
      <c r="N5" s="208"/>
      <c r="O5" s="209"/>
      <c r="P5" s="209"/>
      <c r="Q5" s="208"/>
      <c r="R5" s="208"/>
      <c r="S5" s="208"/>
      <c r="T5" s="208"/>
    </row>
    <row r="6" spans="1:21" ht="5.25" customHeight="1">
      <c r="A6" s="212"/>
      <c r="B6" s="212"/>
      <c r="C6" s="200"/>
      <c r="D6" s="214"/>
      <c r="E6" s="214"/>
      <c r="F6" s="212"/>
      <c r="G6" s="212"/>
      <c r="H6" s="212"/>
      <c r="I6" s="215"/>
      <c r="J6" s="214"/>
      <c r="K6" s="214"/>
      <c r="L6" s="208"/>
      <c r="M6" s="208"/>
      <c r="N6" s="208"/>
      <c r="O6" s="209"/>
      <c r="P6" s="209"/>
      <c r="Q6" s="208"/>
      <c r="R6" s="208"/>
      <c r="S6" s="208"/>
      <c r="T6" s="208"/>
    </row>
    <row r="7" spans="1:21">
      <c r="A7" s="212" t="s">
        <v>77</v>
      </c>
      <c r="B7" s="212"/>
      <c r="C7" s="200" t="str">
        <f>'Krycí list'!E26</f>
        <v>Fakultná nemocnica Trenčín, Legionárska 28</v>
      </c>
      <c r="D7" s="214"/>
      <c r="E7" s="214"/>
      <c r="F7" s="212"/>
      <c r="G7" s="212"/>
      <c r="H7" s="212"/>
      <c r="I7" s="215"/>
      <c r="J7" s="214"/>
      <c r="K7" s="214"/>
      <c r="L7" s="208"/>
      <c r="M7" s="208"/>
      <c r="N7" s="208"/>
      <c r="O7" s="209"/>
      <c r="P7" s="209"/>
      <c r="Q7" s="208"/>
      <c r="R7" s="208"/>
      <c r="S7" s="208"/>
      <c r="T7" s="208"/>
    </row>
    <row r="8" spans="1:21">
      <c r="A8" s="212" t="s">
        <v>79</v>
      </c>
      <c r="B8" s="212"/>
      <c r="C8" s="213" t="s">
        <v>6</v>
      </c>
      <c r="D8" s="214"/>
      <c r="E8" s="214"/>
      <c r="F8" s="212"/>
      <c r="G8" s="212"/>
      <c r="H8" s="212"/>
      <c r="I8" s="215"/>
      <c r="J8" s="214"/>
      <c r="K8" s="214"/>
      <c r="L8" s="208"/>
      <c r="M8" s="208"/>
      <c r="N8" s="208"/>
      <c r="O8" s="209"/>
      <c r="P8" s="209"/>
      <c r="Q8" s="208"/>
      <c r="R8" s="208"/>
      <c r="S8" s="208"/>
      <c r="T8" s="208"/>
    </row>
    <row r="9" spans="1:21">
      <c r="A9" s="212" t="s">
        <v>75</v>
      </c>
      <c r="B9" s="212"/>
      <c r="C9" s="213" t="s">
        <v>22</v>
      </c>
      <c r="D9" s="214"/>
      <c r="E9" s="214"/>
      <c r="F9" s="212"/>
      <c r="G9" s="212"/>
      <c r="H9" s="212"/>
      <c r="I9" s="215"/>
      <c r="J9" s="214"/>
      <c r="K9" s="214"/>
      <c r="L9" s="208"/>
      <c r="M9" s="208"/>
      <c r="N9" s="208"/>
      <c r="O9" s="209"/>
      <c r="P9" s="209"/>
      <c r="Q9" s="208"/>
      <c r="R9" s="208"/>
      <c r="S9" s="208"/>
      <c r="T9" s="208"/>
    </row>
    <row r="10" spans="1:21" ht="6" customHeight="1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9"/>
      <c r="P10" s="209"/>
      <c r="Q10" s="208"/>
      <c r="R10" s="208"/>
      <c r="S10" s="208"/>
      <c r="T10" s="208"/>
    </row>
    <row r="11" spans="1:21" ht="22.5">
      <c r="A11" s="216" t="s">
        <v>299</v>
      </c>
      <c r="B11" s="217" t="s">
        <v>298</v>
      </c>
      <c r="C11" s="217" t="s">
        <v>297</v>
      </c>
      <c r="D11" s="217" t="s">
        <v>296</v>
      </c>
      <c r="E11" s="217" t="s">
        <v>82</v>
      </c>
      <c r="F11" s="217" t="s">
        <v>295</v>
      </c>
      <c r="G11" s="217" t="s">
        <v>294</v>
      </c>
      <c r="H11" s="217" t="s">
        <v>293</v>
      </c>
      <c r="I11" s="217" t="s">
        <v>292</v>
      </c>
      <c r="J11" s="217" t="s">
        <v>291</v>
      </c>
      <c r="K11" s="217" t="s">
        <v>290</v>
      </c>
      <c r="L11" s="217" t="s">
        <v>289</v>
      </c>
      <c r="M11" s="217" t="s">
        <v>288</v>
      </c>
      <c r="N11" s="217" t="s">
        <v>287</v>
      </c>
      <c r="O11" s="218" t="s">
        <v>286</v>
      </c>
      <c r="P11" s="218" t="s">
        <v>285</v>
      </c>
      <c r="Q11" s="217"/>
      <c r="R11" s="217"/>
      <c r="S11" s="217"/>
      <c r="T11" s="219" t="s">
        <v>284</v>
      </c>
      <c r="U11" s="220"/>
    </row>
    <row r="12" spans="1:21">
      <c r="A12" s="221">
        <v>1</v>
      </c>
      <c r="B12" s="222">
        <v>2</v>
      </c>
      <c r="C12" s="222">
        <v>3</v>
      </c>
      <c r="D12" s="222">
        <v>4</v>
      </c>
      <c r="E12" s="222">
        <v>5</v>
      </c>
      <c r="F12" s="222">
        <v>6</v>
      </c>
      <c r="G12" s="222">
        <v>7</v>
      </c>
      <c r="H12" s="222">
        <v>8</v>
      </c>
      <c r="I12" s="222">
        <v>9</v>
      </c>
      <c r="J12" s="222"/>
      <c r="K12" s="222"/>
      <c r="L12" s="222"/>
      <c r="M12" s="222"/>
      <c r="N12" s="222">
        <v>10</v>
      </c>
      <c r="O12" s="223">
        <v>11</v>
      </c>
      <c r="P12" s="223">
        <v>12</v>
      </c>
      <c r="Q12" s="222"/>
      <c r="R12" s="222"/>
      <c r="S12" s="222"/>
      <c r="T12" s="224">
        <v>11</v>
      </c>
      <c r="U12" s="220"/>
    </row>
    <row r="13" spans="1:21" ht="4.5" customHeight="1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25"/>
      <c r="O13" s="226"/>
      <c r="P13" s="227"/>
      <c r="Q13" s="225"/>
      <c r="R13" s="225"/>
      <c r="S13" s="225"/>
      <c r="T13" s="225"/>
    </row>
    <row r="14" spans="1:21" s="231" customFormat="1" ht="12.75" customHeight="1">
      <c r="A14" s="228"/>
      <c r="B14" s="229" t="s">
        <v>58</v>
      </c>
      <c r="C14" s="228"/>
      <c r="D14" s="228" t="s">
        <v>38</v>
      </c>
      <c r="E14" s="228" t="s">
        <v>283</v>
      </c>
      <c r="F14" s="228"/>
      <c r="G14" s="228"/>
      <c r="H14" s="228"/>
      <c r="I14" s="230">
        <f>I15+I48+I61+I71+I105</f>
        <v>0</v>
      </c>
      <c r="J14" s="228"/>
      <c r="K14" s="230">
        <f>K15+K48+K61+K71+K105</f>
        <v>0</v>
      </c>
      <c r="L14" s="228"/>
      <c r="M14" s="230">
        <f>M15+M48+M61+M71+M105</f>
        <v>0</v>
      </c>
      <c r="N14" s="228"/>
      <c r="P14" s="231" t="s">
        <v>155</v>
      </c>
    </row>
    <row r="15" spans="1:21" s="232" customFormat="1" ht="12.75" customHeight="1">
      <c r="B15" s="233" t="s">
        <v>58</v>
      </c>
      <c r="D15" s="232" t="s">
        <v>152</v>
      </c>
      <c r="E15" s="232" t="s">
        <v>282</v>
      </c>
      <c r="I15" s="234">
        <f>SUM(I16:I47)</f>
        <v>0</v>
      </c>
      <c r="K15" s="234">
        <f>SUM(K16:K47)</f>
        <v>0</v>
      </c>
      <c r="M15" s="234">
        <f>SUM(M16:M47)</f>
        <v>0</v>
      </c>
      <c r="P15" s="232" t="s">
        <v>152</v>
      </c>
    </row>
    <row r="16" spans="1:21" s="242" customFormat="1" ht="22.5" customHeight="1">
      <c r="A16" s="235">
        <v>1</v>
      </c>
      <c r="B16" s="235" t="s">
        <v>151</v>
      </c>
      <c r="C16" s="235" t="s">
        <v>150</v>
      </c>
      <c r="D16" s="236" t="s">
        <v>5059</v>
      </c>
      <c r="E16" s="237" t="s">
        <v>5058</v>
      </c>
      <c r="F16" s="235" t="s">
        <v>250</v>
      </c>
      <c r="G16" s="238">
        <v>128.5</v>
      </c>
      <c r="H16" s="238"/>
      <c r="I16" s="238">
        <f t="shared" ref="I16:I47" si="0">ROUND(G16*H16,3)</f>
        <v>0</v>
      </c>
      <c r="J16" s="239">
        <v>0</v>
      </c>
      <c r="K16" s="238">
        <f t="shared" ref="K16:K47" si="1">G16*J16</f>
        <v>0</v>
      </c>
      <c r="L16" s="239">
        <v>0</v>
      </c>
      <c r="M16" s="238">
        <f t="shared" ref="M16:M47" si="2">G16*L16</f>
        <v>0</v>
      </c>
      <c r="N16" s="240">
        <v>20</v>
      </c>
      <c r="O16" s="241">
        <v>4</v>
      </c>
      <c r="P16" s="242" t="s">
        <v>146</v>
      </c>
    </row>
    <row r="17" spans="1:16" s="242" customFormat="1" ht="22.5" customHeight="1">
      <c r="A17" s="235">
        <v>2</v>
      </c>
      <c r="B17" s="235" t="s">
        <v>151</v>
      </c>
      <c r="C17" s="235" t="s">
        <v>150</v>
      </c>
      <c r="D17" s="236" t="s">
        <v>5057</v>
      </c>
      <c r="E17" s="237" t="s">
        <v>5056</v>
      </c>
      <c r="F17" s="235" t="s">
        <v>250</v>
      </c>
      <c r="G17" s="238">
        <v>2.25</v>
      </c>
      <c r="H17" s="238"/>
      <c r="I17" s="238">
        <f t="shared" si="0"/>
        <v>0</v>
      </c>
      <c r="J17" s="239">
        <v>0</v>
      </c>
      <c r="K17" s="238">
        <f t="shared" si="1"/>
        <v>0</v>
      </c>
      <c r="L17" s="239">
        <v>0</v>
      </c>
      <c r="M17" s="238">
        <f t="shared" si="2"/>
        <v>0</v>
      </c>
      <c r="N17" s="240">
        <v>20</v>
      </c>
      <c r="O17" s="241">
        <v>4</v>
      </c>
      <c r="P17" s="242" t="s">
        <v>146</v>
      </c>
    </row>
    <row r="18" spans="1:16" s="242" customFormat="1" ht="22.5" customHeight="1">
      <c r="A18" s="235">
        <v>3</v>
      </c>
      <c r="B18" s="235" t="s">
        <v>151</v>
      </c>
      <c r="C18" s="235" t="s">
        <v>150</v>
      </c>
      <c r="D18" s="236" t="s">
        <v>5055</v>
      </c>
      <c r="E18" s="237" t="s">
        <v>5054</v>
      </c>
      <c r="F18" s="235" t="s">
        <v>250</v>
      </c>
      <c r="G18" s="238">
        <v>2.25</v>
      </c>
      <c r="H18" s="238"/>
      <c r="I18" s="238">
        <f t="shared" si="0"/>
        <v>0</v>
      </c>
      <c r="J18" s="239">
        <v>0</v>
      </c>
      <c r="K18" s="238">
        <f t="shared" si="1"/>
        <v>0</v>
      </c>
      <c r="L18" s="239">
        <v>0</v>
      </c>
      <c r="M18" s="238">
        <f t="shared" si="2"/>
        <v>0</v>
      </c>
      <c r="N18" s="240">
        <v>20</v>
      </c>
      <c r="O18" s="241">
        <v>4</v>
      </c>
      <c r="P18" s="242" t="s">
        <v>146</v>
      </c>
    </row>
    <row r="19" spans="1:16" s="242" customFormat="1" ht="22.5" customHeight="1">
      <c r="A19" s="235">
        <v>4</v>
      </c>
      <c r="B19" s="235" t="s">
        <v>151</v>
      </c>
      <c r="C19" s="235" t="s">
        <v>150</v>
      </c>
      <c r="D19" s="236" t="s">
        <v>5053</v>
      </c>
      <c r="E19" s="237" t="s">
        <v>5052</v>
      </c>
      <c r="F19" s="235" t="s">
        <v>250</v>
      </c>
      <c r="G19" s="238">
        <v>128.5</v>
      </c>
      <c r="H19" s="238"/>
      <c r="I19" s="238">
        <f t="shared" si="0"/>
        <v>0</v>
      </c>
      <c r="J19" s="239">
        <v>0</v>
      </c>
      <c r="K19" s="238">
        <f t="shared" si="1"/>
        <v>0</v>
      </c>
      <c r="L19" s="239">
        <v>0</v>
      </c>
      <c r="M19" s="238">
        <f t="shared" si="2"/>
        <v>0</v>
      </c>
      <c r="N19" s="240">
        <v>20</v>
      </c>
      <c r="O19" s="241">
        <v>4</v>
      </c>
      <c r="P19" s="242" t="s">
        <v>146</v>
      </c>
    </row>
    <row r="20" spans="1:16" s="242" customFormat="1" ht="22.5" customHeight="1">
      <c r="A20" s="235">
        <v>5</v>
      </c>
      <c r="B20" s="235" t="s">
        <v>151</v>
      </c>
      <c r="C20" s="235" t="s">
        <v>150</v>
      </c>
      <c r="D20" s="236" t="s">
        <v>5051</v>
      </c>
      <c r="E20" s="237" t="s">
        <v>5050</v>
      </c>
      <c r="F20" s="235" t="s">
        <v>250</v>
      </c>
      <c r="G20" s="238">
        <v>128.5</v>
      </c>
      <c r="H20" s="238"/>
      <c r="I20" s="238">
        <f t="shared" si="0"/>
        <v>0</v>
      </c>
      <c r="J20" s="239">
        <v>0</v>
      </c>
      <c r="K20" s="238">
        <f t="shared" si="1"/>
        <v>0</v>
      </c>
      <c r="L20" s="239">
        <v>0</v>
      </c>
      <c r="M20" s="238">
        <f t="shared" si="2"/>
        <v>0</v>
      </c>
      <c r="N20" s="240">
        <v>20</v>
      </c>
      <c r="O20" s="241">
        <v>4</v>
      </c>
      <c r="P20" s="242" t="s">
        <v>146</v>
      </c>
    </row>
    <row r="21" spans="1:16" s="242" customFormat="1" ht="22.5" customHeight="1">
      <c r="A21" s="235">
        <v>6</v>
      </c>
      <c r="B21" s="235" t="s">
        <v>151</v>
      </c>
      <c r="C21" s="235" t="s">
        <v>150</v>
      </c>
      <c r="D21" s="236" t="s">
        <v>5049</v>
      </c>
      <c r="E21" s="237" t="s">
        <v>5048</v>
      </c>
      <c r="F21" s="235" t="s">
        <v>250</v>
      </c>
      <c r="G21" s="238">
        <v>2.25</v>
      </c>
      <c r="H21" s="238"/>
      <c r="I21" s="238">
        <f t="shared" si="0"/>
        <v>0</v>
      </c>
      <c r="J21" s="239">
        <v>0</v>
      </c>
      <c r="K21" s="238">
        <f t="shared" si="1"/>
        <v>0</v>
      </c>
      <c r="L21" s="239">
        <v>0</v>
      </c>
      <c r="M21" s="238">
        <f t="shared" si="2"/>
        <v>0</v>
      </c>
      <c r="N21" s="240">
        <v>20</v>
      </c>
      <c r="O21" s="241">
        <v>4</v>
      </c>
      <c r="P21" s="242" t="s">
        <v>146</v>
      </c>
    </row>
    <row r="22" spans="1:16" s="242" customFormat="1" ht="22.5" customHeight="1">
      <c r="A22" s="235">
        <v>7</v>
      </c>
      <c r="B22" s="235" t="s">
        <v>151</v>
      </c>
      <c r="C22" s="235" t="s">
        <v>150</v>
      </c>
      <c r="D22" s="236" t="s">
        <v>5047</v>
      </c>
      <c r="E22" s="237" t="s">
        <v>5046</v>
      </c>
      <c r="F22" s="235" t="s">
        <v>161</v>
      </c>
      <c r="G22" s="238">
        <v>55.5</v>
      </c>
      <c r="H22" s="238"/>
      <c r="I22" s="238">
        <f t="shared" si="0"/>
        <v>0</v>
      </c>
      <c r="J22" s="239">
        <v>0</v>
      </c>
      <c r="K22" s="238">
        <f t="shared" si="1"/>
        <v>0</v>
      </c>
      <c r="L22" s="239">
        <v>0</v>
      </c>
      <c r="M22" s="238">
        <f t="shared" si="2"/>
        <v>0</v>
      </c>
      <c r="N22" s="240">
        <v>20</v>
      </c>
      <c r="O22" s="241">
        <v>4</v>
      </c>
      <c r="P22" s="242" t="s">
        <v>146</v>
      </c>
    </row>
    <row r="23" spans="1:16" s="242" customFormat="1" ht="12.75" customHeight="1">
      <c r="A23" s="235">
        <v>8</v>
      </c>
      <c r="B23" s="235" t="s">
        <v>151</v>
      </c>
      <c r="C23" s="235" t="s">
        <v>150</v>
      </c>
      <c r="D23" s="236" t="s">
        <v>5045</v>
      </c>
      <c r="E23" s="237" t="s">
        <v>5044</v>
      </c>
      <c r="F23" s="235" t="s">
        <v>161</v>
      </c>
      <c r="G23" s="238">
        <v>25</v>
      </c>
      <c r="H23" s="238"/>
      <c r="I23" s="238">
        <f t="shared" si="0"/>
        <v>0</v>
      </c>
      <c r="J23" s="239">
        <v>0</v>
      </c>
      <c r="K23" s="238">
        <f t="shared" si="1"/>
        <v>0</v>
      </c>
      <c r="L23" s="239">
        <v>0</v>
      </c>
      <c r="M23" s="238">
        <f t="shared" si="2"/>
        <v>0</v>
      </c>
      <c r="N23" s="240">
        <v>20</v>
      </c>
      <c r="O23" s="241">
        <v>4</v>
      </c>
      <c r="P23" s="242" t="s">
        <v>146</v>
      </c>
    </row>
    <row r="24" spans="1:16" s="242" customFormat="1" ht="22.5" customHeight="1">
      <c r="A24" s="235">
        <v>9</v>
      </c>
      <c r="B24" s="235" t="s">
        <v>151</v>
      </c>
      <c r="C24" s="235" t="s">
        <v>150</v>
      </c>
      <c r="D24" s="236" t="s">
        <v>5043</v>
      </c>
      <c r="E24" s="237" t="s">
        <v>5042</v>
      </c>
      <c r="F24" s="235" t="s">
        <v>182</v>
      </c>
      <c r="G24" s="238">
        <v>109.35</v>
      </c>
      <c r="H24" s="238"/>
      <c r="I24" s="238">
        <f t="shared" si="0"/>
        <v>0</v>
      </c>
      <c r="J24" s="239">
        <v>0</v>
      </c>
      <c r="K24" s="238">
        <f t="shared" si="1"/>
        <v>0</v>
      </c>
      <c r="L24" s="239">
        <v>0</v>
      </c>
      <c r="M24" s="238">
        <f t="shared" si="2"/>
        <v>0</v>
      </c>
      <c r="N24" s="240">
        <v>20</v>
      </c>
      <c r="O24" s="241">
        <v>4</v>
      </c>
      <c r="P24" s="242" t="s">
        <v>146</v>
      </c>
    </row>
    <row r="25" spans="1:16" s="242" customFormat="1" ht="12.75" customHeight="1">
      <c r="A25" s="235">
        <v>10</v>
      </c>
      <c r="B25" s="235" t="s">
        <v>151</v>
      </c>
      <c r="C25" s="235" t="s">
        <v>150</v>
      </c>
      <c r="D25" s="236" t="s">
        <v>5041</v>
      </c>
      <c r="E25" s="237" t="s">
        <v>5040</v>
      </c>
      <c r="F25" s="235" t="s">
        <v>182</v>
      </c>
      <c r="G25" s="238">
        <v>29.9</v>
      </c>
      <c r="H25" s="238"/>
      <c r="I25" s="238">
        <f t="shared" si="0"/>
        <v>0</v>
      </c>
      <c r="J25" s="239">
        <v>0</v>
      </c>
      <c r="K25" s="238">
        <f t="shared" si="1"/>
        <v>0</v>
      </c>
      <c r="L25" s="239">
        <v>0</v>
      </c>
      <c r="M25" s="238">
        <f t="shared" si="2"/>
        <v>0</v>
      </c>
      <c r="N25" s="240">
        <v>20</v>
      </c>
      <c r="O25" s="241">
        <v>4</v>
      </c>
      <c r="P25" s="242" t="s">
        <v>146</v>
      </c>
    </row>
    <row r="26" spans="1:16" s="242" customFormat="1" ht="12.75" customHeight="1">
      <c r="A26" s="235">
        <v>11</v>
      </c>
      <c r="B26" s="235" t="s">
        <v>151</v>
      </c>
      <c r="C26" s="235" t="s">
        <v>150</v>
      </c>
      <c r="D26" s="236" t="s">
        <v>5039</v>
      </c>
      <c r="E26" s="237" t="s">
        <v>5038</v>
      </c>
      <c r="F26" s="235" t="s">
        <v>182</v>
      </c>
      <c r="G26" s="238">
        <v>51.85</v>
      </c>
      <c r="H26" s="238"/>
      <c r="I26" s="238">
        <f t="shared" si="0"/>
        <v>0</v>
      </c>
      <c r="J26" s="239">
        <v>0</v>
      </c>
      <c r="K26" s="238">
        <f t="shared" si="1"/>
        <v>0</v>
      </c>
      <c r="L26" s="239">
        <v>0</v>
      </c>
      <c r="M26" s="238">
        <f t="shared" si="2"/>
        <v>0</v>
      </c>
      <c r="N26" s="240">
        <v>20</v>
      </c>
      <c r="O26" s="241">
        <v>4</v>
      </c>
      <c r="P26" s="242" t="s">
        <v>146</v>
      </c>
    </row>
    <row r="27" spans="1:16" s="242" customFormat="1" ht="12.75" customHeight="1">
      <c r="A27" s="235">
        <v>12</v>
      </c>
      <c r="B27" s="235" t="s">
        <v>151</v>
      </c>
      <c r="C27" s="235" t="s">
        <v>150</v>
      </c>
      <c r="D27" s="236" t="s">
        <v>327</v>
      </c>
      <c r="E27" s="237" t="s">
        <v>328</v>
      </c>
      <c r="F27" s="235" t="s">
        <v>182</v>
      </c>
      <c r="G27" s="238">
        <v>15.555</v>
      </c>
      <c r="H27" s="238"/>
      <c r="I27" s="238">
        <f t="shared" si="0"/>
        <v>0</v>
      </c>
      <c r="J27" s="239">
        <v>0</v>
      </c>
      <c r="K27" s="238">
        <f t="shared" si="1"/>
        <v>0</v>
      </c>
      <c r="L27" s="239">
        <v>0</v>
      </c>
      <c r="M27" s="238">
        <f t="shared" si="2"/>
        <v>0</v>
      </c>
      <c r="N27" s="240">
        <v>20</v>
      </c>
      <c r="O27" s="241">
        <v>4</v>
      </c>
      <c r="P27" s="242" t="s">
        <v>146</v>
      </c>
    </row>
    <row r="28" spans="1:16" s="242" customFormat="1" ht="12.75" customHeight="1">
      <c r="A28" s="235">
        <v>13</v>
      </c>
      <c r="B28" s="235" t="s">
        <v>151</v>
      </c>
      <c r="C28" s="235" t="s">
        <v>150</v>
      </c>
      <c r="D28" s="236" t="s">
        <v>5037</v>
      </c>
      <c r="E28" s="237" t="s">
        <v>5036</v>
      </c>
      <c r="F28" s="235" t="s">
        <v>182</v>
      </c>
      <c r="G28" s="238">
        <v>7.4249999999999998</v>
      </c>
      <c r="H28" s="238"/>
      <c r="I28" s="238">
        <f t="shared" si="0"/>
        <v>0</v>
      </c>
      <c r="J28" s="239">
        <v>0</v>
      </c>
      <c r="K28" s="238">
        <f t="shared" si="1"/>
        <v>0</v>
      </c>
      <c r="L28" s="239">
        <v>0</v>
      </c>
      <c r="M28" s="238">
        <f t="shared" si="2"/>
        <v>0</v>
      </c>
      <c r="N28" s="240">
        <v>20</v>
      </c>
      <c r="O28" s="241">
        <v>4</v>
      </c>
      <c r="P28" s="242" t="s">
        <v>146</v>
      </c>
    </row>
    <row r="29" spans="1:16" s="242" customFormat="1" ht="12.75" customHeight="1">
      <c r="A29" s="235">
        <v>14</v>
      </c>
      <c r="B29" s="235" t="s">
        <v>151</v>
      </c>
      <c r="C29" s="235" t="s">
        <v>150</v>
      </c>
      <c r="D29" s="236" t="s">
        <v>5035</v>
      </c>
      <c r="E29" s="237" t="s">
        <v>328</v>
      </c>
      <c r="F29" s="235" t="s">
        <v>182</v>
      </c>
      <c r="G29" s="238">
        <v>2.2280000000000002</v>
      </c>
      <c r="H29" s="238"/>
      <c r="I29" s="238">
        <f t="shared" si="0"/>
        <v>0</v>
      </c>
      <c r="J29" s="239">
        <v>0</v>
      </c>
      <c r="K29" s="238">
        <f t="shared" si="1"/>
        <v>0</v>
      </c>
      <c r="L29" s="239">
        <v>0</v>
      </c>
      <c r="M29" s="238">
        <f t="shared" si="2"/>
        <v>0</v>
      </c>
      <c r="N29" s="240">
        <v>20</v>
      </c>
      <c r="O29" s="241">
        <v>4</v>
      </c>
      <c r="P29" s="242" t="s">
        <v>146</v>
      </c>
    </row>
    <row r="30" spans="1:16" s="242" customFormat="1" ht="12.75" customHeight="1">
      <c r="A30" s="235">
        <v>15</v>
      </c>
      <c r="B30" s="235" t="s">
        <v>151</v>
      </c>
      <c r="C30" s="235" t="s">
        <v>150</v>
      </c>
      <c r="D30" s="236" t="s">
        <v>277</v>
      </c>
      <c r="E30" s="237" t="s">
        <v>276</v>
      </c>
      <c r="F30" s="235" t="s">
        <v>250</v>
      </c>
      <c r="G30" s="238">
        <v>22.8</v>
      </c>
      <c r="H30" s="238"/>
      <c r="I30" s="238">
        <f t="shared" si="0"/>
        <v>0</v>
      </c>
      <c r="J30" s="239">
        <v>0</v>
      </c>
      <c r="K30" s="238">
        <f t="shared" si="1"/>
        <v>0</v>
      </c>
      <c r="L30" s="239">
        <v>0</v>
      </c>
      <c r="M30" s="238">
        <f t="shared" si="2"/>
        <v>0</v>
      </c>
      <c r="N30" s="240">
        <v>20</v>
      </c>
      <c r="O30" s="241">
        <v>4</v>
      </c>
      <c r="P30" s="242" t="s">
        <v>146</v>
      </c>
    </row>
    <row r="31" spans="1:16" s="242" customFormat="1" ht="12.75" customHeight="1">
      <c r="A31" s="235">
        <v>16</v>
      </c>
      <c r="B31" s="235" t="s">
        <v>151</v>
      </c>
      <c r="C31" s="235" t="s">
        <v>150</v>
      </c>
      <c r="D31" s="236" t="s">
        <v>275</v>
      </c>
      <c r="E31" s="237" t="s">
        <v>274</v>
      </c>
      <c r="F31" s="235" t="s">
        <v>250</v>
      </c>
      <c r="G31" s="238">
        <v>22.8</v>
      </c>
      <c r="H31" s="238"/>
      <c r="I31" s="238">
        <f t="shared" si="0"/>
        <v>0</v>
      </c>
      <c r="J31" s="239">
        <v>0</v>
      </c>
      <c r="K31" s="238">
        <f t="shared" si="1"/>
        <v>0</v>
      </c>
      <c r="L31" s="239">
        <v>0</v>
      </c>
      <c r="M31" s="238">
        <f t="shared" si="2"/>
        <v>0</v>
      </c>
      <c r="N31" s="240">
        <v>20</v>
      </c>
      <c r="O31" s="241">
        <v>4</v>
      </c>
      <c r="P31" s="242" t="s">
        <v>146</v>
      </c>
    </row>
    <row r="32" spans="1:16" s="242" customFormat="1" ht="12.75" customHeight="1">
      <c r="A32" s="235">
        <v>17</v>
      </c>
      <c r="B32" s="235" t="s">
        <v>151</v>
      </c>
      <c r="C32" s="235" t="s">
        <v>150</v>
      </c>
      <c r="D32" s="236" t="s">
        <v>273</v>
      </c>
      <c r="E32" s="237" t="s">
        <v>5034</v>
      </c>
      <c r="F32" s="235" t="s">
        <v>182</v>
      </c>
      <c r="G32" s="238">
        <v>29.9</v>
      </c>
      <c r="H32" s="238"/>
      <c r="I32" s="238">
        <f t="shared" si="0"/>
        <v>0</v>
      </c>
      <c r="J32" s="239">
        <v>0</v>
      </c>
      <c r="K32" s="238">
        <f t="shared" si="1"/>
        <v>0</v>
      </c>
      <c r="L32" s="239">
        <v>0</v>
      </c>
      <c r="M32" s="238">
        <f t="shared" si="2"/>
        <v>0</v>
      </c>
      <c r="N32" s="240">
        <v>20</v>
      </c>
      <c r="O32" s="241">
        <v>4</v>
      </c>
      <c r="P32" s="242" t="s">
        <v>146</v>
      </c>
    </row>
    <row r="33" spans="1:16" s="242" customFormat="1" ht="12.75" customHeight="1">
      <c r="A33" s="235">
        <v>18</v>
      </c>
      <c r="B33" s="235" t="s">
        <v>151</v>
      </c>
      <c r="C33" s="235" t="s">
        <v>150</v>
      </c>
      <c r="D33" s="236" t="s">
        <v>337</v>
      </c>
      <c r="E33" s="237" t="s">
        <v>338</v>
      </c>
      <c r="F33" s="235" t="s">
        <v>182</v>
      </c>
      <c r="G33" s="238">
        <v>79.45</v>
      </c>
      <c r="H33" s="238"/>
      <c r="I33" s="238">
        <f t="shared" si="0"/>
        <v>0</v>
      </c>
      <c r="J33" s="239">
        <v>0</v>
      </c>
      <c r="K33" s="238">
        <f t="shared" si="1"/>
        <v>0</v>
      </c>
      <c r="L33" s="239">
        <v>0</v>
      </c>
      <c r="M33" s="238">
        <f t="shared" si="2"/>
        <v>0</v>
      </c>
      <c r="N33" s="240">
        <v>20</v>
      </c>
      <c r="O33" s="241">
        <v>4</v>
      </c>
      <c r="P33" s="242" t="s">
        <v>146</v>
      </c>
    </row>
    <row r="34" spans="1:16" s="250" customFormat="1" ht="12.75" customHeight="1">
      <c r="A34" s="243">
        <v>19</v>
      </c>
      <c r="B34" s="243" t="s">
        <v>157</v>
      </c>
      <c r="C34" s="243" t="s">
        <v>160</v>
      </c>
      <c r="D34" s="244" t="s">
        <v>5033</v>
      </c>
      <c r="E34" s="245" t="s">
        <v>5032</v>
      </c>
      <c r="F34" s="243" t="s">
        <v>166</v>
      </c>
      <c r="G34" s="246">
        <v>856.92600000000004</v>
      </c>
      <c r="H34" s="246"/>
      <c r="I34" s="246">
        <f t="shared" si="0"/>
        <v>0</v>
      </c>
      <c r="J34" s="247">
        <v>0</v>
      </c>
      <c r="K34" s="246">
        <f t="shared" si="1"/>
        <v>0</v>
      </c>
      <c r="L34" s="247">
        <v>0</v>
      </c>
      <c r="M34" s="246">
        <f t="shared" si="2"/>
        <v>0</v>
      </c>
      <c r="N34" s="248">
        <v>20</v>
      </c>
      <c r="O34" s="249">
        <v>8</v>
      </c>
      <c r="P34" s="250" t="s">
        <v>146</v>
      </c>
    </row>
    <row r="35" spans="1:16" s="242" customFormat="1" ht="22.5" customHeight="1">
      <c r="A35" s="235">
        <v>20</v>
      </c>
      <c r="B35" s="235" t="s">
        <v>151</v>
      </c>
      <c r="C35" s="235" t="s">
        <v>150</v>
      </c>
      <c r="D35" s="236" t="s">
        <v>5031</v>
      </c>
      <c r="E35" s="237" t="s">
        <v>5030</v>
      </c>
      <c r="F35" s="235" t="s">
        <v>182</v>
      </c>
      <c r="G35" s="238">
        <v>505.47</v>
      </c>
      <c r="H35" s="238"/>
      <c r="I35" s="238">
        <f t="shared" si="0"/>
        <v>0</v>
      </c>
      <c r="J35" s="239">
        <v>0</v>
      </c>
      <c r="K35" s="238">
        <f t="shared" si="1"/>
        <v>0</v>
      </c>
      <c r="L35" s="239">
        <v>0</v>
      </c>
      <c r="M35" s="238">
        <f t="shared" si="2"/>
        <v>0</v>
      </c>
      <c r="N35" s="240">
        <v>20</v>
      </c>
      <c r="O35" s="241">
        <v>4</v>
      </c>
      <c r="P35" s="242" t="s">
        <v>146</v>
      </c>
    </row>
    <row r="36" spans="1:16" s="242" customFormat="1" ht="12.75" customHeight="1">
      <c r="A36" s="235">
        <v>21</v>
      </c>
      <c r="B36" s="235" t="s">
        <v>151</v>
      </c>
      <c r="C36" s="235" t="s">
        <v>150</v>
      </c>
      <c r="D36" s="236" t="s">
        <v>5029</v>
      </c>
      <c r="E36" s="237" t="s">
        <v>5028</v>
      </c>
      <c r="F36" s="235" t="s">
        <v>250</v>
      </c>
      <c r="G36" s="238">
        <v>150</v>
      </c>
      <c r="H36" s="238"/>
      <c r="I36" s="238">
        <f t="shared" si="0"/>
        <v>0</v>
      </c>
      <c r="J36" s="239">
        <v>0</v>
      </c>
      <c r="K36" s="238">
        <f t="shared" si="1"/>
        <v>0</v>
      </c>
      <c r="L36" s="239">
        <v>0</v>
      </c>
      <c r="M36" s="238">
        <f t="shared" si="2"/>
        <v>0</v>
      </c>
      <c r="N36" s="240">
        <v>20</v>
      </c>
      <c r="O36" s="241">
        <v>4</v>
      </c>
      <c r="P36" s="242" t="s">
        <v>146</v>
      </c>
    </row>
    <row r="37" spans="1:16" s="242" customFormat="1" ht="12.75" customHeight="1">
      <c r="A37" s="235">
        <v>22</v>
      </c>
      <c r="B37" s="235" t="s">
        <v>151</v>
      </c>
      <c r="C37" s="235" t="s">
        <v>150</v>
      </c>
      <c r="D37" s="236" t="s">
        <v>269</v>
      </c>
      <c r="E37" s="237" t="s">
        <v>268</v>
      </c>
      <c r="F37" s="235" t="s">
        <v>182</v>
      </c>
      <c r="G37" s="238">
        <v>79.45</v>
      </c>
      <c r="H37" s="238"/>
      <c r="I37" s="238">
        <f t="shared" si="0"/>
        <v>0</v>
      </c>
      <c r="J37" s="239">
        <v>0</v>
      </c>
      <c r="K37" s="238">
        <f t="shared" si="1"/>
        <v>0</v>
      </c>
      <c r="L37" s="239">
        <v>0</v>
      </c>
      <c r="M37" s="238">
        <f t="shared" si="2"/>
        <v>0</v>
      </c>
      <c r="N37" s="240">
        <v>20</v>
      </c>
      <c r="O37" s="241">
        <v>4</v>
      </c>
      <c r="P37" s="242" t="s">
        <v>146</v>
      </c>
    </row>
    <row r="38" spans="1:16" s="242" customFormat="1" ht="12.75" customHeight="1">
      <c r="A38" s="235">
        <v>23</v>
      </c>
      <c r="B38" s="235" t="s">
        <v>151</v>
      </c>
      <c r="C38" s="235" t="s">
        <v>150</v>
      </c>
      <c r="D38" s="236" t="s">
        <v>5027</v>
      </c>
      <c r="E38" s="237" t="s">
        <v>5026</v>
      </c>
      <c r="F38" s="235" t="s">
        <v>166</v>
      </c>
      <c r="G38" s="238">
        <v>127.12</v>
      </c>
      <c r="H38" s="238"/>
      <c r="I38" s="238">
        <f t="shared" si="0"/>
        <v>0</v>
      </c>
      <c r="J38" s="239">
        <v>0</v>
      </c>
      <c r="K38" s="238">
        <f t="shared" si="1"/>
        <v>0</v>
      </c>
      <c r="L38" s="239">
        <v>0</v>
      </c>
      <c r="M38" s="238">
        <f t="shared" si="2"/>
        <v>0</v>
      </c>
      <c r="N38" s="240">
        <v>20</v>
      </c>
      <c r="O38" s="241">
        <v>4</v>
      </c>
      <c r="P38" s="242" t="s">
        <v>146</v>
      </c>
    </row>
    <row r="39" spans="1:16" s="242" customFormat="1" ht="22.5" customHeight="1">
      <c r="A39" s="235">
        <v>24</v>
      </c>
      <c r="B39" s="235" t="s">
        <v>151</v>
      </c>
      <c r="C39" s="235" t="s">
        <v>150</v>
      </c>
      <c r="D39" s="236" t="s">
        <v>265</v>
      </c>
      <c r="E39" s="237" t="s">
        <v>264</v>
      </c>
      <c r="F39" s="235" t="s">
        <v>182</v>
      </c>
      <c r="G39" s="238">
        <v>0.9</v>
      </c>
      <c r="H39" s="238"/>
      <c r="I39" s="238">
        <f t="shared" si="0"/>
        <v>0</v>
      </c>
      <c r="J39" s="239">
        <v>0</v>
      </c>
      <c r="K39" s="238">
        <f t="shared" si="1"/>
        <v>0</v>
      </c>
      <c r="L39" s="239">
        <v>0</v>
      </c>
      <c r="M39" s="238">
        <f t="shared" si="2"/>
        <v>0</v>
      </c>
      <c r="N39" s="240">
        <v>20</v>
      </c>
      <c r="O39" s="241">
        <v>4</v>
      </c>
      <c r="P39" s="242" t="s">
        <v>146</v>
      </c>
    </row>
    <row r="40" spans="1:16" s="242" customFormat="1" ht="12.75" customHeight="1">
      <c r="A40" s="235">
        <v>25</v>
      </c>
      <c r="B40" s="235" t="s">
        <v>151</v>
      </c>
      <c r="C40" s="235" t="s">
        <v>150</v>
      </c>
      <c r="D40" s="236" t="s">
        <v>4500</v>
      </c>
      <c r="E40" s="237" t="s">
        <v>4501</v>
      </c>
      <c r="F40" s="235" t="s">
        <v>250</v>
      </c>
      <c r="G40" s="238">
        <v>149</v>
      </c>
      <c r="H40" s="238"/>
      <c r="I40" s="238">
        <f t="shared" si="0"/>
        <v>0</v>
      </c>
      <c r="J40" s="239">
        <v>0</v>
      </c>
      <c r="K40" s="238">
        <f t="shared" si="1"/>
        <v>0</v>
      </c>
      <c r="L40" s="239">
        <v>0</v>
      </c>
      <c r="M40" s="238">
        <f t="shared" si="2"/>
        <v>0</v>
      </c>
      <c r="N40" s="240">
        <v>20</v>
      </c>
      <c r="O40" s="241">
        <v>4</v>
      </c>
      <c r="P40" s="242" t="s">
        <v>146</v>
      </c>
    </row>
    <row r="41" spans="1:16" s="242" customFormat="1" ht="12.75" customHeight="1">
      <c r="A41" s="235">
        <v>26</v>
      </c>
      <c r="B41" s="235" t="s">
        <v>151</v>
      </c>
      <c r="C41" s="235" t="s">
        <v>150</v>
      </c>
      <c r="D41" s="236" t="s">
        <v>5025</v>
      </c>
      <c r="E41" s="237" t="s">
        <v>5024</v>
      </c>
      <c r="F41" s="235" t="s">
        <v>250</v>
      </c>
      <c r="G41" s="238">
        <v>150</v>
      </c>
      <c r="H41" s="238"/>
      <c r="I41" s="238">
        <f t="shared" si="0"/>
        <v>0</v>
      </c>
      <c r="J41" s="239">
        <v>0</v>
      </c>
      <c r="K41" s="238">
        <f t="shared" si="1"/>
        <v>0</v>
      </c>
      <c r="L41" s="239">
        <v>0</v>
      </c>
      <c r="M41" s="238">
        <f t="shared" si="2"/>
        <v>0</v>
      </c>
      <c r="N41" s="240">
        <v>20</v>
      </c>
      <c r="O41" s="241">
        <v>4</v>
      </c>
      <c r="P41" s="242" t="s">
        <v>146</v>
      </c>
    </row>
    <row r="42" spans="1:16" s="250" customFormat="1" ht="12.75" customHeight="1">
      <c r="A42" s="243">
        <v>27</v>
      </c>
      <c r="B42" s="243" t="s">
        <v>157</v>
      </c>
      <c r="C42" s="243" t="s">
        <v>160</v>
      </c>
      <c r="D42" s="244" t="s">
        <v>5023</v>
      </c>
      <c r="E42" s="245" t="s">
        <v>5022</v>
      </c>
      <c r="F42" s="243" t="s">
        <v>939</v>
      </c>
      <c r="G42" s="246">
        <v>9.4190000000000005</v>
      </c>
      <c r="H42" s="246"/>
      <c r="I42" s="246">
        <f t="shared" si="0"/>
        <v>0</v>
      </c>
      <c r="J42" s="247">
        <v>0</v>
      </c>
      <c r="K42" s="246">
        <f t="shared" si="1"/>
        <v>0</v>
      </c>
      <c r="L42" s="247">
        <v>0</v>
      </c>
      <c r="M42" s="246">
        <f t="shared" si="2"/>
        <v>0</v>
      </c>
      <c r="N42" s="248">
        <v>20</v>
      </c>
      <c r="O42" s="249">
        <v>8</v>
      </c>
      <c r="P42" s="250" t="s">
        <v>146</v>
      </c>
    </row>
    <row r="43" spans="1:16" s="242" customFormat="1" ht="12.75" customHeight="1">
      <c r="A43" s="235">
        <v>28</v>
      </c>
      <c r="B43" s="235" t="s">
        <v>151</v>
      </c>
      <c r="C43" s="235" t="s">
        <v>150</v>
      </c>
      <c r="D43" s="236" t="s">
        <v>4508</v>
      </c>
      <c r="E43" s="237" t="s">
        <v>4509</v>
      </c>
      <c r="F43" s="235" t="s">
        <v>250</v>
      </c>
      <c r="G43" s="238">
        <v>149</v>
      </c>
      <c r="H43" s="238"/>
      <c r="I43" s="238">
        <f t="shared" si="0"/>
        <v>0</v>
      </c>
      <c r="J43" s="239">
        <v>0</v>
      </c>
      <c r="K43" s="238">
        <f t="shared" si="1"/>
        <v>0</v>
      </c>
      <c r="L43" s="239">
        <v>0</v>
      </c>
      <c r="M43" s="238">
        <f t="shared" si="2"/>
        <v>0</v>
      </c>
      <c r="N43" s="240">
        <v>20</v>
      </c>
      <c r="O43" s="241">
        <v>4</v>
      </c>
      <c r="P43" s="242" t="s">
        <v>146</v>
      </c>
    </row>
    <row r="44" spans="1:16" s="242" customFormat="1" ht="12.75" customHeight="1">
      <c r="A44" s="235">
        <v>29</v>
      </c>
      <c r="B44" s="235" t="s">
        <v>151</v>
      </c>
      <c r="C44" s="235" t="s">
        <v>150</v>
      </c>
      <c r="D44" s="236" t="s">
        <v>5021</v>
      </c>
      <c r="E44" s="237" t="s">
        <v>5020</v>
      </c>
      <c r="F44" s="235" t="s">
        <v>250</v>
      </c>
      <c r="G44" s="238">
        <v>1011.75</v>
      </c>
      <c r="H44" s="238"/>
      <c r="I44" s="238">
        <f t="shared" si="0"/>
        <v>0</v>
      </c>
      <c r="J44" s="239">
        <v>0</v>
      </c>
      <c r="K44" s="238">
        <f t="shared" si="1"/>
        <v>0</v>
      </c>
      <c r="L44" s="239">
        <v>0</v>
      </c>
      <c r="M44" s="238">
        <f t="shared" si="2"/>
        <v>0</v>
      </c>
      <c r="N44" s="240">
        <v>20</v>
      </c>
      <c r="O44" s="241">
        <v>4</v>
      </c>
      <c r="P44" s="242" t="s">
        <v>146</v>
      </c>
    </row>
    <row r="45" spans="1:16" s="242" customFormat="1" ht="22.5" customHeight="1">
      <c r="A45" s="235">
        <v>30</v>
      </c>
      <c r="B45" s="235" t="s">
        <v>151</v>
      </c>
      <c r="C45" s="235" t="s">
        <v>150</v>
      </c>
      <c r="D45" s="236" t="s">
        <v>5019</v>
      </c>
      <c r="E45" s="237" t="s">
        <v>5018</v>
      </c>
      <c r="F45" s="235" t="s">
        <v>250</v>
      </c>
      <c r="G45" s="238">
        <v>149</v>
      </c>
      <c r="H45" s="238"/>
      <c r="I45" s="238">
        <f t="shared" si="0"/>
        <v>0</v>
      </c>
      <c r="J45" s="239">
        <v>0</v>
      </c>
      <c r="K45" s="238">
        <f t="shared" si="1"/>
        <v>0</v>
      </c>
      <c r="L45" s="239">
        <v>0</v>
      </c>
      <c r="M45" s="238">
        <f t="shared" si="2"/>
        <v>0</v>
      </c>
      <c r="N45" s="240">
        <v>20</v>
      </c>
      <c r="O45" s="241">
        <v>4</v>
      </c>
      <c r="P45" s="242" t="s">
        <v>146</v>
      </c>
    </row>
    <row r="46" spans="1:16" s="242" customFormat="1" ht="12.75" customHeight="1">
      <c r="A46" s="235">
        <v>31</v>
      </c>
      <c r="B46" s="235" t="s">
        <v>151</v>
      </c>
      <c r="C46" s="235" t="s">
        <v>150</v>
      </c>
      <c r="D46" s="236" t="s">
        <v>5017</v>
      </c>
      <c r="E46" s="237" t="s">
        <v>5016</v>
      </c>
      <c r="F46" s="235" t="s">
        <v>250</v>
      </c>
      <c r="G46" s="238">
        <v>150</v>
      </c>
      <c r="H46" s="238"/>
      <c r="I46" s="238">
        <f t="shared" si="0"/>
        <v>0</v>
      </c>
      <c r="J46" s="239">
        <v>0</v>
      </c>
      <c r="K46" s="238">
        <f t="shared" si="1"/>
        <v>0</v>
      </c>
      <c r="L46" s="239">
        <v>0</v>
      </c>
      <c r="M46" s="238">
        <f t="shared" si="2"/>
        <v>0</v>
      </c>
      <c r="N46" s="240">
        <v>20</v>
      </c>
      <c r="O46" s="241">
        <v>4</v>
      </c>
      <c r="P46" s="242" t="s">
        <v>146</v>
      </c>
    </row>
    <row r="47" spans="1:16" s="242" customFormat="1" ht="22.5" customHeight="1">
      <c r="A47" s="235">
        <v>32</v>
      </c>
      <c r="B47" s="235" t="s">
        <v>151</v>
      </c>
      <c r="C47" s="235" t="s">
        <v>150</v>
      </c>
      <c r="D47" s="236" t="s">
        <v>5015</v>
      </c>
      <c r="E47" s="237" t="s">
        <v>5014</v>
      </c>
      <c r="F47" s="235" t="s">
        <v>250</v>
      </c>
      <c r="G47" s="238">
        <v>150</v>
      </c>
      <c r="H47" s="238"/>
      <c r="I47" s="238">
        <f t="shared" si="0"/>
        <v>0</v>
      </c>
      <c r="J47" s="239">
        <v>0</v>
      </c>
      <c r="K47" s="238">
        <f t="shared" si="1"/>
        <v>0</v>
      </c>
      <c r="L47" s="239">
        <v>0</v>
      </c>
      <c r="M47" s="238">
        <f t="shared" si="2"/>
        <v>0</v>
      </c>
      <c r="N47" s="240">
        <v>20</v>
      </c>
      <c r="O47" s="241">
        <v>4</v>
      </c>
      <c r="P47" s="242" t="s">
        <v>146</v>
      </c>
    </row>
    <row r="48" spans="1:16" s="232" customFormat="1" ht="12.75" customHeight="1">
      <c r="B48" s="233" t="s">
        <v>58</v>
      </c>
      <c r="D48" s="232" t="s">
        <v>484</v>
      </c>
      <c r="E48" s="232" t="s">
        <v>485</v>
      </c>
      <c r="I48" s="234">
        <f>SUM(I49:I60)</f>
        <v>0</v>
      </c>
      <c r="K48" s="234">
        <f>SUM(K49:K60)</f>
        <v>0</v>
      </c>
      <c r="M48" s="234">
        <f>SUM(M49:M60)</f>
        <v>0</v>
      </c>
      <c r="P48" s="232" t="s">
        <v>152</v>
      </c>
    </row>
    <row r="49" spans="1:16" s="242" customFormat="1" ht="22.5" customHeight="1">
      <c r="A49" s="235">
        <v>33</v>
      </c>
      <c r="B49" s="235" t="s">
        <v>151</v>
      </c>
      <c r="C49" s="235" t="s">
        <v>150</v>
      </c>
      <c r="D49" s="236" t="s">
        <v>5013</v>
      </c>
      <c r="E49" s="237" t="s">
        <v>5012</v>
      </c>
      <c r="F49" s="235" t="s">
        <v>250</v>
      </c>
      <c r="G49" s="238">
        <v>787.75</v>
      </c>
      <c r="H49" s="238"/>
      <c r="I49" s="238">
        <f t="shared" ref="I49:I60" si="3">ROUND(G49*H49,3)</f>
        <v>0</v>
      </c>
      <c r="J49" s="239">
        <v>0</v>
      </c>
      <c r="K49" s="238">
        <f t="shared" ref="K49:K60" si="4">G49*J49</f>
        <v>0</v>
      </c>
      <c r="L49" s="239">
        <v>0</v>
      </c>
      <c r="M49" s="238">
        <f t="shared" ref="M49:M60" si="5">G49*L49</f>
        <v>0</v>
      </c>
      <c r="N49" s="240">
        <v>20</v>
      </c>
      <c r="O49" s="241">
        <v>4</v>
      </c>
      <c r="P49" s="242" t="s">
        <v>146</v>
      </c>
    </row>
    <row r="50" spans="1:16" s="242" customFormat="1" ht="12.75" customHeight="1">
      <c r="A50" s="235">
        <v>34</v>
      </c>
      <c r="B50" s="235" t="s">
        <v>151</v>
      </c>
      <c r="C50" s="235" t="s">
        <v>150</v>
      </c>
      <c r="D50" s="236" t="s">
        <v>5011</v>
      </c>
      <c r="E50" s="237" t="s">
        <v>5010</v>
      </c>
      <c r="F50" s="235" t="s">
        <v>250</v>
      </c>
      <c r="G50" s="238">
        <v>224</v>
      </c>
      <c r="H50" s="238"/>
      <c r="I50" s="238">
        <f t="shared" si="3"/>
        <v>0</v>
      </c>
      <c r="J50" s="239">
        <v>0</v>
      </c>
      <c r="K50" s="238">
        <f t="shared" si="4"/>
        <v>0</v>
      </c>
      <c r="L50" s="239">
        <v>0</v>
      </c>
      <c r="M50" s="238">
        <f t="shared" si="5"/>
        <v>0</v>
      </c>
      <c r="N50" s="240">
        <v>20</v>
      </c>
      <c r="O50" s="241">
        <v>4</v>
      </c>
      <c r="P50" s="242" t="s">
        <v>146</v>
      </c>
    </row>
    <row r="51" spans="1:16" s="242" customFormat="1" ht="22.5" customHeight="1">
      <c r="A51" s="235">
        <v>35</v>
      </c>
      <c r="B51" s="235" t="s">
        <v>151</v>
      </c>
      <c r="C51" s="235" t="s">
        <v>150</v>
      </c>
      <c r="D51" s="236" t="s">
        <v>5009</v>
      </c>
      <c r="E51" s="237" t="s">
        <v>5008</v>
      </c>
      <c r="F51" s="235" t="s">
        <v>250</v>
      </c>
      <c r="G51" s="238">
        <v>726</v>
      </c>
      <c r="H51" s="238"/>
      <c r="I51" s="238">
        <f t="shared" si="3"/>
        <v>0</v>
      </c>
      <c r="J51" s="239">
        <v>0</v>
      </c>
      <c r="K51" s="238">
        <f t="shared" si="4"/>
        <v>0</v>
      </c>
      <c r="L51" s="239">
        <v>0</v>
      </c>
      <c r="M51" s="238">
        <f t="shared" si="5"/>
        <v>0</v>
      </c>
      <c r="N51" s="240">
        <v>20</v>
      </c>
      <c r="O51" s="241">
        <v>4</v>
      </c>
      <c r="P51" s="242" t="s">
        <v>146</v>
      </c>
    </row>
    <row r="52" spans="1:16" s="242" customFormat="1" ht="22.5" customHeight="1">
      <c r="A52" s="235">
        <v>36</v>
      </c>
      <c r="B52" s="235" t="s">
        <v>151</v>
      </c>
      <c r="C52" s="235" t="s">
        <v>150</v>
      </c>
      <c r="D52" s="236" t="s">
        <v>5007</v>
      </c>
      <c r="E52" s="237" t="s">
        <v>5006</v>
      </c>
      <c r="F52" s="235" t="s">
        <v>182</v>
      </c>
      <c r="G52" s="238">
        <v>0.85</v>
      </c>
      <c r="H52" s="238"/>
      <c r="I52" s="238">
        <f t="shared" si="3"/>
        <v>0</v>
      </c>
      <c r="J52" s="239">
        <v>0</v>
      </c>
      <c r="K52" s="238">
        <f t="shared" si="4"/>
        <v>0</v>
      </c>
      <c r="L52" s="239">
        <v>0</v>
      </c>
      <c r="M52" s="238">
        <f t="shared" si="5"/>
        <v>0</v>
      </c>
      <c r="N52" s="240">
        <v>20</v>
      </c>
      <c r="O52" s="241">
        <v>4</v>
      </c>
      <c r="P52" s="242" t="s">
        <v>146</v>
      </c>
    </row>
    <row r="53" spans="1:16" s="242" customFormat="1" ht="22.5" customHeight="1">
      <c r="A53" s="235">
        <v>37</v>
      </c>
      <c r="B53" s="235" t="s">
        <v>151</v>
      </c>
      <c r="C53" s="235" t="s">
        <v>150</v>
      </c>
      <c r="D53" s="236" t="s">
        <v>5005</v>
      </c>
      <c r="E53" s="237" t="s">
        <v>5004</v>
      </c>
      <c r="F53" s="235" t="s">
        <v>166</v>
      </c>
      <c r="G53" s="238">
        <v>1.53</v>
      </c>
      <c r="H53" s="238"/>
      <c r="I53" s="238">
        <f t="shared" si="3"/>
        <v>0</v>
      </c>
      <c r="J53" s="239">
        <v>0</v>
      </c>
      <c r="K53" s="238">
        <f t="shared" si="4"/>
        <v>0</v>
      </c>
      <c r="L53" s="239">
        <v>0</v>
      </c>
      <c r="M53" s="238">
        <f t="shared" si="5"/>
        <v>0</v>
      </c>
      <c r="N53" s="240">
        <v>20</v>
      </c>
      <c r="O53" s="241">
        <v>4</v>
      </c>
      <c r="P53" s="242" t="s">
        <v>146</v>
      </c>
    </row>
    <row r="54" spans="1:16" s="242" customFormat="1" ht="22.5" customHeight="1">
      <c r="A54" s="235">
        <v>38</v>
      </c>
      <c r="B54" s="235" t="s">
        <v>151</v>
      </c>
      <c r="C54" s="235" t="s">
        <v>150</v>
      </c>
      <c r="D54" s="236" t="s">
        <v>5003</v>
      </c>
      <c r="E54" s="237" t="s">
        <v>5002</v>
      </c>
      <c r="F54" s="235" t="s">
        <v>166</v>
      </c>
      <c r="G54" s="238">
        <v>0.74399999999999999</v>
      </c>
      <c r="H54" s="238"/>
      <c r="I54" s="238">
        <f t="shared" si="3"/>
        <v>0</v>
      </c>
      <c r="J54" s="239">
        <v>0</v>
      </c>
      <c r="K54" s="238">
        <f t="shared" si="4"/>
        <v>0</v>
      </c>
      <c r="L54" s="239">
        <v>0</v>
      </c>
      <c r="M54" s="238">
        <f t="shared" si="5"/>
        <v>0</v>
      </c>
      <c r="N54" s="240">
        <v>20</v>
      </c>
      <c r="O54" s="241">
        <v>4</v>
      </c>
      <c r="P54" s="242" t="s">
        <v>146</v>
      </c>
    </row>
    <row r="55" spans="1:16" s="242" customFormat="1" ht="22.5" customHeight="1">
      <c r="A55" s="235">
        <v>39</v>
      </c>
      <c r="B55" s="235" t="s">
        <v>151</v>
      </c>
      <c r="C55" s="235" t="s">
        <v>150</v>
      </c>
      <c r="D55" s="236" t="s">
        <v>5001</v>
      </c>
      <c r="E55" s="237" t="s">
        <v>5000</v>
      </c>
      <c r="F55" s="235" t="s">
        <v>250</v>
      </c>
      <c r="G55" s="238">
        <v>726</v>
      </c>
      <c r="H55" s="238"/>
      <c r="I55" s="238">
        <f t="shared" si="3"/>
        <v>0</v>
      </c>
      <c r="J55" s="239">
        <v>0</v>
      </c>
      <c r="K55" s="238">
        <f t="shared" si="4"/>
        <v>0</v>
      </c>
      <c r="L55" s="239">
        <v>0</v>
      </c>
      <c r="M55" s="238">
        <f t="shared" si="5"/>
        <v>0</v>
      </c>
      <c r="N55" s="240">
        <v>20</v>
      </c>
      <c r="O55" s="241">
        <v>4</v>
      </c>
      <c r="P55" s="242" t="s">
        <v>146</v>
      </c>
    </row>
    <row r="56" spans="1:16" s="242" customFormat="1" ht="22.5" customHeight="1">
      <c r="A56" s="235">
        <v>40</v>
      </c>
      <c r="B56" s="235" t="s">
        <v>151</v>
      </c>
      <c r="C56" s="235" t="s">
        <v>150</v>
      </c>
      <c r="D56" s="236" t="s">
        <v>4999</v>
      </c>
      <c r="E56" s="237" t="s">
        <v>4998</v>
      </c>
      <c r="F56" s="235" t="s">
        <v>250</v>
      </c>
      <c r="G56" s="238">
        <v>4.25</v>
      </c>
      <c r="H56" s="238"/>
      <c r="I56" s="238">
        <f t="shared" si="3"/>
        <v>0</v>
      </c>
      <c r="J56" s="239">
        <v>0</v>
      </c>
      <c r="K56" s="238">
        <f t="shared" si="4"/>
        <v>0</v>
      </c>
      <c r="L56" s="239">
        <v>0</v>
      </c>
      <c r="M56" s="238">
        <f t="shared" si="5"/>
        <v>0</v>
      </c>
      <c r="N56" s="240">
        <v>20</v>
      </c>
      <c r="O56" s="241">
        <v>4</v>
      </c>
      <c r="P56" s="242" t="s">
        <v>146</v>
      </c>
    </row>
    <row r="57" spans="1:16" s="242" customFormat="1" ht="22.5" customHeight="1">
      <c r="A57" s="235">
        <v>41</v>
      </c>
      <c r="B57" s="235" t="s">
        <v>151</v>
      </c>
      <c r="C57" s="235" t="s">
        <v>150</v>
      </c>
      <c r="D57" s="236" t="s">
        <v>4997</v>
      </c>
      <c r="E57" s="237" t="s">
        <v>4996</v>
      </c>
      <c r="F57" s="235" t="s">
        <v>250</v>
      </c>
      <c r="G57" s="238">
        <v>730.5</v>
      </c>
      <c r="H57" s="238"/>
      <c r="I57" s="238">
        <f t="shared" si="3"/>
        <v>0</v>
      </c>
      <c r="J57" s="239">
        <v>0</v>
      </c>
      <c r="K57" s="238">
        <f t="shared" si="4"/>
        <v>0</v>
      </c>
      <c r="L57" s="239">
        <v>0</v>
      </c>
      <c r="M57" s="238">
        <f t="shared" si="5"/>
        <v>0</v>
      </c>
      <c r="N57" s="240">
        <v>20</v>
      </c>
      <c r="O57" s="241">
        <v>4</v>
      </c>
      <c r="P57" s="242" t="s">
        <v>146</v>
      </c>
    </row>
    <row r="58" spans="1:16" s="242" customFormat="1" ht="12.75" customHeight="1">
      <c r="A58" s="235">
        <v>42</v>
      </c>
      <c r="B58" s="235" t="s">
        <v>151</v>
      </c>
      <c r="C58" s="235" t="s">
        <v>150</v>
      </c>
      <c r="D58" s="236" t="s">
        <v>4995</v>
      </c>
      <c r="E58" s="237" t="s">
        <v>4994</v>
      </c>
      <c r="F58" s="235" t="s">
        <v>250</v>
      </c>
      <c r="G58" s="238">
        <v>726</v>
      </c>
      <c r="H58" s="238"/>
      <c r="I58" s="238">
        <f t="shared" si="3"/>
        <v>0</v>
      </c>
      <c r="J58" s="239">
        <v>0</v>
      </c>
      <c r="K58" s="238">
        <f t="shared" si="4"/>
        <v>0</v>
      </c>
      <c r="L58" s="239">
        <v>0</v>
      </c>
      <c r="M58" s="238">
        <f t="shared" si="5"/>
        <v>0</v>
      </c>
      <c r="N58" s="240">
        <v>20</v>
      </c>
      <c r="O58" s="241">
        <v>4</v>
      </c>
      <c r="P58" s="242" t="s">
        <v>146</v>
      </c>
    </row>
    <row r="59" spans="1:16" s="242" customFormat="1" ht="12.75" customHeight="1">
      <c r="A59" s="235">
        <v>43</v>
      </c>
      <c r="B59" s="235" t="s">
        <v>151</v>
      </c>
      <c r="C59" s="235" t="s">
        <v>150</v>
      </c>
      <c r="D59" s="236" t="s">
        <v>486</v>
      </c>
      <c r="E59" s="237" t="s">
        <v>4993</v>
      </c>
      <c r="F59" s="235" t="s">
        <v>250</v>
      </c>
      <c r="G59" s="238">
        <v>224</v>
      </c>
      <c r="H59" s="238"/>
      <c r="I59" s="238">
        <f t="shared" si="3"/>
        <v>0</v>
      </c>
      <c r="J59" s="239">
        <v>0</v>
      </c>
      <c r="K59" s="238">
        <f t="shared" si="4"/>
        <v>0</v>
      </c>
      <c r="L59" s="239">
        <v>0</v>
      </c>
      <c r="M59" s="238">
        <f t="shared" si="5"/>
        <v>0</v>
      </c>
      <c r="N59" s="240">
        <v>20</v>
      </c>
      <c r="O59" s="241">
        <v>4</v>
      </c>
      <c r="P59" s="242" t="s">
        <v>146</v>
      </c>
    </row>
    <row r="60" spans="1:16" s="250" customFormat="1" ht="12.75" customHeight="1">
      <c r="A60" s="243">
        <v>44</v>
      </c>
      <c r="B60" s="243" t="s">
        <v>157</v>
      </c>
      <c r="C60" s="243" t="s">
        <v>160</v>
      </c>
      <c r="D60" s="244" t="s">
        <v>4992</v>
      </c>
      <c r="E60" s="245" t="s">
        <v>4991</v>
      </c>
      <c r="F60" s="243" t="s">
        <v>250</v>
      </c>
      <c r="G60" s="246">
        <v>226.24</v>
      </c>
      <c r="H60" s="246"/>
      <c r="I60" s="246">
        <f t="shared" si="3"/>
        <v>0</v>
      </c>
      <c r="J60" s="247">
        <v>0</v>
      </c>
      <c r="K60" s="246">
        <f t="shared" si="4"/>
        <v>0</v>
      </c>
      <c r="L60" s="247">
        <v>0</v>
      </c>
      <c r="M60" s="246">
        <f t="shared" si="5"/>
        <v>0</v>
      </c>
      <c r="N60" s="248">
        <v>20</v>
      </c>
      <c r="O60" s="249">
        <v>8</v>
      </c>
      <c r="P60" s="250" t="s">
        <v>146</v>
      </c>
    </row>
    <row r="61" spans="1:16" s="232" customFormat="1" ht="12.75" customHeight="1">
      <c r="B61" s="233" t="s">
        <v>58</v>
      </c>
      <c r="D61" s="232" t="s">
        <v>249</v>
      </c>
      <c r="E61" s="232" t="s">
        <v>248</v>
      </c>
      <c r="I61" s="234">
        <f>SUM(I62:I70)</f>
        <v>0</v>
      </c>
      <c r="K61" s="234">
        <f>SUM(K62:K70)</f>
        <v>0</v>
      </c>
      <c r="M61" s="234">
        <f>SUM(M62:M70)</f>
        <v>0</v>
      </c>
      <c r="P61" s="232" t="s">
        <v>152</v>
      </c>
    </row>
    <row r="62" spans="1:16" s="242" customFormat="1" ht="22.5" customHeight="1">
      <c r="A62" s="235">
        <v>45</v>
      </c>
      <c r="B62" s="235" t="s">
        <v>151</v>
      </c>
      <c r="C62" s="235" t="s">
        <v>150</v>
      </c>
      <c r="D62" s="236" t="s">
        <v>4990</v>
      </c>
      <c r="E62" s="237" t="s">
        <v>4989</v>
      </c>
      <c r="F62" s="235" t="s">
        <v>171</v>
      </c>
      <c r="G62" s="238">
        <v>2</v>
      </c>
      <c r="H62" s="238"/>
      <c r="I62" s="238">
        <f t="shared" ref="I62:I70" si="6">ROUND(G62*H62,3)</f>
        <v>0</v>
      </c>
      <c r="J62" s="239">
        <v>0</v>
      </c>
      <c r="K62" s="238">
        <f t="shared" ref="K62:K70" si="7">G62*J62</f>
        <v>0</v>
      </c>
      <c r="L62" s="239">
        <v>0</v>
      </c>
      <c r="M62" s="238">
        <f t="shared" ref="M62:M70" si="8">G62*L62</f>
        <v>0</v>
      </c>
      <c r="N62" s="240">
        <v>20</v>
      </c>
      <c r="O62" s="241">
        <v>4</v>
      </c>
      <c r="P62" s="242" t="s">
        <v>146</v>
      </c>
    </row>
    <row r="63" spans="1:16" s="242" customFormat="1" ht="12.75" customHeight="1">
      <c r="A63" s="235">
        <v>46</v>
      </c>
      <c r="B63" s="235" t="s">
        <v>151</v>
      </c>
      <c r="C63" s="235" t="s">
        <v>150</v>
      </c>
      <c r="D63" s="236" t="s">
        <v>4988</v>
      </c>
      <c r="E63" s="237" t="s">
        <v>4987</v>
      </c>
      <c r="F63" s="235" t="s">
        <v>171</v>
      </c>
      <c r="G63" s="238">
        <v>1</v>
      </c>
      <c r="H63" s="238"/>
      <c r="I63" s="238">
        <f t="shared" si="6"/>
        <v>0</v>
      </c>
      <c r="J63" s="239">
        <v>0</v>
      </c>
      <c r="K63" s="238">
        <f t="shared" si="7"/>
        <v>0</v>
      </c>
      <c r="L63" s="239">
        <v>0</v>
      </c>
      <c r="M63" s="238">
        <f t="shared" si="8"/>
        <v>0</v>
      </c>
      <c r="N63" s="240">
        <v>20</v>
      </c>
      <c r="O63" s="241">
        <v>4</v>
      </c>
      <c r="P63" s="242" t="s">
        <v>146</v>
      </c>
    </row>
    <row r="64" spans="1:16" s="250" customFormat="1" ht="12.75" customHeight="1">
      <c r="A64" s="243">
        <v>47</v>
      </c>
      <c r="B64" s="243" t="s">
        <v>157</v>
      </c>
      <c r="C64" s="243" t="s">
        <v>160</v>
      </c>
      <c r="D64" s="244" t="s">
        <v>4986</v>
      </c>
      <c r="E64" s="245" t="s">
        <v>4985</v>
      </c>
      <c r="F64" s="243" t="s">
        <v>171</v>
      </c>
      <c r="G64" s="246">
        <v>2.02</v>
      </c>
      <c r="H64" s="246"/>
      <c r="I64" s="246">
        <f t="shared" si="6"/>
        <v>0</v>
      </c>
      <c r="J64" s="247">
        <v>0</v>
      </c>
      <c r="K64" s="246">
        <f t="shared" si="7"/>
        <v>0</v>
      </c>
      <c r="L64" s="247">
        <v>0</v>
      </c>
      <c r="M64" s="246">
        <f t="shared" si="8"/>
        <v>0</v>
      </c>
      <c r="N64" s="248">
        <v>20</v>
      </c>
      <c r="O64" s="249">
        <v>8</v>
      </c>
      <c r="P64" s="250" t="s">
        <v>146</v>
      </c>
    </row>
    <row r="65" spans="1:16" s="250" customFormat="1" ht="12.75" customHeight="1">
      <c r="A65" s="243">
        <v>48</v>
      </c>
      <c r="B65" s="243" t="s">
        <v>157</v>
      </c>
      <c r="C65" s="243" t="s">
        <v>160</v>
      </c>
      <c r="D65" s="244" t="s">
        <v>4984</v>
      </c>
      <c r="E65" s="245" t="s">
        <v>4983</v>
      </c>
      <c r="F65" s="243" t="s">
        <v>171</v>
      </c>
      <c r="G65" s="246">
        <v>2.02</v>
      </c>
      <c r="H65" s="246"/>
      <c r="I65" s="246">
        <f t="shared" si="6"/>
        <v>0</v>
      </c>
      <c r="J65" s="247">
        <v>0</v>
      </c>
      <c r="K65" s="246">
        <f t="shared" si="7"/>
        <v>0</v>
      </c>
      <c r="L65" s="247">
        <v>0</v>
      </c>
      <c r="M65" s="246">
        <f t="shared" si="8"/>
        <v>0</v>
      </c>
      <c r="N65" s="248">
        <v>20</v>
      </c>
      <c r="O65" s="249">
        <v>8</v>
      </c>
      <c r="P65" s="250" t="s">
        <v>146</v>
      </c>
    </row>
    <row r="66" spans="1:16" s="250" customFormat="1" ht="12.75" customHeight="1">
      <c r="A66" s="243">
        <v>49</v>
      </c>
      <c r="B66" s="243" t="s">
        <v>157</v>
      </c>
      <c r="C66" s="243" t="s">
        <v>160</v>
      </c>
      <c r="D66" s="244" t="s">
        <v>4982</v>
      </c>
      <c r="E66" s="245" t="s">
        <v>4981</v>
      </c>
      <c r="F66" s="243" t="s">
        <v>171</v>
      </c>
      <c r="G66" s="246">
        <v>2.02</v>
      </c>
      <c r="H66" s="246"/>
      <c r="I66" s="246">
        <f t="shared" si="6"/>
        <v>0</v>
      </c>
      <c r="J66" s="247">
        <v>0</v>
      </c>
      <c r="K66" s="246">
        <f t="shared" si="7"/>
        <v>0</v>
      </c>
      <c r="L66" s="247">
        <v>0</v>
      </c>
      <c r="M66" s="246">
        <f t="shared" si="8"/>
        <v>0</v>
      </c>
      <c r="N66" s="248">
        <v>20</v>
      </c>
      <c r="O66" s="249">
        <v>8</v>
      </c>
      <c r="P66" s="250" t="s">
        <v>146</v>
      </c>
    </row>
    <row r="67" spans="1:16" s="250" customFormat="1" ht="12.75" customHeight="1">
      <c r="A67" s="243">
        <v>50</v>
      </c>
      <c r="B67" s="243" t="s">
        <v>157</v>
      </c>
      <c r="C67" s="243" t="s">
        <v>160</v>
      </c>
      <c r="D67" s="244" t="s">
        <v>4980</v>
      </c>
      <c r="E67" s="245" t="s">
        <v>4979</v>
      </c>
      <c r="F67" s="243" t="s">
        <v>171</v>
      </c>
      <c r="G67" s="246">
        <v>2.02</v>
      </c>
      <c r="H67" s="246"/>
      <c r="I67" s="246">
        <f t="shared" si="6"/>
        <v>0</v>
      </c>
      <c r="J67" s="247">
        <v>0</v>
      </c>
      <c r="K67" s="246">
        <f t="shared" si="7"/>
        <v>0</v>
      </c>
      <c r="L67" s="247">
        <v>0</v>
      </c>
      <c r="M67" s="246">
        <f t="shared" si="8"/>
        <v>0</v>
      </c>
      <c r="N67" s="248">
        <v>20</v>
      </c>
      <c r="O67" s="249">
        <v>8</v>
      </c>
      <c r="P67" s="250" t="s">
        <v>146</v>
      </c>
    </row>
    <row r="68" spans="1:16" s="242" customFormat="1" ht="22.5" customHeight="1">
      <c r="A68" s="235">
        <v>51</v>
      </c>
      <c r="B68" s="235" t="s">
        <v>151</v>
      </c>
      <c r="C68" s="235" t="s">
        <v>150</v>
      </c>
      <c r="D68" s="236" t="s">
        <v>4978</v>
      </c>
      <c r="E68" s="237" t="s">
        <v>4977</v>
      </c>
      <c r="F68" s="235" t="s">
        <v>171</v>
      </c>
      <c r="G68" s="238">
        <v>2</v>
      </c>
      <c r="H68" s="238"/>
      <c r="I68" s="238">
        <f t="shared" si="6"/>
        <v>0</v>
      </c>
      <c r="J68" s="239">
        <v>0</v>
      </c>
      <c r="K68" s="238">
        <f t="shared" si="7"/>
        <v>0</v>
      </c>
      <c r="L68" s="239">
        <v>0</v>
      </c>
      <c r="M68" s="238">
        <f t="shared" si="8"/>
        <v>0</v>
      </c>
      <c r="N68" s="240">
        <v>20</v>
      </c>
      <c r="O68" s="241">
        <v>4</v>
      </c>
      <c r="P68" s="242" t="s">
        <v>146</v>
      </c>
    </row>
    <row r="69" spans="1:16" s="250" customFormat="1" ht="12.75" customHeight="1">
      <c r="A69" s="243">
        <v>52</v>
      </c>
      <c r="B69" s="243" t="s">
        <v>157</v>
      </c>
      <c r="C69" s="243" t="s">
        <v>160</v>
      </c>
      <c r="D69" s="244" t="s">
        <v>4976</v>
      </c>
      <c r="E69" s="245" t="s">
        <v>4975</v>
      </c>
      <c r="F69" s="243" t="s">
        <v>171</v>
      </c>
      <c r="G69" s="246">
        <v>2</v>
      </c>
      <c r="H69" s="246"/>
      <c r="I69" s="246">
        <f t="shared" si="6"/>
        <v>0</v>
      </c>
      <c r="J69" s="247">
        <v>0</v>
      </c>
      <c r="K69" s="246">
        <f t="shared" si="7"/>
        <v>0</v>
      </c>
      <c r="L69" s="247">
        <v>0</v>
      </c>
      <c r="M69" s="246">
        <f t="shared" si="8"/>
        <v>0</v>
      </c>
      <c r="N69" s="248">
        <v>20</v>
      </c>
      <c r="O69" s="249">
        <v>8</v>
      </c>
      <c r="P69" s="250" t="s">
        <v>146</v>
      </c>
    </row>
    <row r="70" spans="1:16" s="250" customFormat="1" ht="12.75" customHeight="1">
      <c r="A70" s="243">
        <v>53</v>
      </c>
      <c r="B70" s="243" t="s">
        <v>157</v>
      </c>
      <c r="C70" s="243" t="s">
        <v>160</v>
      </c>
      <c r="D70" s="244" t="s">
        <v>4974</v>
      </c>
      <c r="E70" s="245" t="s">
        <v>4973</v>
      </c>
      <c r="F70" s="243" t="s">
        <v>171</v>
      </c>
      <c r="G70" s="246">
        <v>2</v>
      </c>
      <c r="H70" s="246"/>
      <c r="I70" s="246">
        <f t="shared" si="6"/>
        <v>0</v>
      </c>
      <c r="J70" s="247">
        <v>0</v>
      </c>
      <c r="K70" s="246">
        <f t="shared" si="7"/>
        <v>0</v>
      </c>
      <c r="L70" s="247">
        <v>0</v>
      </c>
      <c r="M70" s="246">
        <f t="shared" si="8"/>
        <v>0</v>
      </c>
      <c r="N70" s="248">
        <v>20</v>
      </c>
      <c r="O70" s="249">
        <v>8</v>
      </c>
      <c r="P70" s="250" t="s">
        <v>146</v>
      </c>
    </row>
    <row r="71" spans="1:16" s="232" customFormat="1" ht="12.75" customHeight="1">
      <c r="B71" s="233" t="s">
        <v>58</v>
      </c>
      <c r="D71" s="232" t="s">
        <v>562</v>
      </c>
      <c r="E71" s="232" t="s">
        <v>563</v>
      </c>
      <c r="I71" s="234">
        <f>SUM(I72:I104)</f>
        <v>0</v>
      </c>
      <c r="K71" s="234">
        <f>SUM(K72:K104)</f>
        <v>0</v>
      </c>
      <c r="M71" s="234">
        <f>SUM(M72:M104)</f>
        <v>0</v>
      </c>
      <c r="P71" s="232" t="s">
        <v>152</v>
      </c>
    </row>
    <row r="72" spans="1:16" s="242" customFormat="1" ht="12.75" customHeight="1">
      <c r="A72" s="235">
        <v>54</v>
      </c>
      <c r="B72" s="235" t="s">
        <v>151</v>
      </c>
      <c r="C72" s="235" t="s">
        <v>150</v>
      </c>
      <c r="D72" s="236" t="s">
        <v>4972</v>
      </c>
      <c r="E72" s="237" t="s">
        <v>4971</v>
      </c>
      <c r="F72" s="235" t="s">
        <v>161</v>
      </c>
      <c r="G72" s="238">
        <v>10</v>
      </c>
      <c r="H72" s="238"/>
      <c r="I72" s="238">
        <f t="shared" ref="I72:I104" si="9">ROUND(G72*H72,3)</f>
        <v>0</v>
      </c>
      <c r="J72" s="239">
        <v>0</v>
      </c>
      <c r="K72" s="238">
        <f t="shared" ref="K72:K104" si="10">G72*J72</f>
        <v>0</v>
      </c>
      <c r="L72" s="239">
        <v>0</v>
      </c>
      <c r="M72" s="238">
        <f t="shared" ref="M72:M104" si="11">G72*L72</f>
        <v>0</v>
      </c>
      <c r="N72" s="240">
        <v>20</v>
      </c>
      <c r="O72" s="241">
        <v>4</v>
      </c>
      <c r="P72" s="242" t="s">
        <v>146</v>
      </c>
    </row>
    <row r="73" spans="1:16" s="250" customFormat="1" ht="12.75" customHeight="1">
      <c r="A73" s="243">
        <v>55</v>
      </c>
      <c r="B73" s="243" t="s">
        <v>157</v>
      </c>
      <c r="C73" s="243" t="s">
        <v>160</v>
      </c>
      <c r="D73" s="244" t="s">
        <v>4970</v>
      </c>
      <c r="E73" s="245" t="s">
        <v>4969</v>
      </c>
      <c r="F73" s="243" t="s">
        <v>161</v>
      </c>
      <c r="G73" s="246">
        <v>10</v>
      </c>
      <c r="H73" s="246"/>
      <c r="I73" s="246">
        <f t="shared" si="9"/>
        <v>0</v>
      </c>
      <c r="J73" s="247">
        <v>0</v>
      </c>
      <c r="K73" s="246">
        <f t="shared" si="10"/>
        <v>0</v>
      </c>
      <c r="L73" s="247">
        <v>0</v>
      </c>
      <c r="M73" s="246">
        <f t="shared" si="11"/>
        <v>0</v>
      </c>
      <c r="N73" s="248">
        <v>20</v>
      </c>
      <c r="O73" s="249">
        <v>8</v>
      </c>
      <c r="P73" s="250" t="s">
        <v>146</v>
      </c>
    </row>
    <row r="74" spans="1:16" s="242" customFormat="1" ht="22.5" customHeight="1">
      <c r="A74" s="235">
        <v>56</v>
      </c>
      <c r="B74" s="235" t="s">
        <v>151</v>
      </c>
      <c r="C74" s="235" t="s">
        <v>150</v>
      </c>
      <c r="D74" s="236" t="s">
        <v>4968</v>
      </c>
      <c r="E74" s="237" t="s">
        <v>4967</v>
      </c>
      <c r="F74" s="235" t="s">
        <v>171</v>
      </c>
      <c r="G74" s="238">
        <v>15</v>
      </c>
      <c r="H74" s="238"/>
      <c r="I74" s="238">
        <f t="shared" si="9"/>
        <v>0</v>
      </c>
      <c r="J74" s="239">
        <v>0</v>
      </c>
      <c r="K74" s="238">
        <f t="shared" si="10"/>
        <v>0</v>
      </c>
      <c r="L74" s="239">
        <v>0</v>
      </c>
      <c r="M74" s="238">
        <f t="shared" si="11"/>
        <v>0</v>
      </c>
      <c r="N74" s="240">
        <v>20</v>
      </c>
      <c r="O74" s="241">
        <v>4</v>
      </c>
      <c r="P74" s="242" t="s">
        <v>146</v>
      </c>
    </row>
    <row r="75" spans="1:16" s="250" customFormat="1" ht="12.75" customHeight="1">
      <c r="A75" s="243">
        <v>57</v>
      </c>
      <c r="B75" s="243" t="s">
        <v>157</v>
      </c>
      <c r="C75" s="243" t="s">
        <v>160</v>
      </c>
      <c r="D75" s="244" t="s">
        <v>4966</v>
      </c>
      <c r="E75" s="245" t="s">
        <v>4965</v>
      </c>
      <c r="F75" s="243" t="s">
        <v>171</v>
      </c>
      <c r="G75" s="246">
        <v>13</v>
      </c>
      <c r="H75" s="246"/>
      <c r="I75" s="246">
        <f t="shared" si="9"/>
        <v>0</v>
      </c>
      <c r="J75" s="247">
        <v>0</v>
      </c>
      <c r="K75" s="246">
        <f t="shared" si="10"/>
        <v>0</v>
      </c>
      <c r="L75" s="247">
        <v>0</v>
      </c>
      <c r="M75" s="246">
        <f t="shared" si="11"/>
        <v>0</v>
      </c>
      <c r="N75" s="248">
        <v>20</v>
      </c>
      <c r="O75" s="249">
        <v>8</v>
      </c>
      <c r="P75" s="250" t="s">
        <v>146</v>
      </c>
    </row>
    <row r="76" spans="1:16" s="250" customFormat="1" ht="12.75" customHeight="1">
      <c r="A76" s="243">
        <v>58</v>
      </c>
      <c r="B76" s="243" t="s">
        <v>157</v>
      </c>
      <c r="C76" s="243" t="s">
        <v>160</v>
      </c>
      <c r="D76" s="244" t="s">
        <v>4964</v>
      </c>
      <c r="E76" s="245" t="s">
        <v>4963</v>
      </c>
      <c r="F76" s="243" t="s">
        <v>171</v>
      </c>
      <c r="G76" s="246">
        <v>2</v>
      </c>
      <c r="H76" s="246"/>
      <c r="I76" s="246">
        <f t="shared" si="9"/>
        <v>0</v>
      </c>
      <c r="J76" s="247">
        <v>0</v>
      </c>
      <c r="K76" s="246">
        <f t="shared" si="10"/>
        <v>0</v>
      </c>
      <c r="L76" s="247">
        <v>0</v>
      </c>
      <c r="M76" s="246">
        <f t="shared" si="11"/>
        <v>0</v>
      </c>
      <c r="N76" s="248">
        <v>20</v>
      </c>
      <c r="O76" s="249">
        <v>8</v>
      </c>
      <c r="P76" s="250" t="s">
        <v>146</v>
      </c>
    </row>
    <row r="77" spans="1:16" s="250" customFormat="1" ht="12.75" customHeight="1">
      <c r="A77" s="243">
        <v>59</v>
      </c>
      <c r="B77" s="243" t="s">
        <v>157</v>
      </c>
      <c r="C77" s="243" t="s">
        <v>160</v>
      </c>
      <c r="D77" s="244" t="s">
        <v>4962</v>
      </c>
      <c r="E77" s="245" t="s">
        <v>4961</v>
      </c>
      <c r="F77" s="243" t="s">
        <v>171</v>
      </c>
      <c r="G77" s="246">
        <v>1</v>
      </c>
      <c r="H77" s="246"/>
      <c r="I77" s="246">
        <f t="shared" si="9"/>
        <v>0</v>
      </c>
      <c r="J77" s="247">
        <v>0</v>
      </c>
      <c r="K77" s="246">
        <f t="shared" si="10"/>
        <v>0</v>
      </c>
      <c r="L77" s="247">
        <v>0</v>
      </c>
      <c r="M77" s="246">
        <f t="shared" si="11"/>
        <v>0</v>
      </c>
      <c r="N77" s="248">
        <v>20</v>
      </c>
      <c r="O77" s="249">
        <v>8</v>
      </c>
      <c r="P77" s="250" t="s">
        <v>146</v>
      </c>
    </row>
    <row r="78" spans="1:16" s="250" customFormat="1" ht="12.75" customHeight="1">
      <c r="A78" s="243">
        <v>60</v>
      </c>
      <c r="B78" s="243" t="s">
        <v>157</v>
      </c>
      <c r="C78" s="243" t="s">
        <v>160</v>
      </c>
      <c r="D78" s="244" t="s">
        <v>4960</v>
      </c>
      <c r="E78" s="245" t="s">
        <v>4959</v>
      </c>
      <c r="F78" s="243" t="s">
        <v>171</v>
      </c>
      <c r="G78" s="246">
        <v>1</v>
      </c>
      <c r="H78" s="246"/>
      <c r="I78" s="246">
        <f t="shared" si="9"/>
        <v>0</v>
      </c>
      <c r="J78" s="247">
        <v>0</v>
      </c>
      <c r="K78" s="246">
        <f t="shared" si="10"/>
        <v>0</v>
      </c>
      <c r="L78" s="247">
        <v>0</v>
      </c>
      <c r="M78" s="246">
        <f t="shared" si="11"/>
        <v>0</v>
      </c>
      <c r="N78" s="248">
        <v>20</v>
      </c>
      <c r="O78" s="249">
        <v>8</v>
      </c>
      <c r="P78" s="250" t="s">
        <v>146</v>
      </c>
    </row>
    <row r="79" spans="1:16" s="250" customFormat="1" ht="12.75" customHeight="1">
      <c r="A79" s="243">
        <v>61</v>
      </c>
      <c r="B79" s="243" t="s">
        <v>157</v>
      </c>
      <c r="C79" s="243" t="s">
        <v>160</v>
      </c>
      <c r="D79" s="244" t="s">
        <v>4958</v>
      </c>
      <c r="E79" s="245" t="s">
        <v>4957</v>
      </c>
      <c r="F79" s="243" t="s">
        <v>171</v>
      </c>
      <c r="G79" s="246">
        <v>3</v>
      </c>
      <c r="H79" s="246"/>
      <c r="I79" s="246">
        <f t="shared" si="9"/>
        <v>0</v>
      </c>
      <c r="J79" s="247">
        <v>0</v>
      </c>
      <c r="K79" s="246">
        <f t="shared" si="10"/>
        <v>0</v>
      </c>
      <c r="L79" s="247">
        <v>0</v>
      </c>
      <c r="M79" s="246">
        <f t="shared" si="11"/>
        <v>0</v>
      </c>
      <c r="N79" s="248">
        <v>20</v>
      </c>
      <c r="O79" s="249">
        <v>8</v>
      </c>
      <c r="P79" s="250" t="s">
        <v>146</v>
      </c>
    </row>
    <row r="80" spans="1:16" s="250" customFormat="1" ht="12.75" customHeight="1">
      <c r="A80" s="243">
        <v>62</v>
      </c>
      <c r="B80" s="243" t="s">
        <v>157</v>
      </c>
      <c r="C80" s="243" t="s">
        <v>160</v>
      </c>
      <c r="D80" s="244" t="s">
        <v>4956</v>
      </c>
      <c r="E80" s="245" t="s">
        <v>4955</v>
      </c>
      <c r="F80" s="243" t="s">
        <v>171</v>
      </c>
      <c r="G80" s="246">
        <v>2</v>
      </c>
      <c r="H80" s="246"/>
      <c r="I80" s="246">
        <f t="shared" si="9"/>
        <v>0</v>
      </c>
      <c r="J80" s="247">
        <v>0</v>
      </c>
      <c r="K80" s="246">
        <f t="shared" si="10"/>
        <v>0</v>
      </c>
      <c r="L80" s="247">
        <v>0</v>
      </c>
      <c r="M80" s="246">
        <f t="shared" si="11"/>
        <v>0</v>
      </c>
      <c r="N80" s="248">
        <v>20</v>
      </c>
      <c r="O80" s="249">
        <v>8</v>
      </c>
      <c r="P80" s="250" t="s">
        <v>146</v>
      </c>
    </row>
    <row r="81" spans="1:16" s="250" customFormat="1" ht="12.75" customHeight="1">
      <c r="A81" s="243">
        <v>63</v>
      </c>
      <c r="B81" s="243" t="s">
        <v>157</v>
      </c>
      <c r="C81" s="243" t="s">
        <v>160</v>
      </c>
      <c r="D81" s="244" t="s">
        <v>4954</v>
      </c>
      <c r="E81" s="245" t="s">
        <v>4953</v>
      </c>
      <c r="F81" s="243" t="s">
        <v>171</v>
      </c>
      <c r="G81" s="246">
        <v>1</v>
      </c>
      <c r="H81" s="246"/>
      <c r="I81" s="246">
        <f t="shared" si="9"/>
        <v>0</v>
      </c>
      <c r="J81" s="247">
        <v>0</v>
      </c>
      <c r="K81" s="246">
        <f t="shared" si="10"/>
        <v>0</v>
      </c>
      <c r="L81" s="247">
        <v>0</v>
      </c>
      <c r="M81" s="246">
        <f t="shared" si="11"/>
        <v>0</v>
      </c>
      <c r="N81" s="248">
        <v>20</v>
      </c>
      <c r="O81" s="249">
        <v>8</v>
      </c>
      <c r="P81" s="250" t="s">
        <v>146</v>
      </c>
    </row>
    <row r="82" spans="1:16" s="250" customFormat="1" ht="12.75" customHeight="1">
      <c r="A82" s="243">
        <v>64</v>
      </c>
      <c r="B82" s="243" t="s">
        <v>157</v>
      </c>
      <c r="C82" s="243" t="s">
        <v>160</v>
      </c>
      <c r="D82" s="244" t="s">
        <v>4952</v>
      </c>
      <c r="E82" s="245" t="s">
        <v>4951</v>
      </c>
      <c r="F82" s="243" t="s">
        <v>171</v>
      </c>
      <c r="G82" s="246">
        <v>2</v>
      </c>
      <c r="H82" s="246"/>
      <c r="I82" s="246">
        <f t="shared" si="9"/>
        <v>0</v>
      </c>
      <c r="J82" s="247">
        <v>0</v>
      </c>
      <c r="K82" s="246">
        <f t="shared" si="10"/>
        <v>0</v>
      </c>
      <c r="L82" s="247">
        <v>0</v>
      </c>
      <c r="M82" s="246">
        <f t="shared" si="11"/>
        <v>0</v>
      </c>
      <c r="N82" s="248">
        <v>20</v>
      </c>
      <c r="O82" s="249">
        <v>8</v>
      </c>
      <c r="P82" s="250" t="s">
        <v>146</v>
      </c>
    </row>
    <row r="83" spans="1:16" s="250" customFormat="1" ht="12.75" customHeight="1">
      <c r="A83" s="243">
        <v>65</v>
      </c>
      <c r="B83" s="243" t="s">
        <v>157</v>
      </c>
      <c r="C83" s="243" t="s">
        <v>160</v>
      </c>
      <c r="D83" s="244" t="s">
        <v>4950</v>
      </c>
      <c r="E83" s="245" t="s">
        <v>4949</v>
      </c>
      <c r="F83" s="243" t="s">
        <v>171</v>
      </c>
      <c r="G83" s="246">
        <v>1</v>
      </c>
      <c r="H83" s="246"/>
      <c r="I83" s="246">
        <f t="shared" si="9"/>
        <v>0</v>
      </c>
      <c r="J83" s="247">
        <v>0</v>
      </c>
      <c r="K83" s="246">
        <f t="shared" si="10"/>
        <v>0</v>
      </c>
      <c r="L83" s="247">
        <v>0</v>
      </c>
      <c r="M83" s="246">
        <f t="shared" si="11"/>
        <v>0</v>
      </c>
      <c r="N83" s="248">
        <v>20</v>
      </c>
      <c r="O83" s="249">
        <v>8</v>
      </c>
      <c r="P83" s="250" t="s">
        <v>146</v>
      </c>
    </row>
    <row r="84" spans="1:16" s="250" customFormat="1" ht="12.75" customHeight="1">
      <c r="A84" s="243">
        <v>66</v>
      </c>
      <c r="B84" s="243" t="s">
        <v>157</v>
      </c>
      <c r="C84" s="243" t="s">
        <v>160</v>
      </c>
      <c r="D84" s="244" t="s">
        <v>4948</v>
      </c>
      <c r="E84" s="245" t="s">
        <v>4947</v>
      </c>
      <c r="F84" s="243" t="s">
        <v>171</v>
      </c>
      <c r="G84" s="246">
        <v>4</v>
      </c>
      <c r="H84" s="246"/>
      <c r="I84" s="246">
        <f t="shared" si="9"/>
        <v>0</v>
      </c>
      <c r="J84" s="247">
        <v>0</v>
      </c>
      <c r="K84" s="246">
        <f t="shared" si="10"/>
        <v>0</v>
      </c>
      <c r="L84" s="247">
        <v>0</v>
      </c>
      <c r="M84" s="246">
        <f t="shared" si="11"/>
        <v>0</v>
      </c>
      <c r="N84" s="248">
        <v>20</v>
      </c>
      <c r="O84" s="249">
        <v>8</v>
      </c>
      <c r="P84" s="250" t="s">
        <v>146</v>
      </c>
    </row>
    <row r="85" spans="1:16" s="250" customFormat="1" ht="12.75" customHeight="1">
      <c r="A85" s="243">
        <v>67</v>
      </c>
      <c r="B85" s="243" t="s">
        <v>157</v>
      </c>
      <c r="C85" s="243" t="s">
        <v>160</v>
      </c>
      <c r="D85" s="244" t="s">
        <v>4946</v>
      </c>
      <c r="E85" s="245" t="s">
        <v>4945</v>
      </c>
      <c r="F85" s="243" t="s">
        <v>171</v>
      </c>
      <c r="G85" s="246">
        <v>2</v>
      </c>
      <c r="H85" s="246"/>
      <c r="I85" s="246">
        <f t="shared" si="9"/>
        <v>0</v>
      </c>
      <c r="J85" s="247">
        <v>0</v>
      </c>
      <c r="K85" s="246">
        <f t="shared" si="10"/>
        <v>0</v>
      </c>
      <c r="L85" s="247">
        <v>0</v>
      </c>
      <c r="M85" s="246">
        <f t="shared" si="11"/>
        <v>0</v>
      </c>
      <c r="N85" s="248">
        <v>20</v>
      </c>
      <c r="O85" s="249">
        <v>8</v>
      </c>
      <c r="P85" s="250" t="s">
        <v>146</v>
      </c>
    </row>
    <row r="86" spans="1:16" s="242" customFormat="1" ht="12.75" customHeight="1">
      <c r="A86" s="235">
        <v>68</v>
      </c>
      <c r="B86" s="235" t="s">
        <v>151</v>
      </c>
      <c r="C86" s="235" t="s">
        <v>150</v>
      </c>
      <c r="D86" s="236" t="s">
        <v>4944</v>
      </c>
      <c r="E86" s="237" t="s">
        <v>4943</v>
      </c>
      <c r="F86" s="235" t="s">
        <v>161</v>
      </c>
      <c r="G86" s="238">
        <v>24</v>
      </c>
      <c r="H86" s="238"/>
      <c r="I86" s="238">
        <f t="shared" si="9"/>
        <v>0</v>
      </c>
      <c r="J86" s="239">
        <v>0</v>
      </c>
      <c r="K86" s="238">
        <f t="shared" si="10"/>
        <v>0</v>
      </c>
      <c r="L86" s="239">
        <v>0</v>
      </c>
      <c r="M86" s="238">
        <f t="shared" si="11"/>
        <v>0</v>
      </c>
      <c r="N86" s="240">
        <v>20</v>
      </c>
      <c r="O86" s="241">
        <v>4</v>
      </c>
      <c r="P86" s="242" t="s">
        <v>146</v>
      </c>
    </row>
    <row r="87" spans="1:16" s="242" customFormat="1" ht="22.5" customHeight="1">
      <c r="A87" s="235">
        <v>69</v>
      </c>
      <c r="B87" s="235" t="s">
        <v>151</v>
      </c>
      <c r="C87" s="235" t="s">
        <v>150</v>
      </c>
      <c r="D87" s="236" t="s">
        <v>4942</v>
      </c>
      <c r="E87" s="237" t="s">
        <v>4941</v>
      </c>
      <c r="F87" s="235" t="s">
        <v>250</v>
      </c>
      <c r="G87" s="238">
        <v>14</v>
      </c>
      <c r="H87" s="238"/>
      <c r="I87" s="238">
        <f t="shared" si="9"/>
        <v>0</v>
      </c>
      <c r="J87" s="239">
        <v>0</v>
      </c>
      <c r="K87" s="238">
        <f t="shared" si="10"/>
        <v>0</v>
      </c>
      <c r="L87" s="239">
        <v>0</v>
      </c>
      <c r="M87" s="238">
        <f t="shared" si="11"/>
        <v>0</v>
      </c>
      <c r="N87" s="240">
        <v>20</v>
      </c>
      <c r="O87" s="241">
        <v>4</v>
      </c>
      <c r="P87" s="242" t="s">
        <v>146</v>
      </c>
    </row>
    <row r="88" spans="1:16" s="242" customFormat="1" ht="22.5" customHeight="1">
      <c r="A88" s="235">
        <v>70</v>
      </c>
      <c r="B88" s="235" t="s">
        <v>151</v>
      </c>
      <c r="C88" s="235" t="s">
        <v>150</v>
      </c>
      <c r="D88" s="236" t="s">
        <v>4940</v>
      </c>
      <c r="E88" s="237" t="s">
        <v>4939</v>
      </c>
      <c r="F88" s="235" t="s">
        <v>161</v>
      </c>
      <c r="G88" s="238">
        <v>24</v>
      </c>
      <c r="H88" s="238"/>
      <c r="I88" s="238">
        <f t="shared" si="9"/>
        <v>0</v>
      </c>
      <c r="J88" s="239">
        <v>0</v>
      </c>
      <c r="K88" s="238">
        <f t="shared" si="10"/>
        <v>0</v>
      </c>
      <c r="L88" s="239">
        <v>0</v>
      </c>
      <c r="M88" s="238">
        <f t="shared" si="11"/>
        <v>0</v>
      </c>
      <c r="N88" s="240">
        <v>20</v>
      </c>
      <c r="O88" s="241">
        <v>4</v>
      </c>
      <c r="P88" s="242" t="s">
        <v>146</v>
      </c>
    </row>
    <row r="89" spans="1:16" s="242" customFormat="1" ht="22.5" customHeight="1">
      <c r="A89" s="235">
        <v>71</v>
      </c>
      <c r="B89" s="235" t="s">
        <v>151</v>
      </c>
      <c r="C89" s="235" t="s">
        <v>150</v>
      </c>
      <c r="D89" s="236" t="s">
        <v>4938</v>
      </c>
      <c r="E89" s="237" t="s">
        <v>4937</v>
      </c>
      <c r="F89" s="235" t="s">
        <v>250</v>
      </c>
      <c r="G89" s="238">
        <v>14</v>
      </c>
      <c r="H89" s="238"/>
      <c r="I89" s="238">
        <f t="shared" si="9"/>
        <v>0</v>
      </c>
      <c r="J89" s="239">
        <v>0</v>
      </c>
      <c r="K89" s="238">
        <f t="shared" si="10"/>
        <v>0</v>
      </c>
      <c r="L89" s="239">
        <v>0</v>
      </c>
      <c r="M89" s="238">
        <f t="shared" si="11"/>
        <v>0</v>
      </c>
      <c r="N89" s="240">
        <v>20</v>
      </c>
      <c r="O89" s="241">
        <v>4</v>
      </c>
      <c r="P89" s="242" t="s">
        <v>146</v>
      </c>
    </row>
    <row r="90" spans="1:16" s="242" customFormat="1" ht="22.5" customHeight="1">
      <c r="A90" s="235">
        <v>72</v>
      </c>
      <c r="B90" s="235" t="s">
        <v>151</v>
      </c>
      <c r="C90" s="235" t="s">
        <v>150</v>
      </c>
      <c r="D90" s="236" t="s">
        <v>4936</v>
      </c>
      <c r="E90" s="237" t="s">
        <v>4935</v>
      </c>
      <c r="F90" s="235" t="s">
        <v>161</v>
      </c>
      <c r="G90" s="238">
        <v>166.5</v>
      </c>
      <c r="H90" s="238"/>
      <c r="I90" s="238">
        <f t="shared" si="9"/>
        <v>0</v>
      </c>
      <c r="J90" s="239">
        <v>0</v>
      </c>
      <c r="K90" s="238">
        <f t="shared" si="10"/>
        <v>0</v>
      </c>
      <c r="L90" s="239">
        <v>0</v>
      </c>
      <c r="M90" s="238">
        <f t="shared" si="11"/>
        <v>0</v>
      </c>
      <c r="N90" s="240">
        <v>20</v>
      </c>
      <c r="O90" s="241">
        <v>4</v>
      </c>
      <c r="P90" s="242" t="s">
        <v>146</v>
      </c>
    </row>
    <row r="91" spans="1:16" s="250" customFormat="1" ht="12.75" customHeight="1">
      <c r="A91" s="243">
        <v>73</v>
      </c>
      <c r="B91" s="243" t="s">
        <v>157</v>
      </c>
      <c r="C91" s="243" t="s">
        <v>160</v>
      </c>
      <c r="D91" s="244" t="s">
        <v>4934</v>
      </c>
      <c r="E91" s="245" t="s">
        <v>4933</v>
      </c>
      <c r="F91" s="243" t="s">
        <v>171</v>
      </c>
      <c r="G91" s="246">
        <v>336.33</v>
      </c>
      <c r="H91" s="246"/>
      <c r="I91" s="246">
        <f t="shared" si="9"/>
        <v>0</v>
      </c>
      <c r="J91" s="247">
        <v>0</v>
      </c>
      <c r="K91" s="246">
        <f t="shared" si="10"/>
        <v>0</v>
      </c>
      <c r="L91" s="247">
        <v>0</v>
      </c>
      <c r="M91" s="246">
        <f t="shared" si="11"/>
        <v>0</v>
      </c>
      <c r="N91" s="248">
        <v>20</v>
      </c>
      <c r="O91" s="249">
        <v>8</v>
      </c>
      <c r="P91" s="250" t="s">
        <v>146</v>
      </c>
    </row>
    <row r="92" spans="1:16" s="242" customFormat="1" ht="22.5" customHeight="1">
      <c r="A92" s="235">
        <v>74</v>
      </c>
      <c r="B92" s="235" t="s">
        <v>151</v>
      </c>
      <c r="C92" s="235" t="s">
        <v>150</v>
      </c>
      <c r="D92" s="236" t="s">
        <v>4932</v>
      </c>
      <c r="E92" s="237" t="s">
        <v>4931</v>
      </c>
      <c r="F92" s="235" t="s">
        <v>161</v>
      </c>
      <c r="G92" s="238">
        <v>203</v>
      </c>
      <c r="H92" s="238"/>
      <c r="I92" s="238">
        <f t="shared" si="9"/>
        <v>0</v>
      </c>
      <c r="J92" s="239">
        <v>0</v>
      </c>
      <c r="K92" s="238">
        <f t="shared" si="10"/>
        <v>0</v>
      </c>
      <c r="L92" s="239">
        <v>0</v>
      </c>
      <c r="M92" s="238">
        <f t="shared" si="11"/>
        <v>0</v>
      </c>
      <c r="N92" s="240">
        <v>20</v>
      </c>
      <c r="O92" s="241">
        <v>4</v>
      </c>
      <c r="P92" s="242" t="s">
        <v>146</v>
      </c>
    </row>
    <row r="93" spans="1:16" s="250" customFormat="1" ht="12.75" customHeight="1">
      <c r="A93" s="243">
        <v>75</v>
      </c>
      <c r="B93" s="243" t="s">
        <v>157</v>
      </c>
      <c r="C93" s="243" t="s">
        <v>160</v>
      </c>
      <c r="D93" s="244" t="s">
        <v>4930</v>
      </c>
      <c r="E93" s="245" t="s">
        <v>4929</v>
      </c>
      <c r="F93" s="243" t="s">
        <v>171</v>
      </c>
      <c r="G93" s="246">
        <v>124.735</v>
      </c>
      <c r="H93" s="246"/>
      <c r="I93" s="246">
        <f t="shared" si="9"/>
        <v>0</v>
      </c>
      <c r="J93" s="247">
        <v>0</v>
      </c>
      <c r="K93" s="246">
        <f t="shared" si="10"/>
        <v>0</v>
      </c>
      <c r="L93" s="247">
        <v>0</v>
      </c>
      <c r="M93" s="246">
        <f t="shared" si="11"/>
        <v>0</v>
      </c>
      <c r="N93" s="248">
        <v>20</v>
      </c>
      <c r="O93" s="249">
        <v>8</v>
      </c>
      <c r="P93" s="250" t="s">
        <v>146</v>
      </c>
    </row>
    <row r="94" spans="1:16" s="250" customFormat="1" ht="12.75" customHeight="1">
      <c r="A94" s="243">
        <v>76</v>
      </c>
      <c r="B94" s="243" t="s">
        <v>157</v>
      </c>
      <c r="C94" s="243" t="s">
        <v>160</v>
      </c>
      <c r="D94" s="244" t="s">
        <v>4928</v>
      </c>
      <c r="E94" s="245" t="s">
        <v>4927</v>
      </c>
      <c r="F94" s="243" t="s">
        <v>171</v>
      </c>
      <c r="G94" s="246">
        <v>42.924999999999997</v>
      </c>
      <c r="H94" s="246"/>
      <c r="I94" s="246">
        <f t="shared" si="9"/>
        <v>0</v>
      </c>
      <c r="J94" s="247">
        <v>0</v>
      </c>
      <c r="K94" s="246">
        <f t="shared" si="10"/>
        <v>0</v>
      </c>
      <c r="L94" s="247">
        <v>0</v>
      </c>
      <c r="M94" s="246">
        <f t="shared" si="11"/>
        <v>0</v>
      </c>
      <c r="N94" s="248">
        <v>20</v>
      </c>
      <c r="O94" s="249">
        <v>8</v>
      </c>
      <c r="P94" s="250" t="s">
        <v>146</v>
      </c>
    </row>
    <row r="95" spans="1:16" s="250" customFormat="1" ht="22.5" customHeight="1">
      <c r="A95" s="243">
        <v>77</v>
      </c>
      <c r="B95" s="243" t="s">
        <v>157</v>
      </c>
      <c r="C95" s="243" t="s">
        <v>160</v>
      </c>
      <c r="D95" s="244" t="s">
        <v>4926</v>
      </c>
      <c r="E95" s="245" t="s">
        <v>4925</v>
      </c>
      <c r="F95" s="243" t="s">
        <v>171</v>
      </c>
      <c r="G95" s="246">
        <v>1</v>
      </c>
      <c r="H95" s="246"/>
      <c r="I95" s="246">
        <f t="shared" si="9"/>
        <v>0</v>
      </c>
      <c r="J95" s="247">
        <v>0</v>
      </c>
      <c r="K95" s="246">
        <f t="shared" si="10"/>
        <v>0</v>
      </c>
      <c r="L95" s="247">
        <v>0</v>
      </c>
      <c r="M95" s="246">
        <f t="shared" si="11"/>
        <v>0</v>
      </c>
      <c r="N95" s="248">
        <v>20</v>
      </c>
      <c r="O95" s="249">
        <v>8</v>
      </c>
      <c r="P95" s="250" t="s">
        <v>146</v>
      </c>
    </row>
    <row r="96" spans="1:16" s="242" customFormat="1" ht="22.5" customHeight="1">
      <c r="A96" s="235">
        <v>78</v>
      </c>
      <c r="B96" s="235" t="s">
        <v>151</v>
      </c>
      <c r="C96" s="235" t="s">
        <v>150</v>
      </c>
      <c r="D96" s="236" t="s">
        <v>4924</v>
      </c>
      <c r="E96" s="237" t="s">
        <v>4923</v>
      </c>
      <c r="F96" s="235" t="s">
        <v>161</v>
      </c>
      <c r="G96" s="238">
        <v>348</v>
      </c>
      <c r="H96" s="238"/>
      <c r="I96" s="238">
        <f t="shared" si="9"/>
        <v>0</v>
      </c>
      <c r="J96" s="239">
        <v>0</v>
      </c>
      <c r="K96" s="238">
        <f t="shared" si="10"/>
        <v>0</v>
      </c>
      <c r="L96" s="239">
        <v>0</v>
      </c>
      <c r="M96" s="238">
        <f t="shared" si="11"/>
        <v>0</v>
      </c>
      <c r="N96" s="240">
        <v>20</v>
      </c>
      <c r="O96" s="241">
        <v>4</v>
      </c>
      <c r="P96" s="242" t="s">
        <v>146</v>
      </c>
    </row>
    <row r="97" spans="1:16" s="242" customFormat="1" ht="22.5" customHeight="1">
      <c r="A97" s="235">
        <v>79</v>
      </c>
      <c r="B97" s="235" t="s">
        <v>151</v>
      </c>
      <c r="C97" s="235" t="s">
        <v>150</v>
      </c>
      <c r="D97" s="236" t="s">
        <v>4922</v>
      </c>
      <c r="E97" s="237" t="s">
        <v>4921</v>
      </c>
      <c r="F97" s="235" t="s">
        <v>161</v>
      </c>
      <c r="G97" s="238">
        <v>55.5</v>
      </c>
      <c r="H97" s="238"/>
      <c r="I97" s="238">
        <f t="shared" si="9"/>
        <v>0</v>
      </c>
      <c r="J97" s="239">
        <v>0</v>
      </c>
      <c r="K97" s="238">
        <f t="shared" si="10"/>
        <v>0</v>
      </c>
      <c r="L97" s="239">
        <v>0</v>
      </c>
      <c r="M97" s="238">
        <f t="shared" si="11"/>
        <v>0</v>
      </c>
      <c r="N97" s="240">
        <v>20</v>
      </c>
      <c r="O97" s="241">
        <v>4</v>
      </c>
      <c r="P97" s="242" t="s">
        <v>146</v>
      </c>
    </row>
    <row r="98" spans="1:16" s="242" customFormat="1" ht="12.75" customHeight="1">
      <c r="A98" s="235">
        <v>80</v>
      </c>
      <c r="B98" s="235" t="s">
        <v>151</v>
      </c>
      <c r="C98" s="235" t="s">
        <v>150</v>
      </c>
      <c r="D98" s="236" t="s">
        <v>4920</v>
      </c>
      <c r="E98" s="237" t="s">
        <v>4919</v>
      </c>
      <c r="F98" s="235" t="s">
        <v>250</v>
      </c>
      <c r="G98" s="238">
        <v>10.5</v>
      </c>
      <c r="H98" s="238"/>
      <c r="I98" s="238">
        <f t="shared" si="9"/>
        <v>0</v>
      </c>
      <c r="J98" s="239">
        <v>0</v>
      </c>
      <c r="K98" s="238">
        <f t="shared" si="10"/>
        <v>0</v>
      </c>
      <c r="L98" s="239">
        <v>0</v>
      </c>
      <c r="M98" s="238">
        <f t="shared" si="11"/>
        <v>0</v>
      </c>
      <c r="N98" s="240">
        <v>20</v>
      </c>
      <c r="O98" s="241">
        <v>4</v>
      </c>
      <c r="P98" s="242" t="s">
        <v>146</v>
      </c>
    </row>
    <row r="99" spans="1:16" s="242" customFormat="1" ht="22.5" customHeight="1">
      <c r="A99" s="235">
        <v>81</v>
      </c>
      <c r="B99" s="235" t="s">
        <v>151</v>
      </c>
      <c r="C99" s="235" t="s">
        <v>150</v>
      </c>
      <c r="D99" s="236" t="s">
        <v>4918</v>
      </c>
      <c r="E99" s="237" t="s">
        <v>4917</v>
      </c>
      <c r="F99" s="235" t="s">
        <v>161</v>
      </c>
      <c r="G99" s="238">
        <v>37.5</v>
      </c>
      <c r="H99" s="238"/>
      <c r="I99" s="238">
        <f t="shared" si="9"/>
        <v>0</v>
      </c>
      <c r="J99" s="239">
        <v>0</v>
      </c>
      <c r="K99" s="238">
        <f t="shared" si="10"/>
        <v>0</v>
      </c>
      <c r="L99" s="239">
        <v>0</v>
      </c>
      <c r="M99" s="238">
        <f t="shared" si="11"/>
        <v>0</v>
      </c>
      <c r="N99" s="240">
        <v>20</v>
      </c>
      <c r="O99" s="241">
        <v>4</v>
      </c>
      <c r="P99" s="242" t="s">
        <v>146</v>
      </c>
    </row>
    <row r="100" spans="1:16" s="242" customFormat="1" ht="22.5" customHeight="1">
      <c r="A100" s="235">
        <v>82</v>
      </c>
      <c r="B100" s="235" t="s">
        <v>151</v>
      </c>
      <c r="C100" s="235" t="s">
        <v>150</v>
      </c>
      <c r="D100" s="236" t="s">
        <v>4916</v>
      </c>
      <c r="E100" s="237" t="s">
        <v>4915</v>
      </c>
      <c r="F100" s="235" t="s">
        <v>171</v>
      </c>
      <c r="G100" s="238">
        <v>2</v>
      </c>
      <c r="H100" s="238"/>
      <c r="I100" s="238">
        <f t="shared" si="9"/>
        <v>0</v>
      </c>
      <c r="J100" s="239">
        <v>0</v>
      </c>
      <c r="K100" s="238">
        <f t="shared" si="10"/>
        <v>0</v>
      </c>
      <c r="L100" s="239">
        <v>0</v>
      </c>
      <c r="M100" s="238">
        <f t="shared" si="11"/>
        <v>0</v>
      </c>
      <c r="N100" s="240">
        <v>20</v>
      </c>
      <c r="O100" s="241">
        <v>4</v>
      </c>
      <c r="P100" s="242" t="s">
        <v>146</v>
      </c>
    </row>
    <row r="101" spans="1:16" s="242" customFormat="1" ht="22.5" customHeight="1">
      <c r="A101" s="235">
        <v>83</v>
      </c>
      <c r="B101" s="235" t="s">
        <v>151</v>
      </c>
      <c r="C101" s="235" t="s">
        <v>150</v>
      </c>
      <c r="D101" s="236" t="s">
        <v>4914</v>
      </c>
      <c r="E101" s="237" t="s">
        <v>4913</v>
      </c>
      <c r="F101" s="235" t="s">
        <v>166</v>
      </c>
      <c r="G101" s="238">
        <v>65.192999999999998</v>
      </c>
      <c r="H101" s="238"/>
      <c r="I101" s="238">
        <f t="shared" si="9"/>
        <v>0</v>
      </c>
      <c r="J101" s="239">
        <v>0</v>
      </c>
      <c r="K101" s="238">
        <f t="shared" si="10"/>
        <v>0</v>
      </c>
      <c r="L101" s="239">
        <v>0</v>
      </c>
      <c r="M101" s="238">
        <f t="shared" si="11"/>
        <v>0</v>
      </c>
      <c r="N101" s="240">
        <v>20</v>
      </c>
      <c r="O101" s="241">
        <v>4</v>
      </c>
      <c r="P101" s="242" t="s">
        <v>146</v>
      </c>
    </row>
    <row r="102" spans="1:16" s="242" customFormat="1" ht="12.75" customHeight="1">
      <c r="A102" s="235">
        <v>84</v>
      </c>
      <c r="B102" s="235" t="s">
        <v>151</v>
      </c>
      <c r="C102" s="235" t="s">
        <v>150</v>
      </c>
      <c r="D102" s="236" t="s">
        <v>4912</v>
      </c>
      <c r="E102" s="237" t="s">
        <v>4911</v>
      </c>
      <c r="F102" s="235" t="s">
        <v>166</v>
      </c>
      <c r="G102" s="238">
        <v>260.77199999999999</v>
      </c>
      <c r="H102" s="238"/>
      <c r="I102" s="238">
        <f t="shared" si="9"/>
        <v>0</v>
      </c>
      <c r="J102" s="239">
        <v>0</v>
      </c>
      <c r="K102" s="238">
        <f t="shared" si="10"/>
        <v>0</v>
      </c>
      <c r="L102" s="239">
        <v>0</v>
      </c>
      <c r="M102" s="238">
        <f t="shared" si="11"/>
        <v>0</v>
      </c>
      <c r="N102" s="240">
        <v>20</v>
      </c>
      <c r="O102" s="241">
        <v>4</v>
      </c>
      <c r="P102" s="242" t="s">
        <v>146</v>
      </c>
    </row>
    <row r="103" spans="1:16" s="242" customFormat="1" ht="12.75" customHeight="1">
      <c r="A103" s="235">
        <v>85</v>
      </c>
      <c r="B103" s="235" t="s">
        <v>151</v>
      </c>
      <c r="C103" s="235" t="s">
        <v>150</v>
      </c>
      <c r="D103" s="236" t="s">
        <v>4910</v>
      </c>
      <c r="E103" s="237" t="s">
        <v>4909</v>
      </c>
      <c r="F103" s="235" t="s">
        <v>166</v>
      </c>
      <c r="G103" s="238">
        <v>65.192999999999998</v>
      </c>
      <c r="H103" s="238"/>
      <c r="I103" s="238">
        <f t="shared" si="9"/>
        <v>0</v>
      </c>
      <c r="J103" s="239">
        <v>0</v>
      </c>
      <c r="K103" s="238">
        <f t="shared" si="10"/>
        <v>0</v>
      </c>
      <c r="L103" s="239">
        <v>0</v>
      </c>
      <c r="M103" s="238">
        <f t="shared" si="11"/>
        <v>0</v>
      </c>
      <c r="N103" s="240">
        <v>20</v>
      </c>
      <c r="O103" s="241">
        <v>4</v>
      </c>
      <c r="P103" s="242" t="s">
        <v>146</v>
      </c>
    </row>
    <row r="104" spans="1:16" s="242" customFormat="1" ht="12.75" customHeight="1">
      <c r="A104" s="235">
        <v>86</v>
      </c>
      <c r="B104" s="235" t="s">
        <v>151</v>
      </c>
      <c r="C104" s="235" t="s">
        <v>150</v>
      </c>
      <c r="D104" s="236" t="s">
        <v>4908</v>
      </c>
      <c r="E104" s="237" t="s">
        <v>4907</v>
      </c>
      <c r="F104" s="235" t="s">
        <v>166</v>
      </c>
      <c r="G104" s="238">
        <v>65.192999999999998</v>
      </c>
      <c r="H104" s="238"/>
      <c r="I104" s="238">
        <f t="shared" si="9"/>
        <v>0</v>
      </c>
      <c r="J104" s="239">
        <v>0</v>
      </c>
      <c r="K104" s="238">
        <f t="shared" si="10"/>
        <v>0</v>
      </c>
      <c r="L104" s="239">
        <v>0</v>
      </c>
      <c r="M104" s="238">
        <f t="shared" si="11"/>
        <v>0</v>
      </c>
      <c r="N104" s="240">
        <v>20</v>
      </c>
      <c r="O104" s="241">
        <v>4</v>
      </c>
      <c r="P104" s="242" t="s">
        <v>146</v>
      </c>
    </row>
    <row r="105" spans="1:16" s="232" customFormat="1" ht="12.75" customHeight="1">
      <c r="B105" s="233" t="s">
        <v>58</v>
      </c>
      <c r="D105" s="232" t="s">
        <v>170</v>
      </c>
      <c r="E105" s="232" t="s">
        <v>169</v>
      </c>
      <c r="I105" s="234">
        <f>I106</f>
        <v>0</v>
      </c>
      <c r="K105" s="234">
        <f>K106</f>
        <v>0</v>
      </c>
      <c r="M105" s="234">
        <f>M106</f>
        <v>0</v>
      </c>
      <c r="P105" s="232" t="s">
        <v>152</v>
      </c>
    </row>
    <row r="106" spans="1:16" s="242" customFormat="1" ht="22.5" customHeight="1">
      <c r="A106" s="235">
        <v>87</v>
      </c>
      <c r="B106" s="235" t="s">
        <v>151</v>
      </c>
      <c r="C106" s="235" t="s">
        <v>150</v>
      </c>
      <c r="D106" s="236" t="s">
        <v>4906</v>
      </c>
      <c r="E106" s="237" t="s">
        <v>4905</v>
      </c>
      <c r="F106" s="235" t="s">
        <v>166</v>
      </c>
      <c r="G106" s="238">
        <v>1056.6300000000001</v>
      </c>
      <c r="H106" s="238"/>
      <c r="I106" s="238">
        <f>ROUND(G106*H106,3)</f>
        <v>0</v>
      </c>
      <c r="J106" s="239">
        <v>0</v>
      </c>
      <c r="K106" s="238">
        <f>G106*J106</f>
        <v>0</v>
      </c>
      <c r="L106" s="239">
        <v>0</v>
      </c>
      <c r="M106" s="238">
        <f>G106*L106</f>
        <v>0</v>
      </c>
      <c r="N106" s="240">
        <v>20</v>
      </c>
      <c r="O106" s="241">
        <v>4</v>
      </c>
      <c r="P106" s="242" t="s">
        <v>146</v>
      </c>
    </row>
    <row r="107" spans="1:16" s="253" customFormat="1">
      <c r="E107" s="253" t="s">
        <v>125</v>
      </c>
      <c r="I107" s="254">
        <f>I14</f>
        <v>0</v>
      </c>
      <c r="K107" s="254">
        <f>K14</f>
        <v>0</v>
      </c>
      <c r="M107" s="254">
        <f>M14</f>
        <v>0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.59055118110236227" right="0.59055118110236227" top="0.59055118110236227" bottom="0.59055118110236227" header="0.51181102362204722" footer="0.51181102362204722"/>
  <pageSetup paperSize="9" scale="73" fitToHeight="999" orientation="portrait" errors="blank" verticalDpi="12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U124"/>
  <sheetViews>
    <sheetView showGridLines="0" zoomScaleNormal="100" zoomScaleSheetLayoutView="100" workbookViewId="0">
      <pane ySplit="13" topLeftCell="A14" activePane="bottomLeft" state="frozen"/>
      <selection activeCell="D123" sqref="D123"/>
      <selection pane="bottomLeft" activeCell="H127" sqref="H127"/>
    </sheetView>
  </sheetViews>
  <sheetFormatPr defaultColWidth="9.140625" defaultRowHeight="11.25"/>
  <cols>
    <col min="1" max="1" width="5.7109375" style="210" customWidth="1"/>
    <col min="2" max="2" width="4.5703125" style="210" customWidth="1"/>
    <col min="3" max="3" width="4.7109375" style="210" customWidth="1"/>
    <col min="4" max="4" width="12.7109375" style="210" customWidth="1"/>
    <col min="5" max="5" width="55.7109375" style="210" customWidth="1"/>
    <col min="6" max="6" width="4.7109375" style="210" customWidth="1"/>
    <col min="7" max="7" width="9.5703125" style="210" customWidth="1"/>
    <col min="8" max="8" width="9.85546875" style="210" customWidth="1"/>
    <col min="9" max="9" width="12.7109375" style="210" customWidth="1"/>
    <col min="10" max="11" width="10.7109375" style="210" hidden="1" customWidth="1"/>
    <col min="12" max="12" width="9.7109375" style="210" hidden="1" customWidth="1"/>
    <col min="13" max="13" width="11.5703125" style="210" hidden="1" customWidth="1"/>
    <col min="14" max="14" width="6" style="210" customWidth="1"/>
    <col min="15" max="15" width="6.7109375" style="210" hidden="1" customWidth="1"/>
    <col min="16" max="16" width="7.140625" style="210" hidden="1" customWidth="1"/>
    <col min="17" max="19" width="9.140625" style="210" hidden="1" customWidth="1"/>
    <col min="20" max="20" width="18.7109375" style="210" hidden="1" customWidth="1"/>
    <col min="21" max="16384" width="9.140625" style="210"/>
  </cols>
  <sheetData>
    <row r="1" spans="1:21" ht="18">
      <c r="A1" s="207" t="s">
        <v>304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9"/>
      <c r="P1" s="209"/>
      <c r="Q1" s="208"/>
      <c r="R1" s="208"/>
      <c r="S1" s="208"/>
      <c r="T1" s="208"/>
    </row>
    <row r="2" spans="1:21">
      <c r="A2" s="211" t="s">
        <v>74</v>
      </c>
      <c r="B2" s="212"/>
      <c r="C2" s="200" t="str">
        <f>'Krycí list'!E5</f>
        <v>Modernizácia fakultnej nemocnice Trenčín  - Nový pavilón centrálnych operačných sál, OAIM a urgent.príjem -stupeň PSP</v>
      </c>
      <c r="D2" s="214"/>
      <c r="E2" s="214"/>
      <c r="F2" s="212"/>
      <c r="G2" s="212"/>
      <c r="H2" s="212"/>
      <c r="I2" s="212"/>
      <c r="J2" s="212"/>
      <c r="K2" s="212"/>
      <c r="L2" s="208"/>
      <c r="M2" s="208"/>
      <c r="N2" s="208"/>
      <c r="O2" s="209"/>
      <c r="P2" s="209"/>
      <c r="Q2" s="208"/>
      <c r="R2" s="208"/>
      <c r="S2" s="208"/>
      <c r="T2" s="208"/>
    </row>
    <row r="3" spans="1:21">
      <c r="A3" s="211" t="s">
        <v>303</v>
      </c>
      <c r="B3" s="212"/>
      <c r="C3" s="213" t="s">
        <v>5172</v>
      </c>
      <c r="D3" s="214"/>
      <c r="E3" s="214"/>
      <c r="F3" s="212"/>
      <c r="G3" s="212"/>
      <c r="H3" s="212"/>
      <c r="I3" s="213"/>
      <c r="J3" s="214"/>
      <c r="K3" s="214"/>
      <c r="L3" s="208"/>
      <c r="M3" s="208"/>
      <c r="N3" s="208"/>
      <c r="O3" s="209"/>
      <c r="P3" s="209"/>
      <c r="Q3" s="208"/>
      <c r="R3" s="208"/>
      <c r="S3" s="208"/>
      <c r="T3" s="208"/>
    </row>
    <row r="4" spans="1:21">
      <c r="A4" s="211" t="s">
        <v>301</v>
      </c>
      <c r="B4" s="212"/>
      <c r="C4" s="213" t="s">
        <v>6</v>
      </c>
      <c r="D4" s="214"/>
      <c r="E4" s="214"/>
      <c r="F4" s="212"/>
      <c r="G4" s="212"/>
      <c r="H4" s="212"/>
      <c r="I4" s="213"/>
      <c r="J4" s="214"/>
      <c r="K4" s="214"/>
      <c r="L4" s="208"/>
      <c r="M4" s="208"/>
      <c r="N4" s="208"/>
      <c r="O4" s="209"/>
      <c r="P4" s="209"/>
      <c r="Q4" s="208"/>
      <c r="R4" s="208"/>
      <c r="S4" s="208"/>
      <c r="T4" s="208"/>
    </row>
    <row r="5" spans="1:21">
      <c r="A5" s="212" t="s">
        <v>300</v>
      </c>
      <c r="B5" s="212"/>
      <c r="C5" s="213" t="s">
        <v>6</v>
      </c>
      <c r="D5" s="214"/>
      <c r="E5" s="214"/>
      <c r="F5" s="212"/>
      <c r="G5" s="212"/>
      <c r="H5" s="212"/>
      <c r="I5" s="215"/>
      <c r="J5" s="214"/>
      <c r="K5" s="214"/>
      <c r="L5" s="208"/>
      <c r="M5" s="208"/>
      <c r="N5" s="208"/>
      <c r="O5" s="209"/>
      <c r="P5" s="209"/>
      <c r="Q5" s="208"/>
      <c r="R5" s="208"/>
      <c r="S5" s="208"/>
      <c r="T5" s="208"/>
    </row>
    <row r="6" spans="1:21" ht="5.25" customHeight="1">
      <c r="A6" s="212"/>
      <c r="B6" s="212"/>
      <c r="C6" s="213"/>
      <c r="D6" s="214"/>
      <c r="E6" s="214"/>
      <c r="F6" s="212"/>
      <c r="G6" s="212"/>
      <c r="H6" s="212"/>
      <c r="I6" s="215"/>
      <c r="J6" s="214"/>
      <c r="K6" s="214"/>
      <c r="L6" s="208"/>
      <c r="M6" s="208"/>
      <c r="N6" s="208"/>
      <c r="O6" s="209"/>
      <c r="P6" s="209"/>
      <c r="Q6" s="208"/>
      <c r="R6" s="208"/>
      <c r="S6" s="208"/>
      <c r="T6" s="208"/>
    </row>
    <row r="7" spans="1:21">
      <c r="A7" s="212" t="s">
        <v>77</v>
      </c>
      <c r="B7" s="212"/>
      <c r="C7" s="200" t="str">
        <f>'Krycí list'!E26</f>
        <v>Fakultná nemocnica Trenčín, Legionárska 28</v>
      </c>
      <c r="D7" s="214"/>
      <c r="E7" s="214"/>
      <c r="F7" s="212"/>
      <c r="G7" s="212"/>
      <c r="H7" s="212"/>
      <c r="I7" s="215"/>
      <c r="J7" s="214"/>
      <c r="K7" s="214"/>
      <c r="L7" s="208"/>
      <c r="M7" s="208"/>
      <c r="N7" s="208"/>
      <c r="O7" s="209"/>
      <c r="P7" s="209"/>
      <c r="Q7" s="208"/>
      <c r="R7" s="208"/>
      <c r="S7" s="208"/>
      <c r="T7" s="208"/>
    </row>
    <row r="8" spans="1:21">
      <c r="A8" s="212" t="s">
        <v>79</v>
      </c>
      <c r="B8" s="212"/>
      <c r="C8" s="213" t="s">
        <v>6</v>
      </c>
      <c r="D8" s="214"/>
      <c r="E8" s="214"/>
      <c r="F8" s="212"/>
      <c r="G8" s="212"/>
      <c r="H8" s="212"/>
      <c r="I8" s="215"/>
      <c r="J8" s="214"/>
      <c r="K8" s="214"/>
      <c r="L8" s="208"/>
      <c r="M8" s="208"/>
      <c r="N8" s="208"/>
      <c r="O8" s="209"/>
      <c r="P8" s="209"/>
      <c r="Q8" s="208"/>
      <c r="R8" s="208"/>
      <c r="S8" s="208"/>
      <c r="T8" s="208"/>
    </row>
    <row r="9" spans="1:21">
      <c r="A9" s="212" t="s">
        <v>75</v>
      </c>
      <c r="B9" s="212"/>
      <c r="C9" s="213" t="s">
        <v>22</v>
      </c>
      <c r="D9" s="214"/>
      <c r="E9" s="214"/>
      <c r="F9" s="212"/>
      <c r="G9" s="212"/>
      <c r="H9" s="212"/>
      <c r="I9" s="215"/>
      <c r="J9" s="214"/>
      <c r="K9" s="214"/>
      <c r="L9" s="208"/>
      <c r="M9" s="208"/>
      <c r="N9" s="208"/>
      <c r="O9" s="209"/>
      <c r="P9" s="209"/>
      <c r="Q9" s="208"/>
      <c r="R9" s="208"/>
      <c r="S9" s="208"/>
      <c r="T9" s="208"/>
    </row>
    <row r="10" spans="1:21" ht="6" customHeight="1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9"/>
      <c r="P10" s="209"/>
      <c r="Q10" s="208"/>
      <c r="R10" s="208"/>
      <c r="S10" s="208"/>
      <c r="T10" s="208"/>
    </row>
    <row r="11" spans="1:21" ht="22.5">
      <c r="A11" s="216" t="s">
        <v>299</v>
      </c>
      <c r="B11" s="217" t="s">
        <v>298</v>
      </c>
      <c r="C11" s="217" t="s">
        <v>297</v>
      </c>
      <c r="D11" s="217" t="s">
        <v>296</v>
      </c>
      <c r="E11" s="217" t="s">
        <v>82</v>
      </c>
      <c r="F11" s="217" t="s">
        <v>295</v>
      </c>
      <c r="G11" s="217" t="s">
        <v>294</v>
      </c>
      <c r="H11" s="217" t="s">
        <v>293</v>
      </c>
      <c r="I11" s="217" t="s">
        <v>292</v>
      </c>
      <c r="J11" s="217" t="s">
        <v>291</v>
      </c>
      <c r="K11" s="217" t="s">
        <v>290</v>
      </c>
      <c r="L11" s="217" t="s">
        <v>289</v>
      </c>
      <c r="M11" s="217" t="s">
        <v>288</v>
      </c>
      <c r="N11" s="217" t="s">
        <v>287</v>
      </c>
      <c r="O11" s="218" t="s">
        <v>286</v>
      </c>
      <c r="P11" s="218" t="s">
        <v>285</v>
      </c>
      <c r="Q11" s="217"/>
      <c r="R11" s="217"/>
      <c r="S11" s="217"/>
      <c r="T11" s="219" t="s">
        <v>284</v>
      </c>
      <c r="U11" s="220"/>
    </row>
    <row r="12" spans="1:21">
      <c r="A12" s="221">
        <v>1</v>
      </c>
      <c r="B12" s="222">
        <v>2</v>
      </c>
      <c r="C12" s="222">
        <v>3</v>
      </c>
      <c r="D12" s="222">
        <v>4</v>
      </c>
      <c r="E12" s="222">
        <v>5</v>
      </c>
      <c r="F12" s="222">
        <v>6</v>
      </c>
      <c r="G12" s="222">
        <v>7</v>
      </c>
      <c r="H12" s="222">
        <v>8</v>
      </c>
      <c r="I12" s="222">
        <v>9</v>
      </c>
      <c r="J12" s="222"/>
      <c r="K12" s="222"/>
      <c r="L12" s="222"/>
      <c r="M12" s="222"/>
      <c r="N12" s="222">
        <v>10</v>
      </c>
      <c r="O12" s="223">
        <v>11</v>
      </c>
      <c r="P12" s="223">
        <v>12</v>
      </c>
      <c r="Q12" s="222"/>
      <c r="R12" s="222"/>
      <c r="S12" s="222"/>
      <c r="T12" s="224">
        <v>11</v>
      </c>
      <c r="U12" s="220"/>
    </row>
    <row r="13" spans="1:21" ht="4.5" customHeight="1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25"/>
      <c r="O13" s="226"/>
      <c r="P13" s="227"/>
      <c r="Q13" s="225"/>
      <c r="R13" s="225"/>
      <c r="S13" s="225"/>
      <c r="T13" s="225"/>
    </row>
    <row r="14" spans="1:21" s="231" customFormat="1" ht="12.75" customHeight="1">
      <c r="A14" s="228"/>
      <c r="B14" s="229" t="s">
        <v>58</v>
      </c>
      <c r="C14" s="228"/>
      <c r="D14" s="228" t="s">
        <v>38</v>
      </c>
      <c r="E14" s="228" t="s">
        <v>283</v>
      </c>
      <c r="F14" s="228"/>
      <c r="G14" s="228"/>
      <c r="H14" s="228"/>
      <c r="I14" s="230">
        <f>I15+I33+I40+I108</f>
        <v>0</v>
      </c>
      <c r="J14" s="228"/>
      <c r="K14" s="230">
        <f>K15+K33+K40+K108</f>
        <v>0</v>
      </c>
      <c r="L14" s="228"/>
      <c r="M14" s="230">
        <f>M15+M33+M40+M108</f>
        <v>0</v>
      </c>
      <c r="N14" s="228"/>
      <c r="P14" s="231" t="s">
        <v>155</v>
      </c>
    </row>
    <row r="15" spans="1:21" s="232" customFormat="1" ht="12.75" customHeight="1">
      <c r="B15" s="233" t="s">
        <v>58</v>
      </c>
      <c r="D15" s="232" t="s">
        <v>152</v>
      </c>
      <c r="E15" s="232" t="s">
        <v>282</v>
      </c>
      <c r="I15" s="234">
        <f>SUM(I16:I32)</f>
        <v>0</v>
      </c>
      <c r="K15" s="234">
        <f>SUM(K16:K32)</f>
        <v>0</v>
      </c>
      <c r="M15" s="234">
        <f>SUM(M16:M32)</f>
        <v>0</v>
      </c>
      <c r="P15" s="232" t="s">
        <v>152</v>
      </c>
    </row>
    <row r="16" spans="1:21" s="242" customFormat="1" ht="12.75" customHeight="1">
      <c r="A16" s="235">
        <v>1</v>
      </c>
      <c r="B16" s="235" t="s">
        <v>151</v>
      </c>
      <c r="C16" s="235" t="s">
        <v>150</v>
      </c>
      <c r="D16" s="236" t="s">
        <v>5171</v>
      </c>
      <c r="E16" s="237" t="s">
        <v>5170</v>
      </c>
      <c r="F16" s="235" t="s">
        <v>182</v>
      </c>
      <c r="G16" s="238">
        <v>17.885999999999999</v>
      </c>
      <c r="H16" s="238"/>
      <c r="I16" s="238">
        <f t="shared" ref="I16:I32" si="0">ROUND(G16*H16,3)</f>
        <v>0</v>
      </c>
      <c r="J16" s="239">
        <v>0</v>
      </c>
      <c r="K16" s="238">
        <f t="shared" ref="K16:K32" si="1">G16*J16</f>
        <v>0</v>
      </c>
      <c r="L16" s="239">
        <v>0</v>
      </c>
      <c r="M16" s="238">
        <f t="shared" ref="M16:M32" si="2">G16*L16</f>
        <v>0</v>
      </c>
      <c r="N16" s="240">
        <v>20</v>
      </c>
      <c r="O16" s="241">
        <v>4</v>
      </c>
      <c r="P16" s="242" t="s">
        <v>146</v>
      </c>
    </row>
    <row r="17" spans="1:16" s="242" customFormat="1" ht="12.75" customHeight="1">
      <c r="A17" s="235">
        <v>2</v>
      </c>
      <c r="B17" s="235" t="s">
        <v>151</v>
      </c>
      <c r="C17" s="235" t="s">
        <v>150</v>
      </c>
      <c r="D17" s="236" t="s">
        <v>5169</v>
      </c>
      <c r="E17" s="237" t="s">
        <v>332</v>
      </c>
      <c r="F17" s="235" t="s">
        <v>182</v>
      </c>
      <c r="G17" s="238">
        <v>17.885999999999999</v>
      </c>
      <c r="H17" s="238"/>
      <c r="I17" s="238">
        <f t="shared" si="0"/>
        <v>0</v>
      </c>
      <c r="J17" s="239">
        <v>0</v>
      </c>
      <c r="K17" s="238">
        <f t="shared" si="1"/>
        <v>0</v>
      </c>
      <c r="L17" s="239">
        <v>0</v>
      </c>
      <c r="M17" s="238">
        <f t="shared" si="2"/>
        <v>0</v>
      </c>
      <c r="N17" s="240">
        <v>20</v>
      </c>
      <c r="O17" s="241">
        <v>4</v>
      </c>
      <c r="P17" s="242" t="s">
        <v>146</v>
      </c>
    </row>
    <row r="18" spans="1:16" s="242" customFormat="1" ht="12.75" customHeight="1">
      <c r="A18" s="235">
        <v>3</v>
      </c>
      <c r="B18" s="235" t="s">
        <v>151</v>
      </c>
      <c r="C18" s="235" t="s">
        <v>150</v>
      </c>
      <c r="D18" s="236" t="s">
        <v>281</v>
      </c>
      <c r="E18" s="237" t="s">
        <v>280</v>
      </c>
      <c r="F18" s="235" t="s">
        <v>182</v>
      </c>
      <c r="G18" s="238">
        <v>221.76</v>
      </c>
      <c r="H18" s="238"/>
      <c r="I18" s="238">
        <f t="shared" si="0"/>
        <v>0</v>
      </c>
      <c r="J18" s="239">
        <v>0</v>
      </c>
      <c r="K18" s="238">
        <f t="shared" si="1"/>
        <v>0</v>
      </c>
      <c r="L18" s="239">
        <v>0</v>
      </c>
      <c r="M18" s="238">
        <f t="shared" si="2"/>
        <v>0</v>
      </c>
      <c r="N18" s="240">
        <v>20</v>
      </c>
      <c r="O18" s="241">
        <v>4</v>
      </c>
      <c r="P18" s="242" t="s">
        <v>146</v>
      </c>
    </row>
    <row r="19" spans="1:16" s="242" customFormat="1" ht="12.75" customHeight="1">
      <c r="A19" s="235">
        <v>4</v>
      </c>
      <c r="B19" s="235" t="s">
        <v>151</v>
      </c>
      <c r="C19" s="235" t="s">
        <v>150</v>
      </c>
      <c r="D19" s="236" t="s">
        <v>279</v>
      </c>
      <c r="E19" s="237" t="s">
        <v>278</v>
      </c>
      <c r="F19" s="235" t="s">
        <v>182</v>
      </c>
      <c r="G19" s="238">
        <v>221.76</v>
      </c>
      <c r="H19" s="238"/>
      <c r="I19" s="238">
        <f t="shared" si="0"/>
        <v>0</v>
      </c>
      <c r="J19" s="239">
        <v>0</v>
      </c>
      <c r="K19" s="238">
        <f t="shared" si="1"/>
        <v>0</v>
      </c>
      <c r="L19" s="239">
        <v>0</v>
      </c>
      <c r="M19" s="238">
        <f t="shared" si="2"/>
        <v>0</v>
      </c>
      <c r="N19" s="240">
        <v>20</v>
      </c>
      <c r="O19" s="241">
        <v>4</v>
      </c>
      <c r="P19" s="242" t="s">
        <v>146</v>
      </c>
    </row>
    <row r="20" spans="1:16" s="242" customFormat="1" ht="12.75" customHeight="1">
      <c r="A20" s="235">
        <v>5</v>
      </c>
      <c r="B20" s="235" t="s">
        <v>151</v>
      </c>
      <c r="C20" s="235" t="s">
        <v>150</v>
      </c>
      <c r="D20" s="236" t="s">
        <v>277</v>
      </c>
      <c r="E20" s="237" t="s">
        <v>276</v>
      </c>
      <c r="F20" s="235" t="s">
        <v>250</v>
      </c>
      <c r="G20" s="238">
        <v>369.6</v>
      </c>
      <c r="H20" s="238"/>
      <c r="I20" s="238">
        <f t="shared" si="0"/>
        <v>0</v>
      </c>
      <c r="J20" s="239">
        <v>0</v>
      </c>
      <c r="K20" s="238">
        <f t="shared" si="1"/>
        <v>0</v>
      </c>
      <c r="L20" s="239">
        <v>0</v>
      </c>
      <c r="M20" s="238">
        <f t="shared" si="2"/>
        <v>0</v>
      </c>
      <c r="N20" s="240">
        <v>20</v>
      </c>
      <c r="O20" s="241">
        <v>4</v>
      </c>
      <c r="P20" s="242" t="s">
        <v>146</v>
      </c>
    </row>
    <row r="21" spans="1:16" s="242" customFormat="1" ht="12.75" customHeight="1">
      <c r="A21" s="235">
        <v>6</v>
      </c>
      <c r="B21" s="235" t="s">
        <v>151</v>
      </c>
      <c r="C21" s="235" t="s">
        <v>150</v>
      </c>
      <c r="D21" s="236" t="s">
        <v>275</v>
      </c>
      <c r="E21" s="237" t="s">
        <v>274</v>
      </c>
      <c r="F21" s="235" t="s">
        <v>250</v>
      </c>
      <c r="G21" s="238">
        <v>369.6</v>
      </c>
      <c r="H21" s="238"/>
      <c r="I21" s="238">
        <f t="shared" si="0"/>
        <v>0</v>
      </c>
      <c r="J21" s="239">
        <v>0</v>
      </c>
      <c r="K21" s="238">
        <f t="shared" si="1"/>
        <v>0</v>
      </c>
      <c r="L21" s="239">
        <v>0</v>
      </c>
      <c r="M21" s="238">
        <f t="shared" si="2"/>
        <v>0</v>
      </c>
      <c r="N21" s="240">
        <v>20</v>
      </c>
      <c r="O21" s="241">
        <v>4</v>
      </c>
      <c r="P21" s="242" t="s">
        <v>146</v>
      </c>
    </row>
    <row r="22" spans="1:16" s="242" customFormat="1" ht="12.75" customHeight="1">
      <c r="A22" s="235">
        <v>7</v>
      </c>
      <c r="B22" s="235" t="s">
        <v>151</v>
      </c>
      <c r="C22" s="235" t="s">
        <v>150</v>
      </c>
      <c r="D22" s="236" t="s">
        <v>333</v>
      </c>
      <c r="E22" s="237" t="s">
        <v>5168</v>
      </c>
      <c r="F22" s="235" t="s">
        <v>250</v>
      </c>
      <c r="G22" s="238">
        <v>56.368000000000002</v>
      </c>
      <c r="H22" s="238"/>
      <c r="I22" s="238">
        <f t="shared" si="0"/>
        <v>0</v>
      </c>
      <c r="J22" s="239">
        <v>0</v>
      </c>
      <c r="K22" s="238">
        <f t="shared" si="1"/>
        <v>0</v>
      </c>
      <c r="L22" s="239">
        <v>0</v>
      </c>
      <c r="M22" s="238">
        <f t="shared" si="2"/>
        <v>0</v>
      </c>
      <c r="N22" s="240">
        <v>20</v>
      </c>
      <c r="O22" s="241">
        <v>4</v>
      </c>
      <c r="P22" s="242" t="s">
        <v>146</v>
      </c>
    </row>
    <row r="23" spans="1:16" s="242" customFormat="1" ht="12.75" customHeight="1">
      <c r="A23" s="235">
        <v>8</v>
      </c>
      <c r="B23" s="235" t="s">
        <v>151</v>
      </c>
      <c r="C23" s="235" t="s">
        <v>150</v>
      </c>
      <c r="D23" s="236" t="s">
        <v>335</v>
      </c>
      <c r="E23" s="237" t="s">
        <v>5167</v>
      </c>
      <c r="F23" s="235" t="s">
        <v>250</v>
      </c>
      <c r="G23" s="238">
        <v>56.637999999999998</v>
      </c>
      <c r="H23" s="238"/>
      <c r="I23" s="238">
        <f t="shared" si="0"/>
        <v>0</v>
      </c>
      <c r="J23" s="239">
        <v>0</v>
      </c>
      <c r="K23" s="238">
        <f t="shared" si="1"/>
        <v>0</v>
      </c>
      <c r="L23" s="239">
        <v>0</v>
      </c>
      <c r="M23" s="238">
        <f t="shared" si="2"/>
        <v>0</v>
      </c>
      <c r="N23" s="240">
        <v>20</v>
      </c>
      <c r="O23" s="241">
        <v>4</v>
      </c>
      <c r="P23" s="242" t="s">
        <v>146</v>
      </c>
    </row>
    <row r="24" spans="1:16" s="242" customFormat="1" ht="12.75" customHeight="1">
      <c r="A24" s="235">
        <v>9</v>
      </c>
      <c r="B24" s="235" t="s">
        <v>151</v>
      </c>
      <c r="C24" s="235" t="s">
        <v>150</v>
      </c>
      <c r="D24" s="236" t="s">
        <v>5166</v>
      </c>
      <c r="E24" s="237" t="s">
        <v>5165</v>
      </c>
      <c r="F24" s="235" t="s">
        <v>182</v>
      </c>
      <c r="G24" s="238">
        <v>17.885999999999999</v>
      </c>
      <c r="H24" s="238"/>
      <c r="I24" s="238">
        <f t="shared" si="0"/>
        <v>0</v>
      </c>
      <c r="J24" s="239">
        <v>0</v>
      </c>
      <c r="K24" s="238">
        <f t="shared" si="1"/>
        <v>0</v>
      </c>
      <c r="L24" s="239">
        <v>0</v>
      </c>
      <c r="M24" s="238">
        <f t="shared" si="2"/>
        <v>0</v>
      </c>
      <c r="N24" s="240">
        <v>20</v>
      </c>
      <c r="O24" s="241">
        <v>4</v>
      </c>
      <c r="P24" s="242" t="s">
        <v>146</v>
      </c>
    </row>
    <row r="25" spans="1:16" s="242" customFormat="1" ht="12.75" customHeight="1">
      <c r="A25" s="235">
        <v>10</v>
      </c>
      <c r="B25" s="235" t="s">
        <v>151</v>
      </c>
      <c r="C25" s="235" t="s">
        <v>150</v>
      </c>
      <c r="D25" s="236" t="s">
        <v>5164</v>
      </c>
      <c r="E25" s="237" t="s">
        <v>5163</v>
      </c>
      <c r="F25" s="235" t="s">
        <v>182</v>
      </c>
      <c r="G25" s="238">
        <v>17.885999999999999</v>
      </c>
      <c r="H25" s="238"/>
      <c r="I25" s="238">
        <f t="shared" si="0"/>
        <v>0</v>
      </c>
      <c r="J25" s="239">
        <v>0</v>
      </c>
      <c r="K25" s="238">
        <f t="shared" si="1"/>
        <v>0</v>
      </c>
      <c r="L25" s="239">
        <v>0</v>
      </c>
      <c r="M25" s="238">
        <f t="shared" si="2"/>
        <v>0</v>
      </c>
      <c r="N25" s="240">
        <v>20</v>
      </c>
      <c r="O25" s="241">
        <v>4</v>
      </c>
      <c r="P25" s="242" t="s">
        <v>146</v>
      </c>
    </row>
    <row r="26" spans="1:16" s="242" customFormat="1" ht="22.5" customHeight="1">
      <c r="A26" s="235">
        <v>11</v>
      </c>
      <c r="B26" s="235" t="s">
        <v>151</v>
      </c>
      <c r="C26" s="235" t="s">
        <v>150</v>
      </c>
      <c r="D26" s="236" t="s">
        <v>273</v>
      </c>
      <c r="E26" s="237" t="s">
        <v>272</v>
      </c>
      <c r="F26" s="235" t="s">
        <v>255</v>
      </c>
      <c r="G26" s="238">
        <v>81.284000000000006</v>
      </c>
      <c r="H26" s="238"/>
      <c r="I26" s="238">
        <f t="shared" si="0"/>
        <v>0</v>
      </c>
      <c r="J26" s="239">
        <v>0</v>
      </c>
      <c r="K26" s="238">
        <f t="shared" si="1"/>
        <v>0</v>
      </c>
      <c r="L26" s="239">
        <v>0</v>
      </c>
      <c r="M26" s="238">
        <f t="shared" si="2"/>
        <v>0</v>
      </c>
      <c r="N26" s="240">
        <v>20</v>
      </c>
      <c r="O26" s="241">
        <v>4</v>
      </c>
      <c r="P26" s="242" t="s">
        <v>146</v>
      </c>
    </row>
    <row r="27" spans="1:16" s="242" customFormat="1" ht="12.75" customHeight="1">
      <c r="A27" s="235">
        <v>12</v>
      </c>
      <c r="B27" s="235" t="s">
        <v>151</v>
      </c>
      <c r="C27" s="235" t="s">
        <v>150</v>
      </c>
      <c r="D27" s="236" t="s">
        <v>271</v>
      </c>
      <c r="E27" s="237" t="s">
        <v>270</v>
      </c>
      <c r="F27" s="235" t="s">
        <v>255</v>
      </c>
      <c r="G27" s="238">
        <v>81.284000000000006</v>
      </c>
      <c r="H27" s="238"/>
      <c r="I27" s="238">
        <f t="shared" si="0"/>
        <v>0</v>
      </c>
      <c r="J27" s="239">
        <v>0</v>
      </c>
      <c r="K27" s="238">
        <f t="shared" si="1"/>
        <v>0</v>
      </c>
      <c r="L27" s="239">
        <v>0</v>
      </c>
      <c r="M27" s="238">
        <f t="shared" si="2"/>
        <v>0</v>
      </c>
      <c r="N27" s="240">
        <v>20</v>
      </c>
      <c r="O27" s="241">
        <v>4</v>
      </c>
      <c r="P27" s="242" t="s">
        <v>146</v>
      </c>
    </row>
    <row r="28" spans="1:16" s="242" customFormat="1" ht="12.75" customHeight="1">
      <c r="A28" s="235">
        <v>13</v>
      </c>
      <c r="B28" s="235" t="s">
        <v>151</v>
      </c>
      <c r="C28" s="235" t="s">
        <v>150</v>
      </c>
      <c r="D28" s="236" t="s">
        <v>269</v>
      </c>
      <c r="E28" s="237" t="s">
        <v>268</v>
      </c>
      <c r="F28" s="235" t="s">
        <v>182</v>
      </c>
      <c r="G28" s="238">
        <v>81.284000000000006</v>
      </c>
      <c r="H28" s="238"/>
      <c r="I28" s="238">
        <f t="shared" si="0"/>
        <v>0</v>
      </c>
      <c r="J28" s="239">
        <v>0</v>
      </c>
      <c r="K28" s="238">
        <f t="shared" si="1"/>
        <v>0</v>
      </c>
      <c r="L28" s="239">
        <v>0</v>
      </c>
      <c r="M28" s="238">
        <f t="shared" si="2"/>
        <v>0</v>
      </c>
      <c r="N28" s="240">
        <v>20</v>
      </c>
      <c r="O28" s="241">
        <v>4</v>
      </c>
      <c r="P28" s="242" t="s">
        <v>146</v>
      </c>
    </row>
    <row r="29" spans="1:16" s="242" customFormat="1" ht="12.75" customHeight="1">
      <c r="A29" s="235">
        <v>14</v>
      </c>
      <c r="B29" s="235" t="s">
        <v>151</v>
      </c>
      <c r="C29" s="235" t="s">
        <v>150</v>
      </c>
      <c r="D29" s="236" t="s">
        <v>267</v>
      </c>
      <c r="E29" s="237" t="s">
        <v>266</v>
      </c>
      <c r="F29" s="235" t="s">
        <v>255</v>
      </c>
      <c r="G29" s="238">
        <v>81.284000000000006</v>
      </c>
      <c r="H29" s="238"/>
      <c r="I29" s="238">
        <f t="shared" si="0"/>
        <v>0</v>
      </c>
      <c r="J29" s="239">
        <v>0</v>
      </c>
      <c r="K29" s="238">
        <f t="shared" si="1"/>
        <v>0</v>
      </c>
      <c r="L29" s="239">
        <v>0</v>
      </c>
      <c r="M29" s="238">
        <f t="shared" si="2"/>
        <v>0</v>
      </c>
      <c r="N29" s="240">
        <v>20</v>
      </c>
      <c r="O29" s="241">
        <v>4</v>
      </c>
      <c r="P29" s="242" t="s">
        <v>146</v>
      </c>
    </row>
    <row r="30" spans="1:16" s="242" customFormat="1" ht="22.5" customHeight="1">
      <c r="A30" s="235">
        <v>15</v>
      </c>
      <c r="B30" s="235" t="s">
        <v>151</v>
      </c>
      <c r="C30" s="235" t="s">
        <v>150</v>
      </c>
      <c r="D30" s="236" t="s">
        <v>265</v>
      </c>
      <c r="E30" s="237" t="s">
        <v>264</v>
      </c>
      <c r="F30" s="235" t="s">
        <v>182</v>
      </c>
      <c r="G30" s="238">
        <v>158.36199999999999</v>
      </c>
      <c r="H30" s="238"/>
      <c r="I30" s="238">
        <f t="shared" si="0"/>
        <v>0</v>
      </c>
      <c r="J30" s="239">
        <v>0</v>
      </c>
      <c r="K30" s="238">
        <f t="shared" si="1"/>
        <v>0</v>
      </c>
      <c r="L30" s="239">
        <v>0</v>
      </c>
      <c r="M30" s="238">
        <f t="shared" si="2"/>
        <v>0</v>
      </c>
      <c r="N30" s="240">
        <v>20</v>
      </c>
      <c r="O30" s="241">
        <v>4</v>
      </c>
      <c r="P30" s="242" t="s">
        <v>146</v>
      </c>
    </row>
    <row r="31" spans="1:16" s="242" customFormat="1" ht="12.75" customHeight="1">
      <c r="A31" s="235">
        <v>16</v>
      </c>
      <c r="B31" s="235" t="s">
        <v>151</v>
      </c>
      <c r="C31" s="235" t="s">
        <v>150</v>
      </c>
      <c r="D31" s="236" t="s">
        <v>263</v>
      </c>
      <c r="E31" s="237" t="s">
        <v>262</v>
      </c>
      <c r="F31" s="235" t="s">
        <v>182</v>
      </c>
      <c r="G31" s="238">
        <v>56.143999999999998</v>
      </c>
      <c r="H31" s="238"/>
      <c r="I31" s="238">
        <f t="shared" si="0"/>
        <v>0</v>
      </c>
      <c r="J31" s="239">
        <v>0</v>
      </c>
      <c r="K31" s="238">
        <f t="shared" si="1"/>
        <v>0</v>
      </c>
      <c r="L31" s="239">
        <v>0</v>
      </c>
      <c r="M31" s="238">
        <f t="shared" si="2"/>
        <v>0</v>
      </c>
      <c r="N31" s="240">
        <v>20</v>
      </c>
      <c r="O31" s="241">
        <v>4</v>
      </c>
      <c r="P31" s="242" t="s">
        <v>146</v>
      </c>
    </row>
    <row r="32" spans="1:16" s="250" customFormat="1" ht="12.75" customHeight="1">
      <c r="A32" s="243">
        <v>17</v>
      </c>
      <c r="B32" s="243" t="s">
        <v>157</v>
      </c>
      <c r="C32" s="243" t="s">
        <v>160</v>
      </c>
      <c r="D32" s="244" t="s">
        <v>261</v>
      </c>
      <c r="E32" s="245" t="s">
        <v>260</v>
      </c>
      <c r="F32" s="243" t="s">
        <v>166</v>
      </c>
      <c r="G32" s="246">
        <v>94.698999999999998</v>
      </c>
      <c r="H32" s="246"/>
      <c r="I32" s="246">
        <f t="shared" si="0"/>
        <v>0</v>
      </c>
      <c r="J32" s="247">
        <v>0</v>
      </c>
      <c r="K32" s="246">
        <f t="shared" si="1"/>
        <v>0</v>
      </c>
      <c r="L32" s="247">
        <v>0</v>
      </c>
      <c r="M32" s="246">
        <f t="shared" si="2"/>
        <v>0</v>
      </c>
      <c r="N32" s="248">
        <v>20</v>
      </c>
      <c r="O32" s="249">
        <v>8</v>
      </c>
      <c r="P32" s="250" t="s">
        <v>146</v>
      </c>
    </row>
    <row r="33" spans="1:16" s="232" customFormat="1" ht="12.75" customHeight="1">
      <c r="B33" s="233" t="s">
        <v>58</v>
      </c>
      <c r="D33" s="232" t="s">
        <v>259</v>
      </c>
      <c r="E33" s="232" t="s">
        <v>258</v>
      </c>
      <c r="I33" s="234">
        <f>SUM(I34:I39)</f>
        <v>0</v>
      </c>
      <c r="K33" s="234">
        <f>SUM(K34:K39)</f>
        <v>0</v>
      </c>
      <c r="M33" s="234">
        <f>SUM(M34:M39)</f>
        <v>0</v>
      </c>
      <c r="P33" s="232" t="s">
        <v>152</v>
      </c>
    </row>
    <row r="34" spans="1:16" s="242" customFormat="1" ht="22.5" customHeight="1">
      <c r="A34" s="235">
        <v>18</v>
      </c>
      <c r="B34" s="235" t="s">
        <v>151</v>
      </c>
      <c r="C34" s="235" t="s">
        <v>150</v>
      </c>
      <c r="D34" s="236" t="s">
        <v>257</v>
      </c>
      <c r="E34" s="237" t="s">
        <v>256</v>
      </c>
      <c r="F34" s="235" t="s">
        <v>255</v>
      </c>
      <c r="G34" s="238">
        <v>14.304</v>
      </c>
      <c r="H34" s="238"/>
      <c r="I34" s="238">
        <f t="shared" ref="I34:I39" si="3">ROUND(G34*H34,3)</f>
        <v>0</v>
      </c>
      <c r="J34" s="239">
        <v>0</v>
      </c>
      <c r="K34" s="238">
        <f t="shared" ref="K34:K39" si="4">G34*J34</f>
        <v>0</v>
      </c>
      <c r="L34" s="239">
        <v>0</v>
      </c>
      <c r="M34" s="238">
        <f t="shared" ref="M34:M39" si="5">G34*L34</f>
        <v>0</v>
      </c>
      <c r="N34" s="240">
        <v>20</v>
      </c>
      <c r="O34" s="241">
        <v>4</v>
      </c>
      <c r="P34" s="242" t="s">
        <v>146</v>
      </c>
    </row>
    <row r="35" spans="1:16" s="242" customFormat="1" ht="12.75" customHeight="1">
      <c r="A35" s="235">
        <v>19</v>
      </c>
      <c r="B35" s="235" t="s">
        <v>151</v>
      </c>
      <c r="C35" s="235" t="s">
        <v>150</v>
      </c>
      <c r="D35" s="236" t="s">
        <v>5162</v>
      </c>
      <c r="E35" s="237" t="s">
        <v>5161</v>
      </c>
      <c r="F35" s="235" t="s">
        <v>182</v>
      </c>
      <c r="G35" s="238">
        <v>1.32</v>
      </c>
      <c r="H35" s="238"/>
      <c r="I35" s="238">
        <f t="shared" si="3"/>
        <v>0</v>
      </c>
      <c r="J35" s="239">
        <v>0</v>
      </c>
      <c r="K35" s="238">
        <f t="shared" si="4"/>
        <v>0</v>
      </c>
      <c r="L35" s="239">
        <v>0</v>
      </c>
      <c r="M35" s="238">
        <f t="shared" si="5"/>
        <v>0</v>
      </c>
      <c r="N35" s="240">
        <v>20</v>
      </c>
      <c r="O35" s="241">
        <v>4</v>
      </c>
      <c r="P35" s="242" t="s">
        <v>146</v>
      </c>
    </row>
    <row r="36" spans="1:16" s="242" customFormat="1" ht="12.75" customHeight="1">
      <c r="A36" s="235">
        <v>20</v>
      </c>
      <c r="B36" s="235" t="s">
        <v>151</v>
      </c>
      <c r="C36" s="235" t="s">
        <v>150</v>
      </c>
      <c r="D36" s="236" t="s">
        <v>254</v>
      </c>
      <c r="E36" s="237" t="s">
        <v>253</v>
      </c>
      <c r="F36" s="235" t="s">
        <v>182</v>
      </c>
      <c r="G36" s="238">
        <v>0.75</v>
      </c>
      <c r="H36" s="238"/>
      <c r="I36" s="238">
        <f t="shared" si="3"/>
        <v>0</v>
      </c>
      <c r="J36" s="239">
        <v>0</v>
      </c>
      <c r="K36" s="238">
        <f t="shared" si="4"/>
        <v>0</v>
      </c>
      <c r="L36" s="239">
        <v>0</v>
      </c>
      <c r="M36" s="238">
        <f t="shared" si="5"/>
        <v>0</v>
      </c>
      <c r="N36" s="240">
        <v>20</v>
      </c>
      <c r="O36" s="241">
        <v>4</v>
      </c>
      <c r="P36" s="242" t="s">
        <v>146</v>
      </c>
    </row>
    <row r="37" spans="1:16" s="242" customFormat="1" ht="22.5" customHeight="1">
      <c r="A37" s="235">
        <v>21</v>
      </c>
      <c r="B37" s="235" t="s">
        <v>151</v>
      </c>
      <c r="C37" s="235" t="s">
        <v>150</v>
      </c>
      <c r="D37" s="236" t="s">
        <v>252</v>
      </c>
      <c r="E37" s="237" t="s">
        <v>251</v>
      </c>
      <c r="F37" s="235" t="s">
        <v>250</v>
      </c>
      <c r="G37" s="238">
        <v>4.5</v>
      </c>
      <c r="H37" s="238"/>
      <c r="I37" s="238">
        <f t="shared" si="3"/>
        <v>0</v>
      </c>
      <c r="J37" s="239">
        <v>0</v>
      </c>
      <c r="K37" s="238">
        <f t="shared" si="4"/>
        <v>0</v>
      </c>
      <c r="L37" s="239">
        <v>0</v>
      </c>
      <c r="M37" s="238">
        <f t="shared" si="5"/>
        <v>0</v>
      </c>
      <c r="N37" s="240">
        <v>20</v>
      </c>
      <c r="O37" s="241">
        <v>4</v>
      </c>
      <c r="P37" s="242" t="s">
        <v>146</v>
      </c>
    </row>
    <row r="38" spans="1:16" s="242" customFormat="1" ht="22.5" customHeight="1">
      <c r="A38" s="235">
        <v>22</v>
      </c>
      <c r="B38" s="235" t="s">
        <v>151</v>
      </c>
      <c r="C38" s="235" t="s">
        <v>150</v>
      </c>
      <c r="D38" s="236" t="s">
        <v>5160</v>
      </c>
      <c r="E38" s="237" t="s">
        <v>5159</v>
      </c>
      <c r="F38" s="235" t="s">
        <v>166</v>
      </c>
      <c r="G38" s="238">
        <v>0.04</v>
      </c>
      <c r="H38" s="238"/>
      <c r="I38" s="238">
        <f t="shared" si="3"/>
        <v>0</v>
      </c>
      <c r="J38" s="239">
        <v>0</v>
      </c>
      <c r="K38" s="238">
        <f t="shared" si="4"/>
        <v>0</v>
      </c>
      <c r="L38" s="239">
        <v>0</v>
      </c>
      <c r="M38" s="238">
        <f t="shared" si="5"/>
        <v>0</v>
      </c>
      <c r="N38" s="240">
        <v>20</v>
      </c>
      <c r="O38" s="241">
        <v>4</v>
      </c>
      <c r="P38" s="242" t="s">
        <v>146</v>
      </c>
    </row>
    <row r="39" spans="1:16" s="242" customFormat="1" ht="22.5" customHeight="1">
      <c r="A39" s="235">
        <v>23</v>
      </c>
      <c r="B39" s="235" t="s">
        <v>151</v>
      </c>
      <c r="C39" s="235" t="s">
        <v>150</v>
      </c>
      <c r="D39" s="236" t="s">
        <v>5158</v>
      </c>
      <c r="E39" s="237" t="s">
        <v>5157</v>
      </c>
      <c r="F39" s="235" t="s">
        <v>171</v>
      </c>
      <c r="G39" s="238">
        <v>1</v>
      </c>
      <c r="H39" s="238"/>
      <c r="I39" s="238">
        <f t="shared" si="3"/>
        <v>0</v>
      </c>
      <c r="J39" s="239">
        <v>0</v>
      </c>
      <c r="K39" s="238">
        <f t="shared" si="4"/>
        <v>0</v>
      </c>
      <c r="L39" s="239">
        <v>0</v>
      </c>
      <c r="M39" s="238">
        <f t="shared" si="5"/>
        <v>0</v>
      </c>
      <c r="N39" s="240">
        <v>20</v>
      </c>
      <c r="O39" s="241">
        <v>4</v>
      </c>
      <c r="P39" s="242" t="s">
        <v>146</v>
      </c>
    </row>
    <row r="40" spans="1:16" s="232" customFormat="1" ht="12.75" customHeight="1">
      <c r="B40" s="233" t="s">
        <v>58</v>
      </c>
      <c r="D40" s="232" t="s">
        <v>249</v>
      </c>
      <c r="E40" s="232" t="s">
        <v>248</v>
      </c>
      <c r="I40" s="234">
        <f>SUM(I41:I107)</f>
        <v>0</v>
      </c>
      <c r="K40" s="234">
        <f>SUM(K41:K107)</f>
        <v>0</v>
      </c>
      <c r="M40" s="234">
        <f>SUM(M41:M107)</f>
        <v>0</v>
      </c>
      <c r="P40" s="232" t="s">
        <v>152</v>
      </c>
    </row>
    <row r="41" spans="1:16" s="242" customFormat="1" ht="12.75" customHeight="1">
      <c r="A41" s="235">
        <v>24</v>
      </c>
      <c r="B41" s="235" t="s">
        <v>151</v>
      </c>
      <c r="C41" s="235" t="s">
        <v>150</v>
      </c>
      <c r="D41" s="236" t="s">
        <v>5156</v>
      </c>
      <c r="E41" s="237" t="s">
        <v>5155</v>
      </c>
      <c r="F41" s="235" t="s">
        <v>171</v>
      </c>
      <c r="G41" s="238">
        <v>6</v>
      </c>
      <c r="H41" s="238"/>
      <c r="I41" s="238">
        <f t="shared" ref="I41:I72" si="6">ROUND(G41*H41,3)</f>
        <v>0</v>
      </c>
      <c r="J41" s="239">
        <v>0</v>
      </c>
      <c r="K41" s="238">
        <f t="shared" ref="K41:K72" si="7">G41*J41</f>
        <v>0</v>
      </c>
      <c r="L41" s="239">
        <v>0</v>
      </c>
      <c r="M41" s="238">
        <f t="shared" ref="M41:M72" si="8">G41*L41</f>
        <v>0</v>
      </c>
      <c r="N41" s="240">
        <v>20</v>
      </c>
      <c r="O41" s="241">
        <v>4</v>
      </c>
      <c r="P41" s="242" t="s">
        <v>146</v>
      </c>
    </row>
    <row r="42" spans="1:16" s="250" customFormat="1" ht="12.75" customHeight="1">
      <c r="A42" s="243">
        <v>25</v>
      </c>
      <c r="B42" s="243" t="s">
        <v>157</v>
      </c>
      <c r="C42" s="243" t="s">
        <v>160</v>
      </c>
      <c r="D42" s="244" t="s">
        <v>5154</v>
      </c>
      <c r="E42" s="245" t="s">
        <v>5153</v>
      </c>
      <c r="F42" s="243" t="s">
        <v>171</v>
      </c>
      <c r="G42" s="246">
        <v>1.01</v>
      </c>
      <c r="H42" s="246"/>
      <c r="I42" s="246">
        <f t="shared" si="6"/>
        <v>0</v>
      </c>
      <c r="J42" s="247">
        <v>0</v>
      </c>
      <c r="K42" s="246">
        <f t="shared" si="7"/>
        <v>0</v>
      </c>
      <c r="L42" s="247">
        <v>0</v>
      </c>
      <c r="M42" s="246">
        <f t="shared" si="8"/>
        <v>0</v>
      </c>
      <c r="N42" s="248">
        <v>20</v>
      </c>
      <c r="O42" s="249">
        <v>8</v>
      </c>
      <c r="P42" s="250" t="s">
        <v>146</v>
      </c>
    </row>
    <row r="43" spans="1:16" s="250" customFormat="1" ht="12.75" customHeight="1">
      <c r="A43" s="243">
        <v>26</v>
      </c>
      <c r="B43" s="243" t="s">
        <v>157</v>
      </c>
      <c r="C43" s="243" t="s">
        <v>160</v>
      </c>
      <c r="D43" s="244" t="s">
        <v>5152</v>
      </c>
      <c r="E43" s="245" t="s">
        <v>5151</v>
      </c>
      <c r="F43" s="243" t="s">
        <v>171</v>
      </c>
      <c r="G43" s="246">
        <v>1.01</v>
      </c>
      <c r="H43" s="246"/>
      <c r="I43" s="246">
        <f t="shared" si="6"/>
        <v>0</v>
      </c>
      <c r="J43" s="247">
        <v>0</v>
      </c>
      <c r="K43" s="246">
        <f t="shared" si="7"/>
        <v>0</v>
      </c>
      <c r="L43" s="247">
        <v>0</v>
      </c>
      <c r="M43" s="246">
        <f t="shared" si="8"/>
        <v>0</v>
      </c>
      <c r="N43" s="248">
        <v>20</v>
      </c>
      <c r="O43" s="249">
        <v>8</v>
      </c>
      <c r="P43" s="250" t="s">
        <v>146</v>
      </c>
    </row>
    <row r="44" spans="1:16" s="250" customFormat="1" ht="12.75" customHeight="1">
      <c r="A44" s="243">
        <v>27</v>
      </c>
      <c r="B44" s="243" t="s">
        <v>157</v>
      </c>
      <c r="C44" s="243" t="s">
        <v>160</v>
      </c>
      <c r="D44" s="244" t="s">
        <v>5150</v>
      </c>
      <c r="E44" s="245" t="s">
        <v>5149</v>
      </c>
      <c r="F44" s="243" t="s">
        <v>171</v>
      </c>
      <c r="G44" s="246">
        <v>2.02</v>
      </c>
      <c r="H44" s="246"/>
      <c r="I44" s="246">
        <f t="shared" si="6"/>
        <v>0</v>
      </c>
      <c r="J44" s="247">
        <v>0</v>
      </c>
      <c r="K44" s="246">
        <f t="shared" si="7"/>
        <v>0</v>
      </c>
      <c r="L44" s="247">
        <v>0</v>
      </c>
      <c r="M44" s="246">
        <f t="shared" si="8"/>
        <v>0</v>
      </c>
      <c r="N44" s="248">
        <v>20</v>
      </c>
      <c r="O44" s="249">
        <v>8</v>
      </c>
      <c r="P44" s="250" t="s">
        <v>146</v>
      </c>
    </row>
    <row r="45" spans="1:16" s="250" customFormat="1" ht="12.75" customHeight="1">
      <c r="A45" s="243">
        <v>28</v>
      </c>
      <c r="B45" s="243" t="s">
        <v>157</v>
      </c>
      <c r="C45" s="243" t="s">
        <v>160</v>
      </c>
      <c r="D45" s="244" t="s">
        <v>5148</v>
      </c>
      <c r="E45" s="245" t="s">
        <v>5147</v>
      </c>
      <c r="F45" s="243" t="s">
        <v>171</v>
      </c>
      <c r="G45" s="246">
        <v>2.02</v>
      </c>
      <c r="H45" s="246"/>
      <c r="I45" s="246">
        <f t="shared" si="6"/>
        <v>0</v>
      </c>
      <c r="J45" s="247">
        <v>0</v>
      </c>
      <c r="K45" s="246">
        <f t="shared" si="7"/>
        <v>0</v>
      </c>
      <c r="L45" s="247">
        <v>0</v>
      </c>
      <c r="M45" s="246">
        <f t="shared" si="8"/>
        <v>0</v>
      </c>
      <c r="N45" s="248">
        <v>20</v>
      </c>
      <c r="O45" s="249">
        <v>8</v>
      </c>
      <c r="P45" s="250" t="s">
        <v>146</v>
      </c>
    </row>
    <row r="46" spans="1:16" s="242" customFormat="1" ht="12.75" customHeight="1">
      <c r="A46" s="235">
        <v>29</v>
      </c>
      <c r="B46" s="235" t="s">
        <v>151</v>
      </c>
      <c r="C46" s="235" t="s">
        <v>150</v>
      </c>
      <c r="D46" s="236" t="s">
        <v>5146</v>
      </c>
      <c r="E46" s="237" t="s">
        <v>5145</v>
      </c>
      <c r="F46" s="235" t="s">
        <v>171</v>
      </c>
      <c r="G46" s="238">
        <v>10</v>
      </c>
      <c r="H46" s="238"/>
      <c r="I46" s="238">
        <f t="shared" si="6"/>
        <v>0</v>
      </c>
      <c r="J46" s="239">
        <v>0</v>
      </c>
      <c r="K46" s="238">
        <f t="shared" si="7"/>
        <v>0</v>
      </c>
      <c r="L46" s="239">
        <v>0</v>
      </c>
      <c r="M46" s="238">
        <f t="shared" si="8"/>
        <v>0</v>
      </c>
      <c r="N46" s="240">
        <v>20</v>
      </c>
      <c r="O46" s="241">
        <v>4</v>
      </c>
      <c r="P46" s="242" t="s">
        <v>146</v>
      </c>
    </row>
    <row r="47" spans="1:16" s="250" customFormat="1" ht="12.75" customHeight="1">
      <c r="A47" s="243">
        <v>30</v>
      </c>
      <c r="B47" s="243" t="s">
        <v>157</v>
      </c>
      <c r="C47" s="243" t="s">
        <v>160</v>
      </c>
      <c r="D47" s="244" t="s">
        <v>5144</v>
      </c>
      <c r="E47" s="245" t="s">
        <v>5143</v>
      </c>
      <c r="F47" s="243" t="s">
        <v>171</v>
      </c>
      <c r="G47" s="246">
        <v>2.02</v>
      </c>
      <c r="H47" s="246"/>
      <c r="I47" s="246">
        <f t="shared" si="6"/>
        <v>0</v>
      </c>
      <c r="J47" s="247">
        <v>0</v>
      </c>
      <c r="K47" s="246">
        <f t="shared" si="7"/>
        <v>0</v>
      </c>
      <c r="L47" s="247">
        <v>0</v>
      </c>
      <c r="M47" s="246">
        <f t="shared" si="8"/>
        <v>0</v>
      </c>
      <c r="N47" s="248">
        <v>20</v>
      </c>
      <c r="O47" s="249">
        <v>8</v>
      </c>
      <c r="P47" s="250" t="s">
        <v>146</v>
      </c>
    </row>
    <row r="48" spans="1:16" s="250" customFormat="1" ht="12.75" customHeight="1">
      <c r="A48" s="243">
        <v>31</v>
      </c>
      <c r="B48" s="243" t="s">
        <v>157</v>
      </c>
      <c r="C48" s="243" t="s">
        <v>160</v>
      </c>
      <c r="D48" s="244" t="s">
        <v>5142</v>
      </c>
      <c r="E48" s="245" t="s">
        <v>5141</v>
      </c>
      <c r="F48" s="243" t="s">
        <v>171</v>
      </c>
      <c r="G48" s="246">
        <v>1.01</v>
      </c>
      <c r="H48" s="246"/>
      <c r="I48" s="246">
        <f t="shared" si="6"/>
        <v>0</v>
      </c>
      <c r="J48" s="247">
        <v>0</v>
      </c>
      <c r="K48" s="246">
        <f t="shared" si="7"/>
        <v>0</v>
      </c>
      <c r="L48" s="247">
        <v>0</v>
      </c>
      <c r="M48" s="246">
        <f t="shared" si="8"/>
        <v>0</v>
      </c>
      <c r="N48" s="248">
        <v>20</v>
      </c>
      <c r="O48" s="249">
        <v>8</v>
      </c>
      <c r="P48" s="250" t="s">
        <v>146</v>
      </c>
    </row>
    <row r="49" spans="1:16" s="250" customFormat="1" ht="12.75" customHeight="1">
      <c r="A49" s="243">
        <v>32</v>
      </c>
      <c r="B49" s="243" t="s">
        <v>157</v>
      </c>
      <c r="C49" s="243" t="s">
        <v>160</v>
      </c>
      <c r="D49" s="244" t="s">
        <v>5140</v>
      </c>
      <c r="E49" s="245" t="s">
        <v>5139</v>
      </c>
      <c r="F49" s="243" t="s">
        <v>171</v>
      </c>
      <c r="G49" s="246">
        <v>1.01</v>
      </c>
      <c r="H49" s="246"/>
      <c r="I49" s="246">
        <f t="shared" si="6"/>
        <v>0</v>
      </c>
      <c r="J49" s="247">
        <v>0</v>
      </c>
      <c r="K49" s="246">
        <f t="shared" si="7"/>
        <v>0</v>
      </c>
      <c r="L49" s="247">
        <v>0</v>
      </c>
      <c r="M49" s="246">
        <f t="shared" si="8"/>
        <v>0</v>
      </c>
      <c r="N49" s="248">
        <v>20</v>
      </c>
      <c r="O49" s="249">
        <v>8</v>
      </c>
      <c r="P49" s="250" t="s">
        <v>146</v>
      </c>
    </row>
    <row r="50" spans="1:16" s="250" customFormat="1" ht="12.75" customHeight="1">
      <c r="A50" s="243">
        <v>33</v>
      </c>
      <c r="B50" s="243" t="s">
        <v>157</v>
      </c>
      <c r="C50" s="243" t="s">
        <v>160</v>
      </c>
      <c r="D50" s="244" t="s">
        <v>5138</v>
      </c>
      <c r="E50" s="245" t="s">
        <v>5137</v>
      </c>
      <c r="F50" s="243" t="s">
        <v>171</v>
      </c>
      <c r="G50" s="246">
        <v>2.02</v>
      </c>
      <c r="H50" s="246"/>
      <c r="I50" s="246">
        <f t="shared" si="6"/>
        <v>0</v>
      </c>
      <c r="J50" s="247">
        <v>0</v>
      </c>
      <c r="K50" s="246">
        <f t="shared" si="7"/>
        <v>0</v>
      </c>
      <c r="L50" s="247">
        <v>0</v>
      </c>
      <c r="M50" s="246">
        <f t="shared" si="8"/>
        <v>0</v>
      </c>
      <c r="N50" s="248">
        <v>20</v>
      </c>
      <c r="O50" s="249">
        <v>8</v>
      </c>
      <c r="P50" s="250" t="s">
        <v>146</v>
      </c>
    </row>
    <row r="51" spans="1:16" s="250" customFormat="1" ht="12.75" customHeight="1">
      <c r="A51" s="243">
        <v>34</v>
      </c>
      <c r="B51" s="243" t="s">
        <v>157</v>
      </c>
      <c r="C51" s="243" t="s">
        <v>160</v>
      </c>
      <c r="D51" s="244" t="s">
        <v>5136</v>
      </c>
      <c r="E51" s="245" t="s">
        <v>5135</v>
      </c>
      <c r="F51" s="243" t="s">
        <v>171</v>
      </c>
      <c r="G51" s="246">
        <v>1.01</v>
      </c>
      <c r="H51" s="246"/>
      <c r="I51" s="246">
        <f t="shared" si="6"/>
        <v>0</v>
      </c>
      <c r="J51" s="247">
        <v>0</v>
      </c>
      <c r="K51" s="246">
        <f t="shared" si="7"/>
        <v>0</v>
      </c>
      <c r="L51" s="247">
        <v>0</v>
      </c>
      <c r="M51" s="246">
        <f t="shared" si="8"/>
        <v>0</v>
      </c>
      <c r="N51" s="248">
        <v>20</v>
      </c>
      <c r="O51" s="249">
        <v>8</v>
      </c>
      <c r="P51" s="250" t="s">
        <v>146</v>
      </c>
    </row>
    <row r="52" spans="1:16" s="250" customFormat="1" ht="12.75" customHeight="1">
      <c r="A52" s="243">
        <v>35</v>
      </c>
      <c r="B52" s="243" t="s">
        <v>157</v>
      </c>
      <c r="C52" s="243" t="s">
        <v>160</v>
      </c>
      <c r="D52" s="244" t="s">
        <v>247</v>
      </c>
      <c r="E52" s="245" t="s">
        <v>246</v>
      </c>
      <c r="F52" s="243" t="s">
        <v>171</v>
      </c>
      <c r="G52" s="246">
        <v>1.01</v>
      </c>
      <c r="H52" s="246"/>
      <c r="I52" s="246">
        <f t="shared" si="6"/>
        <v>0</v>
      </c>
      <c r="J52" s="247">
        <v>0</v>
      </c>
      <c r="K52" s="246">
        <f t="shared" si="7"/>
        <v>0</v>
      </c>
      <c r="L52" s="247">
        <v>0</v>
      </c>
      <c r="M52" s="246">
        <f t="shared" si="8"/>
        <v>0</v>
      </c>
      <c r="N52" s="248">
        <v>20</v>
      </c>
      <c r="O52" s="249">
        <v>8</v>
      </c>
      <c r="P52" s="250" t="s">
        <v>146</v>
      </c>
    </row>
    <row r="53" spans="1:16" s="250" customFormat="1" ht="22.5" customHeight="1">
      <c r="A53" s="243">
        <v>36</v>
      </c>
      <c r="B53" s="243" t="s">
        <v>157</v>
      </c>
      <c r="C53" s="243" t="s">
        <v>160</v>
      </c>
      <c r="D53" s="244" t="s">
        <v>5134</v>
      </c>
      <c r="E53" s="245" t="s">
        <v>5133</v>
      </c>
      <c r="F53" s="243" t="s">
        <v>171</v>
      </c>
      <c r="G53" s="246">
        <v>2.02</v>
      </c>
      <c r="H53" s="246"/>
      <c r="I53" s="246">
        <f t="shared" si="6"/>
        <v>0</v>
      </c>
      <c r="J53" s="247">
        <v>0</v>
      </c>
      <c r="K53" s="246">
        <f t="shared" si="7"/>
        <v>0</v>
      </c>
      <c r="L53" s="247">
        <v>0</v>
      </c>
      <c r="M53" s="246">
        <f t="shared" si="8"/>
        <v>0</v>
      </c>
      <c r="N53" s="248">
        <v>20</v>
      </c>
      <c r="O53" s="249">
        <v>8</v>
      </c>
      <c r="P53" s="250" t="s">
        <v>146</v>
      </c>
    </row>
    <row r="54" spans="1:16" s="242" customFormat="1" ht="12.75" customHeight="1">
      <c r="A54" s="235">
        <v>37</v>
      </c>
      <c r="B54" s="235" t="s">
        <v>151</v>
      </c>
      <c r="C54" s="235" t="s">
        <v>150</v>
      </c>
      <c r="D54" s="236" t="s">
        <v>5132</v>
      </c>
      <c r="E54" s="237" t="s">
        <v>5131</v>
      </c>
      <c r="F54" s="235" t="s">
        <v>171</v>
      </c>
      <c r="G54" s="238">
        <v>1</v>
      </c>
      <c r="H54" s="238"/>
      <c r="I54" s="238">
        <f t="shared" si="6"/>
        <v>0</v>
      </c>
      <c r="J54" s="239">
        <v>0</v>
      </c>
      <c r="K54" s="238">
        <f t="shared" si="7"/>
        <v>0</v>
      </c>
      <c r="L54" s="239">
        <v>0</v>
      </c>
      <c r="M54" s="238">
        <f t="shared" si="8"/>
        <v>0</v>
      </c>
      <c r="N54" s="240">
        <v>20</v>
      </c>
      <c r="O54" s="241">
        <v>4</v>
      </c>
      <c r="P54" s="242" t="s">
        <v>146</v>
      </c>
    </row>
    <row r="55" spans="1:16" s="250" customFormat="1" ht="12.75" customHeight="1">
      <c r="A55" s="243">
        <v>38</v>
      </c>
      <c r="B55" s="243" t="s">
        <v>157</v>
      </c>
      <c r="C55" s="243" t="s">
        <v>160</v>
      </c>
      <c r="D55" s="244" t="s">
        <v>5130</v>
      </c>
      <c r="E55" s="245" t="s">
        <v>5129</v>
      </c>
      <c r="F55" s="243" t="s">
        <v>171</v>
      </c>
      <c r="G55" s="246">
        <v>1.01</v>
      </c>
      <c r="H55" s="246"/>
      <c r="I55" s="246">
        <f t="shared" si="6"/>
        <v>0</v>
      </c>
      <c r="J55" s="247">
        <v>0</v>
      </c>
      <c r="K55" s="246">
        <f t="shared" si="7"/>
        <v>0</v>
      </c>
      <c r="L55" s="247">
        <v>0</v>
      </c>
      <c r="M55" s="246">
        <f t="shared" si="8"/>
        <v>0</v>
      </c>
      <c r="N55" s="248">
        <v>20</v>
      </c>
      <c r="O55" s="249">
        <v>8</v>
      </c>
      <c r="P55" s="250" t="s">
        <v>146</v>
      </c>
    </row>
    <row r="56" spans="1:16" s="242" customFormat="1" ht="12.75" customHeight="1">
      <c r="A56" s="235">
        <v>39</v>
      </c>
      <c r="B56" s="235" t="s">
        <v>151</v>
      </c>
      <c r="C56" s="235" t="s">
        <v>150</v>
      </c>
      <c r="D56" s="236" t="s">
        <v>235</v>
      </c>
      <c r="E56" s="237" t="s">
        <v>234</v>
      </c>
      <c r="F56" s="235" t="s">
        <v>171</v>
      </c>
      <c r="G56" s="238">
        <v>4</v>
      </c>
      <c r="H56" s="238"/>
      <c r="I56" s="238">
        <f t="shared" si="6"/>
        <v>0</v>
      </c>
      <c r="J56" s="239">
        <v>0</v>
      </c>
      <c r="K56" s="238">
        <f t="shared" si="7"/>
        <v>0</v>
      </c>
      <c r="L56" s="239">
        <v>0</v>
      </c>
      <c r="M56" s="238">
        <f t="shared" si="8"/>
        <v>0</v>
      </c>
      <c r="N56" s="240">
        <v>20</v>
      </c>
      <c r="O56" s="241">
        <v>4</v>
      </c>
      <c r="P56" s="242" t="s">
        <v>146</v>
      </c>
    </row>
    <row r="57" spans="1:16" s="250" customFormat="1" ht="22.5" customHeight="1">
      <c r="A57" s="243">
        <v>40</v>
      </c>
      <c r="B57" s="243" t="s">
        <v>157</v>
      </c>
      <c r="C57" s="243" t="s">
        <v>160</v>
      </c>
      <c r="D57" s="244" t="s">
        <v>233</v>
      </c>
      <c r="E57" s="245" t="s">
        <v>232</v>
      </c>
      <c r="F57" s="243" t="s">
        <v>171</v>
      </c>
      <c r="G57" s="246">
        <v>2.02</v>
      </c>
      <c r="H57" s="246"/>
      <c r="I57" s="246">
        <f t="shared" si="6"/>
        <v>0</v>
      </c>
      <c r="J57" s="247">
        <v>0</v>
      </c>
      <c r="K57" s="246">
        <f t="shared" si="7"/>
        <v>0</v>
      </c>
      <c r="L57" s="247">
        <v>0</v>
      </c>
      <c r="M57" s="246">
        <f t="shared" si="8"/>
        <v>0</v>
      </c>
      <c r="N57" s="248">
        <v>20</v>
      </c>
      <c r="O57" s="249">
        <v>8</v>
      </c>
      <c r="P57" s="250" t="s">
        <v>146</v>
      </c>
    </row>
    <row r="58" spans="1:16" s="250" customFormat="1" ht="22.5" customHeight="1">
      <c r="A58" s="243">
        <v>41</v>
      </c>
      <c r="B58" s="243" t="s">
        <v>157</v>
      </c>
      <c r="C58" s="243" t="s">
        <v>160</v>
      </c>
      <c r="D58" s="244" t="s">
        <v>231</v>
      </c>
      <c r="E58" s="245" t="s">
        <v>230</v>
      </c>
      <c r="F58" s="243" t="s">
        <v>171</v>
      </c>
      <c r="G58" s="246">
        <v>2.02</v>
      </c>
      <c r="H58" s="246"/>
      <c r="I58" s="246">
        <f t="shared" si="6"/>
        <v>0</v>
      </c>
      <c r="J58" s="247">
        <v>0</v>
      </c>
      <c r="K58" s="246">
        <f t="shared" si="7"/>
        <v>0</v>
      </c>
      <c r="L58" s="247">
        <v>0</v>
      </c>
      <c r="M58" s="246">
        <f t="shared" si="8"/>
        <v>0</v>
      </c>
      <c r="N58" s="248">
        <v>20</v>
      </c>
      <c r="O58" s="249">
        <v>8</v>
      </c>
      <c r="P58" s="250" t="s">
        <v>146</v>
      </c>
    </row>
    <row r="59" spans="1:16" s="242" customFormat="1" ht="12.75" customHeight="1">
      <c r="A59" s="235">
        <v>42</v>
      </c>
      <c r="B59" s="235" t="s">
        <v>151</v>
      </c>
      <c r="C59" s="235" t="s">
        <v>150</v>
      </c>
      <c r="D59" s="236" t="s">
        <v>227</v>
      </c>
      <c r="E59" s="237" t="s">
        <v>226</v>
      </c>
      <c r="F59" s="235" t="s">
        <v>171</v>
      </c>
      <c r="G59" s="238">
        <v>2</v>
      </c>
      <c r="H59" s="238"/>
      <c r="I59" s="238">
        <f t="shared" si="6"/>
        <v>0</v>
      </c>
      <c r="J59" s="239">
        <v>0</v>
      </c>
      <c r="K59" s="238">
        <f t="shared" si="7"/>
        <v>0</v>
      </c>
      <c r="L59" s="239">
        <v>0</v>
      </c>
      <c r="M59" s="238">
        <f t="shared" si="8"/>
        <v>0</v>
      </c>
      <c r="N59" s="240">
        <v>20</v>
      </c>
      <c r="O59" s="241">
        <v>4</v>
      </c>
      <c r="P59" s="242" t="s">
        <v>146</v>
      </c>
    </row>
    <row r="60" spans="1:16" s="250" customFormat="1" ht="12.75" customHeight="1">
      <c r="A60" s="243">
        <v>43</v>
      </c>
      <c r="B60" s="243" t="s">
        <v>157</v>
      </c>
      <c r="C60" s="243" t="s">
        <v>160</v>
      </c>
      <c r="D60" s="244" t="s">
        <v>225</v>
      </c>
      <c r="E60" s="245" t="s">
        <v>224</v>
      </c>
      <c r="F60" s="243" t="s">
        <v>171</v>
      </c>
      <c r="G60" s="246">
        <v>1.01</v>
      </c>
      <c r="H60" s="246"/>
      <c r="I60" s="246">
        <f t="shared" si="6"/>
        <v>0</v>
      </c>
      <c r="J60" s="247">
        <v>0</v>
      </c>
      <c r="K60" s="246">
        <f t="shared" si="7"/>
        <v>0</v>
      </c>
      <c r="L60" s="247">
        <v>0</v>
      </c>
      <c r="M60" s="246">
        <f t="shared" si="8"/>
        <v>0</v>
      </c>
      <c r="N60" s="248">
        <v>20</v>
      </c>
      <c r="O60" s="249">
        <v>8</v>
      </c>
      <c r="P60" s="250" t="s">
        <v>146</v>
      </c>
    </row>
    <row r="61" spans="1:16" s="250" customFormat="1" ht="12.75" customHeight="1">
      <c r="A61" s="243">
        <v>44</v>
      </c>
      <c r="B61" s="243" t="s">
        <v>157</v>
      </c>
      <c r="C61" s="243" t="s">
        <v>160</v>
      </c>
      <c r="D61" s="244" t="s">
        <v>223</v>
      </c>
      <c r="E61" s="245" t="s">
        <v>222</v>
      </c>
      <c r="F61" s="243" t="s">
        <v>171</v>
      </c>
      <c r="G61" s="246">
        <v>1.01</v>
      </c>
      <c r="H61" s="246"/>
      <c r="I61" s="246">
        <f t="shared" si="6"/>
        <v>0</v>
      </c>
      <c r="J61" s="247">
        <v>0</v>
      </c>
      <c r="K61" s="246">
        <f t="shared" si="7"/>
        <v>0</v>
      </c>
      <c r="L61" s="247">
        <v>0</v>
      </c>
      <c r="M61" s="246">
        <f t="shared" si="8"/>
        <v>0</v>
      </c>
      <c r="N61" s="248">
        <v>20</v>
      </c>
      <c r="O61" s="249">
        <v>8</v>
      </c>
      <c r="P61" s="250" t="s">
        <v>146</v>
      </c>
    </row>
    <row r="62" spans="1:16" s="242" customFormat="1" ht="12.75" customHeight="1">
      <c r="A62" s="235">
        <v>45</v>
      </c>
      <c r="B62" s="235" t="s">
        <v>151</v>
      </c>
      <c r="C62" s="235" t="s">
        <v>150</v>
      </c>
      <c r="D62" s="236" t="s">
        <v>5128</v>
      </c>
      <c r="E62" s="237" t="s">
        <v>5127</v>
      </c>
      <c r="F62" s="235" t="s">
        <v>161</v>
      </c>
      <c r="G62" s="238">
        <v>5</v>
      </c>
      <c r="H62" s="238"/>
      <c r="I62" s="238">
        <f t="shared" si="6"/>
        <v>0</v>
      </c>
      <c r="J62" s="239">
        <v>0</v>
      </c>
      <c r="K62" s="238">
        <f t="shared" si="7"/>
        <v>0</v>
      </c>
      <c r="L62" s="239">
        <v>0</v>
      </c>
      <c r="M62" s="238">
        <f t="shared" si="8"/>
        <v>0</v>
      </c>
      <c r="N62" s="240">
        <v>20</v>
      </c>
      <c r="O62" s="241">
        <v>4</v>
      </c>
      <c r="P62" s="242" t="s">
        <v>146</v>
      </c>
    </row>
    <row r="63" spans="1:16" s="250" customFormat="1" ht="12.75" customHeight="1">
      <c r="A63" s="243">
        <v>46</v>
      </c>
      <c r="B63" s="243" t="s">
        <v>157</v>
      </c>
      <c r="C63" s="243" t="s">
        <v>160</v>
      </c>
      <c r="D63" s="244" t="s">
        <v>5126</v>
      </c>
      <c r="E63" s="245" t="s">
        <v>5125</v>
      </c>
      <c r="F63" s="243" t="s">
        <v>161</v>
      </c>
      <c r="G63" s="246">
        <v>5.0999999999999996</v>
      </c>
      <c r="H63" s="246"/>
      <c r="I63" s="246">
        <f t="shared" si="6"/>
        <v>0</v>
      </c>
      <c r="J63" s="247">
        <v>0</v>
      </c>
      <c r="K63" s="246">
        <f t="shared" si="7"/>
        <v>0</v>
      </c>
      <c r="L63" s="247">
        <v>0</v>
      </c>
      <c r="M63" s="246">
        <f t="shared" si="8"/>
        <v>0</v>
      </c>
      <c r="N63" s="248">
        <v>20</v>
      </c>
      <c r="O63" s="249">
        <v>8</v>
      </c>
      <c r="P63" s="250" t="s">
        <v>146</v>
      </c>
    </row>
    <row r="64" spans="1:16" s="242" customFormat="1" ht="12.75" customHeight="1">
      <c r="A64" s="235">
        <v>47</v>
      </c>
      <c r="B64" s="235" t="s">
        <v>151</v>
      </c>
      <c r="C64" s="235" t="s">
        <v>150</v>
      </c>
      <c r="D64" s="236" t="s">
        <v>5124</v>
      </c>
      <c r="E64" s="237" t="s">
        <v>5123</v>
      </c>
      <c r="F64" s="235" t="s">
        <v>161</v>
      </c>
      <c r="G64" s="238">
        <v>92</v>
      </c>
      <c r="H64" s="238"/>
      <c r="I64" s="238">
        <f t="shared" si="6"/>
        <v>0</v>
      </c>
      <c r="J64" s="239">
        <v>0</v>
      </c>
      <c r="K64" s="238">
        <f t="shared" si="7"/>
        <v>0</v>
      </c>
      <c r="L64" s="239">
        <v>0</v>
      </c>
      <c r="M64" s="238">
        <f t="shared" si="8"/>
        <v>0</v>
      </c>
      <c r="N64" s="240">
        <v>20</v>
      </c>
      <c r="O64" s="241">
        <v>4</v>
      </c>
      <c r="P64" s="242" t="s">
        <v>146</v>
      </c>
    </row>
    <row r="65" spans="1:16" s="250" customFormat="1" ht="12.75" customHeight="1">
      <c r="A65" s="243">
        <v>48</v>
      </c>
      <c r="B65" s="243" t="s">
        <v>157</v>
      </c>
      <c r="C65" s="243" t="s">
        <v>160</v>
      </c>
      <c r="D65" s="244" t="s">
        <v>5122</v>
      </c>
      <c r="E65" s="245" t="s">
        <v>5121</v>
      </c>
      <c r="F65" s="243" t="s">
        <v>161</v>
      </c>
      <c r="G65" s="246">
        <v>93.84</v>
      </c>
      <c r="H65" s="246"/>
      <c r="I65" s="246">
        <f t="shared" si="6"/>
        <v>0</v>
      </c>
      <c r="J65" s="247">
        <v>0</v>
      </c>
      <c r="K65" s="246">
        <f t="shared" si="7"/>
        <v>0</v>
      </c>
      <c r="L65" s="247">
        <v>0</v>
      </c>
      <c r="M65" s="246">
        <f t="shared" si="8"/>
        <v>0</v>
      </c>
      <c r="N65" s="248">
        <v>20</v>
      </c>
      <c r="O65" s="249">
        <v>8</v>
      </c>
      <c r="P65" s="250" t="s">
        <v>146</v>
      </c>
    </row>
    <row r="66" spans="1:16" s="242" customFormat="1" ht="12.75" customHeight="1">
      <c r="A66" s="235">
        <v>49</v>
      </c>
      <c r="B66" s="235" t="s">
        <v>151</v>
      </c>
      <c r="C66" s="235" t="s">
        <v>150</v>
      </c>
      <c r="D66" s="236" t="s">
        <v>221</v>
      </c>
      <c r="E66" s="237" t="s">
        <v>220</v>
      </c>
      <c r="F66" s="235" t="s">
        <v>161</v>
      </c>
      <c r="G66" s="238">
        <v>18.5</v>
      </c>
      <c r="H66" s="238"/>
      <c r="I66" s="238">
        <f t="shared" si="6"/>
        <v>0</v>
      </c>
      <c r="J66" s="239">
        <v>0</v>
      </c>
      <c r="K66" s="238">
        <f t="shared" si="7"/>
        <v>0</v>
      </c>
      <c r="L66" s="239">
        <v>0</v>
      </c>
      <c r="M66" s="238">
        <f t="shared" si="8"/>
        <v>0</v>
      </c>
      <c r="N66" s="240">
        <v>20</v>
      </c>
      <c r="O66" s="241">
        <v>4</v>
      </c>
      <c r="P66" s="242" t="s">
        <v>146</v>
      </c>
    </row>
    <row r="67" spans="1:16" s="250" customFormat="1" ht="12.75" customHeight="1">
      <c r="A67" s="243">
        <v>50</v>
      </c>
      <c r="B67" s="243" t="s">
        <v>157</v>
      </c>
      <c r="C67" s="243" t="s">
        <v>160</v>
      </c>
      <c r="D67" s="244" t="s">
        <v>219</v>
      </c>
      <c r="E67" s="245" t="s">
        <v>218</v>
      </c>
      <c r="F67" s="243" t="s">
        <v>161</v>
      </c>
      <c r="G67" s="246">
        <v>20.221</v>
      </c>
      <c r="H67" s="246"/>
      <c r="I67" s="246">
        <f t="shared" si="6"/>
        <v>0</v>
      </c>
      <c r="J67" s="247">
        <v>0</v>
      </c>
      <c r="K67" s="246">
        <f t="shared" si="7"/>
        <v>0</v>
      </c>
      <c r="L67" s="247">
        <v>0</v>
      </c>
      <c r="M67" s="246">
        <f t="shared" si="8"/>
        <v>0</v>
      </c>
      <c r="N67" s="248">
        <v>20</v>
      </c>
      <c r="O67" s="249">
        <v>8</v>
      </c>
      <c r="P67" s="250" t="s">
        <v>146</v>
      </c>
    </row>
    <row r="68" spans="1:16" s="242" customFormat="1" ht="22.5" customHeight="1">
      <c r="A68" s="235">
        <v>51</v>
      </c>
      <c r="B68" s="235" t="s">
        <v>151</v>
      </c>
      <c r="C68" s="235" t="s">
        <v>150</v>
      </c>
      <c r="D68" s="236" t="s">
        <v>5120</v>
      </c>
      <c r="E68" s="237" t="s">
        <v>5119</v>
      </c>
      <c r="F68" s="235" t="s">
        <v>171</v>
      </c>
      <c r="G68" s="238">
        <v>1</v>
      </c>
      <c r="H68" s="238"/>
      <c r="I68" s="238">
        <f t="shared" si="6"/>
        <v>0</v>
      </c>
      <c r="J68" s="239">
        <v>0</v>
      </c>
      <c r="K68" s="238">
        <f t="shared" si="7"/>
        <v>0</v>
      </c>
      <c r="L68" s="239">
        <v>0</v>
      </c>
      <c r="M68" s="238">
        <f t="shared" si="8"/>
        <v>0</v>
      </c>
      <c r="N68" s="240">
        <v>20</v>
      </c>
      <c r="O68" s="241">
        <v>4</v>
      </c>
      <c r="P68" s="242" t="s">
        <v>146</v>
      </c>
    </row>
    <row r="69" spans="1:16" s="250" customFormat="1" ht="12.75" customHeight="1">
      <c r="A69" s="243">
        <v>52</v>
      </c>
      <c r="B69" s="243" t="s">
        <v>157</v>
      </c>
      <c r="C69" s="243" t="s">
        <v>160</v>
      </c>
      <c r="D69" s="244" t="s">
        <v>5118</v>
      </c>
      <c r="E69" s="245" t="s">
        <v>5117</v>
      </c>
      <c r="F69" s="243" t="s">
        <v>171</v>
      </c>
      <c r="G69" s="246">
        <v>1.01</v>
      </c>
      <c r="H69" s="246"/>
      <c r="I69" s="246">
        <f t="shared" si="6"/>
        <v>0</v>
      </c>
      <c r="J69" s="247">
        <v>0</v>
      </c>
      <c r="K69" s="246">
        <f t="shared" si="7"/>
        <v>0</v>
      </c>
      <c r="L69" s="247">
        <v>0</v>
      </c>
      <c r="M69" s="246">
        <f t="shared" si="8"/>
        <v>0</v>
      </c>
      <c r="N69" s="248">
        <v>20</v>
      </c>
      <c r="O69" s="249">
        <v>8</v>
      </c>
      <c r="P69" s="250" t="s">
        <v>146</v>
      </c>
    </row>
    <row r="70" spans="1:16" s="250" customFormat="1" ht="22.5" customHeight="1">
      <c r="A70" s="243">
        <v>53</v>
      </c>
      <c r="B70" s="243" t="s">
        <v>157</v>
      </c>
      <c r="C70" s="243" t="s">
        <v>160</v>
      </c>
      <c r="D70" s="244" t="s">
        <v>5116</v>
      </c>
      <c r="E70" s="245" t="s">
        <v>5115</v>
      </c>
      <c r="F70" s="243" t="s">
        <v>171</v>
      </c>
      <c r="G70" s="246">
        <v>1.01</v>
      </c>
      <c r="H70" s="246"/>
      <c r="I70" s="246">
        <f t="shared" si="6"/>
        <v>0</v>
      </c>
      <c r="J70" s="247">
        <v>0</v>
      </c>
      <c r="K70" s="246">
        <f t="shared" si="7"/>
        <v>0</v>
      </c>
      <c r="L70" s="247">
        <v>0</v>
      </c>
      <c r="M70" s="246">
        <f t="shared" si="8"/>
        <v>0</v>
      </c>
      <c r="N70" s="248">
        <v>20</v>
      </c>
      <c r="O70" s="249">
        <v>8</v>
      </c>
      <c r="P70" s="250" t="s">
        <v>146</v>
      </c>
    </row>
    <row r="71" spans="1:16" s="242" customFormat="1" ht="22.5" customHeight="1">
      <c r="A71" s="235">
        <v>54</v>
      </c>
      <c r="B71" s="235" t="s">
        <v>151</v>
      </c>
      <c r="C71" s="235" t="s">
        <v>150</v>
      </c>
      <c r="D71" s="236" t="s">
        <v>217</v>
      </c>
      <c r="E71" s="237" t="s">
        <v>216</v>
      </c>
      <c r="F71" s="235" t="s">
        <v>171</v>
      </c>
      <c r="G71" s="238">
        <v>1</v>
      </c>
      <c r="H71" s="238"/>
      <c r="I71" s="238">
        <f t="shared" si="6"/>
        <v>0</v>
      </c>
      <c r="J71" s="239">
        <v>0</v>
      </c>
      <c r="K71" s="238">
        <f t="shared" si="7"/>
        <v>0</v>
      </c>
      <c r="L71" s="239">
        <v>0</v>
      </c>
      <c r="M71" s="238">
        <f t="shared" si="8"/>
        <v>0</v>
      </c>
      <c r="N71" s="240">
        <v>20</v>
      </c>
      <c r="O71" s="241">
        <v>4</v>
      </c>
      <c r="P71" s="242" t="s">
        <v>146</v>
      </c>
    </row>
    <row r="72" spans="1:16" s="250" customFormat="1" ht="12.75" customHeight="1">
      <c r="A72" s="243">
        <v>55</v>
      </c>
      <c r="B72" s="243" t="s">
        <v>157</v>
      </c>
      <c r="C72" s="243" t="s">
        <v>160</v>
      </c>
      <c r="D72" s="244" t="s">
        <v>215</v>
      </c>
      <c r="E72" s="245" t="s">
        <v>214</v>
      </c>
      <c r="F72" s="243" t="s">
        <v>171</v>
      </c>
      <c r="G72" s="246">
        <v>1.01</v>
      </c>
      <c r="H72" s="246"/>
      <c r="I72" s="246">
        <f t="shared" si="6"/>
        <v>0</v>
      </c>
      <c r="J72" s="247">
        <v>0</v>
      </c>
      <c r="K72" s="246">
        <f t="shared" si="7"/>
        <v>0</v>
      </c>
      <c r="L72" s="247">
        <v>0</v>
      </c>
      <c r="M72" s="246">
        <f t="shared" si="8"/>
        <v>0</v>
      </c>
      <c r="N72" s="248">
        <v>20</v>
      </c>
      <c r="O72" s="249">
        <v>8</v>
      </c>
      <c r="P72" s="250" t="s">
        <v>146</v>
      </c>
    </row>
    <row r="73" spans="1:16" s="250" customFormat="1" ht="22.5" customHeight="1">
      <c r="A73" s="243">
        <v>56</v>
      </c>
      <c r="B73" s="243" t="s">
        <v>157</v>
      </c>
      <c r="C73" s="243" t="s">
        <v>160</v>
      </c>
      <c r="D73" s="244" t="s">
        <v>5114</v>
      </c>
      <c r="E73" s="245" t="s">
        <v>5113</v>
      </c>
      <c r="F73" s="243" t="s">
        <v>171</v>
      </c>
      <c r="G73" s="246">
        <v>1.01</v>
      </c>
      <c r="H73" s="246"/>
      <c r="I73" s="246">
        <f t="shared" ref="I73:I104" si="9">ROUND(G73*H73,3)</f>
        <v>0</v>
      </c>
      <c r="J73" s="247">
        <v>0</v>
      </c>
      <c r="K73" s="246">
        <f t="shared" ref="K73:K104" si="10">G73*J73</f>
        <v>0</v>
      </c>
      <c r="L73" s="247">
        <v>0</v>
      </c>
      <c r="M73" s="246">
        <f t="shared" ref="M73:M104" si="11">G73*L73</f>
        <v>0</v>
      </c>
      <c r="N73" s="248">
        <v>20</v>
      </c>
      <c r="O73" s="249">
        <v>8</v>
      </c>
      <c r="P73" s="250" t="s">
        <v>146</v>
      </c>
    </row>
    <row r="74" spans="1:16" s="242" customFormat="1" ht="22.5" customHeight="1">
      <c r="A74" s="235">
        <v>57</v>
      </c>
      <c r="B74" s="235" t="s">
        <v>151</v>
      </c>
      <c r="C74" s="235" t="s">
        <v>150</v>
      </c>
      <c r="D74" s="236" t="s">
        <v>5112</v>
      </c>
      <c r="E74" s="237" t="s">
        <v>5111</v>
      </c>
      <c r="F74" s="235" t="s">
        <v>171</v>
      </c>
      <c r="G74" s="238">
        <v>2</v>
      </c>
      <c r="H74" s="238"/>
      <c r="I74" s="238">
        <f t="shared" si="9"/>
        <v>0</v>
      </c>
      <c r="J74" s="239">
        <v>0</v>
      </c>
      <c r="K74" s="238">
        <f t="shared" si="10"/>
        <v>0</v>
      </c>
      <c r="L74" s="239">
        <v>0</v>
      </c>
      <c r="M74" s="238">
        <f t="shared" si="11"/>
        <v>0</v>
      </c>
      <c r="N74" s="240">
        <v>20</v>
      </c>
      <c r="O74" s="241">
        <v>4</v>
      </c>
      <c r="P74" s="242" t="s">
        <v>146</v>
      </c>
    </row>
    <row r="75" spans="1:16" s="250" customFormat="1" ht="12.75" customHeight="1">
      <c r="A75" s="243">
        <v>58</v>
      </c>
      <c r="B75" s="243" t="s">
        <v>157</v>
      </c>
      <c r="C75" s="243" t="s">
        <v>160</v>
      </c>
      <c r="D75" s="244" t="s">
        <v>215</v>
      </c>
      <c r="E75" s="245" t="s">
        <v>214</v>
      </c>
      <c r="F75" s="243" t="s">
        <v>171</v>
      </c>
      <c r="G75" s="246">
        <v>2</v>
      </c>
      <c r="H75" s="246"/>
      <c r="I75" s="246">
        <f t="shared" si="9"/>
        <v>0</v>
      </c>
      <c r="J75" s="247">
        <v>0</v>
      </c>
      <c r="K75" s="246">
        <f t="shared" si="10"/>
        <v>0</v>
      </c>
      <c r="L75" s="247">
        <v>0</v>
      </c>
      <c r="M75" s="246">
        <f t="shared" si="11"/>
        <v>0</v>
      </c>
      <c r="N75" s="248">
        <v>20</v>
      </c>
      <c r="O75" s="249">
        <v>8</v>
      </c>
      <c r="P75" s="250" t="s">
        <v>146</v>
      </c>
    </row>
    <row r="76" spans="1:16" s="250" customFormat="1" ht="12.75" customHeight="1">
      <c r="A76" s="243">
        <v>59</v>
      </c>
      <c r="B76" s="243" t="s">
        <v>157</v>
      </c>
      <c r="C76" s="243" t="s">
        <v>160</v>
      </c>
      <c r="D76" s="244" t="s">
        <v>5110</v>
      </c>
      <c r="E76" s="245" t="s">
        <v>5109</v>
      </c>
      <c r="F76" s="243" t="s">
        <v>171</v>
      </c>
      <c r="G76" s="246">
        <v>2</v>
      </c>
      <c r="H76" s="246"/>
      <c r="I76" s="246">
        <f t="shared" si="9"/>
        <v>0</v>
      </c>
      <c r="J76" s="247">
        <v>0</v>
      </c>
      <c r="K76" s="246">
        <f t="shared" si="10"/>
        <v>0</v>
      </c>
      <c r="L76" s="247">
        <v>0</v>
      </c>
      <c r="M76" s="246">
        <f t="shared" si="11"/>
        <v>0</v>
      </c>
      <c r="N76" s="248">
        <v>20</v>
      </c>
      <c r="O76" s="249">
        <v>8</v>
      </c>
      <c r="P76" s="250" t="s">
        <v>146</v>
      </c>
    </row>
    <row r="77" spans="1:16" s="242" customFormat="1" ht="22.5" customHeight="1">
      <c r="A77" s="235">
        <v>60</v>
      </c>
      <c r="B77" s="235" t="s">
        <v>151</v>
      </c>
      <c r="C77" s="235" t="s">
        <v>150</v>
      </c>
      <c r="D77" s="236" t="s">
        <v>5108</v>
      </c>
      <c r="E77" s="237" t="s">
        <v>5107</v>
      </c>
      <c r="F77" s="235" t="s">
        <v>171</v>
      </c>
      <c r="G77" s="238">
        <v>2</v>
      </c>
      <c r="H77" s="238"/>
      <c r="I77" s="238">
        <f t="shared" si="9"/>
        <v>0</v>
      </c>
      <c r="J77" s="239">
        <v>0</v>
      </c>
      <c r="K77" s="238">
        <f t="shared" si="10"/>
        <v>0</v>
      </c>
      <c r="L77" s="239">
        <v>0</v>
      </c>
      <c r="M77" s="238">
        <f t="shared" si="11"/>
        <v>0</v>
      </c>
      <c r="N77" s="240">
        <v>20</v>
      </c>
      <c r="O77" s="241">
        <v>4</v>
      </c>
      <c r="P77" s="242" t="s">
        <v>146</v>
      </c>
    </row>
    <row r="78" spans="1:16" s="250" customFormat="1" ht="12.75" customHeight="1">
      <c r="A78" s="243">
        <v>61</v>
      </c>
      <c r="B78" s="243" t="s">
        <v>157</v>
      </c>
      <c r="C78" s="243" t="s">
        <v>160</v>
      </c>
      <c r="D78" s="244" t="s">
        <v>5106</v>
      </c>
      <c r="E78" s="245" t="s">
        <v>5105</v>
      </c>
      <c r="F78" s="243" t="s">
        <v>171</v>
      </c>
      <c r="G78" s="246">
        <v>1.01</v>
      </c>
      <c r="H78" s="246"/>
      <c r="I78" s="246">
        <f t="shared" si="9"/>
        <v>0</v>
      </c>
      <c r="J78" s="247">
        <v>0</v>
      </c>
      <c r="K78" s="246">
        <f t="shared" si="10"/>
        <v>0</v>
      </c>
      <c r="L78" s="247">
        <v>0</v>
      </c>
      <c r="M78" s="246">
        <f t="shared" si="11"/>
        <v>0</v>
      </c>
      <c r="N78" s="248">
        <v>20</v>
      </c>
      <c r="O78" s="249">
        <v>8</v>
      </c>
      <c r="P78" s="250" t="s">
        <v>146</v>
      </c>
    </row>
    <row r="79" spans="1:16" s="250" customFormat="1" ht="12.75" customHeight="1">
      <c r="A79" s="243">
        <v>62</v>
      </c>
      <c r="B79" s="243" t="s">
        <v>157</v>
      </c>
      <c r="C79" s="243" t="s">
        <v>160</v>
      </c>
      <c r="D79" s="244" t="s">
        <v>5104</v>
      </c>
      <c r="E79" s="245" t="s">
        <v>5103</v>
      </c>
      <c r="F79" s="243" t="s">
        <v>171</v>
      </c>
      <c r="G79" s="246">
        <v>1.01</v>
      </c>
      <c r="H79" s="246"/>
      <c r="I79" s="246">
        <f t="shared" si="9"/>
        <v>0</v>
      </c>
      <c r="J79" s="247">
        <v>0</v>
      </c>
      <c r="K79" s="246">
        <f t="shared" si="10"/>
        <v>0</v>
      </c>
      <c r="L79" s="247">
        <v>0</v>
      </c>
      <c r="M79" s="246">
        <f t="shared" si="11"/>
        <v>0</v>
      </c>
      <c r="N79" s="248">
        <v>20</v>
      </c>
      <c r="O79" s="249">
        <v>8</v>
      </c>
      <c r="P79" s="250" t="s">
        <v>146</v>
      </c>
    </row>
    <row r="80" spans="1:16" s="242" customFormat="1" ht="12.75" customHeight="1">
      <c r="A80" s="235">
        <v>63</v>
      </c>
      <c r="B80" s="235" t="s">
        <v>151</v>
      </c>
      <c r="C80" s="235" t="s">
        <v>150</v>
      </c>
      <c r="D80" s="236" t="s">
        <v>5102</v>
      </c>
      <c r="E80" s="237" t="s">
        <v>5101</v>
      </c>
      <c r="F80" s="235" t="s">
        <v>171</v>
      </c>
      <c r="G80" s="238">
        <v>1</v>
      </c>
      <c r="H80" s="238"/>
      <c r="I80" s="238">
        <f t="shared" si="9"/>
        <v>0</v>
      </c>
      <c r="J80" s="239">
        <v>0</v>
      </c>
      <c r="K80" s="238">
        <f t="shared" si="10"/>
        <v>0</v>
      </c>
      <c r="L80" s="239">
        <v>0</v>
      </c>
      <c r="M80" s="238">
        <f t="shared" si="11"/>
        <v>0</v>
      </c>
      <c r="N80" s="240">
        <v>20</v>
      </c>
      <c r="O80" s="241">
        <v>4</v>
      </c>
      <c r="P80" s="242" t="s">
        <v>146</v>
      </c>
    </row>
    <row r="81" spans="1:16" s="250" customFormat="1" ht="12.75" customHeight="1">
      <c r="A81" s="243">
        <v>64</v>
      </c>
      <c r="B81" s="243" t="s">
        <v>157</v>
      </c>
      <c r="C81" s="243" t="s">
        <v>160</v>
      </c>
      <c r="D81" s="244" t="s">
        <v>5100</v>
      </c>
      <c r="E81" s="245" t="s">
        <v>5099</v>
      </c>
      <c r="F81" s="243" t="s">
        <v>171</v>
      </c>
      <c r="G81" s="246">
        <v>1.01</v>
      </c>
      <c r="H81" s="246"/>
      <c r="I81" s="246">
        <f t="shared" si="9"/>
        <v>0</v>
      </c>
      <c r="J81" s="247">
        <v>0</v>
      </c>
      <c r="K81" s="246">
        <f t="shared" si="10"/>
        <v>0</v>
      </c>
      <c r="L81" s="247">
        <v>0</v>
      </c>
      <c r="M81" s="246">
        <f t="shared" si="11"/>
        <v>0</v>
      </c>
      <c r="N81" s="248">
        <v>20</v>
      </c>
      <c r="O81" s="249">
        <v>8</v>
      </c>
      <c r="P81" s="250" t="s">
        <v>146</v>
      </c>
    </row>
    <row r="82" spans="1:16" s="242" customFormat="1" ht="22.5" customHeight="1">
      <c r="A82" s="235">
        <v>65</v>
      </c>
      <c r="B82" s="235" t="s">
        <v>151</v>
      </c>
      <c r="C82" s="235" t="s">
        <v>150</v>
      </c>
      <c r="D82" s="236" t="s">
        <v>211</v>
      </c>
      <c r="E82" s="237" t="s">
        <v>210</v>
      </c>
      <c r="F82" s="235" t="s">
        <v>171</v>
      </c>
      <c r="G82" s="238">
        <v>1</v>
      </c>
      <c r="H82" s="238"/>
      <c r="I82" s="238">
        <f t="shared" si="9"/>
        <v>0</v>
      </c>
      <c r="J82" s="239">
        <v>0</v>
      </c>
      <c r="K82" s="238">
        <f t="shared" si="10"/>
        <v>0</v>
      </c>
      <c r="L82" s="239">
        <v>0</v>
      </c>
      <c r="M82" s="238">
        <f t="shared" si="11"/>
        <v>0</v>
      </c>
      <c r="N82" s="240">
        <v>20</v>
      </c>
      <c r="O82" s="241">
        <v>4</v>
      </c>
      <c r="P82" s="242" t="s">
        <v>146</v>
      </c>
    </row>
    <row r="83" spans="1:16" s="250" customFormat="1" ht="12.75" customHeight="1">
      <c r="A83" s="243">
        <v>66</v>
      </c>
      <c r="B83" s="243" t="s">
        <v>157</v>
      </c>
      <c r="C83" s="243" t="s">
        <v>160</v>
      </c>
      <c r="D83" s="244" t="s">
        <v>209</v>
      </c>
      <c r="E83" s="245" t="s">
        <v>208</v>
      </c>
      <c r="F83" s="243" t="s">
        <v>171</v>
      </c>
      <c r="G83" s="246">
        <v>1.01</v>
      </c>
      <c r="H83" s="246"/>
      <c r="I83" s="246">
        <f t="shared" si="9"/>
        <v>0</v>
      </c>
      <c r="J83" s="247">
        <v>0</v>
      </c>
      <c r="K83" s="246">
        <f t="shared" si="10"/>
        <v>0</v>
      </c>
      <c r="L83" s="247">
        <v>0</v>
      </c>
      <c r="M83" s="246">
        <f t="shared" si="11"/>
        <v>0</v>
      </c>
      <c r="N83" s="248">
        <v>20</v>
      </c>
      <c r="O83" s="249">
        <v>8</v>
      </c>
      <c r="P83" s="250" t="s">
        <v>146</v>
      </c>
    </row>
    <row r="84" spans="1:16" s="242" customFormat="1" ht="22.5" customHeight="1">
      <c r="A84" s="235">
        <v>67</v>
      </c>
      <c r="B84" s="235" t="s">
        <v>151</v>
      </c>
      <c r="C84" s="235" t="s">
        <v>150</v>
      </c>
      <c r="D84" s="236" t="s">
        <v>5098</v>
      </c>
      <c r="E84" s="237" t="s">
        <v>5097</v>
      </c>
      <c r="F84" s="235" t="s">
        <v>171</v>
      </c>
      <c r="G84" s="238">
        <v>1</v>
      </c>
      <c r="H84" s="238"/>
      <c r="I84" s="238">
        <f t="shared" si="9"/>
        <v>0</v>
      </c>
      <c r="J84" s="239">
        <v>0</v>
      </c>
      <c r="K84" s="238">
        <f t="shared" si="10"/>
        <v>0</v>
      </c>
      <c r="L84" s="239">
        <v>0</v>
      </c>
      <c r="M84" s="238">
        <f t="shared" si="11"/>
        <v>0</v>
      </c>
      <c r="N84" s="240">
        <v>20</v>
      </c>
      <c r="O84" s="241">
        <v>4</v>
      </c>
      <c r="P84" s="242" t="s">
        <v>146</v>
      </c>
    </row>
    <row r="85" spans="1:16" s="250" customFormat="1" ht="12.75" customHeight="1">
      <c r="A85" s="243">
        <v>68</v>
      </c>
      <c r="B85" s="243" t="s">
        <v>157</v>
      </c>
      <c r="C85" s="243" t="s">
        <v>160</v>
      </c>
      <c r="D85" s="244" t="s">
        <v>5096</v>
      </c>
      <c r="E85" s="245" t="s">
        <v>5095</v>
      </c>
      <c r="F85" s="243" t="s">
        <v>171</v>
      </c>
      <c r="G85" s="246">
        <v>1.01</v>
      </c>
      <c r="H85" s="246"/>
      <c r="I85" s="246">
        <f t="shared" si="9"/>
        <v>0</v>
      </c>
      <c r="J85" s="247">
        <v>0</v>
      </c>
      <c r="K85" s="246">
        <f t="shared" si="10"/>
        <v>0</v>
      </c>
      <c r="L85" s="247">
        <v>0</v>
      </c>
      <c r="M85" s="246">
        <f t="shared" si="11"/>
        <v>0</v>
      </c>
      <c r="N85" s="248">
        <v>20</v>
      </c>
      <c r="O85" s="249">
        <v>8</v>
      </c>
      <c r="P85" s="250" t="s">
        <v>146</v>
      </c>
    </row>
    <row r="86" spans="1:16" s="242" customFormat="1" ht="22.5" customHeight="1">
      <c r="A86" s="235">
        <v>69</v>
      </c>
      <c r="B86" s="235" t="s">
        <v>151</v>
      </c>
      <c r="C86" s="235" t="s">
        <v>150</v>
      </c>
      <c r="D86" s="236" t="s">
        <v>203</v>
      </c>
      <c r="E86" s="237" t="s">
        <v>202</v>
      </c>
      <c r="F86" s="235" t="s">
        <v>171</v>
      </c>
      <c r="G86" s="238">
        <v>1</v>
      </c>
      <c r="H86" s="238"/>
      <c r="I86" s="238">
        <f t="shared" si="9"/>
        <v>0</v>
      </c>
      <c r="J86" s="239">
        <v>0</v>
      </c>
      <c r="K86" s="238">
        <f t="shared" si="10"/>
        <v>0</v>
      </c>
      <c r="L86" s="239">
        <v>0</v>
      </c>
      <c r="M86" s="238">
        <f t="shared" si="11"/>
        <v>0</v>
      </c>
      <c r="N86" s="240">
        <v>20</v>
      </c>
      <c r="O86" s="241">
        <v>4</v>
      </c>
      <c r="P86" s="242" t="s">
        <v>146</v>
      </c>
    </row>
    <row r="87" spans="1:16" s="250" customFormat="1" ht="12.75" customHeight="1">
      <c r="A87" s="243">
        <v>70</v>
      </c>
      <c r="B87" s="243" t="s">
        <v>157</v>
      </c>
      <c r="C87" s="243" t="s">
        <v>160</v>
      </c>
      <c r="D87" s="244" t="s">
        <v>201</v>
      </c>
      <c r="E87" s="245" t="s">
        <v>200</v>
      </c>
      <c r="F87" s="243" t="s">
        <v>171</v>
      </c>
      <c r="G87" s="246">
        <v>1.01</v>
      </c>
      <c r="H87" s="246"/>
      <c r="I87" s="246">
        <f t="shared" si="9"/>
        <v>0</v>
      </c>
      <c r="J87" s="247">
        <v>0</v>
      </c>
      <c r="K87" s="246">
        <f t="shared" si="10"/>
        <v>0</v>
      </c>
      <c r="L87" s="247">
        <v>0</v>
      </c>
      <c r="M87" s="246">
        <f t="shared" si="11"/>
        <v>0</v>
      </c>
      <c r="N87" s="248">
        <v>20</v>
      </c>
      <c r="O87" s="249">
        <v>8</v>
      </c>
      <c r="P87" s="250" t="s">
        <v>146</v>
      </c>
    </row>
    <row r="88" spans="1:16" s="250" customFormat="1" ht="22.5" customHeight="1">
      <c r="A88" s="243">
        <v>71</v>
      </c>
      <c r="B88" s="243" t="s">
        <v>157</v>
      </c>
      <c r="C88" s="243" t="s">
        <v>160</v>
      </c>
      <c r="D88" s="244" t="s">
        <v>199</v>
      </c>
      <c r="E88" s="245" t="s">
        <v>198</v>
      </c>
      <c r="F88" s="243" t="s">
        <v>171</v>
      </c>
      <c r="G88" s="246">
        <v>1.01</v>
      </c>
      <c r="H88" s="246"/>
      <c r="I88" s="246">
        <f t="shared" si="9"/>
        <v>0</v>
      </c>
      <c r="J88" s="247">
        <v>0</v>
      </c>
      <c r="K88" s="246">
        <f t="shared" si="10"/>
        <v>0</v>
      </c>
      <c r="L88" s="247">
        <v>0</v>
      </c>
      <c r="M88" s="246">
        <f t="shared" si="11"/>
        <v>0</v>
      </c>
      <c r="N88" s="248">
        <v>20</v>
      </c>
      <c r="O88" s="249">
        <v>8</v>
      </c>
      <c r="P88" s="250" t="s">
        <v>146</v>
      </c>
    </row>
    <row r="89" spans="1:16" s="242" customFormat="1" ht="22.5" customHeight="1">
      <c r="A89" s="235">
        <v>72</v>
      </c>
      <c r="B89" s="235" t="s">
        <v>151</v>
      </c>
      <c r="C89" s="235" t="s">
        <v>150</v>
      </c>
      <c r="D89" s="236" t="s">
        <v>5094</v>
      </c>
      <c r="E89" s="237" t="s">
        <v>5093</v>
      </c>
      <c r="F89" s="235" t="s">
        <v>161</v>
      </c>
      <c r="G89" s="238">
        <v>97</v>
      </c>
      <c r="H89" s="238"/>
      <c r="I89" s="238">
        <f t="shared" si="9"/>
        <v>0</v>
      </c>
      <c r="J89" s="239">
        <v>0</v>
      </c>
      <c r="K89" s="238">
        <f t="shared" si="10"/>
        <v>0</v>
      </c>
      <c r="L89" s="239">
        <v>0</v>
      </c>
      <c r="M89" s="238">
        <f t="shared" si="11"/>
        <v>0</v>
      </c>
      <c r="N89" s="240">
        <v>20</v>
      </c>
      <c r="O89" s="241">
        <v>4</v>
      </c>
      <c r="P89" s="242" t="s">
        <v>146</v>
      </c>
    </row>
    <row r="90" spans="1:16" s="242" customFormat="1" ht="12.75" customHeight="1">
      <c r="A90" s="235">
        <v>73</v>
      </c>
      <c r="B90" s="235" t="s">
        <v>151</v>
      </c>
      <c r="C90" s="235" t="s">
        <v>150</v>
      </c>
      <c r="D90" s="236" t="s">
        <v>5092</v>
      </c>
      <c r="E90" s="237" t="s">
        <v>5091</v>
      </c>
      <c r="F90" s="235" t="s">
        <v>161</v>
      </c>
      <c r="G90" s="238">
        <v>97</v>
      </c>
      <c r="H90" s="238"/>
      <c r="I90" s="238">
        <f t="shared" si="9"/>
        <v>0</v>
      </c>
      <c r="J90" s="239">
        <v>0</v>
      </c>
      <c r="K90" s="238">
        <f t="shared" si="10"/>
        <v>0</v>
      </c>
      <c r="L90" s="239">
        <v>0</v>
      </c>
      <c r="M90" s="238">
        <f t="shared" si="11"/>
        <v>0</v>
      </c>
      <c r="N90" s="240">
        <v>20</v>
      </c>
      <c r="O90" s="241">
        <v>4</v>
      </c>
      <c r="P90" s="242" t="s">
        <v>146</v>
      </c>
    </row>
    <row r="91" spans="1:16" s="242" customFormat="1" ht="22.5" customHeight="1">
      <c r="A91" s="235">
        <v>74</v>
      </c>
      <c r="B91" s="235" t="s">
        <v>151</v>
      </c>
      <c r="C91" s="235" t="s">
        <v>150</v>
      </c>
      <c r="D91" s="236" t="s">
        <v>197</v>
      </c>
      <c r="E91" s="237" t="s">
        <v>196</v>
      </c>
      <c r="F91" s="235" t="s">
        <v>161</v>
      </c>
      <c r="G91" s="238">
        <v>18.5</v>
      </c>
      <c r="H91" s="238"/>
      <c r="I91" s="238">
        <f t="shared" si="9"/>
        <v>0</v>
      </c>
      <c r="J91" s="239">
        <v>0</v>
      </c>
      <c r="K91" s="238">
        <f t="shared" si="10"/>
        <v>0</v>
      </c>
      <c r="L91" s="239">
        <v>0</v>
      </c>
      <c r="M91" s="238">
        <f t="shared" si="11"/>
        <v>0</v>
      </c>
      <c r="N91" s="240">
        <v>20</v>
      </c>
      <c r="O91" s="241">
        <v>4</v>
      </c>
      <c r="P91" s="242" t="s">
        <v>146</v>
      </c>
    </row>
    <row r="92" spans="1:16" s="242" customFormat="1" ht="12.75" customHeight="1">
      <c r="A92" s="235">
        <v>75</v>
      </c>
      <c r="B92" s="235" t="s">
        <v>151</v>
      </c>
      <c r="C92" s="235" t="s">
        <v>150</v>
      </c>
      <c r="D92" s="236" t="s">
        <v>195</v>
      </c>
      <c r="E92" s="237" t="s">
        <v>194</v>
      </c>
      <c r="F92" s="235" t="s">
        <v>161</v>
      </c>
      <c r="G92" s="238">
        <v>18.5</v>
      </c>
      <c r="H92" s="238"/>
      <c r="I92" s="238">
        <f t="shared" si="9"/>
        <v>0</v>
      </c>
      <c r="J92" s="239">
        <v>0</v>
      </c>
      <c r="K92" s="238">
        <f t="shared" si="10"/>
        <v>0</v>
      </c>
      <c r="L92" s="239">
        <v>0</v>
      </c>
      <c r="M92" s="238">
        <f t="shared" si="11"/>
        <v>0</v>
      </c>
      <c r="N92" s="240">
        <v>20</v>
      </c>
      <c r="O92" s="241">
        <v>4</v>
      </c>
      <c r="P92" s="242" t="s">
        <v>146</v>
      </c>
    </row>
    <row r="93" spans="1:16" s="242" customFormat="1" ht="12.75" customHeight="1">
      <c r="A93" s="235">
        <v>76</v>
      </c>
      <c r="B93" s="235" t="s">
        <v>151</v>
      </c>
      <c r="C93" s="235" t="s">
        <v>150</v>
      </c>
      <c r="D93" s="236" t="s">
        <v>5090</v>
      </c>
      <c r="E93" s="237" t="s">
        <v>5089</v>
      </c>
      <c r="F93" s="235" t="s">
        <v>171</v>
      </c>
      <c r="G93" s="238">
        <v>1</v>
      </c>
      <c r="H93" s="238"/>
      <c r="I93" s="238">
        <f t="shared" si="9"/>
        <v>0</v>
      </c>
      <c r="J93" s="239">
        <v>0</v>
      </c>
      <c r="K93" s="238">
        <f t="shared" si="10"/>
        <v>0</v>
      </c>
      <c r="L93" s="239">
        <v>0</v>
      </c>
      <c r="M93" s="238">
        <f t="shared" si="11"/>
        <v>0</v>
      </c>
      <c r="N93" s="240">
        <v>20</v>
      </c>
      <c r="O93" s="241">
        <v>4</v>
      </c>
      <c r="P93" s="242" t="s">
        <v>146</v>
      </c>
    </row>
    <row r="94" spans="1:16" s="250" customFormat="1" ht="12.75" customHeight="1">
      <c r="A94" s="243">
        <v>77</v>
      </c>
      <c r="B94" s="243" t="s">
        <v>157</v>
      </c>
      <c r="C94" s="243" t="s">
        <v>160</v>
      </c>
      <c r="D94" s="244" t="s">
        <v>5088</v>
      </c>
      <c r="E94" s="245" t="s">
        <v>5087</v>
      </c>
      <c r="F94" s="243" t="s">
        <v>171</v>
      </c>
      <c r="G94" s="246">
        <v>1</v>
      </c>
      <c r="H94" s="246"/>
      <c r="I94" s="246">
        <f t="shared" si="9"/>
        <v>0</v>
      </c>
      <c r="J94" s="247">
        <v>0</v>
      </c>
      <c r="K94" s="246">
        <f t="shared" si="10"/>
        <v>0</v>
      </c>
      <c r="L94" s="247">
        <v>0</v>
      </c>
      <c r="M94" s="246">
        <f t="shared" si="11"/>
        <v>0</v>
      </c>
      <c r="N94" s="248">
        <v>20</v>
      </c>
      <c r="O94" s="249">
        <v>8</v>
      </c>
      <c r="P94" s="250" t="s">
        <v>146</v>
      </c>
    </row>
    <row r="95" spans="1:16" s="242" customFormat="1" ht="12.75" customHeight="1">
      <c r="A95" s="235">
        <v>78</v>
      </c>
      <c r="B95" s="235" t="s">
        <v>151</v>
      </c>
      <c r="C95" s="235" t="s">
        <v>150</v>
      </c>
      <c r="D95" s="236" t="s">
        <v>5086</v>
      </c>
      <c r="E95" s="237" t="s">
        <v>5085</v>
      </c>
      <c r="F95" s="235" t="s">
        <v>171</v>
      </c>
      <c r="G95" s="238">
        <v>1</v>
      </c>
      <c r="H95" s="238"/>
      <c r="I95" s="238">
        <f t="shared" si="9"/>
        <v>0</v>
      </c>
      <c r="J95" s="239">
        <v>0</v>
      </c>
      <c r="K95" s="238">
        <f t="shared" si="10"/>
        <v>0</v>
      </c>
      <c r="L95" s="239">
        <v>0</v>
      </c>
      <c r="M95" s="238">
        <f t="shared" si="11"/>
        <v>0</v>
      </c>
      <c r="N95" s="240">
        <v>20</v>
      </c>
      <c r="O95" s="241">
        <v>4</v>
      </c>
      <c r="P95" s="242" t="s">
        <v>146</v>
      </c>
    </row>
    <row r="96" spans="1:16" s="242" customFormat="1" ht="12.75" customHeight="1">
      <c r="A96" s="235">
        <v>79</v>
      </c>
      <c r="B96" s="235" t="s">
        <v>151</v>
      </c>
      <c r="C96" s="235" t="s">
        <v>150</v>
      </c>
      <c r="D96" s="236" t="s">
        <v>193</v>
      </c>
      <c r="E96" s="237" t="s">
        <v>192</v>
      </c>
      <c r="F96" s="235" t="s">
        <v>191</v>
      </c>
      <c r="G96" s="238">
        <v>3</v>
      </c>
      <c r="H96" s="238"/>
      <c r="I96" s="238">
        <f t="shared" si="9"/>
        <v>0</v>
      </c>
      <c r="J96" s="239">
        <v>0</v>
      </c>
      <c r="K96" s="238">
        <f t="shared" si="10"/>
        <v>0</v>
      </c>
      <c r="L96" s="239">
        <v>0</v>
      </c>
      <c r="M96" s="238">
        <f t="shared" si="11"/>
        <v>0</v>
      </c>
      <c r="N96" s="240">
        <v>20</v>
      </c>
      <c r="O96" s="241">
        <v>4</v>
      </c>
      <c r="P96" s="242" t="s">
        <v>146</v>
      </c>
    </row>
    <row r="97" spans="1:16" s="250" customFormat="1" ht="22.5" customHeight="1">
      <c r="A97" s="243">
        <v>80</v>
      </c>
      <c r="B97" s="243" t="s">
        <v>157</v>
      </c>
      <c r="C97" s="243" t="s">
        <v>160</v>
      </c>
      <c r="D97" s="244" t="s">
        <v>190</v>
      </c>
      <c r="E97" s="245" t="s">
        <v>189</v>
      </c>
      <c r="F97" s="243" t="s">
        <v>171</v>
      </c>
      <c r="G97" s="246">
        <v>3.03</v>
      </c>
      <c r="H97" s="246"/>
      <c r="I97" s="246">
        <f t="shared" si="9"/>
        <v>0</v>
      </c>
      <c r="J97" s="247">
        <v>0</v>
      </c>
      <c r="K97" s="246">
        <f t="shared" si="10"/>
        <v>0</v>
      </c>
      <c r="L97" s="247">
        <v>0</v>
      </c>
      <c r="M97" s="246">
        <f t="shared" si="11"/>
        <v>0</v>
      </c>
      <c r="N97" s="248">
        <v>20</v>
      </c>
      <c r="O97" s="249">
        <v>8</v>
      </c>
      <c r="P97" s="250" t="s">
        <v>146</v>
      </c>
    </row>
    <row r="98" spans="1:16" s="242" customFormat="1" ht="12.75" customHeight="1">
      <c r="A98" s="235">
        <v>81</v>
      </c>
      <c r="B98" s="235" t="s">
        <v>151</v>
      </c>
      <c r="C98" s="235" t="s">
        <v>150</v>
      </c>
      <c r="D98" s="236" t="s">
        <v>188</v>
      </c>
      <c r="E98" s="237" t="s">
        <v>187</v>
      </c>
      <c r="F98" s="235" t="s">
        <v>171</v>
      </c>
      <c r="G98" s="238">
        <v>1</v>
      </c>
      <c r="H98" s="238"/>
      <c r="I98" s="238">
        <f t="shared" si="9"/>
        <v>0</v>
      </c>
      <c r="J98" s="239">
        <v>0</v>
      </c>
      <c r="K98" s="238">
        <f t="shared" si="10"/>
        <v>0</v>
      </c>
      <c r="L98" s="239">
        <v>0</v>
      </c>
      <c r="M98" s="238">
        <f t="shared" si="11"/>
        <v>0</v>
      </c>
      <c r="N98" s="240">
        <v>20</v>
      </c>
      <c r="O98" s="241">
        <v>4</v>
      </c>
      <c r="P98" s="242" t="s">
        <v>146</v>
      </c>
    </row>
    <row r="99" spans="1:16" s="250" customFormat="1" ht="12.75" customHeight="1">
      <c r="A99" s="243">
        <v>82</v>
      </c>
      <c r="B99" s="243" t="s">
        <v>157</v>
      </c>
      <c r="C99" s="243" t="s">
        <v>160</v>
      </c>
      <c r="D99" s="244" t="s">
        <v>186</v>
      </c>
      <c r="E99" s="245" t="s">
        <v>185</v>
      </c>
      <c r="F99" s="243" t="s">
        <v>171</v>
      </c>
      <c r="G99" s="246">
        <v>1.01</v>
      </c>
      <c r="H99" s="246"/>
      <c r="I99" s="246">
        <f t="shared" si="9"/>
        <v>0</v>
      </c>
      <c r="J99" s="247">
        <v>0</v>
      </c>
      <c r="K99" s="246">
        <f t="shared" si="10"/>
        <v>0</v>
      </c>
      <c r="L99" s="247">
        <v>0</v>
      </c>
      <c r="M99" s="246">
        <f t="shared" si="11"/>
        <v>0</v>
      </c>
      <c r="N99" s="248">
        <v>20</v>
      </c>
      <c r="O99" s="249">
        <v>8</v>
      </c>
      <c r="P99" s="250" t="s">
        <v>146</v>
      </c>
    </row>
    <row r="100" spans="1:16" s="242" customFormat="1" ht="22.5" customHeight="1">
      <c r="A100" s="235">
        <v>83</v>
      </c>
      <c r="B100" s="235" t="s">
        <v>151</v>
      </c>
      <c r="C100" s="235" t="s">
        <v>150</v>
      </c>
      <c r="D100" s="236" t="s">
        <v>184</v>
      </c>
      <c r="E100" s="237" t="s">
        <v>183</v>
      </c>
      <c r="F100" s="235" t="s">
        <v>182</v>
      </c>
      <c r="G100" s="238">
        <v>0.5</v>
      </c>
      <c r="H100" s="238"/>
      <c r="I100" s="238">
        <f t="shared" si="9"/>
        <v>0</v>
      </c>
      <c r="J100" s="239">
        <v>0</v>
      </c>
      <c r="K100" s="238">
        <f t="shared" si="10"/>
        <v>0</v>
      </c>
      <c r="L100" s="239">
        <v>0</v>
      </c>
      <c r="M100" s="238">
        <f t="shared" si="11"/>
        <v>0</v>
      </c>
      <c r="N100" s="240">
        <v>20</v>
      </c>
      <c r="O100" s="241">
        <v>4</v>
      </c>
      <c r="P100" s="242" t="s">
        <v>146</v>
      </c>
    </row>
    <row r="101" spans="1:16" s="242" customFormat="1" ht="12.75" customHeight="1">
      <c r="A101" s="235">
        <v>84</v>
      </c>
      <c r="B101" s="235" t="s">
        <v>151</v>
      </c>
      <c r="C101" s="235" t="s">
        <v>150</v>
      </c>
      <c r="D101" s="236" t="s">
        <v>181</v>
      </c>
      <c r="E101" s="237" t="s">
        <v>180</v>
      </c>
      <c r="F101" s="235" t="s">
        <v>161</v>
      </c>
      <c r="G101" s="238">
        <v>115.5</v>
      </c>
      <c r="H101" s="238"/>
      <c r="I101" s="238">
        <f t="shared" si="9"/>
        <v>0</v>
      </c>
      <c r="J101" s="239">
        <v>0</v>
      </c>
      <c r="K101" s="238">
        <f t="shared" si="10"/>
        <v>0</v>
      </c>
      <c r="L101" s="239">
        <v>0</v>
      </c>
      <c r="M101" s="238">
        <f t="shared" si="11"/>
        <v>0</v>
      </c>
      <c r="N101" s="240">
        <v>20</v>
      </c>
      <c r="O101" s="241">
        <v>4</v>
      </c>
      <c r="P101" s="242" t="s">
        <v>146</v>
      </c>
    </row>
    <row r="102" spans="1:16" s="242" customFormat="1" ht="22.5" customHeight="1">
      <c r="A102" s="235">
        <v>85</v>
      </c>
      <c r="B102" s="235" t="s">
        <v>151</v>
      </c>
      <c r="C102" s="235" t="s">
        <v>150</v>
      </c>
      <c r="D102" s="236" t="s">
        <v>5084</v>
      </c>
      <c r="E102" s="237" t="s">
        <v>5083</v>
      </c>
      <c r="F102" s="235" t="s">
        <v>939</v>
      </c>
      <c r="G102" s="238">
        <v>10</v>
      </c>
      <c r="H102" s="238"/>
      <c r="I102" s="238">
        <f t="shared" si="9"/>
        <v>0</v>
      </c>
      <c r="J102" s="239">
        <v>0</v>
      </c>
      <c r="K102" s="238">
        <f t="shared" si="10"/>
        <v>0</v>
      </c>
      <c r="L102" s="239">
        <v>0</v>
      </c>
      <c r="M102" s="238">
        <f t="shared" si="11"/>
        <v>0</v>
      </c>
      <c r="N102" s="240">
        <v>20</v>
      </c>
      <c r="O102" s="241">
        <v>4</v>
      </c>
      <c r="P102" s="242" t="s">
        <v>146</v>
      </c>
    </row>
    <row r="103" spans="1:16" s="250" customFormat="1" ht="22.5" customHeight="1">
      <c r="A103" s="243">
        <v>86</v>
      </c>
      <c r="B103" s="243" t="s">
        <v>157</v>
      </c>
      <c r="C103" s="243" t="s">
        <v>160</v>
      </c>
      <c r="D103" s="244" t="s">
        <v>5082</v>
      </c>
      <c r="E103" s="245" t="s">
        <v>5081</v>
      </c>
      <c r="F103" s="243" t="s">
        <v>5080</v>
      </c>
      <c r="G103" s="246">
        <v>10</v>
      </c>
      <c r="H103" s="246"/>
      <c r="I103" s="246">
        <f t="shared" si="9"/>
        <v>0</v>
      </c>
      <c r="J103" s="247">
        <v>0</v>
      </c>
      <c r="K103" s="246">
        <f t="shared" si="10"/>
        <v>0</v>
      </c>
      <c r="L103" s="247">
        <v>0</v>
      </c>
      <c r="M103" s="246">
        <f t="shared" si="11"/>
        <v>0</v>
      </c>
      <c r="N103" s="248">
        <v>20</v>
      </c>
      <c r="O103" s="249">
        <v>8</v>
      </c>
      <c r="P103" s="250" t="s">
        <v>146</v>
      </c>
    </row>
    <row r="104" spans="1:16" s="242" customFormat="1" ht="12.75" customHeight="1">
      <c r="A104" s="235">
        <v>87</v>
      </c>
      <c r="B104" s="235" t="s">
        <v>151</v>
      </c>
      <c r="C104" s="235" t="s">
        <v>150</v>
      </c>
      <c r="D104" s="236" t="s">
        <v>5079</v>
      </c>
      <c r="E104" s="237" t="s">
        <v>5078</v>
      </c>
      <c r="F104" s="235" t="s">
        <v>161</v>
      </c>
      <c r="G104" s="238">
        <v>34.5</v>
      </c>
      <c r="H104" s="238"/>
      <c r="I104" s="238">
        <f t="shared" si="9"/>
        <v>0</v>
      </c>
      <c r="J104" s="239">
        <v>0</v>
      </c>
      <c r="K104" s="238">
        <f t="shared" si="10"/>
        <v>0</v>
      </c>
      <c r="L104" s="239">
        <v>0</v>
      </c>
      <c r="M104" s="238">
        <f t="shared" si="11"/>
        <v>0</v>
      </c>
      <c r="N104" s="240">
        <v>20</v>
      </c>
      <c r="O104" s="241">
        <v>4</v>
      </c>
      <c r="P104" s="242" t="s">
        <v>146</v>
      </c>
    </row>
    <row r="105" spans="1:16" s="250" customFormat="1" ht="12.75" customHeight="1">
      <c r="A105" s="243">
        <v>88</v>
      </c>
      <c r="B105" s="243" t="s">
        <v>157</v>
      </c>
      <c r="C105" s="243" t="s">
        <v>160</v>
      </c>
      <c r="D105" s="244" t="s">
        <v>5077</v>
      </c>
      <c r="E105" s="245" t="s">
        <v>5076</v>
      </c>
      <c r="F105" s="243" t="s">
        <v>161</v>
      </c>
      <c r="G105" s="246">
        <v>34.5</v>
      </c>
      <c r="H105" s="246"/>
      <c r="I105" s="246">
        <f>ROUND(G105*H105,3)</f>
        <v>0</v>
      </c>
      <c r="J105" s="247">
        <v>0</v>
      </c>
      <c r="K105" s="246">
        <f>G105*J105</f>
        <v>0</v>
      </c>
      <c r="L105" s="247">
        <v>0</v>
      </c>
      <c r="M105" s="246">
        <f>G105*L105</f>
        <v>0</v>
      </c>
      <c r="N105" s="248">
        <v>20</v>
      </c>
      <c r="O105" s="249">
        <v>8</v>
      </c>
      <c r="P105" s="250" t="s">
        <v>146</v>
      </c>
    </row>
    <row r="106" spans="1:16" s="242" customFormat="1" ht="12.75" customHeight="1">
      <c r="A106" s="235">
        <v>89</v>
      </c>
      <c r="B106" s="235" t="s">
        <v>151</v>
      </c>
      <c r="C106" s="235" t="s">
        <v>150</v>
      </c>
      <c r="D106" s="236" t="s">
        <v>5075</v>
      </c>
      <c r="E106" s="237" t="s">
        <v>5074</v>
      </c>
      <c r="F106" s="235" t="s">
        <v>171</v>
      </c>
      <c r="G106" s="238">
        <v>24</v>
      </c>
      <c r="H106" s="238"/>
      <c r="I106" s="238">
        <f>ROUND(G106*H106,3)</f>
        <v>0</v>
      </c>
      <c r="J106" s="239">
        <v>0</v>
      </c>
      <c r="K106" s="238">
        <f>G106*J106</f>
        <v>0</v>
      </c>
      <c r="L106" s="239">
        <v>0</v>
      </c>
      <c r="M106" s="238">
        <f>G106*L106</f>
        <v>0</v>
      </c>
      <c r="N106" s="240">
        <v>20</v>
      </c>
      <c r="O106" s="241">
        <v>4</v>
      </c>
      <c r="P106" s="242" t="s">
        <v>146</v>
      </c>
    </row>
    <row r="107" spans="1:16" s="250" customFormat="1" ht="22.5" customHeight="1">
      <c r="A107" s="243">
        <v>90</v>
      </c>
      <c r="B107" s="243" t="s">
        <v>157</v>
      </c>
      <c r="C107" s="243" t="s">
        <v>160</v>
      </c>
      <c r="D107" s="244" t="s">
        <v>5073</v>
      </c>
      <c r="E107" s="245" t="s">
        <v>5072</v>
      </c>
      <c r="F107" s="243" t="s">
        <v>171</v>
      </c>
      <c r="G107" s="246">
        <v>24</v>
      </c>
      <c r="H107" s="246"/>
      <c r="I107" s="246">
        <f>ROUND(G107*H107,3)</f>
        <v>0</v>
      </c>
      <c r="J107" s="247">
        <v>0</v>
      </c>
      <c r="K107" s="246">
        <f>G107*J107</f>
        <v>0</v>
      </c>
      <c r="L107" s="247">
        <v>0</v>
      </c>
      <c r="M107" s="246">
        <f>G107*L107</f>
        <v>0</v>
      </c>
      <c r="N107" s="248">
        <v>20</v>
      </c>
      <c r="O107" s="249">
        <v>8</v>
      </c>
      <c r="P107" s="250" t="s">
        <v>146</v>
      </c>
    </row>
    <row r="108" spans="1:16" s="232" customFormat="1" ht="12.75" customHeight="1">
      <c r="B108" s="233" t="s">
        <v>58</v>
      </c>
      <c r="D108" s="232" t="s">
        <v>170</v>
      </c>
      <c r="E108" s="232" t="s">
        <v>169</v>
      </c>
      <c r="I108" s="234">
        <f>I109</f>
        <v>0</v>
      </c>
      <c r="K108" s="234">
        <f>K109</f>
        <v>0</v>
      </c>
      <c r="M108" s="234">
        <f>M109</f>
        <v>0</v>
      </c>
      <c r="P108" s="232" t="s">
        <v>152</v>
      </c>
    </row>
    <row r="109" spans="1:16" s="242" customFormat="1" ht="22.5" customHeight="1">
      <c r="A109" s="235">
        <v>91</v>
      </c>
      <c r="B109" s="235" t="s">
        <v>151</v>
      </c>
      <c r="C109" s="235" t="s">
        <v>150</v>
      </c>
      <c r="D109" s="236" t="s">
        <v>168</v>
      </c>
      <c r="E109" s="237" t="s">
        <v>167</v>
      </c>
      <c r="F109" s="235" t="s">
        <v>166</v>
      </c>
      <c r="G109" s="238">
        <v>136.29900000000001</v>
      </c>
      <c r="H109" s="238"/>
      <c r="I109" s="238">
        <f>ROUND(G109*H109,3)</f>
        <v>0</v>
      </c>
      <c r="J109" s="239">
        <v>0</v>
      </c>
      <c r="K109" s="238">
        <f>G109*J109</f>
        <v>0</v>
      </c>
      <c r="L109" s="239">
        <v>0</v>
      </c>
      <c r="M109" s="238">
        <f>G109*L109</f>
        <v>0</v>
      </c>
      <c r="N109" s="240">
        <v>20</v>
      </c>
      <c r="O109" s="241">
        <v>4</v>
      </c>
      <c r="P109" s="242" t="s">
        <v>146</v>
      </c>
    </row>
    <row r="110" spans="1:16" s="231" customFormat="1" ht="12.75" customHeight="1">
      <c r="B110" s="251" t="s">
        <v>58</v>
      </c>
      <c r="D110" s="231" t="s">
        <v>45</v>
      </c>
      <c r="E110" s="231" t="s">
        <v>598</v>
      </c>
      <c r="I110" s="252">
        <f>I111</f>
        <v>0</v>
      </c>
      <c r="K110" s="252">
        <f>K111</f>
        <v>0</v>
      </c>
      <c r="M110" s="252">
        <f>M111</f>
        <v>0</v>
      </c>
      <c r="P110" s="231" t="s">
        <v>155</v>
      </c>
    </row>
    <row r="111" spans="1:16" s="232" customFormat="1" ht="12.75" customHeight="1">
      <c r="B111" s="233" t="s">
        <v>58</v>
      </c>
      <c r="D111" s="232" t="s">
        <v>1180</v>
      </c>
      <c r="E111" s="232" t="s">
        <v>5071</v>
      </c>
      <c r="I111" s="234">
        <f>SUM(I112:I116)</f>
        <v>0</v>
      </c>
      <c r="K111" s="234">
        <f>SUM(K112:K116)</f>
        <v>0</v>
      </c>
      <c r="M111" s="234">
        <f>SUM(M112:M116)</f>
        <v>0</v>
      </c>
      <c r="P111" s="232" t="s">
        <v>152</v>
      </c>
    </row>
    <row r="112" spans="1:16" s="242" customFormat="1" ht="22.5" customHeight="1">
      <c r="A112" s="235">
        <v>92</v>
      </c>
      <c r="B112" s="235" t="s">
        <v>151</v>
      </c>
      <c r="C112" s="235" t="s">
        <v>150</v>
      </c>
      <c r="D112" s="236" t="s">
        <v>5070</v>
      </c>
      <c r="E112" s="237" t="s">
        <v>5069</v>
      </c>
      <c r="F112" s="235" t="s">
        <v>171</v>
      </c>
      <c r="G112" s="238">
        <v>1</v>
      </c>
      <c r="H112" s="238"/>
      <c r="I112" s="238">
        <f>ROUND(G112*H112,3)</f>
        <v>0</v>
      </c>
      <c r="J112" s="239">
        <v>0</v>
      </c>
      <c r="K112" s="238">
        <f>G112*J112</f>
        <v>0</v>
      </c>
      <c r="L112" s="239">
        <v>0</v>
      </c>
      <c r="M112" s="238">
        <f>G112*L112</f>
        <v>0</v>
      </c>
      <c r="N112" s="240">
        <v>20</v>
      </c>
      <c r="O112" s="241">
        <v>16</v>
      </c>
      <c r="P112" s="242" t="s">
        <v>146</v>
      </c>
    </row>
    <row r="113" spans="1:16" s="250" customFormat="1" ht="12.75" customHeight="1">
      <c r="A113" s="243">
        <v>93</v>
      </c>
      <c r="B113" s="243" t="s">
        <v>157</v>
      </c>
      <c r="C113" s="243" t="s">
        <v>160</v>
      </c>
      <c r="D113" s="244" t="s">
        <v>5068</v>
      </c>
      <c r="E113" s="245" t="s">
        <v>5067</v>
      </c>
      <c r="F113" s="243" t="s">
        <v>171</v>
      </c>
      <c r="G113" s="246">
        <v>1</v>
      </c>
      <c r="H113" s="246"/>
      <c r="I113" s="246">
        <f>ROUND(G113*H113,3)</f>
        <v>0</v>
      </c>
      <c r="J113" s="247">
        <v>0</v>
      </c>
      <c r="K113" s="246">
        <f>G113*J113</f>
        <v>0</v>
      </c>
      <c r="L113" s="247">
        <v>0</v>
      </c>
      <c r="M113" s="246">
        <f>G113*L113</f>
        <v>0</v>
      </c>
      <c r="N113" s="248">
        <v>20</v>
      </c>
      <c r="O113" s="249">
        <v>32</v>
      </c>
      <c r="P113" s="250" t="s">
        <v>146</v>
      </c>
    </row>
    <row r="114" spans="1:16" s="242" customFormat="1" ht="22.5" customHeight="1">
      <c r="A114" s="235">
        <v>94</v>
      </c>
      <c r="B114" s="235" t="s">
        <v>151</v>
      </c>
      <c r="C114" s="235" t="s">
        <v>150</v>
      </c>
      <c r="D114" s="236" t="s">
        <v>5066</v>
      </c>
      <c r="E114" s="237" t="s">
        <v>5065</v>
      </c>
      <c r="F114" s="235" t="s">
        <v>171</v>
      </c>
      <c r="G114" s="238">
        <v>1</v>
      </c>
      <c r="H114" s="238"/>
      <c r="I114" s="238">
        <f>ROUND(G114*H114,3)</f>
        <v>0</v>
      </c>
      <c r="J114" s="239">
        <v>0</v>
      </c>
      <c r="K114" s="238">
        <f>G114*J114</f>
        <v>0</v>
      </c>
      <c r="L114" s="239">
        <v>0</v>
      </c>
      <c r="M114" s="238">
        <f>G114*L114</f>
        <v>0</v>
      </c>
      <c r="N114" s="240">
        <v>20</v>
      </c>
      <c r="O114" s="241">
        <v>16</v>
      </c>
      <c r="P114" s="242" t="s">
        <v>146</v>
      </c>
    </row>
    <row r="115" spans="1:16" s="250" customFormat="1" ht="12.75" customHeight="1">
      <c r="A115" s="243">
        <v>95</v>
      </c>
      <c r="B115" s="243" t="s">
        <v>157</v>
      </c>
      <c r="C115" s="243" t="s">
        <v>160</v>
      </c>
      <c r="D115" s="244" t="s">
        <v>5064</v>
      </c>
      <c r="E115" s="245" t="s">
        <v>5063</v>
      </c>
      <c r="F115" s="243" t="s">
        <v>171</v>
      </c>
      <c r="G115" s="246">
        <v>1</v>
      </c>
      <c r="H115" s="246"/>
      <c r="I115" s="246">
        <f>ROUND(G115*H115,3)</f>
        <v>0</v>
      </c>
      <c r="J115" s="247">
        <v>0</v>
      </c>
      <c r="K115" s="246">
        <f>G115*J115</f>
        <v>0</v>
      </c>
      <c r="L115" s="247">
        <v>0</v>
      </c>
      <c r="M115" s="246">
        <f>G115*L115</f>
        <v>0</v>
      </c>
      <c r="N115" s="248">
        <v>20</v>
      </c>
      <c r="O115" s="249">
        <v>32</v>
      </c>
      <c r="P115" s="250" t="s">
        <v>146</v>
      </c>
    </row>
    <row r="116" spans="1:16" s="242" customFormat="1" ht="12.75" customHeight="1">
      <c r="A116" s="235">
        <v>96</v>
      </c>
      <c r="B116" s="235" t="s">
        <v>151</v>
      </c>
      <c r="C116" s="235" t="s">
        <v>150</v>
      </c>
      <c r="D116" s="236" t="s">
        <v>5062</v>
      </c>
      <c r="E116" s="237" t="s">
        <v>5061</v>
      </c>
      <c r="F116" s="235" t="s">
        <v>64</v>
      </c>
      <c r="G116" s="238">
        <v>0.7</v>
      </c>
      <c r="H116" s="238"/>
      <c r="I116" s="238">
        <f>ROUND(G116*H116,3)</f>
        <v>0</v>
      </c>
      <c r="J116" s="239">
        <v>0</v>
      </c>
      <c r="K116" s="238">
        <f>G116*J116</f>
        <v>0</v>
      </c>
      <c r="L116" s="239">
        <v>0</v>
      </c>
      <c r="M116" s="238">
        <f>G116*L116</f>
        <v>0</v>
      </c>
      <c r="N116" s="240">
        <v>20</v>
      </c>
      <c r="O116" s="241">
        <v>16</v>
      </c>
      <c r="P116" s="242" t="s">
        <v>146</v>
      </c>
    </row>
    <row r="117" spans="1:16" s="231" customFormat="1" ht="12.75" customHeight="1">
      <c r="B117" s="251" t="s">
        <v>58</v>
      </c>
      <c r="D117" s="231" t="s">
        <v>157</v>
      </c>
      <c r="E117" s="231" t="s">
        <v>157</v>
      </c>
      <c r="I117" s="252">
        <f>I118</f>
        <v>0</v>
      </c>
      <c r="K117" s="252">
        <f>K118</f>
        <v>0</v>
      </c>
      <c r="M117" s="252">
        <f>M118</f>
        <v>0</v>
      </c>
      <c r="P117" s="231" t="s">
        <v>155</v>
      </c>
    </row>
    <row r="118" spans="1:16" s="232" customFormat="1" ht="12.75" customHeight="1">
      <c r="B118" s="233" t="s">
        <v>58</v>
      </c>
      <c r="D118" s="232" t="s">
        <v>165</v>
      </c>
      <c r="E118" s="232" t="s">
        <v>164</v>
      </c>
      <c r="I118" s="234">
        <f>SUM(I119:I120)</f>
        <v>0</v>
      </c>
      <c r="K118" s="234">
        <f>SUM(K119:K120)</f>
        <v>0</v>
      </c>
      <c r="M118" s="234">
        <f>SUM(M119:M120)</f>
        <v>0</v>
      </c>
      <c r="P118" s="232" t="s">
        <v>152</v>
      </c>
    </row>
    <row r="119" spans="1:16" s="242" customFormat="1" ht="12.75" customHeight="1">
      <c r="A119" s="235">
        <v>97</v>
      </c>
      <c r="B119" s="235" t="s">
        <v>151</v>
      </c>
      <c r="C119" s="235" t="s">
        <v>150</v>
      </c>
      <c r="D119" s="236" t="s">
        <v>163</v>
      </c>
      <c r="E119" s="237" t="s">
        <v>162</v>
      </c>
      <c r="F119" s="235" t="s">
        <v>161</v>
      </c>
      <c r="G119" s="238">
        <v>115.5</v>
      </c>
      <c r="H119" s="238"/>
      <c r="I119" s="238">
        <f>ROUND(G119*H119,3)</f>
        <v>0</v>
      </c>
      <c r="J119" s="239">
        <v>0</v>
      </c>
      <c r="K119" s="238">
        <f>G119*J119</f>
        <v>0</v>
      </c>
      <c r="L119" s="239">
        <v>0</v>
      </c>
      <c r="M119" s="238">
        <f>G119*L119</f>
        <v>0</v>
      </c>
      <c r="N119" s="240">
        <v>20</v>
      </c>
      <c r="O119" s="241">
        <v>64</v>
      </c>
      <c r="P119" s="242" t="s">
        <v>146</v>
      </c>
    </row>
    <row r="120" spans="1:16" s="250" customFormat="1" ht="12.75" customHeight="1">
      <c r="A120" s="243">
        <v>98</v>
      </c>
      <c r="B120" s="243" t="s">
        <v>157</v>
      </c>
      <c r="C120" s="243" t="s">
        <v>160</v>
      </c>
      <c r="D120" s="244" t="s">
        <v>159</v>
      </c>
      <c r="E120" s="245" t="s">
        <v>158</v>
      </c>
      <c r="F120" s="243" t="s">
        <v>157</v>
      </c>
      <c r="G120" s="246">
        <v>121.27500000000001</v>
      </c>
      <c r="H120" s="246"/>
      <c r="I120" s="246">
        <f>ROUND(G120*H120,3)</f>
        <v>0</v>
      </c>
      <c r="J120" s="247">
        <v>0</v>
      </c>
      <c r="K120" s="246">
        <f>G120*J120</f>
        <v>0</v>
      </c>
      <c r="L120" s="247">
        <v>0</v>
      </c>
      <c r="M120" s="246">
        <f>G120*L120</f>
        <v>0</v>
      </c>
      <c r="N120" s="248">
        <v>20</v>
      </c>
      <c r="O120" s="249">
        <v>256</v>
      </c>
      <c r="P120" s="250" t="s">
        <v>146</v>
      </c>
    </row>
    <row r="121" spans="1:16" s="231" customFormat="1" ht="12.75" customHeight="1">
      <c r="B121" s="251" t="s">
        <v>58</v>
      </c>
      <c r="D121" s="231" t="s">
        <v>156</v>
      </c>
      <c r="E121" s="231" t="s">
        <v>50</v>
      </c>
      <c r="I121" s="252">
        <f>I122</f>
        <v>0</v>
      </c>
      <c r="K121" s="252">
        <f>K122</f>
        <v>0</v>
      </c>
      <c r="M121" s="252">
        <f>M122</f>
        <v>0</v>
      </c>
      <c r="P121" s="231" t="s">
        <v>155</v>
      </c>
    </row>
    <row r="122" spans="1:16" s="232" customFormat="1" ht="12.75" customHeight="1">
      <c r="B122" s="233" t="s">
        <v>58</v>
      </c>
      <c r="D122" s="232" t="s">
        <v>154</v>
      </c>
      <c r="E122" s="232" t="s">
        <v>153</v>
      </c>
      <c r="I122" s="234">
        <f>I123</f>
        <v>0</v>
      </c>
      <c r="K122" s="234">
        <f>K123</f>
        <v>0</v>
      </c>
      <c r="M122" s="234">
        <f>M123</f>
        <v>0</v>
      </c>
      <c r="P122" s="232" t="s">
        <v>152</v>
      </c>
    </row>
    <row r="123" spans="1:16" s="242" customFormat="1" ht="12.75" customHeight="1">
      <c r="A123" s="235">
        <v>99</v>
      </c>
      <c r="B123" s="235" t="s">
        <v>151</v>
      </c>
      <c r="C123" s="235" t="s">
        <v>150</v>
      </c>
      <c r="D123" s="236" t="s">
        <v>149</v>
      </c>
      <c r="E123" s="237" t="s">
        <v>148</v>
      </c>
      <c r="F123" s="235" t="s">
        <v>147</v>
      </c>
      <c r="G123" s="238">
        <v>24</v>
      </c>
      <c r="H123" s="238"/>
      <c r="I123" s="238">
        <f>ROUND(G123*H123,3)</f>
        <v>0</v>
      </c>
      <c r="J123" s="239">
        <v>0</v>
      </c>
      <c r="K123" s="238">
        <f>G123*J123</f>
        <v>0</v>
      </c>
      <c r="L123" s="239">
        <v>0</v>
      </c>
      <c r="M123" s="238">
        <f>G123*L123</f>
        <v>0</v>
      </c>
      <c r="N123" s="240">
        <v>20</v>
      </c>
      <c r="O123" s="241">
        <v>4</v>
      </c>
      <c r="P123" s="242" t="s">
        <v>146</v>
      </c>
    </row>
    <row r="124" spans="1:16" s="253" customFormat="1">
      <c r="E124" s="253" t="s">
        <v>125</v>
      </c>
      <c r="I124" s="254">
        <f>I14+I110+I117+I121</f>
        <v>0</v>
      </c>
      <c r="K124" s="254">
        <f>K14+K110+K117+K121</f>
        <v>0</v>
      </c>
      <c r="M124" s="254">
        <f>M14+M110+M117+M121</f>
        <v>0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.59055118110236227" right="0.59055118110236227" top="0.59055118110236227" bottom="0.59055118110236227" header="0.51181102362204722" footer="0.51181102362204722"/>
  <pageSetup paperSize="9" scale="73" fitToHeight="999" orientation="portrait" errors="blank" verticalDpi="12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U113"/>
  <sheetViews>
    <sheetView showGridLines="0" zoomScaleNormal="100" zoomScaleSheetLayoutView="100" workbookViewId="0">
      <pane ySplit="13" topLeftCell="A14" activePane="bottomLeft" state="frozen"/>
      <selection activeCell="H16" sqref="H16:H77"/>
      <selection pane="bottomLeft" activeCell="AC113" sqref="AC113"/>
    </sheetView>
  </sheetViews>
  <sheetFormatPr defaultColWidth="9.140625" defaultRowHeight="11.25"/>
  <cols>
    <col min="1" max="1" width="5.7109375" style="210" customWidth="1"/>
    <col min="2" max="2" width="4.5703125" style="210" customWidth="1"/>
    <col min="3" max="3" width="4.7109375" style="210" customWidth="1"/>
    <col min="4" max="4" width="12.7109375" style="210" customWidth="1"/>
    <col min="5" max="5" width="55.7109375" style="210" customWidth="1"/>
    <col min="6" max="6" width="4.7109375" style="210" customWidth="1"/>
    <col min="7" max="7" width="9.5703125" style="210" customWidth="1"/>
    <col min="8" max="8" width="9.85546875" style="210" customWidth="1"/>
    <col min="9" max="9" width="12.7109375" style="210" customWidth="1"/>
    <col min="10" max="11" width="10.7109375" style="210" hidden="1" customWidth="1"/>
    <col min="12" max="12" width="9.7109375" style="210" hidden="1" customWidth="1"/>
    <col min="13" max="13" width="11.5703125" style="210" hidden="1" customWidth="1"/>
    <col min="14" max="14" width="6" style="210" customWidth="1"/>
    <col min="15" max="15" width="6.7109375" style="210" hidden="1" customWidth="1"/>
    <col min="16" max="16" width="7.140625" style="210" hidden="1" customWidth="1"/>
    <col min="17" max="19" width="9.140625" style="210" hidden="1" customWidth="1"/>
    <col min="20" max="20" width="18.7109375" style="210" hidden="1" customWidth="1"/>
    <col min="21" max="16384" width="9.140625" style="210"/>
  </cols>
  <sheetData>
    <row r="1" spans="1:21" ht="18">
      <c r="A1" s="207" t="s">
        <v>304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9"/>
      <c r="P1" s="209"/>
      <c r="Q1" s="208"/>
      <c r="R1" s="208"/>
      <c r="S1" s="208"/>
      <c r="T1" s="208"/>
    </row>
    <row r="2" spans="1:21">
      <c r="A2" s="211" t="s">
        <v>74</v>
      </c>
      <c r="B2" s="212"/>
      <c r="C2" s="200" t="str">
        <f>'Krycí list'!E5</f>
        <v>Modernizácia fakultnej nemocnice Trenčín  - Nový pavilón centrálnych operačných sál, OAIM a urgent.príjem -stupeň PSP</v>
      </c>
      <c r="D2" s="214"/>
      <c r="E2" s="214"/>
      <c r="F2" s="212"/>
      <c r="G2" s="212"/>
      <c r="H2" s="212"/>
      <c r="I2" s="212"/>
      <c r="J2" s="212"/>
      <c r="K2" s="212"/>
      <c r="L2" s="208"/>
      <c r="M2" s="208"/>
      <c r="N2" s="208"/>
      <c r="O2" s="209"/>
      <c r="P2" s="209"/>
      <c r="Q2" s="208"/>
      <c r="R2" s="208"/>
      <c r="S2" s="208"/>
      <c r="T2" s="208"/>
    </row>
    <row r="3" spans="1:21">
      <c r="A3" s="211" t="s">
        <v>303</v>
      </c>
      <c r="B3" s="212"/>
      <c r="C3" s="213" t="s">
        <v>5295</v>
      </c>
      <c r="D3" s="214"/>
      <c r="E3" s="214"/>
      <c r="F3" s="212"/>
      <c r="G3" s="212"/>
      <c r="H3" s="212"/>
      <c r="I3" s="213"/>
      <c r="J3" s="214"/>
      <c r="K3" s="214"/>
      <c r="L3" s="208"/>
      <c r="M3" s="208"/>
      <c r="N3" s="208"/>
      <c r="O3" s="209"/>
      <c r="P3" s="209"/>
      <c r="Q3" s="208"/>
      <c r="R3" s="208"/>
      <c r="S3" s="208"/>
      <c r="T3" s="208"/>
    </row>
    <row r="4" spans="1:21">
      <c r="A4" s="211" t="s">
        <v>301</v>
      </c>
      <c r="B4" s="212"/>
      <c r="C4" s="213" t="s">
        <v>6</v>
      </c>
      <c r="D4" s="214"/>
      <c r="E4" s="214"/>
      <c r="F4" s="212"/>
      <c r="G4" s="212"/>
      <c r="H4" s="212"/>
      <c r="I4" s="213"/>
      <c r="J4" s="214"/>
      <c r="K4" s="214"/>
      <c r="L4" s="208"/>
      <c r="M4" s="208"/>
      <c r="N4" s="208"/>
      <c r="O4" s="209"/>
      <c r="P4" s="209"/>
      <c r="Q4" s="208"/>
      <c r="R4" s="208"/>
      <c r="S4" s="208"/>
      <c r="T4" s="208"/>
    </row>
    <row r="5" spans="1:21">
      <c r="A5" s="212" t="s">
        <v>300</v>
      </c>
      <c r="B5" s="212"/>
      <c r="C5" s="213" t="s">
        <v>6</v>
      </c>
      <c r="D5" s="214"/>
      <c r="E5" s="214"/>
      <c r="F5" s="212"/>
      <c r="G5" s="212"/>
      <c r="H5" s="212"/>
      <c r="I5" s="215"/>
      <c r="J5" s="214"/>
      <c r="K5" s="214"/>
      <c r="L5" s="208"/>
      <c r="M5" s="208"/>
      <c r="N5" s="208"/>
      <c r="O5" s="209"/>
      <c r="P5" s="209"/>
      <c r="Q5" s="208"/>
      <c r="R5" s="208"/>
      <c r="S5" s="208"/>
      <c r="T5" s="208"/>
    </row>
    <row r="6" spans="1:21" ht="5.25" customHeight="1">
      <c r="A6" s="212"/>
      <c r="B6" s="212"/>
      <c r="C6" s="213"/>
      <c r="D6" s="214"/>
      <c r="E6" s="214"/>
      <c r="F6" s="212"/>
      <c r="G6" s="212"/>
      <c r="H6" s="212"/>
      <c r="I6" s="215"/>
      <c r="J6" s="214"/>
      <c r="K6" s="214"/>
      <c r="L6" s="208"/>
      <c r="M6" s="208"/>
      <c r="N6" s="208"/>
      <c r="O6" s="209"/>
      <c r="P6" s="209"/>
      <c r="Q6" s="208"/>
      <c r="R6" s="208"/>
      <c r="S6" s="208"/>
      <c r="T6" s="208"/>
    </row>
    <row r="7" spans="1:21">
      <c r="A7" s="212" t="s">
        <v>77</v>
      </c>
      <c r="B7" s="212"/>
      <c r="C7" s="200" t="str">
        <f>'Krycí list'!E26</f>
        <v>Fakultná nemocnica Trenčín, Legionárska 28</v>
      </c>
      <c r="D7" s="214"/>
      <c r="E7" s="214"/>
      <c r="F7" s="212"/>
      <c r="G7" s="212"/>
      <c r="H7" s="212"/>
      <c r="I7" s="215"/>
      <c r="J7" s="214"/>
      <c r="K7" s="214"/>
      <c r="L7" s="208"/>
      <c r="M7" s="208"/>
      <c r="N7" s="208"/>
      <c r="O7" s="209"/>
      <c r="P7" s="209"/>
      <c r="Q7" s="208"/>
      <c r="R7" s="208"/>
      <c r="S7" s="208"/>
      <c r="T7" s="208"/>
    </row>
    <row r="8" spans="1:21">
      <c r="A8" s="212" t="s">
        <v>79</v>
      </c>
      <c r="B8" s="212"/>
      <c r="C8" s="213" t="s">
        <v>6</v>
      </c>
      <c r="D8" s="214"/>
      <c r="E8" s="214"/>
      <c r="F8" s="212"/>
      <c r="G8" s="212"/>
      <c r="H8" s="212"/>
      <c r="I8" s="215"/>
      <c r="J8" s="214"/>
      <c r="K8" s="214"/>
      <c r="L8" s="208"/>
      <c r="M8" s="208"/>
      <c r="N8" s="208"/>
      <c r="O8" s="209"/>
      <c r="P8" s="209"/>
      <c r="Q8" s="208"/>
      <c r="R8" s="208"/>
      <c r="S8" s="208"/>
      <c r="T8" s="208"/>
    </row>
    <row r="9" spans="1:21">
      <c r="A9" s="212" t="s">
        <v>75</v>
      </c>
      <c r="B9" s="212"/>
      <c r="C9" s="213" t="s">
        <v>22</v>
      </c>
      <c r="D9" s="214"/>
      <c r="E9" s="214"/>
      <c r="F9" s="212"/>
      <c r="G9" s="212"/>
      <c r="H9" s="212"/>
      <c r="I9" s="215"/>
      <c r="J9" s="214"/>
      <c r="K9" s="214"/>
      <c r="L9" s="208"/>
      <c r="M9" s="208"/>
      <c r="N9" s="208"/>
      <c r="O9" s="209"/>
      <c r="P9" s="209"/>
      <c r="Q9" s="208"/>
      <c r="R9" s="208"/>
      <c r="S9" s="208"/>
      <c r="T9" s="208"/>
    </row>
    <row r="10" spans="1:21" ht="6" customHeight="1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9"/>
      <c r="P10" s="209"/>
      <c r="Q10" s="208"/>
      <c r="R10" s="208"/>
      <c r="S10" s="208"/>
      <c r="T10" s="208"/>
    </row>
    <row r="11" spans="1:21" ht="22.5">
      <c r="A11" s="216" t="s">
        <v>299</v>
      </c>
      <c r="B11" s="217" t="s">
        <v>298</v>
      </c>
      <c r="C11" s="217" t="s">
        <v>297</v>
      </c>
      <c r="D11" s="217" t="s">
        <v>296</v>
      </c>
      <c r="E11" s="217" t="s">
        <v>82</v>
      </c>
      <c r="F11" s="217" t="s">
        <v>295</v>
      </c>
      <c r="G11" s="217" t="s">
        <v>294</v>
      </c>
      <c r="H11" s="217" t="s">
        <v>293</v>
      </c>
      <c r="I11" s="217" t="s">
        <v>292</v>
      </c>
      <c r="J11" s="217" t="s">
        <v>291</v>
      </c>
      <c r="K11" s="217" t="s">
        <v>290</v>
      </c>
      <c r="L11" s="217" t="s">
        <v>289</v>
      </c>
      <c r="M11" s="217" t="s">
        <v>288</v>
      </c>
      <c r="N11" s="217" t="s">
        <v>287</v>
      </c>
      <c r="O11" s="218" t="s">
        <v>286</v>
      </c>
      <c r="P11" s="218" t="s">
        <v>285</v>
      </c>
      <c r="Q11" s="217"/>
      <c r="R11" s="217"/>
      <c r="S11" s="217"/>
      <c r="T11" s="219" t="s">
        <v>284</v>
      </c>
      <c r="U11" s="220"/>
    </row>
    <row r="12" spans="1:21">
      <c r="A12" s="221">
        <v>1</v>
      </c>
      <c r="B12" s="222">
        <v>2</v>
      </c>
      <c r="C12" s="222">
        <v>3</v>
      </c>
      <c r="D12" s="222">
        <v>4</v>
      </c>
      <c r="E12" s="222">
        <v>5</v>
      </c>
      <c r="F12" s="222">
        <v>6</v>
      </c>
      <c r="G12" s="222">
        <v>7</v>
      </c>
      <c r="H12" s="222">
        <v>8</v>
      </c>
      <c r="I12" s="222">
        <v>9</v>
      </c>
      <c r="J12" s="222"/>
      <c r="K12" s="222"/>
      <c r="L12" s="222"/>
      <c r="M12" s="222"/>
      <c r="N12" s="222">
        <v>10</v>
      </c>
      <c r="O12" s="223">
        <v>11</v>
      </c>
      <c r="P12" s="223">
        <v>12</v>
      </c>
      <c r="Q12" s="222"/>
      <c r="R12" s="222"/>
      <c r="S12" s="222"/>
      <c r="T12" s="224">
        <v>11</v>
      </c>
      <c r="U12" s="220"/>
    </row>
    <row r="13" spans="1:21" ht="4.5" customHeight="1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25"/>
      <c r="O13" s="226"/>
      <c r="P13" s="227"/>
      <c r="Q13" s="225"/>
      <c r="R13" s="225"/>
      <c r="S13" s="225"/>
      <c r="T13" s="225"/>
    </row>
    <row r="14" spans="1:21" s="231" customFormat="1" ht="12.75" customHeight="1">
      <c r="A14" s="228"/>
      <c r="B14" s="229" t="s">
        <v>58</v>
      </c>
      <c r="C14" s="228"/>
      <c r="D14" s="228" t="s">
        <v>38</v>
      </c>
      <c r="E14" s="228" t="s">
        <v>283</v>
      </c>
      <c r="F14" s="228"/>
      <c r="G14" s="228"/>
      <c r="H14" s="228"/>
      <c r="I14" s="230">
        <f>I15+I38+I40+I45+I49+I98+I104</f>
        <v>0</v>
      </c>
      <c r="J14" s="228"/>
      <c r="K14" s="230">
        <f>K15+K38+K40+K45+K49+K98+K104</f>
        <v>0</v>
      </c>
      <c r="L14" s="228"/>
      <c r="M14" s="230">
        <f>M15+M38+M40+M45+M49+M98+M104</f>
        <v>0</v>
      </c>
      <c r="N14" s="228"/>
      <c r="P14" s="231" t="s">
        <v>155</v>
      </c>
    </row>
    <row r="15" spans="1:21" s="232" customFormat="1" ht="12.75" customHeight="1">
      <c r="B15" s="233" t="s">
        <v>58</v>
      </c>
      <c r="D15" s="232" t="s">
        <v>152</v>
      </c>
      <c r="E15" s="232" t="s">
        <v>282</v>
      </c>
      <c r="I15" s="234">
        <f>SUM(I16:I37)</f>
        <v>0</v>
      </c>
      <c r="K15" s="234">
        <f>SUM(K16:K37)</f>
        <v>0</v>
      </c>
      <c r="M15" s="234">
        <f>SUM(M16:M37)</f>
        <v>0</v>
      </c>
      <c r="P15" s="232" t="s">
        <v>152</v>
      </c>
    </row>
    <row r="16" spans="1:21" s="242" customFormat="1" ht="22.5" customHeight="1">
      <c r="A16" s="235">
        <v>1</v>
      </c>
      <c r="B16" s="235" t="s">
        <v>151</v>
      </c>
      <c r="C16" s="235" t="s">
        <v>150</v>
      </c>
      <c r="D16" s="236" t="s">
        <v>5294</v>
      </c>
      <c r="E16" s="237" t="s">
        <v>5293</v>
      </c>
      <c r="F16" s="235" t="s">
        <v>250</v>
      </c>
      <c r="G16" s="238">
        <v>12</v>
      </c>
      <c r="H16" s="238"/>
      <c r="I16" s="238">
        <f t="shared" ref="I16:I37" si="0">ROUND(G16*H16,3)</f>
        <v>0</v>
      </c>
      <c r="J16" s="239">
        <v>0</v>
      </c>
      <c r="K16" s="238">
        <f t="shared" ref="K16:K37" si="1">G16*J16</f>
        <v>0</v>
      </c>
      <c r="L16" s="239">
        <v>0</v>
      </c>
      <c r="M16" s="238">
        <f t="shared" ref="M16:M37" si="2">G16*L16</f>
        <v>0</v>
      </c>
      <c r="N16" s="240">
        <v>20</v>
      </c>
      <c r="O16" s="241">
        <v>4</v>
      </c>
      <c r="P16" s="242" t="s">
        <v>146</v>
      </c>
    </row>
    <row r="17" spans="1:16" s="242" customFormat="1" ht="12.75" customHeight="1">
      <c r="A17" s="235">
        <v>2</v>
      </c>
      <c r="B17" s="235" t="s">
        <v>151</v>
      </c>
      <c r="C17" s="235" t="s">
        <v>150</v>
      </c>
      <c r="D17" s="236" t="s">
        <v>5292</v>
      </c>
      <c r="E17" s="237" t="s">
        <v>5291</v>
      </c>
      <c r="F17" s="235" t="s">
        <v>182</v>
      </c>
      <c r="G17" s="238">
        <v>131.00299999999999</v>
      </c>
      <c r="H17" s="238"/>
      <c r="I17" s="238">
        <f t="shared" si="0"/>
        <v>0</v>
      </c>
      <c r="J17" s="239">
        <v>0</v>
      </c>
      <c r="K17" s="238">
        <f t="shared" si="1"/>
        <v>0</v>
      </c>
      <c r="L17" s="239">
        <v>0</v>
      </c>
      <c r="M17" s="238">
        <f t="shared" si="2"/>
        <v>0</v>
      </c>
      <c r="N17" s="240">
        <v>20</v>
      </c>
      <c r="O17" s="241">
        <v>4</v>
      </c>
      <c r="P17" s="242" t="s">
        <v>146</v>
      </c>
    </row>
    <row r="18" spans="1:16" s="242" customFormat="1" ht="12.75" customHeight="1">
      <c r="A18" s="235">
        <v>3</v>
      </c>
      <c r="B18" s="235" t="s">
        <v>151</v>
      </c>
      <c r="C18" s="235" t="s">
        <v>150</v>
      </c>
      <c r="D18" s="236" t="s">
        <v>5169</v>
      </c>
      <c r="E18" s="237" t="s">
        <v>332</v>
      </c>
      <c r="F18" s="235" t="s">
        <v>182</v>
      </c>
      <c r="G18" s="238">
        <v>131.00299999999999</v>
      </c>
      <c r="H18" s="238"/>
      <c r="I18" s="238">
        <f t="shared" si="0"/>
        <v>0</v>
      </c>
      <c r="J18" s="239">
        <v>0</v>
      </c>
      <c r="K18" s="238">
        <f t="shared" si="1"/>
        <v>0</v>
      </c>
      <c r="L18" s="239">
        <v>0</v>
      </c>
      <c r="M18" s="238">
        <f t="shared" si="2"/>
        <v>0</v>
      </c>
      <c r="N18" s="240">
        <v>20</v>
      </c>
      <c r="O18" s="241">
        <v>4</v>
      </c>
      <c r="P18" s="242" t="s">
        <v>146</v>
      </c>
    </row>
    <row r="19" spans="1:16" s="242" customFormat="1" ht="12.75" customHeight="1">
      <c r="A19" s="235">
        <v>4</v>
      </c>
      <c r="B19" s="235" t="s">
        <v>151</v>
      </c>
      <c r="C19" s="235" t="s">
        <v>150</v>
      </c>
      <c r="D19" s="236" t="s">
        <v>281</v>
      </c>
      <c r="E19" s="237" t="s">
        <v>280</v>
      </c>
      <c r="F19" s="235" t="s">
        <v>182</v>
      </c>
      <c r="G19" s="238">
        <v>364.2</v>
      </c>
      <c r="H19" s="238"/>
      <c r="I19" s="238">
        <f t="shared" si="0"/>
        <v>0</v>
      </c>
      <c r="J19" s="239">
        <v>0</v>
      </c>
      <c r="K19" s="238">
        <f t="shared" si="1"/>
        <v>0</v>
      </c>
      <c r="L19" s="239">
        <v>0</v>
      </c>
      <c r="M19" s="238">
        <f t="shared" si="2"/>
        <v>0</v>
      </c>
      <c r="N19" s="240">
        <v>20</v>
      </c>
      <c r="O19" s="241">
        <v>4</v>
      </c>
      <c r="P19" s="242" t="s">
        <v>146</v>
      </c>
    </row>
    <row r="20" spans="1:16" s="242" customFormat="1" ht="12.75" customHeight="1">
      <c r="A20" s="235">
        <v>5</v>
      </c>
      <c r="B20" s="235" t="s">
        <v>151</v>
      </c>
      <c r="C20" s="235" t="s">
        <v>150</v>
      </c>
      <c r="D20" s="236" t="s">
        <v>279</v>
      </c>
      <c r="E20" s="237" t="s">
        <v>278</v>
      </c>
      <c r="F20" s="235" t="s">
        <v>182</v>
      </c>
      <c r="G20" s="238">
        <v>364.2</v>
      </c>
      <c r="H20" s="238"/>
      <c r="I20" s="238">
        <f t="shared" si="0"/>
        <v>0</v>
      </c>
      <c r="J20" s="239">
        <v>0</v>
      </c>
      <c r="K20" s="238">
        <f t="shared" si="1"/>
        <v>0</v>
      </c>
      <c r="L20" s="239">
        <v>0</v>
      </c>
      <c r="M20" s="238">
        <f t="shared" si="2"/>
        <v>0</v>
      </c>
      <c r="N20" s="240">
        <v>20</v>
      </c>
      <c r="O20" s="241">
        <v>4</v>
      </c>
      <c r="P20" s="242" t="s">
        <v>146</v>
      </c>
    </row>
    <row r="21" spans="1:16" s="242" customFormat="1" ht="22.5" customHeight="1">
      <c r="A21" s="235">
        <v>6</v>
      </c>
      <c r="B21" s="235" t="s">
        <v>151</v>
      </c>
      <c r="C21" s="235" t="s">
        <v>150</v>
      </c>
      <c r="D21" s="236" t="s">
        <v>5290</v>
      </c>
      <c r="E21" s="237" t="s">
        <v>5289</v>
      </c>
      <c r="F21" s="235" t="s">
        <v>250</v>
      </c>
      <c r="G21" s="238">
        <v>580</v>
      </c>
      <c r="H21" s="238"/>
      <c r="I21" s="238">
        <f t="shared" si="0"/>
        <v>0</v>
      </c>
      <c r="J21" s="239">
        <v>0</v>
      </c>
      <c r="K21" s="238">
        <f t="shared" si="1"/>
        <v>0</v>
      </c>
      <c r="L21" s="239">
        <v>0</v>
      </c>
      <c r="M21" s="238">
        <f t="shared" si="2"/>
        <v>0</v>
      </c>
      <c r="N21" s="240">
        <v>20</v>
      </c>
      <c r="O21" s="241">
        <v>4</v>
      </c>
      <c r="P21" s="242" t="s">
        <v>146</v>
      </c>
    </row>
    <row r="22" spans="1:16" s="242" customFormat="1" ht="22.5" customHeight="1">
      <c r="A22" s="235">
        <v>7</v>
      </c>
      <c r="B22" s="235" t="s">
        <v>151</v>
      </c>
      <c r="C22" s="235" t="s">
        <v>150</v>
      </c>
      <c r="D22" s="236" t="s">
        <v>5288</v>
      </c>
      <c r="E22" s="237" t="s">
        <v>5287</v>
      </c>
      <c r="F22" s="235" t="s">
        <v>250</v>
      </c>
      <c r="G22" s="238">
        <v>580</v>
      </c>
      <c r="H22" s="238"/>
      <c r="I22" s="238">
        <f t="shared" si="0"/>
        <v>0</v>
      </c>
      <c r="J22" s="239">
        <v>0</v>
      </c>
      <c r="K22" s="238">
        <f t="shared" si="1"/>
        <v>0</v>
      </c>
      <c r="L22" s="239">
        <v>0</v>
      </c>
      <c r="M22" s="238">
        <f t="shared" si="2"/>
        <v>0</v>
      </c>
      <c r="N22" s="240">
        <v>20</v>
      </c>
      <c r="O22" s="241">
        <v>4</v>
      </c>
      <c r="P22" s="242" t="s">
        <v>146</v>
      </c>
    </row>
    <row r="23" spans="1:16" s="242" customFormat="1" ht="12.75" customHeight="1">
      <c r="A23" s="235">
        <v>8</v>
      </c>
      <c r="B23" s="235" t="s">
        <v>151</v>
      </c>
      <c r="C23" s="235" t="s">
        <v>150</v>
      </c>
      <c r="D23" s="236" t="s">
        <v>333</v>
      </c>
      <c r="E23" s="237" t="s">
        <v>5168</v>
      </c>
      <c r="F23" s="235" t="s">
        <v>250</v>
      </c>
      <c r="G23" s="238">
        <v>48.96</v>
      </c>
      <c r="H23" s="238"/>
      <c r="I23" s="238">
        <f t="shared" si="0"/>
        <v>0</v>
      </c>
      <c r="J23" s="239">
        <v>0</v>
      </c>
      <c r="K23" s="238">
        <f t="shared" si="1"/>
        <v>0</v>
      </c>
      <c r="L23" s="239">
        <v>0</v>
      </c>
      <c r="M23" s="238">
        <f t="shared" si="2"/>
        <v>0</v>
      </c>
      <c r="N23" s="240">
        <v>20</v>
      </c>
      <c r="O23" s="241">
        <v>4</v>
      </c>
      <c r="P23" s="242" t="s">
        <v>146</v>
      </c>
    </row>
    <row r="24" spans="1:16" s="242" customFormat="1" ht="12.75" customHeight="1">
      <c r="A24" s="235">
        <v>9</v>
      </c>
      <c r="B24" s="235" t="s">
        <v>151</v>
      </c>
      <c r="C24" s="235" t="s">
        <v>150</v>
      </c>
      <c r="D24" s="236" t="s">
        <v>5286</v>
      </c>
      <c r="E24" s="237" t="s">
        <v>5285</v>
      </c>
      <c r="F24" s="235" t="s">
        <v>250</v>
      </c>
      <c r="G24" s="238">
        <v>88</v>
      </c>
      <c r="H24" s="238"/>
      <c r="I24" s="238">
        <f t="shared" si="0"/>
        <v>0</v>
      </c>
      <c r="J24" s="239">
        <v>0</v>
      </c>
      <c r="K24" s="238">
        <f t="shared" si="1"/>
        <v>0</v>
      </c>
      <c r="L24" s="239">
        <v>0</v>
      </c>
      <c r="M24" s="238">
        <f t="shared" si="2"/>
        <v>0</v>
      </c>
      <c r="N24" s="240">
        <v>20</v>
      </c>
      <c r="O24" s="241">
        <v>4</v>
      </c>
      <c r="P24" s="242" t="s">
        <v>146</v>
      </c>
    </row>
    <row r="25" spans="1:16" s="242" customFormat="1" ht="12.75" customHeight="1">
      <c r="A25" s="235">
        <v>10</v>
      </c>
      <c r="B25" s="235" t="s">
        <v>151</v>
      </c>
      <c r="C25" s="235" t="s">
        <v>150</v>
      </c>
      <c r="D25" s="236" t="s">
        <v>335</v>
      </c>
      <c r="E25" s="237" t="s">
        <v>5167</v>
      </c>
      <c r="F25" s="235" t="s">
        <v>250</v>
      </c>
      <c r="G25" s="238">
        <v>49.195</v>
      </c>
      <c r="H25" s="238"/>
      <c r="I25" s="238">
        <f t="shared" si="0"/>
        <v>0</v>
      </c>
      <c r="J25" s="239">
        <v>0</v>
      </c>
      <c r="K25" s="238">
        <f t="shared" si="1"/>
        <v>0</v>
      </c>
      <c r="L25" s="239">
        <v>0</v>
      </c>
      <c r="M25" s="238">
        <f t="shared" si="2"/>
        <v>0</v>
      </c>
      <c r="N25" s="240">
        <v>20</v>
      </c>
      <c r="O25" s="241">
        <v>4</v>
      </c>
      <c r="P25" s="242" t="s">
        <v>146</v>
      </c>
    </row>
    <row r="26" spans="1:16" s="242" customFormat="1" ht="12.75" customHeight="1">
      <c r="A26" s="235">
        <v>11</v>
      </c>
      <c r="B26" s="235" t="s">
        <v>151</v>
      </c>
      <c r="C26" s="235" t="s">
        <v>150</v>
      </c>
      <c r="D26" s="236" t="s">
        <v>5284</v>
      </c>
      <c r="E26" s="237" t="s">
        <v>5283</v>
      </c>
      <c r="F26" s="235" t="s">
        <v>250</v>
      </c>
      <c r="G26" s="238">
        <v>88</v>
      </c>
      <c r="H26" s="238"/>
      <c r="I26" s="238">
        <f t="shared" si="0"/>
        <v>0</v>
      </c>
      <c r="J26" s="239">
        <v>0</v>
      </c>
      <c r="K26" s="238">
        <f t="shared" si="1"/>
        <v>0</v>
      </c>
      <c r="L26" s="239">
        <v>0</v>
      </c>
      <c r="M26" s="238">
        <f t="shared" si="2"/>
        <v>0</v>
      </c>
      <c r="N26" s="240">
        <v>20</v>
      </c>
      <c r="O26" s="241">
        <v>4</v>
      </c>
      <c r="P26" s="242" t="s">
        <v>146</v>
      </c>
    </row>
    <row r="27" spans="1:16" s="242" customFormat="1" ht="12.75" customHeight="1">
      <c r="A27" s="235">
        <v>12</v>
      </c>
      <c r="B27" s="235" t="s">
        <v>151</v>
      </c>
      <c r="C27" s="235" t="s">
        <v>150</v>
      </c>
      <c r="D27" s="236" t="s">
        <v>5166</v>
      </c>
      <c r="E27" s="237" t="s">
        <v>5165</v>
      </c>
      <c r="F27" s="235" t="s">
        <v>182</v>
      </c>
      <c r="G27" s="238">
        <v>41.616</v>
      </c>
      <c r="H27" s="238"/>
      <c r="I27" s="238">
        <f t="shared" si="0"/>
        <v>0</v>
      </c>
      <c r="J27" s="239">
        <v>0</v>
      </c>
      <c r="K27" s="238">
        <f t="shared" si="1"/>
        <v>0</v>
      </c>
      <c r="L27" s="239">
        <v>0</v>
      </c>
      <c r="M27" s="238">
        <f t="shared" si="2"/>
        <v>0</v>
      </c>
      <c r="N27" s="240">
        <v>20</v>
      </c>
      <c r="O27" s="241">
        <v>4</v>
      </c>
      <c r="P27" s="242" t="s">
        <v>146</v>
      </c>
    </row>
    <row r="28" spans="1:16" s="242" customFormat="1" ht="12.75" customHeight="1">
      <c r="A28" s="235">
        <v>13</v>
      </c>
      <c r="B28" s="235" t="s">
        <v>151</v>
      </c>
      <c r="C28" s="235" t="s">
        <v>150</v>
      </c>
      <c r="D28" s="236" t="s">
        <v>5282</v>
      </c>
      <c r="E28" s="237" t="s">
        <v>5281</v>
      </c>
      <c r="F28" s="235" t="s">
        <v>182</v>
      </c>
      <c r="G28" s="238">
        <v>88</v>
      </c>
      <c r="H28" s="238"/>
      <c r="I28" s="238">
        <f t="shared" si="0"/>
        <v>0</v>
      </c>
      <c r="J28" s="239">
        <v>0</v>
      </c>
      <c r="K28" s="238">
        <f t="shared" si="1"/>
        <v>0</v>
      </c>
      <c r="L28" s="239">
        <v>0</v>
      </c>
      <c r="M28" s="238">
        <f t="shared" si="2"/>
        <v>0</v>
      </c>
      <c r="N28" s="240">
        <v>20</v>
      </c>
      <c r="O28" s="241">
        <v>4</v>
      </c>
      <c r="P28" s="242" t="s">
        <v>146</v>
      </c>
    </row>
    <row r="29" spans="1:16" s="242" customFormat="1" ht="12.75" customHeight="1">
      <c r="A29" s="235">
        <v>14</v>
      </c>
      <c r="B29" s="235" t="s">
        <v>151</v>
      </c>
      <c r="C29" s="235" t="s">
        <v>150</v>
      </c>
      <c r="D29" s="236" t="s">
        <v>5164</v>
      </c>
      <c r="E29" s="237" t="s">
        <v>5163</v>
      </c>
      <c r="F29" s="235" t="s">
        <v>182</v>
      </c>
      <c r="G29" s="238">
        <v>41.616</v>
      </c>
      <c r="H29" s="238"/>
      <c r="I29" s="238">
        <f t="shared" si="0"/>
        <v>0</v>
      </c>
      <c r="J29" s="239">
        <v>0</v>
      </c>
      <c r="K29" s="238">
        <f t="shared" si="1"/>
        <v>0</v>
      </c>
      <c r="L29" s="239">
        <v>0</v>
      </c>
      <c r="M29" s="238">
        <f t="shared" si="2"/>
        <v>0</v>
      </c>
      <c r="N29" s="240">
        <v>20</v>
      </c>
      <c r="O29" s="241">
        <v>4</v>
      </c>
      <c r="P29" s="242" t="s">
        <v>146</v>
      </c>
    </row>
    <row r="30" spans="1:16" s="242" customFormat="1" ht="12.75" customHeight="1">
      <c r="A30" s="235">
        <v>15</v>
      </c>
      <c r="B30" s="235" t="s">
        <v>151</v>
      </c>
      <c r="C30" s="235" t="s">
        <v>150</v>
      </c>
      <c r="D30" s="236" t="s">
        <v>5280</v>
      </c>
      <c r="E30" s="237" t="s">
        <v>5279</v>
      </c>
      <c r="F30" s="235" t="s">
        <v>182</v>
      </c>
      <c r="G30" s="238">
        <v>88</v>
      </c>
      <c r="H30" s="238"/>
      <c r="I30" s="238">
        <f t="shared" si="0"/>
        <v>0</v>
      </c>
      <c r="J30" s="239">
        <v>0</v>
      </c>
      <c r="K30" s="238">
        <f t="shared" si="1"/>
        <v>0</v>
      </c>
      <c r="L30" s="239">
        <v>0</v>
      </c>
      <c r="M30" s="238">
        <f t="shared" si="2"/>
        <v>0</v>
      </c>
      <c r="N30" s="240">
        <v>20</v>
      </c>
      <c r="O30" s="241">
        <v>4</v>
      </c>
      <c r="P30" s="242" t="s">
        <v>146</v>
      </c>
    </row>
    <row r="31" spans="1:16" s="242" customFormat="1" ht="12.75" customHeight="1">
      <c r="A31" s="235">
        <v>16</v>
      </c>
      <c r="B31" s="235" t="s">
        <v>151</v>
      </c>
      <c r="C31" s="235" t="s">
        <v>150</v>
      </c>
      <c r="D31" s="236" t="s">
        <v>5278</v>
      </c>
      <c r="E31" s="237" t="s">
        <v>5277</v>
      </c>
      <c r="F31" s="235" t="s">
        <v>182</v>
      </c>
      <c r="G31" s="238">
        <v>141.16900000000001</v>
      </c>
      <c r="H31" s="238"/>
      <c r="I31" s="238">
        <f t="shared" si="0"/>
        <v>0</v>
      </c>
      <c r="J31" s="239">
        <v>0</v>
      </c>
      <c r="K31" s="238">
        <f t="shared" si="1"/>
        <v>0</v>
      </c>
      <c r="L31" s="239">
        <v>0</v>
      </c>
      <c r="M31" s="238">
        <f t="shared" si="2"/>
        <v>0</v>
      </c>
      <c r="N31" s="240">
        <v>20</v>
      </c>
      <c r="O31" s="241">
        <v>4</v>
      </c>
      <c r="P31" s="242" t="s">
        <v>146</v>
      </c>
    </row>
    <row r="32" spans="1:16" s="242" customFormat="1" ht="12.75" customHeight="1">
      <c r="A32" s="235">
        <v>17</v>
      </c>
      <c r="B32" s="235" t="s">
        <v>151</v>
      </c>
      <c r="C32" s="235" t="s">
        <v>150</v>
      </c>
      <c r="D32" s="236" t="s">
        <v>5276</v>
      </c>
      <c r="E32" s="237" t="s">
        <v>5275</v>
      </c>
      <c r="F32" s="235" t="s">
        <v>182</v>
      </c>
      <c r="G32" s="238">
        <v>141.16900000000001</v>
      </c>
      <c r="H32" s="238"/>
      <c r="I32" s="238">
        <f t="shared" si="0"/>
        <v>0</v>
      </c>
      <c r="J32" s="239">
        <v>0</v>
      </c>
      <c r="K32" s="238">
        <f t="shared" si="1"/>
        <v>0</v>
      </c>
      <c r="L32" s="239">
        <v>0</v>
      </c>
      <c r="M32" s="238">
        <f t="shared" si="2"/>
        <v>0</v>
      </c>
      <c r="N32" s="240">
        <v>20</v>
      </c>
      <c r="O32" s="241">
        <v>4</v>
      </c>
      <c r="P32" s="242" t="s">
        <v>146</v>
      </c>
    </row>
    <row r="33" spans="1:16" s="242" customFormat="1" ht="12.75" customHeight="1">
      <c r="A33" s="235">
        <v>18</v>
      </c>
      <c r="B33" s="235" t="s">
        <v>151</v>
      </c>
      <c r="C33" s="235" t="s">
        <v>150</v>
      </c>
      <c r="D33" s="236" t="s">
        <v>269</v>
      </c>
      <c r="E33" s="237" t="s">
        <v>268</v>
      </c>
      <c r="F33" s="235" t="s">
        <v>182</v>
      </c>
      <c r="G33" s="238">
        <v>141.16900000000001</v>
      </c>
      <c r="H33" s="238"/>
      <c r="I33" s="238">
        <f t="shared" si="0"/>
        <v>0</v>
      </c>
      <c r="J33" s="239">
        <v>0</v>
      </c>
      <c r="K33" s="238">
        <f t="shared" si="1"/>
        <v>0</v>
      </c>
      <c r="L33" s="239">
        <v>0</v>
      </c>
      <c r="M33" s="238">
        <f t="shared" si="2"/>
        <v>0</v>
      </c>
      <c r="N33" s="240">
        <v>20</v>
      </c>
      <c r="O33" s="241">
        <v>4</v>
      </c>
      <c r="P33" s="242" t="s">
        <v>146</v>
      </c>
    </row>
    <row r="34" spans="1:16" s="242" customFormat="1" ht="12.75" customHeight="1">
      <c r="A34" s="235">
        <v>19</v>
      </c>
      <c r="B34" s="235" t="s">
        <v>151</v>
      </c>
      <c r="C34" s="235" t="s">
        <v>150</v>
      </c>
      <c r="D34" s="236" t="s">
        <v>267</v>
      </c>
      <c r="E34" s="237" t="s">
        <v>266</v>
      </c>
      <c r="F34" s="235" t="s">
        <v>182</v>
      </c>
      <c r="G34" s="238">
        <v>141.16900000000001</v>
      </c>
      <c r="H34" s="238"/>
      <c r="I34" s="238">
        <f t="shared" si="0"/>
        <v>0</v>
      </c>
      <c r="J34" s="239">
        <v>0</v>
      </c>
      <c r="K34" s="238">
        <f t="shared" si="1"/>
        <v>0</v>
      </c>
      <c r="L34" s="239">
        <v>0</v>
      </c>
      <c r="M34" s="238">
        <f t="shared" si="2"/>
        <v>0</v>
      </c>
      <c r="N34" s="240">
        <v>20</v>
      </c>
      <c r="O34" s="241">
        <v>4</v>
      </c>
      <c r="P34" s="242" t="s">
        <v>146</v>
      </c>
    </row>
    <row r="35" spans="1:16" s="242" customFormat="1" ht="22.5" customHeight="1">
      <c r="A35" s="235">
        <v>20</v>
      </c>
      <c r="B35" s="235" t="s">
        <v>151</v>
      </c>
      <c r="C35" s="235" t="s">
        <v>150</v>
      </c>
      <c r="D35" s="236" t="s">
        <v>5274</v>
      </c>
      <c r="E35" s="237" t="s">
        <v>5273</v>
      </c>
      <c r="F35" s="235" t="s">
        <v>182</v>
      </c>
      <c r="G35" s="238">
        <v>354.03399999999999</v>
      </c>
      <c r="H35" s="238"/>
      <c r="I35" s="238">
        <f t="shared" si="0"/>
        <v>0</v>
      </c>
      <c r="J35" s="239">
        <v>0</v>
      </c>
      <c r="K35" s="238">
        <f t="shared" si="1"/>
        <v>0</v>
      </c>
      <c r="L35" s="239">
        <v>0</v>
      </c>
      <c r="M35" s="238">
        <f t="shared" si="2"/>
        <v>0</v>
      </c>
      <c r="N35" s="240">
        <v>20</v>
      </c>
      <c r="O35" s="241">
        <v>4</v>
      </c>
      <c r="P35" s="242" t="s">
        <v>146</v>
      </c>
    </row>
    <row r="36" spans="1:16" s="242" customFormat="1" ht="12.75" customHeight="1">
      <c r="A36" s="235">
        <v>21</v>
      </c>
      <c r="B36" s="235" t="s">
        <v>151</v>
      </c>
      <c r="C36" s="235" t="s">
        <v>150</v>
      </c>
      <c r="D36" s="236" t="s">
        <v>263</v>
      </c>
      <c r="E36" s="237" t="s">
        <v>262</v>
      </c>
      <c r="F36" s="235" t="s">
        <v>182</v>
      </c>
      <c r="G36" s="238">
        <v>78.465000000000003</v>
      </c>
      <c r="H36" s="238"/>
      <c r="I36" s="238">
        <f t="shared" si="0"/>
        <v>0</v>
      </c>
      <c r="J36" s="239">
        <v>0</v>
      </c>
      <c r="K36" s="238">
        <f t="shared" si="1"/>
        <v>0</v>
      </c>
      <c r="L36" s="239">
        <v>0</v>
      </c>
      <c r="M36" s="238">
        <f t="shared" si="2"/>
        <v>0</v>
      </c>
      <c r="N36" s="240">
        <v>20</v>
      </c>
      <c r="O36" s="241">
        <v>4</v>
      </c>
      <c r="P36" s="242" t="s">
        <v>146</v>
      </c>
    </row>
    <row r="37" spans="1:16" s="250" customFormat="1" ht="12.75" customHeight="1">
      <c r="A37" s="243">
        <v>22</v>
      </c>
      <c r="B37" s="243" t="s">
        <v>157</v>
      </c>
      <c r="C37" s="243" t="s">
        <v>160</v>
      </c>
      <c r="D37" s="244" t="s">
        <v>261</v>
      </c>
      <c r="E37" s="245" t="s">
        <v>260</v>
      </c>
      <c r="F37" s="243" t="s">
        <v>166</v>
      </c>
      <c r="G37" s="246">
        <v>132.34700000000001</v>
      </c>
      <c r="H37" s="246"/>
      <c r="I37" s="246">
        <f t="shared" si="0"/>
        <v>0</v>
      </c>
      <c r="J37" s="247">
        <v>0</v>
      </c>
      <c r="K37" s="246">
        <f t="shared" si="1"/>
        <v>0</v>
      </c>
      <c r="L37" s="247">
        <v>0</v>
      </c>
      <c r="M37" s="246">
        <f t="shared" si="2"/>
        <v>0</v>
      </c>
      <c r="N37" s="248">
        <v>20</v>
      </c>
      <c r="O37" s="249">
        <v>8</v>
      </c>
      <c r="P37" s="250" t="s">
        <v>146</v>
      </c>
    </row>
    <row r="38" spans="1:16" s="232" customFormat="1" ht="12.75" customHeight="1">
      <c r="B38" s="233" t="s">
        <v>58</v>
      </c>
      <c r="D38" s="232" t="s">
        <v>146</v>
      </c>
      <c r="E38" s="232" t="s">
        <v>5272</v>
      </c>
      <c r="I38" s="234">
        <f>I39</f>
        <v>0</v>
      </c>
      <c r="K38" s="234">
        <f>K39</f>
        <v>0</v>
      </c>
      <c r="M38" s="234">
        <f>M39</f>
        <v>0</v>
      </c>
      <c r="P38" s="232" t="s">
        <v>152</v>
      </c>
    </row>
    <row r="39" spans="1:16" s="242" customFormat="1" ht="22.5" customHeight="1">
      <c r="A39" s="235">
        <v>23</v>
      </c>
      <c r="B39" s="235" t="s">
        <v>151</v>
      </c>
      <c r="C39" s="235" t="s">
        <v>150</v>
      </c>
      <c r="D39" s="236" t="s">
        <v>5271</v>
      </c>
      <c r="E39" s="237" t="s">
        <v>5270</v>
      </c>
      <c r="F39" s="235" t="s">
        <v>182</v>
      </c>
      <c r="G39" s="238">
        <v>4.6559999999999997</v>
      </c>
      <c r="H39" s="238"/>
      <c r="I39" s="238">
        <f>ROUND(G39*H39,3)</f>
        <v>0</v>
      </c>
      <c r="J39" s="239">
        <v>0</v>
      </c>
      <c r="K39" s="238">
        <f>G39*J39</f>
        <v>0</v>
      </c>
      <c r="L39" s="239">
        <v>0</v>
      </c>
      <c r="M39" s="238">
        <f>G39*L39</f>
        <v>0</v>
      </c>
      <c r="N39" s="240">
        <v>20</v>
      </c>
      <c r="O39" s="241">
        <v>4</v>
      </c>
      <c r="P39" s="242" t="s">
        <v>146</v>
      </c>
    </row>
    <row r="40" spans="1:16" s="232" customFormat="1" ht="12.75" customHeight="1">
      <c r="B40" s="233" t="s">
        <v>58</v>
      </c>
      <c r="D40" s="232" t="s">
        <v>259</v>
      </c>
      <c r="E40" s="232" t="s">
        <v>258</v>
      </c>
      <c r="I40" s="234">
        <f>SUM(I41:I44)</f>
        <v>0</v>
      </c>
      <c r="K40" s="234">
        <f>SUM(K41:K44)</f>
        <v>0</v>
      </c>
      <c r="M40" s="234">
        <f>SUM(M41:M44)</f>
        <v>0</v>
      </c>
      <c r="P40" s="232" t="s">
        <v>152</v>
      </c>
    </row>
    <row r="41" spans="1:16" s="242" customFormat="1" ht="22.5" customHeight="1">
      <c r="A41" s="235">
        <v>24</v>
      </c>
      <c r="B41" s="235" t="s">
        <v>151</v>
      </c>
      <c r="C41" s="235" t="s">
        <v>150</v>
      </c>
      <c r="D41" s="236" t="s">
        <v>5269</v>
      </c>
      <c r="E41" s="237" t="s">
        <v>5268</v>
      </c>
      <c r="F41" s="235" t="s">
        <v>182</v>
      </c>
      <c r="G41" s="238">
        <v>20.231999999999999</v>
      </c>
      <c r="H41" s="238"/>
      <c r="I41" s="238">
        <f>ROUND(G41*H41,3)</f>
        <v>0</v>
      </c>
      <c r="J41" s="239">
        <v>0</v>
      </c>
      <c r="K41" s="238">
        <f>G41*J41</f>
        <v>0</v>
      </c>
      <c r="L41" s="239">
        <v>0</v>
      </c>
      <c r="M41" s="238">
        <f>G41*L41</f>
        <v>0</v>
      </c>
      <c r="N41" s="240">
        <v>20</v>
      </c>
      <c r="O41" s="241">
        <v>4</v>
      </c>
      <c r="P41" s="242" t="s">
        <v>146</v>
      </c>
    </row>
    <row r="42" spans="1:16" s="242" customFormat="1" ht="22.5" customHeight="1">
      <c r="A42" s="235">
        <v>25</v>
      </c>
      <c r="B42" s="235" t="s">
        <v>151</v>
      </c>
      <c r="C42" s="235" t="s">
        <v>150</v>
      </c>
      <c r="D42" s="236" t="s">
        <v>5267</v>
      </c>
      <c r="E42" s="237" t="s">
        <v>5266</v>
      </c>
      <c r="F42" s="235" t="s">
        <v>171</v>
      </c>
      <c r="G42" s="238">
        <v>1</v>
      </c>
      <c r="H42" s="238"/>
      <c r="I42" s="238">
        <f>ROUND(G42*H42,3)</f>
        <v>0</v>
      </c>
      <c r="J42" s="239">
        <v>0</v>
      </c>
      <c r="K42" s="238">
        <f>G42*J42</f>
        <v>0</v>
      </c>
      <c r="L42" s="239">
        <v>0</v>
      </c>
      <c r="M42" s="238">
        <f>G42*L42</f>
        <v>0</v>
      </c>
      <c r="N42" s="240">
        <v>20</v>
      </c>
      <c r="O42" s="241">
        <v>4</v>
      </c>
      <c r="P42" s="242" t="s">
        <v>146</v>
      </c>
    </row>
    <row r="43" spans="1:16" s="250" customFormat="1" ht="12.75" customHeight="1">
      <c r="A43" s="243">
        <v>26</v>
      </c>
      <c r="B43" s="243" t="s">
        <v>157</v>
      </c>
      <c r="C43" s="243" t="s">
        <v>160</v>
      </c>
      <c r="D43" s="244" t="s">
        <v>5265</v>
      </c>
      <c r="E43" s="245" t="s">
        <v>5264</v>
      </c>
      <c r="F43" s="243" t="s">
        <v>171</v>
      </c>
      <c r="G43" s="246">
        <v>1.01</v>
      </c>
      <c r="H43" s="246"/>
      <c r="I43" s="246">
        <f>ROUND(G43*H43,3)</f>
        <v>0</v>
      </c>
      <c r="J43" s="247">
        <v>0</v>
      </c>
      <c r="K43" s="246">
        <f>G43*J43</f>
        <v>0</v>
      </c>
      <c r="L43" s="247">
        <v>0</v>
      </c>
      <c r="M43" s="246">
        <f>G43*L43</f>
        <v>0</v>
      </c>
      <c r="N43" s="248">
        <v>20</v>
      </c>
      <c r="O43" s="249">
        <v>8</v>
      </c>
      <c r="P43" s="250" t="s">
        <v>146</v>
      </c>
    </row>
    <row r="44" spans="1:16" s="242" customFormat="1" ht="12.75" customHeight="1">
      <c r="A44" s="235">
        <v>27</v>
      </c>
      <c r="B44" s="235" t="s">
        <v>151</v>
      </c>
      <c r="C44" s="235" t="s">
        <v>150</v>
      </c>
      <c r="D44" s="236" t="s">
        <v>5162</v>
      </c>
      <c r="E44" s="237" t="s">
        <v>5161</v>
      </c>
      <c r="F44" s="235" t="s">
        <v>182</v>
      </c>
      <c r="G44" s="238">
        <v>1.387</v>
      </c>
      <c r="H44" s="238"/>
      <c r="I44" s="238">
        <f>ROUND(G44*H44,3)</f>
        <v>0</v>
      </c>
      <c r="J44" s="239">
        <v>0</v>
      </c>
      <c r="K44" s="238">
        <f>G44*J44</f>
        <v>0</v>
      </c>
      <c r="L44" s="239">
        <v>0</v>
      </c>
      <c r="M44" s="238">
        <f>G44*L44</f>
        <v>0</v>
      </c>
      <c r="N44" s="240">
        <v>20</v>
      </c>
      <c r="O44" s="241">
        <v>4</v>
      </c>
      <c r="P44" s="242" t="s">
        <v>146</v>
      </c>
    </row>
    <row r="45" spans="1:16" s="232" customFormat="1" ht="12.75" customHeight="1">
      <c r="B45" s="233" t="s">
        <v>58</v>
      </c>
      <c r="D45" s="232" t="s">
        <v>484</v>
      </c>
      <c r="E45" s="232" t="s">
        <v>485</v>
      </c>
      <c r="I45" s="234">
        <f>SUM(I46:I48)</f>
        <v>0</v>
      </c>
      <c r="K45" s="234">
        <f>SUM(K46:K48)</f>
        <v>0</v>
      </c>
      <c r="M45" s="234">
        <f>SUM(M46:M48)</f>
        <v>0</v>
      </c>
      <c r="P45" s="232" t="s">
        <v>152</v>
      </c>
    </row>
    <row r="46" spans="1:16" s="242" customFormat="1" ht="22.5" customHeight="1">
      <c r="A46" s="235">
        <v>28</v>
      </c>
      <c r="B46" s="235" t="s">
        <v>151</v>
      </c>
      <c r="C46" s="235" t="s">
        <v>150</v>
      </c>
      <c r="D46" s="236" t="s">
        <v>5005</v>
      </c>
      <c r="E46" s="237" t="s">
        <v>5004</v>
      </c>
      <c r="F46" s="235" t="s">
        <v>166</v>
      </c>
      <c r="G46" s="238">
        <v>4.008</v>
      </c>
      <c r="H46" s="238"/>
      <c r="I46" s="238">
        <f>ROUND(G46*H46,3)</f>
        <v>0</v>
      </c>
      <c r="J46" s="239">
        <v>0</v>
      </c>
      <c r="K46" s="238">
        <f>G46*J46</f>
        <v>0</v>
      </c>
      <c r="L46" s="239">
        <v>0</v>
      </c>
      <c r="M46" s="238">
        <f>G46*L46</f>
        <v>0</v>
      </c>
      <c r="N46" s="240">
        <v>20</v>
      </c>
      <c r="O46" s="241">
        <v>4</v>
      </c>
      <c r="P46" s="242" t="s">
        <v>146</v>
      </c>
    </row>
    <row r="47" spans="1:16" s="242" customFormat="1" ht="22.5" customHeight="1">
      <c r="A47" s="235">
        <v>29</v>
      </c>
      <c r="B47" s="235" t="s">
        <v>151</v>
      </c>
      <c r="C47" s="235" t="s">
        <v>150</v>
      </c>
      <c r="D47" s="236" t="s">
        <v>5003</v>
      </c>
      <c r="E47" s="237" t="s">
        <v>5002</v>
      </c>
      <c r="F47" s="235" t="s">
        <v>182</v>
      </c>
      <c r="G47" s="238">
        <v>1.8</v>
      </c>
      <c r="H47" s="238"/>
      <c r="I47" s="238">
        <f>ROUND(G47*H47,3)</f>
        <v>0</v>
      </c>
      <c r="J47" s="239">
        <v>0</v>
      </c>
      <c r="K47" s="238">
        <f>G47*J47</f>
        <v>0</v>
      </c>
      <c r="L47" s="239">
        <v>0</v>
      </c>
      <c r="M47" s="238">
        <f>G47*L47</f>
        <v>0</v>
      </c>
      <c r="N47" s="240">
        <v>20</v>
      </c>
      <c r="O47" s="241">
        <v>4</v>
      </c>
      <c r="P47" s="242" t="s">
        <v>146</v>
      </c>
    </row>
    <row r="48" spans="1:16" s="242" customFormat="1" ht="22.5" customHeight="1">
      <c r="A48" s="235">
        <v>30</v>
      </c>
      <c r="B48" s="235" t="s">
        <v>151</v>
      </c>
      <c r="C48" s="235" t="s">
        <v>150</v>
      </c>
      <c r="D48" s="236" t="s">
        <v>4999</v>
      </c>
      <c r="E48" s="237" t="s">
        <v>4998</v>
      </c>
      <c r="F48" s="235" t="s">
        <v>250</v>
      </c>
      <c r="G48" s="238">
        <v>24</v>
      </c>
      <c r="H48" s="238"/>
      <c r="I48" s="238">
        <f>ROUND(G48*H48,3)</f>
        <v>0</v>
      </c>
      <c r="J48" s="239">
        <v>0</v>
      </c>
      <c r="K48" s="238">
        <f>G48*J48</f>
        <v>0</v>
      </c>
      <c r="L48" s="239">
        <v>0</v>
      </c>
      <c r="M48" s="238">
        <f>G48*L48</f>
        <v>0</v>
      </c>
      <c r="N48" s="240">
        <v>20</v>
      </c>
      <c r="O48" s="241">
        <v>4</v>
      </c>
      <c r="P48" s="242" t="s">
        <v>146</v>
      </c>
    </row>
    <row r="49" spans="1:16" s="232" customFormat="1" ht="12.75" customHeight="1">
      <c r="B49" s="233" t="s">
        <v>58</v>
      </c>
      <c r="D49" s="232" t="s">
        <v>249</v>
      </c>
      <c r="E49" s="232" t="s">
        <v>248</v>
      </c>
      <c r="I49" s="234">
        <f>SUM(I50:I97)</f>
        <v>0</v>
      </c>
      <c r="K49" s="234">
        <f>SUM(K50:K97)</f>
        <v>0</v>
      </c>
      <c r="M49" s="234">
        <f>SUM(M50:M97)</f>
        <v>0</v>
      </c>
      <c r="P49" s="232" t="s">
        <v>152</v>
      </c>
    </row>
    <row r="50" spans="1:16" s="242" customFormat="1" ht="12.75" customHeight="1">
      <c r="A50" s="235">
        <v>31</v>
      </c>
      <c r="B50" s="235" t="s">
        <v>151</v>
      </c>
      <c r="C50" s="235" t="s">
        <v>150</v>
      </c>
      <c r="D50" s="236" t="s">
        <v>5156</v>
      </c>
      <c r="E50" s="237" t="s">
        <v>5155</v>
      </c>
      <c r="F50" s="235" t="s">
        <v>171</v>
      </c>
      <c r="G50" s="238">
        <v>1</v>
      </c>
      <c r="H50" s="238"/>
      <c r="I50" s="238">
        <f t="shared" ref="I50:I97" si="3">ROUND(G50*H50,3)</f>
        <v>0</v>
      </c>
      <c r="J50" s="239">
        <v>0</v>
      </c>
      <c r="K50" s="238">
        <f t="shared" ref="K50:K97" si="4">G50*J50</f>
        <v>0</v>
      </c>
      <c r="L50" s="239">
        <v>0</v>
      </c>
      <c r="M50" s="238">
        <f t="shared" ref="M50:M97" si="5">G50*L50</f>
        <v>0</v>
      </c>
      <c r="N50" s="240">
        <v>20</v>
      </c>
      <c r="O50" s="241">
        <v>4</v>
      </c>
      <c r="P50" s="242" t="s">
        <v>146</v>
      </c>
    </row>
    <row r="51" spans="1:16" s="250" customFormat="1" ht="22.5" customHeight="1">
      <c r="A51" s="243">
        <v>32</v>
      </c>
      <c r="B51" s="243" t="s">
        <v>157</v>
      </c>
      <c r="C51" s="243" t="s">
        <v>160</v>
      </c>
      <c r="D51" s="244" t="s">
        <v>5134</v>
      </c>
      <c r="E51" s="245" t="s">
        <v>5133</v>
      </c>
      <c r="F51" s="243" t="s">
        <v>171</v>
      </c>
      <c r="G51" s="246">
        <v>1.01</v>
      </c>
      <c r="H51" s="246"/>
      <c r="I51" s="246">
        <f t="shared" si="3"/>
        <v>0</v>
      </c>
      <c r="J51" s="247">
        <v>0</v>
      </c>
      <c r="K51" s="246">
        <f t="shared" si="4"/>
        <v>0</v>
      </c>
      <c r="L51" s="247">
        <v>0</v>
      </c>
      <c r="M51" s="246">
        <f t="shared" si="5"/>
        <v>0</v>
      </c>
      <c r="N51" s="248">
        <v>20</v>
      </c>
      <c r="O51" s="249">
        <v>8</v>
      </c>
      <c r="P51" s="250" t="s">
        <v>146</v>
      </c>
    </row>
    <row r="52" spans="1:16" s="242" customFormat="1" ht="12.75" customHeight="1">
      <c r="A52" s="235">
        <v>33</v>
      </c>
      <c r="B52" s="235" t="s">
        <v>151</v>
      </c>
      <c r="C52" s="235" t="s">
        <v>150</v>
      </c>
      <c r="D52" s="236" t="s">
        <v>5124</v>
      </c>
      <c r="E52" s="237" t="s">
        <v>5123</v>
      </c>
      <c r="F52" s="235" t="s">
        <v>161</v>
      </c>
      <c r="G52" s="238">
        <v>6</v>
      </c>
      <c r="H52" s="238"/>
      <c r="I52" s="238">
        <f t="shared" si="3"/>
        <v>0</v>
      </c>
      <c r="J52" s="239">
        <v>0</v>
      </c>
      <c r="K52" s="238">
        <f t="shared" si="4"/>
        <v>0</v>
      </c>
      <c r="L52" s="239">
        <v>0</v>
      </c>
      <c r="M52" s="238">
        <f t="shared" si="5"/>
        <v>0</v>
      </c>
      <c r="N52" s="240">
        <v>20</v>
      </c>
      <c r="O52" s="241">
        <v>4</v>
      </c>
      <c r="P52" s="242" t="s">
        <v>146</v>
      </c>
    </row>
    <row r="53" spans="1:16" s="250" customFormat="1" ht="12.75" customHeight="1">
      <c r="A53" s="243">
        <v>34</v>
      </c>
      <c r="B53" s="243" t="s">
        <v>157</v>
      </c>
      <c r="C53" s="243" t="s">
        <v>160</v>
      </c>
      <c r="D53" s="244" t="s">
        <v>5122</v>
      </c>
      <c r="E53" s="245" t="s">
        <v>5121</v>
      </c>
      <c r="F53" s="243" t="s">
        <v>161</v>
      </c>
      <c r="G53" s="246">
        <v>6.12</v>
      </c>
      <c r="H53" s="246"/>
      <c r="I53" s="246">
        <f t="shared" si="3"/>
        <v>0</v>
      </c>
      <c r="J53" s="247">
        <v>0</v>
      </c>
      <c r="K53" s="246">
        <f t="shared" si="4"/>
        <v>0</v>
      </c>
      <c r="L53" s="247">
        <v>0</v>
      </c>
      <c r="M53" s="246">
        <f t="shared" si="5"/>
        <v>0</v>
      </c>
      <c r="N53" s="248">
        <v>20</v>
      </c>
      <c r="O53" s="249">
        <v>8</v>
      </c>
      <c r="P53" s="250" t="s">
        <v>146</v>
      </c>
    </row>
    <row r="54" spans="1:16" s="242" customFormat="1" ht="22.5" customHeight="1">
      <c r="A54" s="235">
        <v>35</v>
      </c>
      <c r="B54" s="235" t="s">
        <v>151</v>
      </c>
      <c r="C54" s="235" t="s">
        <v>150</v>
      </c>
      <c r="D54" s="236" t="s">
        <v>5263</v>
      </c>
      <c r="E54" s="237" t="s">
        <v>5262</v>
      </c>
      <c r="F54" s="235" t="s">
        <v>161</v>
      </c>
      <c r="G54" s="238">
        <v>27.5</v>
      </c>
      <c r="H54" s="238"/>
      <c r="I54" s="238">
        <f t="shared" si="3"/>
        <v>0</v>
      </c>
      <c r="J54" s="239">
        <v>0</v>
      </c>
      <c r="K54" s="238">
        <f t="shared" si="4"/>
        <v>0</v>
      </c>
      <c r="L54" s="239">
        <v>0</v>
      </c>
      <c r="M54" s="238">
        <f t="shared" si="5"/>
        <v>0</v>
      </c>
      <c r="N54" s="240">
        <v>20</v>
      </c>
      <c r="O54" s="241">
        <v>4</v>
      </c>
      <c r="P54" s="242" t="s">
        <v>146</v>
      </c>
    </row>
    <row r="55" spans="1:16" s="250" customFormat="1" ht="12.75" customHeight="1">
      <c r="A55" s="243">
        <v>36</v>
      </c>
      <c r="B55" s="243" t="s">
        <v>157</v>
      </c>
      <c r="C55" s="243" t="s">
        <v>160</v>
      </c>
      <c r="D55" s="244" t="s">
        <v>5261</v>
      </c>
      <c r="E55" s="245" t="s">
        <v>5260</v>
      </c>
      <c r="F55" s="243" t="s">
        <v>171</v>
      </c>
      <c r="G55" s="246">
        <v>4.2629999999999999</v>
      </c>
      <c r="H55" s="246"/>
      <c r="I55" s="246">
        <f t="shared" si="3"/>
        <v>0</v>
      </c>
      <c r="J55" s="247">
        <v>0</v>
      </c>
      <c r="K55" s="246">
        <f t="shared" si="4"/>
        <v>0</v>
      </c>
      <c r="L55" s="247">
        <v>0</v>
      </c>
      <c r="M55" s="246">
        <f t="shared" si="5"/>
        <v>0</v>
      </c>
      <c r="N55" s="248">
        <v>20</v>
      </c>
      <c r="O55" s="249">
        <v>8</v>
      </c>
      <c r="P55" s="250" t="s">
        <v>146</v>
      </c>
    </row>
    <row r="56" spans="1:16" s="250" customFormat="1" ht="12.75" customHeight="1">
      <c r="A56" s="243">
        <v>37</v>
      </c>
      <c r="B56" s="243" t="s">
        <v>157</v>
      </c>
      <c r="C56" s="243" t="s">
        <v>160</v>
      </c>
      <c r="D56" s="244" t="s">
        <v>5259</v>
      </c>
      <c r="E56" s="245" t="s">
        <v>5258</v>
      </c>
      <c r="F56" s="243" t="s">
        <v>171</v>
      </c>
      <c r="G56" s="246">
        <v>1.7490000000000001</v>
      </c>
      <c r="H56" s="246"/>
      <c r="I56" s="246">
        <f t="shared" si="3"/>
        <v>0</v>
      </c>
      <c r="J56" s="247">
        <v>0</v>
      </c>
      <c r="K56" s="246">
        <f t="shared" si="4"/>
        <v>0</v>
      </c>
      <c r="L56" s="247">
        <v>0</v>
      </c>
      <c r="M56" s="246">
        <f t="shared" si="5"/>
        <v>0</v>
      </c>
      <c r="N56" s="248">
        <v>20</v>
      </c>
      <c r="O56" s="249">
        <v>8</v>
      </c>
      <c r="P56" s="250" t="s">
        <v>146</v>
      </c>
    </row>
    <row r="57" spans="1:16" s="242" customFormat="1" ht="22.5" customHeight="1">
      <c r="A57" s="235">
        <v>38</v>
      </c>
      <c r="B57" s="235" t="s">
        <v>151</v>
      </c>
      <c r="C57" s="235" t="s">
        <v>150</v>
      </c>
      <c r="D57" s="236" t="s">
        <v>5257</v>
      </c>
      <c r="E57" s="237" t="s">
        <v>5256</v>
      </c>
      <c r="F57" s="235" t="s">
        <v>161</v>
      </c>
      <c r="G57" s="238">
        <v>113</v>
      </c>
      <c r="H57" s="238"/>
      <c r="I57" s="238">
        <f t="shared" si="3"/>
        <v>0</v>
      </c>
      <c r="J57" s="239">
        <v>0</v>
      </c>
      <c r="K57" s="238">
        <f t="shared" si="4"/>
        <v>0</v>
      </c>
      <c r="L57" s="239">
        <v>0</v>
      </c>
      <c r="M57" s="238">
        <f t="shared" si="5"/>
        <v>0</v>
      </c>
      <c r="N57" s="240">
        <v>20</v>
      </c>
      <c r="O57" s="241">
        <v>4</v>
      </c>
      <c r="P57" s="242" t="s">
        <v>146</v>
      </c>
    </row>
    <row r="58" spans="1:16" s="250" customFormat="1" ht="12.75" customHeight="1">
      <c r="A58" s="243">
        <v>39</v>
      </c>
      <c r="B58" s="243" t="s">
        <v>157</v>
      </c>
      <c r="C58" s="243" t="s">
        <v>160</v>
      </c>
      <c r="D58" s="244" t="s">
        <v>5255</v>
      </c>
      <c r="E58" s="245" t="s">
        <v>5254</v>
      </c>
      <c r="F58" s="243" t="s">
        <v>171</v>
      </c>
      <c r="G58" s="246">
        <v>24.702000000000002</v>
      </c>
      <c r="H58" s="246"/>
      <c r="I58" s="246">
        <f t="shared" si="3"/>
        <v>0</v>
      </c>
      <c r="J58" s="247">
        <v>0</v>
      </c>
      <c r="K58" s="246">
        <f t="shared" si="4"/>
        <v>0</v>
      </c>
      <c r="L58" s="247">
        <v>0</v>
      </c>
      <c r="M58" s="246">
        <f t="shared" si="5"/>
        <v>0</v>
      </c>
      <c r="N58" s="248">
        <v>20</v>
      </c>
      <c r="O58" s="249">
        <v>8</v>
      </c>
      <c r="P58" s="250" t="s">
        <v>146</v>
      </c>
    </row>
    <row r="59" spans="1:16" s="242" customFormat="1" ht="22.5" customHeight="1">
      <c r="A59" s="235">
        <v>40</v>
      </c>
      <c r="B59" s="235" t="s">
        <v>151</v>
      </c>
      <c r="C59" s="235" t="s">
        <v>150</v>
      </c>
      <c r="D59" s="236" t="s">
        <v>5253</v>
      </c>
      <c r="E59" s="237" t="s">
        <v>5252</v>
      </c>
      <c r="F59" s="235" t="s">
        <v>171</v>
      </c>
      <c r="G59" s="238">
        <v>1</v>
      </c>
      <c r="H59" s="238"/>
      <c r="I59" s="238">
        <f t="shared" si="3"/>
        <v>0</v>
      </c>
      <c r="J59" s="239">
        <v>0</v>
      </c>
      <c r="K59" s="238">
        <f t="shared" si="4"/>
        <v>0</v>
      </c>
      <c r="L59" s="239">
        <v>0</v>
      </c>
      <c r="M59" s="238">
        <f t="shared" si="5"/>
        <v>0</v>
      </c>
      <c r="N59" s="240">
        <v>20</v>
      </c>
      <c r="O59" s="241">
        <v>4</v>
      </c>
      <c r="P59" s="242" t="s">
        <v>146</v>
      </c>
    </row>
    <row r="60" spans="1:16" s="250" customFormat="1" ht="12.75" customHeight="1">
      <c r="A60" s="243">
        <v>41</v>
      </c>
      <c r="B60" s="243" t="s">
        <v>157</v>
      </c>
      <c r="C60" s="243" t="s">
        <v>160</v>
      </c>
      <c r="D60" s="244" t="s">
        <v>5251</v>
      </c>
      <c r="E60" s="245" t="s">
        <v>5250</v>
      </c>
      <c r="F60" s="243" t="s">
        <v>171</v>
      </c>
      <c r="G60" s="246">
        <v>1.01</v>
      </c>
      <c r="H60" s="246"/>
      <c r="I60" s="246">
        <f t="shared" si="3"/>
        <v>0</v>
      </c>
      <c r="J60" s="247">
        <v>0</v>
      </c>
      <c r="K60" s="246">
        <f t="shared" si="4"/>
        <v>0</v>
      </c>
      <c r="L60" s="247">
        <v>0</v>
      </c>
      <c r="M60" s="246">
        <f t="shared" si="5"/>
        <v>0</v>
      </c>
      <c r="N60" s="248">
        <v>20</v>
      </c>
      <c r="O60" s="249">
        <v>8</v>
      </c>
      <c r="P60" s="250" t="s">
        <v>146</v>
      </c>
    </row>
    <row r="61" spans="1:16" s="242" customFormat="1" ht="22.5" customHeight="1">
      <c r="A61" s="235">
        <v>42</v>
      </c>
      <c r="B61" s="235" t="s">
        <v>151</v>
      </c>
      <c r="C61" s="235" t="s">
        <v>150</v>
      </c>
      <c r="D61" s="236" t="s">
        <v>5249</v>
      </c>
      <c r="E61" s="237" t="s">
        <v>5248</v>
      </c>
      <c r="F61" s="235" t="s">
        <v>171</v>
      </c>
      <c r="G61" s="238">
        <v>5</v>
      </c>
      <c r="H61" s="238"/>
      <c r="I61" s="238">
        <f t="shared" si="3"/>
        <v>0</v>
      </c>
      <c r="J61" s="239">
        <v>0</v>
      </c>
      <c r="K61" s="238">
        <f t="shared" si="4"/>
        <v>0</v>
      </c>
      <c r="L61" s="239">
        <v>0</v>
      </c>
      <c r="M61" s="238">
        <f t="shared" si="5"/>
        <v>0</v>
      </c>
      <c r="N61" s="240">
        <v>20</v>
      </c>
      <c r="O61" s="241">
        <v>4</v>
      </c>
      <c r="P61" s="242" t="s">
        <v>146</v>
      </c>
    </row>
    <row r="62" spans="1:16" s="250" customFormat="1" ht="12.75" customHeight="1">
      <c r="A62" s="243">
        <v>43</v>
      </c>
      <c r="B62" s="243" t="s">
        <v>157</v>
      </c>
      <c r="C62" s="243" t="s">
        <v>160</v>
      </c>
      <c r="D62" s="244" t="s">
        <v>5247</v>
      </c>
      <c r="E62" s="245" t="s">
        <v>5246</v>
      </c>
      <c r="F62" s="243" t="s">
        <v>171</v>
      </c>
      <c r="G62" s="246">
        <v>1.01</v>
      </c>
      <c r="H62" s="246"/>
      <c r="I62" s="246">
        <f t="shared" si="3"/>
        <v>0</v>
      </c>
      <c r="J62" s="247">
        <v>0</v>
      </c>
      <c r="K62" s="246">
        <f t="shared" si="4"/>
        <v>0</v>
      </c>
      <c r="L62" s="247">
        <v>0</v>
      </c>
      <c r="M62" s="246">
        <f t="shared" si="5"/>
        <v>0</v>
      </c>
      <c r="N62" s="248">
        <v>20</v>
      </c>
      <c r="O62" s="249">
        <v>8</v>
      </c>
      <c r="P62" s="250" t="s">
        <v>146</v>
      </c>
    </row>
    <row r="63" spans="1:16" s="250" customFormat="1" ht="12.75" customHeight="1">
      <c r="A63" s="243">
        <v>44</v>
      </c>
      <c r="B63" s="243" t="s">
        <v>157</v>
      </c>
      <c r="C63" s="243" t="s">
        <v>160</v>
      </c>
      <c r="D63" s="244" t="s">
        <v>5245</v>
      </c>
      <c r="E63" s="245" t="s">
        <v>5244</v>
      </c>
      <c r="F63" s="243" t="s">
        <v>171</v>
      </c>
      <c r="G63" s="246">
        <v>1.01</v>
      </c>
      <c r="H63" s="246"/>
      <c r="I63" s="246">
        <f t="shared" si="3"/>
        <v>0</v>
      </c>
      <c r="J63" s="247">
        <v>0</v>
      </c>
      <c r="K63" s="246">
        <f t="shared" si="4"/>
        <v>0</v>
      </c>
      <c r="L63" s="247">
        <v>0</v>
      </c>
      <c r="M63" s="246">
        <f t="shared" si="5"/>
        <v>0</v>
      </c>
      <c r="N63" s="248">
        <v>20</v>
      </c>
      <c r="O63" s="249">
        <v>8</v>
      </c>
      <c r="P63" s="250" t="s">
        <v>146</v>
      </c>
    </row>
    <row r="64" spans="1:16" s="250" customFormat="1" ht="12.75" customHeight="1">
      <c r="A64" s="243">
        <v>45</v>
      </c>
      <c r="B64" s="243" t="s">
        <v>157</v>
      </c>
      <c r="C64" s="243" t="s">
        <v>160</v>
      </c>
      <c r="D64" s="244" t="s">
        <v>5243</v>
      </c>
      <c r="E64" s="245" t="s">
        <v>5242</v>
      </c>
      <c r="F64" s="243" t="s">
        <v>171</v>
      </c>
      <c r="G64" s="246">
        <v>1.01</v>
      </c>
      <c r="H64" s="246"/>
      <c r="I64" s="246">
        <f t="shared" si="3"/>
        <v>0</v>
      </c>
      <c r="J64" s="247">
        <v>0</v>
      </c>
      <c r="K64" s="246">
        <f t="shared" si="4"/>
        <v>0</v>
      </c>
      <c r="L64" s="247">
        <v>0</v>
      </c>
      <c r="M64" s="246">
        <f t="shared" si="5"/>
        <v>0</v>
      </c>
      <c r="N64" s="248">
        <v>20</v>
      </c>
      <c r="O64" s="249">
        <v>8</v>
      </c>
      <c r="P64" s="250" t="s">
        <v>146</v>
      </c>
    </row>
    <row r="65" spans="1:16" s="250" customFormat="1" ht="12.75" customHeight="1">
      <c r="A65" s="243">
        <v>46</v>
      </c>
      <c r="B65" s="243" t="s">
        <v>157</v>
      </c>
      <c r="C65" s="243" t="s">
        <v>160</v>
      </c>
      <c r="D65" s="244" t="s">
        <v>5241</v>
      </c>
      <c r="E65" s="245" t="s">
        <v>5240</v>
      </c>
      <c r="F65" s="243" t="s">
        <v>171</v>
      </c>
      <c r="G65" s="246">
        <v>3.03</v>
      </c>
      <c r="H65" s="246"/>
      <c r="I65" s="246">
        <f t="shared" si="3"/>
        <v>0</v>
      </c>
      <c r="J65" s="247">
        <v>0</v>
      </c>
      <c r="K65" s="246">
        <f t="shared" si="4"/>
        <v>0</v>
      </c>
      <c r="L65" s="247">
        <v>0</v>
      </c>
      <c r="M65" s="246">
        <f t="shared" si="5"/>
        <v>0</v>
      </c>
      <c r="N65" s="248">
        <v>20</v>
      </c>
      <c r="O65" s="249">
        <v>8</v>
      </c>
      <c r="P65" s="250" t="s">
        <v>146</v>
      </c>
    </row>
    <row r="66" spans="1:16" s="242" customFormat="1" ht="22.5" customHeight="1">
      <c r="A66" s="235">
        <v>47</v>
      </c>
      <c r="B66" s="235" t="s">
        <v>151</v>
      </c>
      <c r="C66" s="235" t="s">
        <v>150</v>
      </c>
      <c r="D66" s="236" t="s">
        <v>5239</v>
      </c>
      <c r="E66" s="237" t="s">
        <v>5238</v>
      </c>
      <c r="F66" s="235" t="s">
        <v>171</v>
      </c>
      <c r="G66" s="238">
        <v>3</v>
      </c>
      <c r="H66" s="238"/>
      <c r="I66" s="238">
        <f t="shared" si="3"/>
        <v>0</v>
      </c>
      <c r="J66" s="239">
        <v>0</v>
      </c>
      <c r="K66" s="238">
        <f t="shared" si="4"/>
        <v>0</v>
      </c>
      <c r="L66" s="239">
        <v>0</v>
      </c>
      <c r="M66" s="238">
        <f t="shared" si="5"/>
        <v>0</v>
      </c>
      <c r="N66" s="240">
        <v>20</v>
      </c>
      <c r="O66" s="241">
        <v>4</v>
      </c>
      <c r="P66" s="242" t="s">
        <v>146</v>
      </c>
    </row>
    <row r="67" spans="1:16" s="250" customFormat="1" ht="12.75" customHeight="1">
      <c r="A67" s="243">
        <v>48</v>
      </c>
      <c r="B67" s="243" t="s">
        <v>157</v>
      </c>
      <c r="C67" s="243" t="s">
        <v>160</v>
      </c>
      <c r="D67" s="244" t="s">
        <v>5237</v>
      </c>
      <c r="E67" s="245" t="s">
        <v>5236</v>
      </c>
      <c r="F67" s="243" t="s">
        <v>171</v>
      </c>
      <c r="G67" s="246">
        <v>1.01</v>
      </c>
      <c r="H67" s="246"/>
      <c r="I67" s="246">
        <f t="shared" si="3"/>
        <v>0</v>
      </c>
      <c r="J67" s="247">
        <v>0</v>
      </c>
      <c r="K67" s="246">
        <f t="shared" si="4"/>
        <v>0</v>
      </c>
      <c r="L67" s="247">
        <v>0</v>
      </c>
      <c r="M67" s="246">
        <f t="shared" si="5"/>
        <v>0</v>
      </c>
      <c r="N67" s="248">
        <v>20</v>
      </c>
      <c r="O67" s="249">
        <v>8</v>
      </c>
      <c r="P67" s="250" t="s">
        <v>146</v>
      </c>
    </row>
    <row r="68" spans="1:16" s="250" customFormat="1" ht="12.75" customHeight="1">
      <c r="A68" s="243">
        <v>49</v>
      </c>
      <c r="B68" s="243" t="s">
        <v>157</v>
      </c>
      <c r="C68" s="243" t="s">
        <v>160</v>
      </c>
      <c r="D68" s="244" t="s">
        <v>5235</v>
      </c>
      <c r="E68" s="245" t="s">
        <v>5234</v>
      </c>
      <c r="F68" s="243" t="s">
        <v>171</v>
      </c>
      <c r="G68" s="246">
        <v>1.01</v>
      </c>
      <c r="H68" s="246"/>
      <c r="I68" s="246">
        <f t="shared" si="3"/>
        <v>0</v>
      </c>
      <c r="J68" s="247">
        <v>0</v>
      </c>
      <c r="K68" s="246">
        <f t="shared" si="4"/>
        <v>0</v>
      </c>
      <c r="L68" s="247">
        <v>0</v>
      </c>
      <c r="M68" s="246">
        <f t="shared" si="5"/>
        <v>0</v>
      </c>
      <c r="N68" s="248">
        <v>20</v>
      </c>
      <c r="O68" s="249">
        <v>8</v>
      </c>
      <c r="P68" s="250" t="s">
        <v>146</v>
      </c>
    </row>
    <row r="69" spans="1:16" s="250" customFormat="1" ht="12.75" customHeight="1">
      <c r="A69" s="243">
        <v>50</v>
      </c>
      <c r="B69" s="243" t="s">
        <v>157</v>
      </c>
      <c r="C69" s="243" t="s">
        <v>160</v>
      </c>
      <c r="D69" s="244" t="s">
        <v>5233</v>
      </c>
      <c r="E69" s="245" t="s">
        <v>5232</v>
      </c>
      <c r="F69" s="243" t="s">
        <v>171</v>
      </c>
      <c r="G69" s="246">
        <v>2.02</v>
      </c>
      <c r="H69" s="246"/>
      <c r="I69" s="246">
        <f t="shared" si="3"/>
        <v>0</v>
      </c>
      <c r="J69" s="247">
        <v>0</v>
      </c>
      <c r="K69" s="246">
        <f t="shared" si="4"/>
        <v>0</v>
      </c>
      <c r="L69" s="247">
        <v>0</v>
      </c>
      <c r="M69" s="246">
        <f t="shared" si="5"/>
        <v>0</v>
      </c>
      <c r="N69" s="248">
        <v>20</v>
      </c>
      <c r="O69" s="249">
        <v>8</v>
      </c>
      <c r="P69" s="250" t="s">
        <v>146</v>
      </c>
    </row>
    <row r="70" spans="1:16" s="250" customFormat="1" ht="12.75" customHeight="1">
      <c r="A70" s="243">
        <v>51</v>
      </c>
      <c r="B70" s="243" t="s">
        <v>157</v>
      </c>
      <c r="C70" s="243" t="s">
        <v>160</v>
      </c>
      <c r="D70" s="244" t="s">
        <v>5231</v>
      </c>
      <c r="E70" s="245" t="s">
        <v>5230</v>
      </c>
      <c r="F70" s="243" t="s">
        <v>171</v>
      </c>
      <c r="G70" s="246">
        <v>1.01</v>
      </c>
      <c r="H70" s="246"/>
      <c r="I70" s="246">
        <f t="shared" si="3"/>
        <v>0</v>
      </c>
      <c r="J70" s="247">
        <v>0</v>
      </c>
      <c r="K70" s="246">
        <f t="shared" si="4"/>
        <v>0</v>
      </c>
      <c r="L70" s="247">
        <v>0</v>
      </c>
      <c r="M70" s="246">
        <f t="shared" si="5"/>
        <v>0</v>
      </c>
      <c r="N70" s="248">
        <v>20</v>
      </c>
      <c r="O70" s="249">
        <v>8</v>
      </c>
      <c r="P70" s="250" t="s">
        <v>146</v>
      </c>
    </row>
    <row r="71" spans="1:16" s="242" customFormat="1" ht="12.75" customHeight="1">
      <c r="A71" s="235">
        <v>52</v>
      </c>
      <c r="B71" s="235" t="s">
        <v>151</v>
      </c>
      <c r="C71" s="235" t="s">
        <v>150</v>
      </c>
      <c r="D71" s="236" t="s">
        <v>5229</v>
      </c>
      <c r="E71" s="237" t="s">
        <v>5228</v>
      </c>
      <c r="F71" s="235" t="s">
        <v>161</v>
      </c>
      <c r="G71" s="238">
        <v>27.5</v>
      </c>
      <c r="H71" s="238"/>
      <c r="I71" s="238">
        <f t="shared" si="3"/>
        <v>0</v>
      </c>
      <c r="J71" s="239">
        <v>0</v>
      </c>
      <c r="K71" s="238">
        <f t="shared" si="4"/>
        <v>0</v>
      </c>
      <c r="L71" s="239">
        <v>0</v>
      </c>
      <c r="M71" s="238">
        <f t="shared" si="5"/>
        <v>0</v>
      </c>
      <c r="N71" s="240">
        <v>20</v>
      </c>
      <c r="O71" s="241">
        <v>4</v>
      </c>
      <c r="P71" s="242" t="s">
        <v>146</v>
      </c>
    </row>
    <row r="72" spans="1:16" s="242" customFormat="1" ht="12.75" customHeight="1">
      <c r="A72" s="235">
        <v>53</v>
      </c>
      <c r="B72" s="235" t="s">
        <v>151</v>
      </c>
      <c r="C72" s="235" t="s">
        <v>150</v>
      </c>
      <c r="D72" s="236" t="s">
        <v>5227</v>
      </c>
      <c r="E72" s="237" t="s">
        <v>5226</v>
      </c>
      <c r="F72" s="235" t="s">
        <v>161</v>
      </c>
      <c r="G72" s="238">
        <v>113</v>
      </c>
      <c r="H72" s="238"/>
      <c r="I72" s="238">
        <f t="shared" si="3"/>
        <v>0</v>
      </c>
      <c r="J72" s="239">
        <v>0</v>
      </c>
      <c r="K72" s="238">
        <f t="shared" si="4"/>
        <v>0</v>
      </c>
      <c r="L72" s="239">
        <v>0</v>
      </c>
      <c r="M72" s="238">
        <f t="shared" si="5"/>
        <v>0</v>
      </c>
      <c r="N72" s="240">
        <v>20</v>
      </c>
      <c r="O72" s="241">
        <v>4</v>
      </c>
      <c r="P72" s="242" t="s">
        <v>146</v>
      </c>
    </row>
    <row r="73" spans="1:16" s="242" customFormat="1" ht="12.75" customHeight="1">
      <c r="A73" s="235">
        <v>54</v>
      </c>
      <c r="B73" s="235" t="s">
        <v>151</v>
      </c>
      <c r="C73" s="235" t="s">
        <v>150</v>
      </c>
      <c r="D73" s="236" t="s">
        <v>5225</v>
      </c>
      <c r="E73" s="237" t="s">
        <v>5224</v>
      </c>
      <c r="F73" s="235" t="s">
        <v>171</v>
      </c>
      <c r="G73" s="238">
        <v>6</v>
      </c>
      <c r="H73" s="238"/>
      <c r="I73" s="238">
        <f t="shared" si="3"/>
        <v>0</v>
      </c>
      <c r="J73" s="239">
        <v>0</v>
      </c>
      <c r="K73" s="238">
        <f t="shared" si="4"/>
        <v>0</v>
      </c>
      <c r="L73" s="239">
        <v>0</v>
      </c>
      <c r="M73" s="238">
        <f t="shared" si="5"/>
        <v>0</v>
      </c>
      <c r="N73" s="240">
        <v>20</v>
      </c>
      <c r="O73" s="241">
        <v>4</v>
      </c>
      <c r="P73" s="242" t="s">
        <v>146</v>
      </c>
    </row>
    <row r="74" spans="1:16" s="242" customFormat="1" ht="12.75" customHeight="1">
      <c r="A74" s="235">
        <v>55</v>
      </c>
      <c r="B74" s="235" t="s">
        <v>151</v>
      </c>
      <c r="C74" s="235" t="s">
        <v>150</v>
      </c>
      <c r="D74" s="236" t="s">
        <v>5223</v>
      </c>
      <c r="E74" s="237" t="s">
        <v>5222</v>
      </c>
      <c r="F74" s="235" t="s">
        <v>171</v>
      </c>
      <c r="G74" s="238">
        <v>1</v>
      </c>
      <c r="H74" s="238"/>
      <c r="I74" s="238">
        <f t="shared" si="3"/>
        <v>0</v>
      </c>
      <c r="J74" s="239">
        <v>0</v>
      </c>
      <c r="K74" s="238">
        <f t="shared" si="4"/>
        <v>0</v>
      </c>
      <c r="L74" s="239">
        <v>0</v>
      </c>
      <c r="M74" s="238">
        <f t="shared" si="5"/>
        <v>0</v>
      </c>
      <c r="N74" s="240">
        <v>20</v>
      </c>
      <c r="O74" s="241">
        <v>4</v>
      </c>
      <c r="P74" s="242" t="s">
        <v>146</v>
      </c>
    </row>
    <row r="75" spans="1:16" s="250" customFormat="1" ht="12.75" customHeight="1">
      <c r="A75" s="243">
        <v>56</v>
      </c>
      <c r="B75" s="243" t="s">
        <v>157</v>
      </c>
      <c r="C75" s="243" t="s">
        <v>160</v>
      </c>
      <c r="D75" s="244" t="s">
        <v>5217</v>
      </c>
      <c r="E75" s="245" t="s">
        <v>5216</v>
      </c>
      <c r="F75" s="243" t="s">
        <v>171</v>
      </c>
      <c r="G75" s="246">
        <v>1.01</v>
      </c>
      <c r="H75" s="246"/>
      <c r="I75" s="246">
        <f t="shared" si="3"/>
        <v>0</v>
      </c>
      <c r="J75" s="247">
        <v>0</v>
      </c>
      <c r="K75" s="246">
        <f t="shared" si="4"/>
        <v>0</v>
      </c>
      <c r="L75" s="247">
        <v>0</v>
      </c>
      <c r="M75" s="246">
        <f t="shared" si="5"/>
        <v>0</v>
      </c>
      <c r="N75" s="248">
        <v>20</v>
      </c>
      <c r="O75" s="249">
        <v>8</v>
      </c>
      <c r="P75" s="250" t="s">
        <v>146</v>
      </c>
    </row>
    <row r="76" spans="1:16" s="242" customFormat="1" ht="12.75" customHeight="1">
      <c r="A76" s="235">
        <v>57</v>
      </c>
      <c r="B76" s="235" t="s">
        <v>151</v>
      </c>
      <c r="C76" s="235" t="s">
        <v>150</v>
      </c>
      <c r="D76" s="236" t="s">
        <v>5221</v>
      </c>
      <c r="E76" s="237" t="s">
        <v>5220</v>
      </c>
      <c r="F76" s="235" t="s">
        <v>171</v>
      </c>
      <c r="G76" s="238">
        <v>3</v>
      </c>
      <c r="H76" s="238"/>
      <c r="I76" s="238">
        <f t="shared" si="3"/>
        <v>0</v>
      </c>
      <c r="J76" s="239">
        <v>0</v>
      </c>
      <c r="K76" s="238">
        <f t="shared" si="4"/>
        <v>0</v>
      </c>
      <c r="L76" s="239">
        <v>0</v>
      </c>
      <c r="M76" s="238">
        <f t="shared" si="5"/>
        <v>0</v>
      </c>
      <c r="N76" s="240">
        <v>20</v>
      </c>
      <c r="O76" s="241">
        <v>4</v>
      </c>
      <c r="P76" s="242" t="s">
        <v>146</v>
      </c>
    </row>
    <row r="77" spans="1:16" s="250" customFormat="1" ht="12.75" customHeight="1">
      <c r="A77" s="243">
        <v>58</v>
      </c>
      <c r="B77" s="243" t="s">
        <v>157</v>
      </c>
      <c r="C77" s="243" t="s">
        <v>160</v>
      </c>
      <c r="D77" s="244" t="s">
        <v>5219</v>
      </c>
      <c r="E77" s="245" t="s">
        <v>5218</v>
      </c>
      <c r="F77" s="243" t="s">
        <v>171</v>
      </c>
      <c r="G77" s="246">
        <v>3.03</v>
      </c>
      <c r="H77" s="246"/>
      <c r="I77" s="246">
        <f t="shared" si="3"/>
        <v>0</v>
      </c>
      <c r="J77" s="247">
        <v>0</v>
      </c>
      <c r="K77" s="246">
        <f t="shared" si="4"/>
        <v>0</v>
      </c>
      <c r="L77" s="247">
        <v>0</v>
      </c>
      <c r="M77" s="246">
        <f t="shared" si="5"/>
        <v>0</v>
      </c>
      <c r="N77" s="248">
        <v>20</v>
      </c>
      <c r="O77" s="249">
        <v>8</v>
      </c>
      <c r="P77" s="250" t="s">
        <v>146</v>
      </c>
    </row>
    <row r="78" spans="1:16" s="250" customFormat="1" ht="12.75" customHeight="1">
      <c r="A78" s="243">
        <v>59</v>
      </c>
      <c r="B78" s="243" t="s">
        <v>157</v>
      </c>
      <c r="C78" s="243" t="s">
        <v>160</v>
      </c>
      <c r="D78" s="244" t="s">
        <v>5217</v>
      </c>
      <c r="E78" s="245" t="s">
        <v>5216</v>
      </c>
      <c r="F78" s="243" t="s">
        <v>171</v>
      </c>
      <c r="G78" s="246">
        <v>3.03</v>
      </c>
      <c r="H78" s="246"/>
      <c r="I78" s="246">
        <f t="shared" si="3"/>
        <v>0</v>
      </c>
      <c r="J78" s="247">
        <v>0</v>
      </c>
      <c r="K78" s="246">
        <f t="shared" si="4"/>
        <v>0</v>
      </c>
      <c r="L78" s="247">
        <v>0</v>
      </c>
      <c r="M78" s="246">
        <f t="shared" si="5"/>
        <v>0</v>
      </c>
      <c r="N78" s="248">
        <v>20</v>
      </c>
      <c r="O78" s="249">
        <v>8</v>
      </c>
      <c r="P78" s="250" t="s">
        <v>146</v>
      </c>
    </row>
    <row r="79" spans="1:16" s="250" customFormat="1" ht="12.75" customHeight="1">
      <c r="A79" s="243">
        <v>60</v>
      </c>
      <c r="B79" s="243" t="s">
        <v>157</v>
      </c>
      <c r="C79" s="243" t="s">
        <v>160</v>
      </c>
      <c r="D79" s="244" t="s">
        <v>5215</v>
      </c>
      <c r="E79" s="245" t="s">
        <v>5214</v>
      </c>
      <c r="F79" s="243" t="s">
        <v>171</v>
      </c>
      <c r="G79" s="246">
        <v>2.02</v>
      </c>
      <c r="H79" s="246"/>
      <c r="I79" s="246">
        <f t="shared" si="3"/>
        <v>0</v>
      </c>
      <c r="J79" s="247">
        <v>0</v>
      </c>
      <c r="K79" s="246">
        <f t="shared" si="4"/>
        <v>0</v>
      </c>
      <c r="L79" s="247">
        <v>0</v>
      </c>
      <c r="M79" s="246">
        <f t="shared" si="5"/>
        <v>0</v>
      </c>
      <c r="N79" s="248">
        <v>20</v>
      </c>
      <c r="O79" s="249">
        <v>8</v>
      </c>
      <c r="P79" s="250" t="s">
        <v>146</v>
      </c>
    </row>
    <row r="80" spans="1:16" s="250" customFormat="1" ht="12.75" customHeight="1">
      <c r="A80" s="243">
        <v>61</v>
      </c>
      <c r="B80" s="243" t="s">
        <v>157</v>
      </c>
      <c r="C80" s="243" t="s">
        <v>160</v>
      </c>
      <c r="D80" s="244" t="s">
        <v>5213</v>
      </c>
      <c r="E80" s="245" t="s">
        <v>5212</v>
      </c>
      <c r="F80" s="243" t="s">
        <v>171</v>
      </c>
      <c r="G80" s="246">
        <v>1.01</v>
      </c>
      <c r="H80" s="246"/>
      <c r="I80" s="246">
        <f t="shared" si="3"/>
        <v>0</v>
      </c>
      <c r="J80" s="247">
        <v>0</v>
      </c>
      <c r="K80" s="246">
        <f t="shared" si="4"/>
        <v>0</v>
      </c>
      <c r="L80" s="247">
        <v>0</v>
      </c>
      <c r="M80" s="246">
        <f t="shared" si="5"/>
        <v>0</v>
      </c>
      <c r="N80" s="248">
        <v>20</v>
      </c>
      <c r="O80" s="249">
        <v>8</v>
      </c>
      <c r="P80" s="250" t="s">
        <v>146</v>
      </c>
    </row>
    <row r="81" spans="1:16" s="250" customFormat="1" ht="12.75" customHeight="1">
      <c r="A81" s="243">
        <v>62</v>
      </c>
      <c r="B81" s="243" t="s">
        <v>157</v>
      </c>
      <c r="C81" s="243" t="s">
        <v>160</v>
      </c>
      <c r="D81" s="244" t="s">
        <v>5211</v>
      </c>
      <c r="E81" s="245" t="s">
        <v>5210</v>
      </c>
      <c r="F81" s="243" t="s">
        <v>171</v>
      </c>
      <c r="G81" s="246">
        <v>3.03</v>
      </c>
      <c r="H81" s="246"/>
      <c r="I81" s="246">
        <f t="shared" si="3"/>
        <v>0</v>
      </c>
      <c r="J81" s="247">
        <v>0</v>
      </c>
      <c r="K81" s="246">
        <f t="shared" si="4"/>
        <v>0</v>
      </c>
      <c r="L81" s="247">
        <v>0</v>
      </c>
      <c r="M81" s="246">
        <f t="shared" si="5"/>
        <v>0</v>
      </c>
      <c r="N81" s="248">
        <v>20</v>
      </c>
      <c r="O81" s="249">
        <v>8</v>
      </c>
      <c r="P81" s="250" t="s">
        <v>146</v>
      </c>
    </row>
    <row r="82" spans="1:16" s="250" customFormat="1" ht="12.75" customHeight="1">
      <c r="A82" s="243">
        <v>63</v>
      </c>
      <c r="B82" s="243" t="s">
        <v>157</v>
      </c>
      <c r="C82" s="243" t="s">
        <v>160</v>
      </c>
      <c r="D82" s="244" t="s">
        <v>5209</v>
      </c>
      <c r="E82" s="245" t="s">
        <v>5208</v>
      </c>
      <c r="F82" s="243" t="s">
        <v>171</v>
      </c>
      <c r="G82" s="246">
        <v>3.03</v>
      </c>
      <c r="H82" s="246"/>
      <c r="I82" s="246">
        <f t="shared" si="3"/>
        <v>0</v>
      </c>
      <c r="J82" s="247">
        <v>0</v>
      </c>
      <c r="K82" s="246">
        <f t="shared" si="4"/>
        <v>0</v>
      </c>
      <c r="L82" s="247">
        <v>0</v>
      </c>
      <c r="M82" s="246">
        <f t="shared" si="5"/>
        <v>0</v>
      </c>
      <c r="N82" s="248">
        <v>20</v>
      </c>
      <c r="O82" s="249">
        <v>8</v>
      </c>
      <c r="P82" s="250" t="s">
        <v>146</v>
      </c>
    </row>
    <row r="83" spans="1:16" s="250" customFormat="1" ht="12.75" customHeight="1">
      <c r="A83" s="243">
        <v>64</v>
      </c>
      <c r="B83" s="243" t="s">
        <v>157</v>
      </c>
      <c r="C83" s="243" t="s">
        <v>160</v>
      </c>
      <c r="D83" s="244" t="s">
        <v>5207</v>
      </c>
      <c r="E83" s="245" t="s">
        <v>5206</v>
      </c>
      <c r="F83" s="243" t="s">
        <v>171</v>
      </c>
      <c r="G83" s="246">
        <v>3.03</v>
      </c>
      <c r="H83" s="246"/>
      <c r="I83" s="246">
        <f t="shared" si="3"/>
        <v>0</v>
      </c>
      <c r="J83" s="247">
        <v>0</v>
      </c>
      <c r="K83" s="246">
        <f t="shared" si="4"/>
        <v>0</v>
      </c>
      <c r="L83" s="247">
        <v>0</v>
      </c>
      <c r="M83" s="246">
        <f t="shared" si="5"/>
        <v>0</v>
      </c>
      <c r="N83" s="248">
        <v>20</v>
      </c>
      <c r="O83" s="249">
        <v>8</v>
      </c>
      <c r="P83" s="250" t="s">
        <v>146</v>
      </c>
    </row>
    <row r="84" spans="1:16" s="250" customFormat="1" ht="12.75" customHeight="1">
      <c r="A84" s="243">
        <v>65</v>
      </c>
      <c r="B84" s="243" t="s">
        <v>157</v>
      </c>
      <c r="C84" s="243" t="s">
        <v>160</v>
      </c>
      <c r="D84" s="244" t="s">
        <v>5205</v>
      </c>
      <c r="E84" s="245" t="s">
        <v>5204</v>
      </c>
      <c r="F84" s="243" t="s">
        <v>171</v>
      </c>
      <c r="G84" s="246">
        <v>3.03</v>
      </c>
      <c r="H84" s="246"/>
      <c r="I84" s="246">
        <f t="shared" si="3"/>
        <v>0</v>
      </c>
      <c r="J84" s="247">
        <v>0</v>
      </c>
      <c r="K84" s="246">
        <f t="shared" si="4"/>
        <v>0</v>
      </c>
      <c r="L84" s="247">
        <v>0</v>
      </c>
      <c r="M84" s="246">
        <f t="shared" si="5"/>
        <v>0</v>
      </c>
      <c r="N84" s="248">
        <v>20</v>
      </c>
      <c r="O84" s="249">
        <v>8</v>
      </c>
      <c r="P84" s="250" t="s">
        <v>146</v>
      </c>
    </row>
    <row r="85" spans="1:16" s="242" customFormat="1" ht="12.75" customHeight="1">
      <c r="A85" s="235">
        <v>66</v>
      </c>
      <c r="B85" s="235" t="s">
        <v>151</v>
      </c>
      <c r="C85" s="235" t="s">
        <v>150</v>
      </c>
      <c r="D85" s="236" t="s">
        <v>5090</v>
      </c>
      <c r="E85" s="237" t="s">
        <v>5089</v>
      </c>
      <c r="F85" s="235" t="s">
        <v>171</v>
      </c>
      <c r="G85" s="238">
        <v>2</v>
      </c>
      <c r="H85" s="238"/>
      <c r="I85" s="238">
        <f t="shared" si="3"/>
        <v>0</v>
      </c>
      <c r="J85" s="239">
        <v>0</v>
      </c>
      <c r="K85" s="238">
        <f t="shared" si="4"/>
        <v>0</v>
      </c>
      <c r="L85" s="239">
        <v>0</v>
      </c>
      <c r="M85" s="238">
        <f t="shared" si="5"/>
        <v>0</v>
      </c>
      <c r="N85" s="240">
        <v>20</v>
      </c>
      <c r="O85" s="241">
        <v>4</v>
      </c>
      <c r="P85" s="242" t="s">
        <v>146</v>
      </c>
    </row>
    <row r="86" spans="1:16" s="250" customFormat="1" ht="12.75" customHeight="1">
      <c r="A86" s="243">
        <v>67</v>
      </c>
      <c r="B86" s="243" t="s">
        <v>157</v>
      </c>
      <c r="C86" s="243" t="s">
        <v>160</v>
      </c>
      <c r="D86" s="244" t="s">
        <v>5203</v>
      </c>
      <c r="E86" s="245" t="s">
        <v>5202</v>
      </c>
      <c r="F86" s="243" t="s">
        <v>171</v>
      </c>
      <c r="G86" s="246">
        <v>1</v>
      </c>
      <c r="H86" s="246"/>
      <c r="I86" s="246">
        <f t="shared" si="3"/>
        <v>0</v>
      </c>
      <c r="J86" s="247">
        <v>0</v>
      </c>
      <c r="K86" s="246">
        <f t="shared" si="4"/>
        <v>0</v>
      </c>
      <c r="L86" s="247">
        <v>0</v>
      </c>
      <c r="M86" s="246">
        <f t="shared" si="5"/>
        <v>0</v>
      </c>
      <c r="N86" s="248">
        <v>20</v>
      </c>
      <c r="O86" s="249">
        <v>8</v>
      </c>
      <c r="P86" s="250" t="s">
        <v>146</v>
      </c>
    </row>
    <row r="87" spans="1:16" s="250" customFormat="1" ht="22.5" customHeight="1">
      <c r="A87" s="243">
        <v>68</v>
      </c>
      <c r="B87" s="243" t="s">
        <v>157</v>
      </c>
      <c r="C87" s="243" t="s">
        <v>160</v>
      </c>
      <c r="D87" s="244" t="s">
        <v>5201</v>
      </c>
      <c r="E87" s="245" t="s">
        <v>5200</v>
      </c>
      <c r="F87" s="243" t="s">
        <v>171</v>
      </c>
      <c r="G87" s="246">
        <v>5.05</v>
      </c>
      <c r="H87" s="246"/>
      <c r="I87" s="246">
        <f t="shared" si="3"/>
        <v>0</v>
      </c>
      <c r="J87" s="247">
        <v>0</v>
      </c>
      <c r="K87" s="246">
        <f t="shared" si="4"/>
        <v>0</v>
      </c>
      <c r="L87" s="247">
        <v>0</v>
      </c>
      <c r="M87" s="246">
        <f t="shared" si="5"/>
        <v>0</v>
      </c>
      <c r="N87" s="248">
        <v>20</v>
      </c>
      <c r="O87" s="249">
        <v>8</v>
      </c>
      <c r="P87" s="250" t="s">
        <v>146</v>
      </c>
    </row>
    <row r="88" spans="1:16" s="250" customFormat="1" ht="22.5" customHeight="1">
      <c r="A88" s="243">
        <v>69</v>
      </c>
      <c r="B88" s="243" t="s">
        <v>157</v>
      </c>
      <c r="C88" s="243" t="s">
        <v>160</v>
      </c>
      <c r="D88" s="244" t="s">
        <v>5199</v>
      </c>
      <c r="E88" s="245" t="s">
        <v>5198</v>
      </c>
      <c r="F88" s="243" t="s">
        <v>171</v>
      </c>
      <c r="G88" s="246">
        <v>1.01</v>
      </c>
      <c r="H88" s="246"/>
      <c r="I88" s="246">
        <f t="shared" si="3"/>
        <v>0</v>
      </c>
      <c r="J88" s="247">
        <v>0</v>
      </c>
      <c r="K88" s="246">
        <f t="shared" si="4"/>
        <v>0</v>
      </c>
      <c r="L88" s="247">
        <v>0</v>
      </c>
      <c r="M88" s="246">
        <f t="shared" si="5"/>
        <v>0</v>
      </c>
      <c r="N88" s="248">
        <v>20</v>
      </c>
      <c r="O88" s="249">
        <v>8</v>
      </c>
      <c r="P88" s="250" t="s">
        <v>146</v>
      </c>
    </row>
    <row r="89" spans="1:16" s="242" customFormat="1" ht="22.5" customHeight="1">
      <c r="A89" s="235">
        <v>70</v>
      </c>
      <c r="B89" s="235" t="s">
        <v>151</v>
      </c>
      <c r="C89" s="235" t="s">
        <v>150</v>
      </c>
      <c r="D89" s="236" t="s">
        <v>5197</v>
      </c>
      <c r="E89" s="237" t="s">
        <v>5196</v>
      </c>
      <c r="F89" s="235" t="s">
        <v>171</v>
      </c>
      <c r="G89" s="238">
        <v>2</v>
      </c>
      <c r="H89" s="238"/>
      <c r="I89" s="238">
        <f t="shared" si="3"/>
        <v>0</v>
      </c>
      <c r="J89" s="239">
        <v>0</v>
      </c>
      <c r="K89" s="238">
        <f t="shared" si="4"/>
        <v>0</v>
      </c>
      <c r="L89" s="239">
        <v>0</v>
      </c>
      <c r="M89" s="238">
        <f t="shared" si="5"/>
        <v>0</v>
      </c>
      <c r="N89" s="240">
        <v>20</v>
      </c>
      <c r="O89" s="241">
        <v>4</v>
      </c>
      <c r="P89" s="242" t="s">
        <v>146</v>
      </c>
    </row>
    <row r="90" spans="1:16" s="250" customFormat="1" ht="22.5" customHeight="1">
      <c r="A90" s="243">
        <v>71</v>
      </c>
      <c r="B90" s="243" t="s">
        <v>157</v>
      </c>
      <c r="C90" s="243" t="s">
        <v>160</v>
      </c>
      <c r="D90" s="244" t="s">
        <v>5195</v>
      </c>
      <c r="E90" s="245" t="s">
        <v>5194</v>
      </c>
      <c r="F90" s="243" t="s">
        <v>171</v>
      </c>
      <c r="G90" s="246">
        <v>2.02</v>
      </c>
      <c r="H90" s="246"/>
      <c r="I90" s="246">
        <f t="shared" si="3"/>
        <v>0</v>
      </c>
      <c r="J90" s="247">
        <v>0</v>
      </c>
      <c r="K90" s="246">
        <f t="shared" si="4"/>
        <v>0</v>
      </c>
      <c r="L90" s="247">
        <v>0</v>
      </c>
      <c r="M90" s="246">
        <f t="shared" si="5"/>
        <v>0</v>
      </c>
      <c r="N90" s="248">
        <v>20</v>
      </c>
      <c r="O90" s="249">
        <v>8</v>
      </c>
      <c r="P90" s="250" t="s">
        <v>146</v>
      </c>
    </row>
    <row r="91" spans="1:16" s="242" customFormat="1" ht="22.5" customHeight="1">
      <c r="A91" s="235">
        <v>72</v>
      </c>
      <c r="B91" s="235" t="s">
        <v>151</v>
      </c>
      <c r="C91" s="235" t="s">
        <v>150</v>
      </c>
      <c r="D91" s="236" t="s">
        <v>5193</v>
      </c>
      <c r="E91" s="237" t="s">
        <v>5192</v>
      </c>
      <c r="F91" s="235" t="s">
        <v>171</v>
      </c>
      <c r="G91" s="238">
        <v>4</v>
      </c>
      <c r="H91" s="238"/>
      <c r="I91" s="238">
        <f t="shared" si="3"/>
        <v>0</v>
      </c>
      <c r="J91" s="239">
        <v>0</v>
      </c>
      <c r="K91" s="238">
        <f t="shared" si="4"/>
        <v>0</v>
      </c>
      <c r="L91" s="239">
        <v>0</v>
      </c>
      <c r="M91" s="238">
        <f t="shared" si="5"/>
        <v>0</v>
      </c>
      <c r="N91" s="240">
        <v>20</v>
      </c>
      <c r="O91" s="241">
        <v>4</v>
      </c>
      <c r="P91" s="242" t="s">
        <v>146</v>
      </c>
    </row>
    <row r="92" spans="1:16" s="250" customFormat="1" ht="12.75" customHeight="1">
      <c r="A92" s="243">
        <v>73</v>
      </c>
      <c r="B92" s="243" t="s">
        <v>157</v>
      </c>
      <c r="C92" s="243" t="s">
        <v>160</v>
      </c>
      <c r="D92" s="244" t="s">
        <v>5191</v>
      </c>
      <c r="E92" s="245" t="s">
        <v>5190</v>
      </c>
      <c r="F92" s="243" t="s">
        <v>171</v>
      </c>
      <c r="G92" s="246">
        <v>4</v>
      </c>
      <c r="H92" s="246"/>
      <c r="I92" s="246">
        <f t="shared" si="3"/>
        <v>0</v>
      </c>
      <c r="J92" s="247">
        <v>0</v>
      </c>
      <c r="K92" s="246">
        <f t="shared" si="4"/>
        <v>0</v>
      </c>
      <c r="L92" s="247">
        <v>0</v>
      </c>
      <c r="M92" s="246">
        <f t="shared" si="5"/>
        <v>0</v>
      </c>
      <c r="N92" s="248">
        <v>20</v>
      </c>
      <c r="O92" s="249">
        <v>8</v>
      </c>
      <c r="P92" s="250" t="s">
        <v>146</v>
      </c>
    </row>
    <row r="93" spans="1:16" s="242" customFormat="1" ht="12.75" customHeight="1">
      <c r="A93" s="235">
        <v>74</v>
      </c>
      <c r="B93" s="235" t="s">
        <v>151</v>
      </c>
      <c r="C93" s="235" t="s">
        <v>150</v>
      </c>
      <c r="D93" s="236" t="s">
        <v>5086</v>
      </c>
      <c r="E93" s="237" t="s">
        <v>5085</v>
      </c>
      <c r="F93" s="235" t="s">
        <v>171</v>
      </c>
      <c r="G93" s="238">
        <v>5</v>
      </c>
      <c r="H93" s="238"/>
      <c r="I93" s="238">
        <f t="shared" si="3"/>
        <v>0</v>
      </c>
      <c r="J93" s="239">
        <v>0</v>
      </c>
      <c r="K93" s="238">
        <f t="shared" si="4"/>
        <v>0</v>
      </c>
      <c r="L93" s="239">
        <v>0</v>
      </c>
      <c r="M93" s="238">
        <f t="shared" si="5"/>
        <v>0</v>
      </c>
      <c r="N93" s="240">
        <v>20</v>
      </c>
      <c r="O93" s="241">
        <v>4</v>
      </c>
      <c r="P93" s="242" t="s">
        <v>146</v>
      </c>
    </row>
    <row r="94" spans="1:16" s="250" customFormat="1" ht="12.75" customHeight="1">
      <c r="A94" s="243">
        <v>75</v>
      </c>
      <c r="B94" s="243" t="s">
        <v>157</v>
      </c>
      <c r="C94" s="243" t="s">
        <v>160</v>
      </c>
      <c r="D94" s="244" t="s">
        <v>5189</v>
      </c>
      <c r="E94" s="245" t="s">
        <v>5188</v>
      </c>
      <c r="F94" s="243" t="s">
        <v>171</v>
      </c>
      <c r="G94" s="246">
        <v>3</v>
      </c>
      <c r="H94" s="246"/>
      <c r="I94" s="246">
        <f t="shared" si="3"/>
        <v>0</v>
      </c>
      <c r="J94" s="247">
        <v>0</v>
      </c>
      <c r="K94" s="246">
        <f t="shared" si="4"/>
        <v>0</v>
      </c>
      <c r="L94" s="247">
        <v>0</v>
      </c>
      <c r="M94" s="246">
        <f t="shared" si="5"/>
        <v>0</v>
      </c>
      <c r="N94" s="248">
        <v>20</v>
      </c>
      <c r="O94" s="249">
        <v>8</v>
      </c>
      <c r="P94" s="250" t="s">
        <v>146</v>
      </c>
    </row>
    <row r="95" spans="1:16" s="250" customFormat="1" ht="12.75" customHeight="1">
      <c r="A95" s="243">
        <v>76</v>
      </c>
      <c r="B95" s="243" t="s">
        <v>157</v>
      </c>
      <c r="C95" s="243" t="s">
        <v>160</v>
      </c>
      <c r="D95" s="244" t="s">
        <v>5187</v>
      </c>
      <c r="E95" s="245" t="s">
        <v>5186</v>
      </c>
      <c r="F95" s="243" t="s">
        <v>171</v>
      </c>
      <c r="G95" s="246">
        <v>3</v>
      </c>
      <c r="H95" s="246"/>
      <c r="I95" s="246">
        <f t="shared" si="3"/>
        <v>0</v>
      </c>
      <c r="J95" s="247">
        <v>0</v>
      </c>
      <c r="K95" s="246">
        <f t="shared" si="4"/>
        <v>0</v>
      </c>
      <c r="L95" s="247">
        <v>0</v>
      </c>
      <c r="M95" s="246">
        <f t="shared" si="5"/>
        <v>0</v>
      </c>
      <c r="N95" s="248">
        <v>20</v>
      </c>
      <c r="O95" s="249">
        <v>8</v>
      </c>
      <c r="P95" s="250" t="s">
        <v>146</v>
      </c>
    </row>
    <row r="96" spans="1:16" s="242" customFormat="1" ht="22.5" customHeight="1">
      <c r="A96" s="235">
        <v>77</v>
      </c>
      <c r="B96" s="235" t="s">
        <v>151</v>
      </c>
      <c r="C96" s="235" t="s">
        <v>150</v>
      </c>
      <c r="D96" s="236" t="s">
        <v>184</v>
      </c>
      <c r="E96" s="237" t="s">
        <v>5185</v>
      </c>
      <c r="F96" s="235" t="s">
        <v>182</v>
      </c>
      <c r="G96" s="238">
        <v>2.63</v>
      </c>
      <c r="H96" s="238"/>
      <c r="I96" s="238">
        <f t="shared" si="3"/>
        <v>0</v>
      </c>
      <c r="J96" s="239">
        <v>0</v>
      </c>
      <c r="K96" s="238">
        <f t="shared" si="4"/>
        <v>0</v>
      </c>
      <c r="L96" s="239">
        <v>0</v>
      </c>
      <c r="M96" s="238">
        <f t="shared" si="5"/>
        <v>0</v>
      </c>
      <c r="N96" s="240">
        <v>20</v>
      </c>
      <c r="O96" s="241">
        <v>4</v>
      </c>
      <c r="P96" s="242" t="s">
        <v>146</v>
      </c>
    </row>
    <row r="97" spans="1:16" s="242" customFormat="1" ht="12.75" customHeight="1">
      <c r="A97" s="235">
        <v>78</v>
      </c>
      <c r="B97" s="235" t="s">
        <v>151</v>
      </c>
      <c r="C97" s="235" t="s">
        <v>150</v>
      </c>
      <c r="D97" s="236" t="s">
        <v>5184</v>
      </c>
      <c r="E97" s="237" t="s">
        <v>5183</v>
      </c>
      <c r="F97" s="235" t="s">
        <v>250</v>
      </c>
      <c r="G97" s="238">
        <v>13.6</v>
      </c>
      <c r="H97" s="238"/>
      <c r="I97" s="238">
        <f t="shared" si="3"/>
        <v>0</v>
      </c>
      <c r="J97" s="239">
        <v>0</v>
      </c>
      <c r="K97" s="238">
        <f t="shared" si="4"/>
        <v>0</v>
      </c>
      <c r="L97" s="239">
        <v>0</v>
      </c>
      <c r="M97" s="238">
        <f t="shared" si="5"/>
        <v>0</v>
      </c>
      <c r="N97" s="240">
        <v>20</v>
      </c>
      <c r="O97" s="241">
        <v>4</v>
      </c>
      <c r="P97" s="242" t="s">
        <v>146</v>
      </c>
    </row>
    <row r="98" spans="1:16" s="232" customFormat="1" ht="12.75" customHeight="1">
      <c r="B98" s="233" t="s">
        <v>58</v>
      </c>
      <c r="D98" s="232" t="s">
        <v>562</v>
      </c>
      <c r="E98" s="232" t="s">
        <v>563</v>
      </c>
      <c r="I98" s="234">
        <f>SUM(I99:I103)</f>
        <v>0</v>
      </c>
      <c r="K98" s="234">
        <f>SUM(K99:K103)</f>
        <v>0</v>
      </c>
      <c r="M98" s="234">
        <f>SUM(M99:M103)</f>
        <v>0</v>
      </c>
      <c r="P98" s="232" t="s">
        <v>152</v>
      </c>
    </row>
    <row r="99" spans="1:16" s="242" customFormat="1" ht="12.75" customHeight="1">
      <c r="A99" s="235">
        <v>79</v>
      </c>
      <c r="B99" s="235" t="s">
        <v>151</v>
      </c>
      <c r="C99" s="235" t="s">
        <v>150</v>
      </c>
      <c r="D99" s="236" t="s">
        <v>5182</v>
      </c>
      <c r="E99" s="237" t="s">
        <v>5181</v>
      </c>
      <c r="F99" s="235" t="s">
        <v>161</v>
      </c>
      <c r="G99" s="238">
        <v>20</v>
      </c>
      <c r="H99" s="238"/>
      <c r="I99" s="238">
        <f>ROUND(G99*H99,3)</f>
        <v>0</v>
      </c>
      <c r="J99" s="239">
        <v>0</v>
      </c>
      <c r="K99" s="238">
        <f>G99*J99</f>
        <v>0</v>
      </c>
      <c r="L99" s="239">
        <v>0</v>
      </c>
      <c r="M99" s="238">
        <f>G99*L99</f>
        <v>0</v>
      </c>
      <c r="N99" s="240">
        <v>20</v>
      </c>
      <c r="O99" s="241">
        <v>4</v>
      </c>
      <c r="P99" s="242" t="s">
        <v>146</v>
      </c>
    </row>
    <row r="100" spans="1:16" s="242" customFormat="1" ht="22.5" customHeight="1">
      <c r="A100" s="235">
        <v>80</v>
      </c>
      <c r="B100" s="235" t="s">
        <v>151</v>
      </c>
      <c r="C100" s="235" t="s">
        <v>150</v>
      </c>
      <c r="D100" s="236" t="s">
        <v>4914</v>
      </c>
      <c r="E100" s="237" t="s">
        <v>4913</v>
      </c>
      <c r="F100" s="235" t="s">
        <v>166</v>
      </c>
      <c r="G100" s="238">
        <v>2.1720000000000002</v>
      </c>
      <c r="H100" s="238"/>
      <c r="I100" s="238">
        <f>ROUND(G100*H100,3)</f>
        <v>0</v>
      </c>
      <c r="J100" s="239">
        <v>0</v>
      </c>
      <c r="K100" s="238">
        <f>G100*J100</f>
        <v>0</v>
      </c>
      <c r="L100" s="239">
        <v>0</v>
      </c>
      <c r="M100" s="238">
        <f>G100*L100</f>
        <v>0</v>
      </c>
      <c r="N100" s="240">
        <v>20</v>
      </c>
      <c r="O100" s="241">
        <v>4</v>
      </c>
      <c r="P100" s="242" t="s">
        <v>146</v>
      </c>
    </row>
    <row r="101" spans="1:16" s="242" customFormat="1" ht="12.75" customHeight="1">
      <c r="A101" s="235">
        <v>81</v>
      </c>
      <c r="B101" s="235" t="s">
        <v>151</v>
      </c>
      <c r="C101" s="235" t="s">
        <v>150</v>
      </c>
      <c r="D101" s="236" t="s">
        <v>4912</v>
      </c>
      <c r="E101" s="237" t="s">
        <v>4911</v>
      </c>
      <c r="F101" s="235" t="s">
        <v>166</v>
      </c>
      <c r="G101" s="238">
        <v>19.547999999999998</v>
      </c>
      <c r="H101" s="238"/>
      <c r="I101" s="238">
        <f>ROUND(G101*H101,3)</f>
        <v>0</v>
      </c>
      <c r="J101" s="239">
        <v>0</v>
      </c>
      <c r="K101" s="238">
        <f>G101*J101</f>
        <v>0</v>
      </c>
      <c r="L101" s="239">
        <v>0</v>
      </c>
      <c r="M101" s="238">
        <f>G101*L101</f>
        <v>0</v>
      </c>
      <c r="N101" s="240">
        <v>20</v>
      </c>
      <c r="O101" s="241">
        <v>4</v>
      </c>
      <c r="P101" s="242" t="s">
        <v>146</v>
      </c>
    </row>
    <row r="102" spans="1:16" s="242" customFormat="1" ht="12.75" customHeight="1">
      <c r="A102" s="235">
        <v>82</v>
      </c>
      <c r="B102" s="235" t="s">
        <v>151</v>
      </c>
      <c r="C102" s="235" t="s">
        <v>150</v>
      </c>
      <c r="D102" s="236" t="s">
        <v>4910</v>
      </c>
      <c r="E102" s="237" t="s">
        <v>4909</v>
      </c>
      <c r="F102" s="235" t="s">
        <v>166</v>
      </c>
      <c r="G102" s="238">
        <v>2.1720000000000002</v>
      </c>
      <c r="H102" s="238"/>
      <c r="I102" s="238">
        <f>ROUND(G102*H102,3)</f>
        <v>0</v>
      </c>
      <c r="J102" s="239">
        <v>0</v>
      </c>
      <c r="K102" s="238">
        <f>G102*J102</f>
        <v>0</v>
      </c>
      <c r="L102" s="239">
        <v>0</v>
      </c>
      <c r="M102" s="238">
        <f>G102*L102</f>
        <v>0</v>
      </c>
      <c r="N102" s="240">
        <v>20</v>
      </c>
      <c r="O102" s="241">
        <v>4</v>
      </c>
      <c r="P102" s="242" t="s">
        <v>146</v>
      </c>
    </row>
    <row r="103" spans="1:16" s="242" customFormat="1" ht="22.5" customHeight="1">
      <c r="A103" s="235">
        <v>83</v>
      </c>
      <c r="B103" s="235" t="s">
        <v>151</v>
      </c>
      <c r="C103" s="235" t="s">
        <v>150</v>
      </c>
      <c r="D103" s="236" t="s">
        <v>5180</v>
      </c>
      <c r="E103" s="237" t="s">
        <v>5179</v>
      </c>
      <c r="F103" s="235" t="s">
        <v>166</v>
      </c>
      <c r="G103" s="238">
        <v>2.1720000000000002</v>
      </c>
      <c r="H103" s="238"/>
      <c r="I103" s="238">
        <f>ROUND(G103*H103,3)</f>
        <v>0</v>
      </c>
      <c r="J103" s="239">
        <v>0</v>
      </c>
      <c r="K103" s="238">
        <f>G103*J103</f>
        <v>0</v>
      </c>
      <c r="L103" s="239">
        <v>0</v>
      </c>
      <c r="M103" s="238">
        <f>G103*L103</f>
        <v>0</v>
      </c>
      <c r="N103" s="240">
        <v>20</v>
      </c>
      <c r="O103" s="241">
        <v>4</v>
      </c>
      <c r="P103" s="242" t="s">
        <v>146</v>
      </c>
    </row>
    <row r="104" spans="1:16" s="232" customFormat="1" ht="12.75" customHeight="1">
      <c r="B104" s="233" t="s">
        <v>58</v>
      </c>
      <c r="D104" s="232" t="s">
        <v>170</v>
      </c>
      <c r="E104" s="232" t="s">
        <v>169</v>
      </c>
      <c r="I104" s="234">
        <f>I105</f>
        <v>0</v>
      </c>
      <c r="K104" s="234">
        <f>K105</f>
        <v>0</v>
      </c>
      <c r="M104" s="234">
        <f>M105</f>
        <v>0</v>
      </c>
      <c r="P104" s="232" t="s">
        <v>152</v>
      </c>
    </row>
    <row r="105" spans="1:16" s="242" customFormat="1" ht="22.5" customHeight="1">
      <c r="A105" s="235">
        <v>84</v>
      </c>
      <c r="B105" s="235" t="s">
        <v>151</v>
      </c>
      <c r="C105" s="235" t="s">
        <v>150</v>
      </c>
      <c r="D105" s="236" t="s">
        <v>168</v>
      </c>
      <c r="E105" s="237" t="s">
        <v>167</v>
      </c>
      <c r="F105" s="235" t="s">
        <v>166</v>
      </c>
      <c r="G105" s="238">
        <v>241.244</v>
      </c>
      <c r="H105" s="238"/>
      <c r="I105" s="238">
        <f>ROUND(G105*H105,3)</f>
        <v>0</v>
      </c>
      <c r="J105" s="239">
        <v>0</v>
      </c>
      <c r="K105" s="238">
        <f>G105*J105</f>
        <v>0</v>
      </c>
      <c r="L105" s="239">
        <v>0</v>
      </c>
      <c r="M105" s="238">
        <f>G105*L105</f>
        <v>0</v>
      </c>
      <c r="N105" s="240">
        <v>20</v>
      </c>
      <c r="O105" s="241">
        <v>4</v>
      </c>
      <c r="P105" s="242" t="s">
        <v>146</v>
      </c>
    </row>
    <row r="106" spans="1:16" s="231" customFormat="1" ht="12.75" customHeight="1">
      <c r="B106" s="251" t="s">
        <v>58</v>
      </c>
      <c r="D106" s="231" t="s">
        <v>157</v>
      </c>
      <c r="E106" s="231" t="s">
        <v>308</v>
      </c>
      <c r="I106" s="252">
        <f>I107</f>
        <v>0</v>
      </c>
      <c r="K106" s="252">
        <f>K107</f>
        <v>0</v>
      </c>
      <c r="M106" s="252">
        <f>M107</f>
        <v>0</v>
      </c>
      <c r="P106" s="231" t="s">
        <v>155</v>
      </c>
    </row>
    <row r="107" spans="1:16" s="232" customFormat="1" ht="12.75" customHeight="1">
      <c r="B107" s="233" t="s">
        <v>58</v>
      </c>
      <c r="D107" s="232" t="s">
        <v>5178</v>
      </c>
      <c r="E107" s="232" t="s">
        <v>5177</v>
      </c>
      <c r="I107" s="234">
        <f>SUM(I108:I109)</f>
        <v>0</v>
      </c>
      <c r="K107" s="234">
        <f>SUM(K108:K109)</f>
        <v>0</v>
      </c>
      <c r="M107" s="234">
        <f>SUM(M108:M109)</f>
        <v>0</v>
      </c>
      <c r="P107" s="232" t="s">
        <v>152</v>
      </c>
    </row>
    <row r="108" spans="1:16" s="242" customFormat="1" ht="12.75" customHeight="1">
      <c r="A108" s="235">
        <v>85</v>
      </c>
      <c r="B108" s="235" t="s">
        <v>151</v>
      </c>
      <c r="C108" s="235" t="s">
        <v>150</v>
      </c>
      <c r="D108" s="236" t="s">
        <v>5176</v>
      </c>
      <c r="E108" s="237" t="s">
        <v>5175</v>
      </c>
      <c r="F108" s="235" t="s">
        <v>171</v>
      </c>
      <c r="G108" s="238">
        <v>1</v>
      </c>
      <c r="H108" s="238"/>
      <c r="I108" s="238">
        <f>ROUND(G108*H108,3)</f>
        <v>0</v>
      </c>
      <c r="J108" s="239">
        <v>0</v>
      </c>
      <c r="K108" s="238">
        <f>G108*J108</f>
        <v>0</v>
      </c>
      <c r="L108" s="239">
        <v>0</v>
      </c>
      <c r="M108" s="238">
        <f>G108*L108</f>
        <v>0</v>
      </c>
      <c r="N108" s="240">
        <v>20</v>
      </c>
      <c r="O108" s="241">
        <v>64</v>
      </c>
      <c r="P108" s="242" t="s">
        <v>146</v>
      </c>
    </row>
    <row r="109" spans="1:16" s="250" customFormat="1" ht="12.75" customHeight="1">
      <c r="A109" s="243">
        <v>86</v>
      </c>
      <c r="B109" s="243" t="s">
        <v>157</v>
      </c>
      <c r="C109" s="243" t="s">
        <v>160</v>
      </c>
      <c r="D109" s="244" t="s">
        <v>5174</v>
      </c>
      <c r="E109" s="245" t="s">
        <v>5173</v>
      </c>
      <c r="F109" s="243" t="s">
        <v>171</v>
      </c>
      <c r="G109" s="246">
        <v>1</v>
      </c>
      <c r="H109" s="246"/>
      <c r="I109" s="246">
        <f>ROUND(G109*H109,3)</f>
        <v>0</v>
      </c>
      <c r="J109" s="247">
        <v>0</v>
      </c>
      <c r="K109" s="246">
        <f>G109*J109</f>
        <v>0</v>
      </c>
      <c r="L109" s="247">
        <v>0</v>
      </c>
      <c r="M109" s="246">
        <f>G109*L109</f>
        <v>0</v>
      </c>
      <c r="N109" s="248">
        <v>20</v>
      </c>
      <c r="O109" s="249">
        <v>256</v>
      </c>
      <c r="P109" s="250" t="s">
        <v>146</v>
      </c>
    </row>
    <row r="110" spans="1:16" s="231" customFormat="1" ht="12.75" customHeight="1">
      <c r="B110" s="251" t="s">
        <v>58</v>
      </c>
      <c r="D110" s="231" t="s">
        <v>156</v>
      </c>
      <c r="E110" s="231" t="s">
        <v>50</v>
      </c>
      <c r="I110" s="252">
        <f>I111</f>
        <v>0</v>
      </c>
      <c r="K110" s="252">
        <f>K111</f>
        <v>0</v>
      </c>
      <c r="M110" s="252">
        <f>M111</f>
        <v>0</v>
      </c>
      <c r="P110" s="231" t="s">
        <v>155</v>
      </c>
    </row>
    <row r="111" spans="1:16" s="232" customFormat="1" ht="12.75" customHeight="1">
      <c r="B111" s="233" t="s">
        <v>58</v>
      </c>
      <c r="D111" s="232" t="s">
        <v>154</v>
      </c>
      <c r="E111" s="232" t="s">
        <v>153</v>
      </c>
      <c r="I111" s="234">
        <f>I112</f>
        <v>0</v>
      </c>
      <c r="K111" s="234">
        <f>K112</f>
        <v>0</v>
      </c>
      <c r="M111" s="234">
        <f>M112</f>
        <v>0</v>
      </c>
      <c r="P111" s="232" t="s">
        <v>152</v>
      </c>
    </row>
    <row r="112" spans="1:16" s="242" customFormat="1" ht="12.75" customHeight="1">
      <c r="A112" s="235">
        <v>87</v>
      </c>
      <c r="B112" s="235" t="s">
        <v>151</v>
      </c>
      <c r="C112" s="235" t="s">
        <v>150</v>
      </c>
      <c r="D112" s="236" t="s">
        <v>149</v>
      </c>
      <c r="E112" s="237" t="s">
        <v>148</v>
      </c>
      <c r="F112" s="235" t="s">
        <v>147</v>
      </c>
      <c r="G112" s="238">
        <v>24</v>
      </c>
      <c r="H112" s="238"/>
      <c r="I112" s="238">
        <f>ROUND(G112*H112,3)</f>
        <v>0</v>
      </c>
      <c r="J112" s="239">
        <v>0</v>
      </c>
      <c r="K112" s="238">
        <f>G112*J112</f>
        <v>0</v>
      </c>
      <c r="L112" s="239">
        <v>0</v>
      </c>
      <c r="M112" s="238">
        <f>G112*L112</f>
        <v>0</v>
      </c>
      <c r="N112" s="240">
        <v>20</v>
      </c>
      <c r="O112" s="241">
        <v>4</v>
      </c>
      <c r="P112" s="242" t="s">
        <v>146</v>
      </c>
    </row>
    <row r="113" spans="5:13" s="253" customFormat="1">
      <c r="E113" s="253" t="s">
        <v>125</v>
      </c>
      <c r="I113" s="254">
        <f>I14+I106+I110</f>
        <v>0</v>
      </c>
      <c r="K113" s="254">
        <f>K14+K106+K110</f>
        <v>0</v>
      </c>
      <c r="M113" s="254">
        <f>M14+M106+M110</f>
        <v>0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.59055118110236227" right="0.59055118110236227" top="0.59055118110236227" bottom="0.59055118110236227" header="0.51181102362204722" footer="0.51181102362204722"/>
  <pageSetup paperSize="9" scale="73" fitToHeight="999" orientation="portrait" errors="blank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78"/>
  <sheetViews>
    <sheetView showGridLines="0" zoomScaleNormal="100" zoomScaleSheetLayoutView="100" workbookViewId="0">
      <pane ySplit="13" topLeftCell="A14" activePane="bottomLeft" state="frozen"/>
      <selection activeCell="D123" sqref="D123"/>
      <selection pane="bottomLeft" activeCell="X73" sqref="X73"/>
    </sheetView>
  </sheetViews>
  <sheetFormatPr defaultColWidth="9.140625" defaultRowHeight="11.25"/>
  <cols>
    <col min="1" max="1" width="5.7109375" style="161" customWidth="1"/>
    <col min="2" max="2" width="4.5703125" style="161" customWidth="1"/>
    <col min="3" max="3" width="4.7109375" style="161" customWidth="1"/>
    <col min="4" max="4" width="12.7109375" style="161" customWidth="1"/>
    <col min="5" max="5" width="55.7109375" style="161" customWidth="1"/>
    <col min="6" max="6" width="4.7109375" style="161" customWidth="1"/>
    <col min="7" max="7" width="9.5703125" style="161" customWidth="1"/>
    <col min="8" max="8" width="9.85546875" style="161" customWidth="1"/>
    <col min="9" max="9" width="12.7109375" style="161" customWidth="1"/>
    <col min="10" max="11" width="10.7109375" style="161" hidden="1" customWidth="1"/>
    <col min="12" max="12" width="9.7109375" style="161" hidden="1" customWidth="1"/>
    <col min="13" max="13" width="11.5703125" style="161" hidden="1" customWidth="1"/>
    <col min="14" max="14" width="6" style="161" customWidth="1"/>
    <col min="15" max="15" width="6.7109375" style="161" hidden="1" customWidth="1"/>
    <col min="16" max="16" width="7.140625" style="161" hidden="1" customWidth="1"/>
    <col min="17" max="19" width="9.140625" style="161" hidden="1" customWidth="1"/>
    <col min="20" max="20" width="18.7109375" style="161" hidden="1" customWidth="1"/>
    <col min="21" max="16384" width="9.140625" style="161"/>
  </cols>
  <sheetData>
    <row r="1" spans="1:21" ht="18">
      <c r="A1" s="117" t="s">
        <v>304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96"/>
      <c r="P1" s="196"/>
      <c r="Q1" s="147"/>
      <c r="R1" s="147"/>
      <c r="S1" s="147"/>
      <c r="T1" s="147"/>
    </row>
    <row r="2" spans="1:21">
      <c r="A2" s="201" t="s">
        <v>74</v>
      </c>
      <c r="B2" s="199"/>
      <c r="C2" s="200" t="str">
        <f>'Krycí list'!E5</f>
        <v>Modernizácia fakultnej nemocnice Trenčín  - Nový pavilón centrálnych operačných sál, OAIM a urgent.príjem -stupeň PSP</v>
      </c>
      <c r="D2" s="197"/>
      <c r="E2" s="197"/>
      <c r="F2" s="199"/>
      <c r="G2" s="199"/>
      <c r="H2" s="199"/>
      <c r="I2" s="199"/>
      <c r="J2" s="199"/>
      <c r="K2" s="199"/>
      <c r="L2" s="147"/>
      <c r="M2" s="147"/>
      <c r="N2" s="147"/>
      <c r="O2" s="196"/>
      <c r="P2" s="196"/>
      <c r="Q2" s="147"/>
      <c r="R2" s="147"/>
      <c r="S2" s="147"/>
      <c r="T2" s="147"/>
    </row>
    <row r="3" spans="1:21">
      <c r="A3" s="201" t="s">
        <v>303</v>
      </c>
      <c r="B3" s="199"/>
      <c r="C3" s="200" t="s">
        <v>302</v>
      </c>
      <c r="D3" s="197"/>
      <c r="E3" s="197"/>
      <c r="F3" s="199"/>
      <c r="G3" s="199"/>
      <c r="H3" s="199"/>
      <c r="I3" s="200"/>
      <c r="J3" s="197"/>
      <c r="K3" s="197"/>
      <c r="L3" s="147"/>
      <c r="M3" s="147"/>
      <c r="N3" s="147"/>
      <c r="O3" s="196"/>
      <c r="P3" s="196"/>
      <c r="Q3" s="147"/>
      <c r="R3" s="147"/>
      <c r="S3" s="147"/>
      <c r="T3" s="147"/>
    </row>
    <row r="4" spans="1:21">
      <c r="A4" s="201" t="s">
        <v>301</v>
      </c>
      <c r="B4" s="199"/>
      <c r="C4" s="200" t="s">
        <v>6</v>
      </c>
      <c r="D4" s="197"/>
      <c r="E4" s="197"/>
      <c r="F4" s="199"/>
      <c r="G4" s="199"/>
      <c r="H4" s="199"/>
      <c r="I4" s="200"/>
      <c r="J4" s="197"/>
      <c r="K4" s="197"/>
      <c r="L4" s="147"/>
      <c r="M4" s="147"/>
      <c r="N4" s="147"/>
      <c r="O4" s="196"/>
      <c r="P4" s="196"/>
      <c r="Q4" s="147"/>
      <c r="R4" s="147"/>
      <c r="S4" s="147"/>
      <c r="T4" s="147"/>
    </row>
    <row r="5" spans="1:21">
      <c r="A5" s="199" t="s">
        <v>300</v>
      </c>
      <c r="B5" s="199"/>
      <c r="C5" s="200" t="s">
        <v>6</v>
      </c>
      <c r="D5" s="197"/>
      <c r="E5" s="197"/>
      <c r="F5" s="199"/>
      <c r="G5" s="199"/>
      <c r="H5" s="199"/>
      <c r="I5" s="198"/>
      <c r="J5" s="197"/>
      <c r="K5" s="197"/>
      <c r="L5" s="147"/>
      <c r="M5" s="147"/>
      <c r="N5" s="147"/>
      <c r="O5" s="196"/>
      <c r="P5" s="196"/>
      <c r="Q5" s="147"/>
      <c r="R5" s="147"/>
      <c r="S5" s="147"/>
      <c r="T5" s="147"/>
    </row>
    <row r="6" spans="1:21" ht="5.25" customHeight="1">
      <c r="A6" s="199"/>
      <c r="B6" s="199"/>
      <c r="C6" s="200"/>
      <c r="D6" s="197"/>
      <c r="E6" s="197"/>
      <c r="F6" s="199"/>
      <c r="G6" s="199"/>
      <c r="H6" s="199"/>
      <c r="I6" s="198"/>
      <c r="J6" s="197"/>
      <c r="K6" s="197"/>
      <c r="L6" s="147"/>
      <c r="M6" s="147"/>
      <c r="N6" s="147"/>
      <c r="O6" s="196"/>
      <c r="P6" s="196"/>
      <c r="Q6" s="147"/>
      <c r="R6" s="147"/>
      <c r="S6" s="147"/>
      <c r="T6" s="147"/>
    </row>
    <row r="7" spans="1:21">
      <c r="A7" s="199" t="s">
        <v>77</v>
      </c>
      <c r="B7" s="199"/>
      <c r="C7" s="200" t="str">
        <f>'Krycí list'!E26</f>
        <v>Fakultná nemocnica Trenčín, Legionárska 28</v>
      </c>
      <c r="D7" s="197"/>
      <c r="E7" s="197"/>
      <c r="F7" s="199"/>
      <c r="G7" s="199"/>
      <c r="H7" s="199"/>
      <c r="I7" s="198"/>
      <c r="J7" s="197"/>
      <c r="K7" s="197"/>
      <c r="L7" s="147"/>
      <c r="M7" s="147"/>
      <c r="N7" s="147"/>
      <c r="O7" s="196"/>
      <c r="P7" s="196"/>
      <c r="Q7" s="147"/>
      <c r="R7" s="147"/>
      <c r="S7" s="147"/>
      <c r="T7" s="147"/>
    </row>
    <row r="8" spans="1:21">
      <c r="A8" s="199" t="s">
        <v>79</v>
      </c>
      <c r="B8" s="199"/>
      <c r="C8" s="200" t="s">
        <v>6</v>
      </c>
      <c r="D8" s="197"/>
      <c r="E8" s="197"/>
      <c r="F8" s="199"/>
      <c r="G8" s="199"/>
      <c r="H8" s="199"/>
      <c r="I8" s="198"/>
      <c r="J8" s="197"/>
      <c r="K8" s="197"/>
      <c r="L8" s="147"/>
      <c r="M8" s="147"/>
      <c r="N8" s="147"/>
      <c r="O8" s="196"/>
      <c r="P8" s="196"/>
      <c r="Q8" s="147"/>
      <c r="R8" s="147"/>
      <c r="S8" s="147"/>
      <c r="T8" s="147"/>
    </row>
    <row r="9" spans="1:21">
      <c r="A9" s="199" t="s">
        <v>75</v>
      </c>
      <c r="B9" s="199"/>
      <c r="C9" s="200" t="s">
        <v>22</v>
      </c>
      <c r="D9" s="197"/>
      <c r="E9" s="197"/>
      <c r="F9" s="199"/>
      <c r="G9" s="199"/>
      <c r="H9" s="199"/>
      <c r="I9" s="198"/>
      <c r="J9" s="197"/>
      <c r="K9" s="197"/>
      <c r="L9" s="147"/>
      <c r="M9" s="147"/>
      <c r="N9" s="147"/>
      <c r="O9" s="196"/>
      <c r="P9" s="196"/>
      <c r="Q9" s="147"/>
      <c r="R9" s="147"/>
      <c r="S9" s="147"/>
      <c r="T9" s="147"/>
    </row>
    <row r="10" spans="1:21" ht="6" customHeight="1">
      <c r="A10" s="147"/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96"/>
      <c r="P10" s="196"/>
      <c r="Q10" s="147"/>
      <c r="R10" s="147"/>
      <c r="S10" s="147"/>
      <c r="T10" s="147"/>
    </row>
    <row r="11" spans="1:21" ht="22.5">
      <c r="A11" s="150" t="s">
        <v>299</v>
      </c>
      <c r="B11" s="151" t="s">
        <v>298</v>
      </c>
      <c r="C11" s="151" t="s">
        <v>297</v>
      </c>
      <c r="D11" s="151" t="s">
        <v>296</v>
      </c>
      <c r="E11" s="151" t="s">
        <v>82</v>
      </c>
      <c r="F11" s="151" t="s">
        <v>295</v>
      </c>
      <c r="G11" s="151" t="s">
        <v>294</v>
      </c>
      <c r="H11" s="151" t="s">
        <v>293</v>
      </c>
      <c r="I11" s="151" t="s">
        <v>292</v>
      </c>
      <c r="J11" s="151" t="s">
        <v>291</v>
      </c>
      <c r="K11" s="151" t="s">
        <v>290</v>
      </c>
      <c r="L11" s="151" t="s">
        <v>289</v>
      </c>
      <c r="M11" s="151" t="s">
        <v>288</v>
      </c>
      <c r="N11" s="151" t="s">
        <v>287</v>
      </c>
      <c r="O11" s="195" t="s">
        <v>286</v>
      </c>
      <c r="P11" s="195" t="s">
        <v>285</v>
      </c>
      <c r="Q11" s="151"/>
      <c r="R11" s="151"/>
      <c r="S11" s="151"/>
      <c r="T11" s="194" t="s">
        <v>284</v>
      </c>
      <c r="U11" s="191"/>
    </row>
    <row r="12" spans="1:21">
      <c r="A12" s="153">
        <v>1</v>
      </c>
      <c r="B12" s="154">
        <v>2</v>
      </c>
      <c r="C12" s="154">
        <v>3</v>
      </c>
      <c r="D12" s="154">
        <v>4</v>
      </c>
      <c r="E12" s="154">
        <v>5</v>
      </c>
      <c r="F12" s="154">
        <v>6</v>
      </c>
      <c r="G12" s="154">
        <v>7</v>
      </c>
      <c r="H12" s="154">
        <v>8</v>
      </c>
      <c r="I12" s="154">
        <v>9</v>
      </c>
      <c r="J12" s="154"/>
      <c r="K12" s="154"/>
      <c r="L12" s="154"/>
      <c r="M12" s="154"/>
      <c r="N12" s="154">
        <v>10</v>
      </c>
      <c r="O12" s="193">
        <v>11</v>
      </c>
      <c r="P12" s="193">
        <v>12</v>
      </c>
      <c r="Q12" s="154"/>
      <c r="R12" s="154"/>
      <c r="S12" s="154"/>
      <c r="T12" s="192">
        <v>11</v>
      </c>
      <c r="U12" s="191"/>
    </row>
    <row r="13" spans="1:21" ht="4.5" customHeight="1">
      <c r="A13" s="147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56"/>
      <c r="O13" s="190"/>
      <c r="P13" s="189"/>
      <c r="Q13" s="156"/>
      <c r="R13" s="156"/>
      <c r="S13" s="156"/>
      <c r="T13" s="156"/>
    </row>
    <row r="14" spans="1:21" s="175" customFormat="1" ht="12.75" customHeight="1">
      <c r="A14" s="186"/>
      <c r="B14" s="188" t="s">
        <v>58</v>
      </c>
      <c r="C14" s="186"/>
      <c r="D14" s="186" t="s">
        <v>38</v>
      </c>
      <c r="E14" s="186" t="s">
        <v>283</v>
      </c>
      <c r="F14" s="186"/>
      <c r="G14" s="186"/>
      <c r="H14" s="186"/>
      <c r="I14" s="187">
        <f>I15+I27+I31+I69</f>
        <v>0</v>
      </c>
      <c r="J14" s="186"/>
      <c r="K14" s="187">
        <f>K15+K27+K31+K69</f>
        <v>0</v>
      </c>
      <c r="L14" s="186"/>
      <c r="M14" s="187">
        <f>M15+M27+M31+M69</f>
        <v>0</v>
      </c>
      <c r="N14" s="186"/>
      <c r="P14" s="175" t="s">
        <v>155</v>
      </c>
    </row>
    <row r="15" spans="1:21" s="172" customFormat="1" ht="12.75" customHeight="1">
      <c r="B15" s="174" t="s">
        <v>58</v>
      </c>
      <c r="D15" s="172" t="s">
        <v>152</v>
      </c>
      <c r="E15" s="172" t="s">
        <v>282</v>
      </c>
      <c r="I15" s="173">
        <f>SUM(I16:I26)</f>
        <v>0</v>
      </c>
      <c r="K15" s="173">
        <f>SUM(K16:K26)</f>
        <v>0</v>
      </c>
      <c r="M15" s="173">
        <f>SUM(M16:M26)</f>
        <v>0</v>
      </c>
      <c r="P15" s="172" t="s">
        <v>152</v>
      </c>
    </row>
    <row r="16" spans="1:21" s="164" customFormat="1" ht="12.75" customHeight="1">
      <c r="A16" s="169">
        <v>1</v>
      </c>
      <c r="B16" s="169" t="s">
        <v>151</v>
      </c>
      <c r="C16" s="169" t="s">
        <v>150</v>
      </c>
      <c r="D16" s="171" t="s">
        <v>281</v>
      </c>
      <c r="E16" s="170" t="s">
        <v>280</v>
      </c>
      <c r="F16" s="169" t="s">
        <v>182</v>
      </c>
      <c r="G16" s="167">
        <v>50.88</v>
      </c>
      <c r="H16" s="167"/>
      <c r="I16" s="167">
        <f t="shared" ref="I16:I26" si="0">ROUND(G16*H16,3)</f>
        <v>0</v>
      </c>
      <c r="J16" s="168">
        <v>0</v>
      </c>
      <c r="K16" s="167">
        <f t="shared" ref="K16:K26" si="1">G16*J16</f>
        <v>0</v>
      </c>
      <c r="L16" s="168">
        <v>0</v>
      </c>
      <c r="M16" s="167">
        <f t="shared" ref="M16:M26" si="2">G16*L16</f>
        <v>0</v>
      </c>
      <c r="N16" s="166">
        <v>20</v>
      </c>
      <c r="O16" s="165">
        <v>4</v>
      </c>
      <c r="P16" s="164" t="s">
        <v>146</v>
      </c>
    </row>
    <row r="17" spans="1:16" s="164" customFormat="1" ht="12.75" customHeight="1">
      <c r="A17" s="169">
        <v>2</v>
      </c>
      <c r="B17" s="169" t="s">
        <v>151</v>
      </c>
      <c r="C17" s="169" t="s">
        <v>150</v>
      </c>
      <c r="D17" s="171" t="s">
        <v>279</v>
      </c>
      <c r="E17" s="170" t="s">
        <v>278</v>
      </c>
      <c r="F17" s="169" t="s">
        <v>182</v>
      </c>
      <c r="G17" s="167">
        <v>50.88</v>
      </c>
      <c r="H17" s="167"/>
      <c r="I17" s="167">
        <f t="shared" si="0"/>
        <v>0</v>
      </c>
      <c r="J17" s="168">
        <v>0</v>
      </c>
      <c r="K17" s="167">
        <f t="shared" si="1"/>
        <v>0</v>
      </c>
      <c r="L17" s="168">
        <v>0</v>
      </c>
      <c r="M17" s="167">
        <f t="shared" si="2"/>
        <v>0</v>
      </c>
      <c r="N17" s="166">
        <v>20</v>
      </c>
      <c r="O17" s="165">
        <v>4</v>
      </c>
      <c r="P17" s="164" t="s">
        <v>146</v>
      </c>
    </row>
    <row r="18" spans="1:16" s="164" customFormat="1" ht="12.75" customHeight="1">
      <c r="A18" s="169">
        <v>3</v>
      </c>
      <c r="B18" s="169" t="s">
        <v>151</v>
      </c>
      <c r="C18" s="169" t="s">
        <v>150</v>
      </c>
      <c r="D18" s="171" t="s">
        <v>277</v>
      </c>
      <c r="E18" s="170" t="s">
        <v>276</v>
      </c>
      <c r="F18" s="169" t="s">
        <v>250</v>
      </c>
      <c r="G18" s="167">
        <v>84.8</v>
      </c>
      <c r="H18" s="167"/>
      <c r="I18" s="167">
        <f t="shared" si="0"/>
        <v>0</v>
      </c>
      <c r="J18" s="168">
        <v>0</v>
      </c>
      <c r="K18" s="167">
        <f t="shared" si="1"/>
        <v>0</v>
      </c>
      <c r="L18" s="168">
        <v>0</v>
      </c>
      <c r="M18" s="167">
        <f t="shared" si="2"/>
        <v>0</v>
      </c>
      <c r="N18" s="166">
        <v>20</v>
      </c>
      <c r="O18" s="165">
        <v>4</v>
      </c>
      <c r="P18" s="164" t="s">
        <v>146</v>
      </c>
    </row>
    <row r="19" spans="1:16" s="164" customFormat="1" ht="12.75" customHeight="1">
      <c r="A19" s="169">
        <v>4</v>
      </c>
      <c r="B19" s="169" t="s">
        <v>151</v>
      </c>
      <c r="C19" s="169" t="s">
        <v>150</v>
      </c>
      <c r="D19" s="171" t="s">
        <v>275</v>
      </c>
      <c r="E19" s="170" t="s">
        <v>274</v>
      </c>
      <c r="F19" s="169" t="s">
        <v>250</v>
      </c>
      <c r="G19" s="167">
        <v>84.8</v>
      </c>
      <c r="H19" s="167"/>
      <c r="I19" s="167">
        <f t="shared" si="0"/>
        <v>0</v>
      </c>
      <c r="J19" s="168">
        <v>0</v>
      </c>
      <c r="K19" s="167">
        <f t="shared" si="1"/>
        <v>0</v>
      </c>
      <c r="L19" s="168">
        <v>0</v>
      </c>
      <c r="M19" s="167">
        <f t="shared" si="2"/>
        <v>0</v>
      </c>
      <c r="N19" s="166">
        <v>20</v>
      </c>
      <c r="O19" s="165">
        <v>4</v>
      </c>
      <c r="P19" s="164" t="s">
        <v>146</v>
      </c>
    </row>
    <row r="20" spans="1:16" s="164" customFormat="1" ht="22.5" customHeight="1">
      <c r="A20" s="169">
        <v>5</v>
      </c>
      <c r="B20" s="169" t="s">
        <v>151</v>
      </c>
      <c r="C20" s="169" t="s">
        <v>150</v>
      </c>
      <c r="D20" s="171" t="s">
        <v>273</v>
      </c>
      <c r="E20" s="170" t="s">
        <v>272</v>
      </c>
      <c r="F20" s="169" t="s">
        <v>255</v>
      </c>
      <c r="G20" s="167">
        <v>36.292000000000002</v>
      </c>
      <c r="H20" s="167"/>
      <c r="I20" s="167">
        <f t="shared" si="0"/>
        <v>0</v>
      </c>
      <c r="J20" s="168">
        <v>0</v>
      </c>
      <c r="K20" s="167">
        <f t="shared" si="1"/>
        <v>0</v>
      </c>
      <c r="L20" s="168">
        <v>0</v>
      </c>
      <c r="M20" s="167">
        <f t="shared" si="2"/>
        <v>0</v>
      </c>
      <c r="N20" s="166">
        <v>20</v>
      </c>
      <c r="O20" s="165">
        <v>4</v>
      </c>
      <c r="P20" s="164" t="s">
        <v>146</v>
      </c>
    </row>
    <row r="21" spans="1:16" s="164" customFormat="1" ht="12.75" customHeight="1">
      <c r="A21" s="169">
        <v>6</v>
      </c>
      <c r="B21" s="169" t="s">
        <v>151</v>
      </c>
      <c r="C21" s="169" t="s">
        <v>150</v>
      </c>
      <c r="D21" s="171" t="s">
        <v>271</v>
      </c>
      <c r="E21" s="170" t="s">
        <v>270</v>
      </c>
      <c r="F21" s="169" t="s">
        <v>255</v>
      </c>
      <c r="G21" s="167">
        <v>36.292000000000002</v>
      </c>
      <c r="H21" s="167"/>
      <c r="I21" s="167">
        <f t="shared" si="0"/>
        <v>0</v>
      </c>
      <c r="J21" s="168">
        <v>0</v>
      </c>
      <c r="K21" s="167">
        <f t="shared" si="1"/>
        <v>0</v>
      </c>
      <c r="L21" s="168">
        <v>0</v>
      </c>
      <c r="M21" s="167">
        <f t="shared" si="2"/>
        <v>0</v>
      </c>
      <c r="N21" s="166">
        <v>20</v>
      </c>
      <c r="O21" s="165">
        <v>4</v>
      </c>
      <c r="P21" s="164" t="s">
        <v>146</v>
      </c>
    </row>
    <row r="22" spans="1:16" s="164" customFormat="1" ht="12.75" customHeight="1">
      <c r="A22" s="169">
        <v>7</v>
      </c>
      <c r="B22" s="169" t="s">
        <v>151</v>
      </c>
      <c r="C22" s="169" t="s">
        <v>150</v>
      </c>
      <c r="D22" s="171" t="s">
        <v>269</v>
      </c>
      <c r="E22" s="170" t="s">
        <v>268</v>
      </c>
      <c r="F22" s="169" t="s">
        <v>182</v>
      </c>
      <c r="G22" s="167">
        <v>36.292000000000002</v>
      </c>
      <c r="H22" s="167"/>
      <c r="I22" s="167">
        <f t="shared" si="0"/>
        <v>0</v>
      </c>
      <c r="J22" s="168">
        <v>0</v>
      </c>
      <c r="K22" s="167">
        <f t="shared" si="1"/>
        <v>0</v>
      </c>
      <c r="L22" s="168">
        <v>0</v>
      </c>
      <c r="M22" s="167">
        <f t="shared" si="2"/>
        <v>0</v>
      </c>
      <c r="N22" s="166">
        <v>20</v>
      </c>
      <c r="O22" s="165">
        <v>4</v>
      </c>
      <c r="P22" s="164" t="s">
        <v>146</v>
      </c>
    </row>
    <row r="23" spans="1:16" s="164" customFormat="1" ht="12.75" customHeight="1">
      <c r="A23" s="169">
        <v>8</v>
      </c>
      <c r="B23" s="169" t="s">
        <v>151</v>
      </c>
      <c r="C23" s="169" t="s">
        <v>150</v>
      </c>
      <c r="D23" s="171" t="s">
        <v>267</v>
      </c>
      <c r="E23" s="170" t="s">
        <v>266</v>
      </c>
      <c r="F23" s="169" t="s">
        <v>255</v>
      </c>
      <c r="G23" s="167">
        <v>36.292000000000002</v>
      </c>
      <c r="H23" s="167"/>
      <c r="I23" s="167">
        <f t="shared" si="0"/>
        <v>0</v>
      </c>
      <c r="J23" s="168">
        <v>0</v>
      </c>
      <c r="K23" s="167">
        <f t="shared" si="1"/>
        <v>0</v>
      </c>
      <c r="L23" s="168">
        <v>0</v>
      </c>
      <c r="M23" s="167">
        <f t="shared" si="2"/>
        <v>0</v>
      </c>
      <c r="N23" s="166">
        <v>20</v>
      </c>
      <c r="O23" s="165">
        <v>4</v>
      </c>
      <c r="P23" s="164" t="s">
        <v>146</v>
      </c>
    </row>
    <row r="24" spans="1:16" s="164" customFormat="1" ht="22.5" customHeight="1">
      <c r="A24" s="169">
        <v>9</v>
      </c>
      <c r="B24" s="169" t="s">
        <v>151</v>
      </c>
      <c r="C24" s="169" t="s">
        <v>150</v>
      </c>
      <c r="D24" s="171" t="s">
        <v>265</v>
      </c>
      <c r="E24" s="170" t="s">
        <v>264</v>
      </c>
      <c r="F24" s="169" t="s">
        <v>182</v>
      </c>
      <c r="G24" s="167">
        <v>32.473999999999997</v>
      </c>
      <c r="H24" s="167"/>
      <c r="I24" s="167">
        <f t="shared" si="0"/>
        <v>0</v>
      </c>
      <c r="J24" s="168">
        <v>0</v>
      </c>
      <c r="K24" s="167">
        <f t="shared" si="1"/>
        <v>0</v>
      </c>
      <c r="L24" s="168">
        <v>0</v>
      </c>
      <c r="M24" s="167">
        <f t="shared" si="2"/>
        <v>0</v>
      </c>
      <c r="N24" s="166">
        <v>20</v>
      </c>
      <c r="O24" s="165">
        <v>4</v>
      </c>
      <c r="P24" s="164" t="s">
        <v>146</v>
      </c>
    </row>
    <row r="25" spans="1:16" s="164" customFormat="1" ht="12.75" customHeight="1">
      <c r="A25" s="169">
        <v>10</v>
      </c>
      <c r="B25" s="169" t="s">
        <v>151</v>
      </c>
      <c r="C25" s="169" t="s">
        <v>150</v>
      </c>
      <c r="D25" s="171" t="s">
        <v>263</v>
      </c>
      <c r="E25" s="170" t="s">
        <v>262</v>
      </c>
      <c r="F25" s="169" t="s">
        <v>182</v>
      </c>
      <c r="G25" s="167">
        <v>14.59</v>
      </c>
      <c r="H25" s="167"/>
      <c r="I25" s="167">
        <f t="shared" si="0"/>
        <v>0</v>
      </c>
      <c r="J25" s="168">
        <v>0</v>
      </c>
      <c r="K25" s="167">
        <f t="shared" si="1"/>
        <v>0</v>
      </c>
      <c r="L25" s="168">
        <v>0</v>
      </c>
      <c r="M25" s="167">
        <f t="shared" si="2"/>
        <v>0</v>
      </c>
      <c r="N25" s="166">
        <v>20</v>
      </c>
      <c r="O25" s="165">
        <v>4</v>
      </c>
      <c r="P25" s="164" t="s">
        <v>146</v>
      </c>
    </row>
    <row r="26" spans="1:16" s="178" customFormat="1" ht="12.75" customHeight="1">
      <c r="A26" s="183">
        <v>11</v>
      </c>
      <c r="B26" s="183" t="s">
        <v>157</v>
      </c>
      <c r="C26" s="183" t="s">
        <v>160</v>
      </c>
      <c r="D26" s="185" t="s">
        <v>261</v>
      </c>
      <c r="E26" s="184" t="s">
        <v>260</v>
      </c>
      <c r="F26" s="183" t="s">
        <v>166</v>
      </c>
      <c r="G26" s="181">
        <v>24.608000000000001</v>
      </c>
      <c r="H26" s="181"/>
      <c r="I26" s="181">
        <f t="shared" si="0"/>
        <v>0</v>
      </c>
      <c r="J26" s="182">
        <v>0</v>
      </c>
      <c r="K26" s="181">
        <f t="shared" si="1"/>
        <v>0</v>
      </c>
      <c r="L26" s="182">
        <v>0</v>
      </c>
      <c r="M26" s="181">
        <f t="shared" si="2"/>
        <v>0</v>
      </c>
      <c r="N26" s="180">
        <v>20</v>
      </c>
      <c r="O26" s="179">
        <v>8</v>
      </c>
      <c r="P26" s="178" t="s">
        <v>146</v>
      </c>
    </row>
    <row r="27" spans="1:16" s="172" customFormat="1" ht="12.75" customHeight="1">
      <c r="B27" s="174" t="s">
        <v>58</v>
      </c>
      <c r="D27" s="172" t="s">
        <v>259</v>
      </c>
      <c r="E27" s="172" t="s">
        <v>258</v>
      </c>
      <c r="I27" s="173">
        <f>SUM(I28:I30)</f>
        <v>0</v>
      </c>
      <c r="K27" s="173">
        <f>SUM(K28:K30)</f>
        <v>0</v>
      </c>
      <c r="M27" s="173">
        <f>SUM(M28:M30)</f>
        <v>0</v>
      </c>
      <c r="P27" s="172" t="s">
        <v>152</v>
      </c>
    </row>
    <row r="28" spans="1:16" s="164" customFormat="1" ht="22.5" customHeight="1">
      <c r="A28" s="169">
        <v>12</v>
      </c>
      <c r="B28" s="169" t="s">
        <v>151</v>
      </c>
      <c r="C28" s="169" t="s">
        <v>150</v>
      </c>
      <c r="D28" s="171" t="s">
        <v>257</v>
      </c>
      <c r="E28" s="170" t="s">
        <v>256</v>
      </c>
      <c r="F28" s="169" t="s">
        <v>255</v>
      </c>
      <c r="G28" s="167">
        <v>3.8159999999999998</v>
      </c>
      <c r="H28" s="167"/>
      <c r="I28" s="167">
        <f>ROUND(G28*H28,3)</f>
        <v>0</v>
      </c>
      <c r="J28" s="168">
        <v>0</v>
      </c>
      <c r="K28" s="167">
        <f>G28*J28</f>
        <v>0</v>
      </c>
      <c r="L28" s="168">
        <v>0</v>
      </c>
      <c r="M28" s="167">
        <f>G28*L28</f>
        <v>0</v>
      </c>
      <c r="N28" s="166">
        <v>20</v>
      </c>
      <c r="O28" s="165">
        <v>4</v>
      </c>
      <c r="P28" s="164" t="s">
        <v>146</v>
      </c>
    </row>
    <row r="29" spans="1:16" s="164" customFormat="1" ht="12.75" customHeight="1">
      <c r="A29" s="169">
        <v>13</v>
      </c>
      <c r="B29" s="169" t="s">
        <v>151</v>
      </c>
      <c r="C29" s="169" t="s">
        <v>150</v>
      </c>
      <c r="D29" s="171" t="s">
        <v>254</v>
      </c>
      <c r="E29" s="170" t="s">
        <v>253</v>
      </c>
      <c r="F29" s="169" t="s">
        <v>182</v>
      </c>
      <c r="G29" s="167">
        <v>1.5</v>
      </c>
      <c r="H29" s="167"/>
      <c r="I29" s="167">
        <f>ROUND(G29*H29,3)</f>
        <v>0</v>
      </c>
      <c r="J29" s="168">
        <v>0</v>
      </c>
      <c r="K29" s="167">
        <f>G29*J29</f>
        <v>0</v>
      </c>
      <c r="L29" s="168">
        <v>0</v>
      </c>
      <c r="M29" s="167">
        <f>G29*L29</f>
        <v>0</v>
      </c>
      <c r="N29" s="166">
        <v>20</v>
      </c>
      <c r="O29" s="165">
        <v>4</v>
      </c>
      <c r="P29" s="164" t="s">
        <v>146</v>
      </c>
    </row>
    <row r="30" spans="1:16" s="164" customFormat="1" ht="22.5" customHeight="1">
      <c r="A30" s="169">
        <v>14</v>
      </c>
      <c r="B30" s="169" t="s">
        <v>151</v>
      </c>
      <c r="C30" s="169" t="s">
        <v>150</v>
      </c>
      <c r="D30" s="171" t="s">
        <v>252</v>
      </c>
      <c r="E30" s="170" t="s">
        <v>251</v>
      </c>
      <c r="F30" s="169" t="s">
        <v>250</v>
      </c>
      <c r="G30" s="167">
        <v>9</v>
      </c>
      <c r="H30" s="167"/>
      <c r="I30" s="167">
        <f>ROUND(G30*H30,3)</f>
        <v>0</v>
      </c>
      <c r="J30" s="168">
        <v>0</v>
      </c>
      <c r="K30" s="167">
        <f>G30*J30</f>
        <v>0</v>
      </c>
      <c r="L30" s="168">
        <v>0</v>
      </c>
      <c r="M30" s="167">
        <f>G30*L30</f>
        <v>0</v>
      </c>
      <c r="N30" s="166">
        <v>20</v>
      </c>
      <c r="O30" s="165">
        <v>4</v>
      </c>
      <c r="P30" s="164" t="s">
        <v>146</v>
      </c>
    </row>
    <row r="31" spans="1:16" s="172" customFormat="1" ht="12.75" customHeight="1">
      <c r="B31" s="174" t="s">
        <v>58</v>
      </c>
      <c r="D31" s="172" t="s">
        <v>249</v>
      </c>
      <c r="E31" s="172" t="s">
        <v>248</v>
      </c>
      <c r="I31" s="173">
        <f>SUM(I32:I68)</f>
        <v>0</v>
      </c>
      <c r="K31" s="173">
        <f>SUM(K32:K68)</f>
        <v>0</v>
      </c>
      <c r="M31" s="173">
        <f>SUM(M32:M68)</f>
        <v>0</v>
      </c>
      <c r="P31" s="172" t="s">
        <v>152</v>
      </c>
    </row>
    <row r="32" spans="1:16" s="178" customFormat="1" ht="12.75" customHeight="1">
      <c r="A32" s="183">
        <v>15</v>
      </c>
      <c r="B32" s="183" t="s">
        <v>157</v>
      </c>
      <c r="C32" s="183" t="s">
        <v>160</v>
      </c>
      <c r="D32" s="185" t="s">
        <v>247</v>
      </c>
      <c r="E32" s="184" t="s">
        <v>246</v>
      </c>
      <c r="F32" s="183" t="s">
        <v>171</v>
      </c>
      <c r="G32" s="181">
        <v>2.02</v>
      </c>
      <c r="H32" s="181"/>
      <c r="I32" s="181">
        <f t="shared" ref="I32:I68" si="3">ROUND(G32*H32,3)</f>
        <v>0</v>
      </c>
      <c r="J32" s="182">
        <v>0</v>
      </c>
      <c r="K32" s="181">
        <f t="shared" ref="K32:K68" si="4">G32*J32</f>
        <v>0</v>
      </c>
      <c r="L32" s="182">
        <v>0</v>
      </c>
      <c r="M32" s="181">
        <f t="shared" ref="M32:M68" si="5">G32*L32</f>
        <v>0</v>
      </c>
      <c r="N32" s="180">
        <v>20</v>
      </c>
      <c r="O32" s="179">
        <v>8</v>
      </c>
      <c r="P32" s="178" t="s">
        <v>146</v>
      </c>
    </row>
    <row r="33" spans="1:16" s="164" customFormat="1" ht="12.75" customHeight="1">
      <c r="A33" s="169">
        <v>16</v>
      </c>
      <c r="B33" s="169" t="s">
        <v>151</v>
      </c>
      <c r="C33" s="169" t="s">
        <v>150</v>
      </c>
      <c r="D33" s="171" t="s">
        <v>245</v>
      </c>
      <c r="E33" s="170" t="s">
        <v>244</v>
      </c>
      <c r="F33" s="169" t="s">
        <v>171</v>
      </c>
      <c r="G33" s="167">
        <v>9</v>
      </c>
      <c r="H33" s="167"/>
      <c r="I33" s="167">
        <f t="shared" si="3"/>
        <v>0</v>
      </c>
      <c r="J33" s="168">
        <v>0</v>
      </c>
      <c r="K33" s="167">
        <f t="shared" si="4"/>
        <v>0</v>
      </c>
      <c r="L33" s="168">
        <v>0</v>
      </c>
      <c r="M33" s="167">
        <f t="shared" si="5"/>
        <v>0</v>
      </c>
      <c r="N33" s="166">
        <v>20</v>
      </c>
      <c r="O33" s="165">
        <v>4</v>
      </c>
      <c r="P33" s="164" t="s">
        <v>146</v>
      </c>
    </row>
    <row r="34" spans="1:16" s="178" customFormat="1" ht="12.75" customHeight="1">
      <c r="A34" s="183">
        <v>17</v>
      </c>
      <c r="B34" s="183" t="s">
        <v>157</v>
      </c>
      <c r="C34" s="183" t="s">
        <v>160</v>
      </c>
      <c r="D34" s="185" t="s">
        <v>243</v>
      </c>
      <c r="E34" s="184" t="s">
        <v>242</v>
      </c>
      <c r="F34" s="183" t="s">
        <v>171</v>
      </c>
      <c r="G34" s="181">
        <v>4.04</v>
      </c>
      <c r="H34" s="181"/>
      <c r="I34" s="181">
        <f t="shared" si="3"/>
        <v>0</v>
      </c>
      <c r="J34" s="182">
        <v>0</v>
      </c>
      <c r="K34" s="181">
        <f t="shared" si="4"/>
        <v>0</v>
      </c>
      <c r="L34" s="182">
        <v>0</v>
      </c>
      <c r="M34" s="181">
        <f t="shared" si="5"/>
        <v>0</v>
      </c>
      <c r="N34" s="180">
        <v>20</v>
      </c>
      <c r="O34" s="179">
        <v>8</v>
      </c>
      <c r="P34" s="178" t="s">
        <v>146</v>
      </c>
    </row>
    <row r="35" spans="1:16" s="178" customFormat="1" ht="12.75" customHeight="1">
      <c r="A35" s="183">
        <v>18</v>
      </c>
      <c r="B35" s="183" t="s">
        <v>157</v>
      </c>
      <c r="C35" s="183" t="s">
        <v>160</v>
      </c>
      <c r="D35" s="185" t="s">
        <v>241</v>
      </c>
      <c r="E35" s="184" t="s">
        <v>240</v>
      </c>
      <c r="F35" s="183" t="s">
        <v>171</v>
      </c>
      <c r="G35" s="181">
        <v>2.02</v>
      </c>
      <c r="H35" s="181"/>
      <c r="I35" s="181">
        <f t="shared" si="3"/>
        <v>0</v>
      </c>
      <c r="J35" s="182">
        <v>0</v>
      </c>
      <c r="K35" s="181">
        <f t="shared" si="4"/>
        <v>0</v>
      </c>
      <c r="L35" s="182">
        <v>0</v>
      </c>
      <c r="M35" s="181">
        <f t="shared" si="5"/>
        <v>0</v>
      </c>
      <c r="N35" s="180">
        <v>20</v>
      </c>
      <c r="O35" s="179">
        <v>8</v>
      </c>
      <c r="P35" s="178" t="s">
        <v>146</v>
      </c>
    </row>
    <row r="36" spans="1:16" s="178" customFormat="1" ht="12.75" customHeight="1">
      <c r="A36" s="183">
        <v>19</v>
      </c>
      <c r="B36" s="183" t="s">
        <v>157</v>
      </c>
      <c r="C36" s="183" t="s">
        <v>160</v>
      </c>
      <c r="D36" s="185" t="s">
        <v>239</v>
      </c>
      <c r="E36" s="184" t="s">
        <v>238</v>
      </c>
      <c r="F36" s="183" t="s">
        <v>171</v>
      </c>
      <c r="G36" s="181">
        <v>2.02</v>
      </c>
      <c r="H36" s="181"/>
      <c r="I36" s="181">
        <f t="shared" si="3"/>
        <v>0</v>
      </c>
      <c r="J36" s="182">
        <v>0</v>
      </c>
      <c r="K36" s="181">
        <f t="shared" si="4"/>
        <v>0</v>
      </c>
      <c r="L36" s="182">
        <v>0</v>
      </c>
      <c r="M36" s="181">
        <f t="shared" si="5"/>
        <v>0</v>
      </c>
      <c r="N36" s="180">
        <v>20</v>
      </c>
      <c r="O36" s="179">
        <v>8</v>
      </c>
      <c r="P36" s="178" t="s">
        <v>146</v>
      </c>
    </row>
    <row r="37" spans="1:16" s="178" customFormat="1" ht="12.75" customHeight="1">
      <c r="A37" s="183">
        <v>20</v>
      </c>
      <c r="B37" s="183" t="s">
        <v>157</v>
      </c>
      <c r="C37" s="183" t="s">
        <v>160</v>
      </c>
      <c r="D37" s="185" t="s">
        <v>237</v>
      </c>
      <c r="E37" s="184" t="s">
        <v>236</v>
      </c>
      <c r="F37" s="183" t="s">
        <v>171</v>
      </c>
      <c r="G37" s="181">
        <v>1.01</v>
      </c>
      <c r="H37" s="181"/>
      <c r="I37" s="181">
        <f t="shared" si="3"/>
        <v>0</v>
      </c>
      <c r="J37" s="182">
        <v>0</v>
      </c>
      <c r="K37" s="181">
        <f t="shared" si="4"/>
        <v>0</v>
      </c>
      <c r="L37" s="182">
        <v>0</v>
      </c>
      <c r="M37" s="181">
        <f t="shared" si="5"/>
        <v>0</v>
      </c>
      <c r="N37" s="180">
        <v>20</v>
      </c>
      <c r="O37" s="179">
        <v>8</v>
      </c>
      <c r="P37" s="178" t="s">
        <v>146</v>
      </c>
    </row>
    <row r="38" spans="1:16" s="164" customFormat="1" ht="12.75" customHeight="1">
      <c r="A38" s="169">
        <v>21</v>
      </c>
      <c r="B38" s="169" t="s">
        <v>151</v>
      </c>
      <c r="C38" s="169" t="s">
        <v>150</v>
      </c>
      <c r="D38" s="171" t="s">
        <v>235</v>
      </c>
      <c r="E38" s="170" t="s">
        <v>234</v>
      </c>
      <c r="F38" s="169" t="s">
        <v>171</v>
      </c>
      <c r="G38" s="167">
        <v>15</v>
      </c>
      <c r="H38" s="167"/>
      <c r="I38" s="167">
        <f t="shared" si="3"/>
        <v>0</v>
      </c>
      <c r="J38" s="168">
        <v>0</v>
      </c>
      <c r="K38" s="167">
        <f t="shared" si="4"/>
        <v>0</v>
      </c>
      <c r="L38" s="168">
        <v>0</v>
      </c>
      <c r="M38" s="167">
        <f t="shared" si="5"/>
        <v>0</v>
      </c>
      <c r="N38" s="166">
        <v>20</v>
      </c>
      <c r="O38" s="165">
        <v>4</v>
      </c>
      <c r="P38" s="164" t="s">
        <v>146</v>
      </c>
    </row>
    <row r="39" spans="1:16" s="178" customFormat="1" ht="22.5" customHeight="1">
      <c r="A39" s="183">
        <v>22</v>
      </c>
      <c r="B39" s="183" t="s">
        <v>157</v>
      </c>
      <c r="C39" s="183" t="s">
        <v>160</v>
      </c>
      <c r="D39" s="185" t="s">
        <v>233</v>
      </c>
      <c r="E39" s="184" t="s">
        <v>232</v>
      </c>
      <c r="F39" s="183" t="s">
        <v>171</v>
      </c>
      <c r="G39" s="181">
        <v>8.08</v>
      </c>
      <c r="H39" s="181"/>
      <c r="I39" s="181">
        <f t="shared" si="3"/>
        <v>0</v>
      </c>
      <c r="J39" s="182">
        <v>0</v>
      </c>
      <c r="K39" s="181">
        <f t="shared" si="4"/>
        <v>0</v>
      </c>
      <c r="L39" s="182">
        <v>0</v>
      </c>
      <c r="M39" s="181">
        <f t="shared" si="5"/>
        <v>0</v>
      </c>
      <c r="N39" s="180">
        <v>20</v>
      </c>
      <c r="O39" s="179">
        <v>8</v>
      </c>
      <c r="P39" s="178" t="s">
        <v>146</v>
      </c>
    </row>
    <row r="40" spans="1:16" s="178" customFormat="1" ht="22.5" customHeight="1">
      <c r="A40" s="183">
        <v>23</v>
      </c>
      <c r="B40" s="183" t="s">
        <v>157</v>
      </c>
      <c r="C40" s="183" t="s">
        <v>160</v>
      </c>
      <c r="D40" s="185" t="s">
        <v>231</v>
      </c>
      <c r="E40" s="184" t="s">
        <v>230</v>
      </c>
      <c r="F40" s="183" t="s">
        <v>171</v>
      </c>
      <c r="G40" s="181">
        <v>4.04</v>
      </c>
      <c r="H40" s="181"/>
      <c r="I40" s="181">
        <f t="shared" si="3"/>
        <v>0</v>
      </c>
      <c r="J40" s="182">
        <v>0</v>
      </c>
      <c r="K40" s="181">
        <f t="shared" si="4"/>
        <v>0</v>
      </c>
      <c r="L40" s="182">
        <v>0</v>
      </c>
      <c r="M40" s="181">
        <f t="shared" si="5"/>
        <v>0</v>
      </c>
      <c r="N40" s="180">
        <v>20</v>
      </c>
      <c r="O40" s="179">
        <v>8</v>
      </c>
      <c r="P40" s="178" t="s">
        <v>146</v>
      </c>
    </row>
    <row r="41" spans="1:16" s="178" customFormat="1" ht="12.75" customHeight="1">
      <c r="A41" s="183">
        <v>24</v>
      </c>
      <c r="B41" s="183" t="s">
        <v>157</v>
      </c>
      <c r="C41" s="183" t="s">
        <v>160</v>
      </c>
      <c r="D41" s="185" t="s">
        <v>229</v>
      </c>
      <c r="E41" s="184" t="s">
        <v>228</v>
      </c>
      <c r="F41" s="183" t="s">
        <v>171</v>
      </c>
      <c r="G41" s="181">
        <v>3.03</v>
      </c>
      <c r="H41" s="181"/>
      <c r="I41" s="181">
        <f t="shared" si="3"/>
        <v>0</v>
      </c>
      <c r="J41" s="182">
        <v>0</v>
      </c>
      <c r="K41" s="181">
        <f t="shared" si="4"/>
        <v>0</v>
      </c>
      <c r="L41" s="182">
        <v>0</v>
      </c>
      <c r="M41" s="181">
        <f t="shared" si="5"/>
        <v>0</v>
      </c>
      <c r="N41" s="180">
        <v>20</v>
      </c>
      <c r="O41" s="179">
        <v>8</v>
      </c>
      <c r="P41" s="178" t="s">
        <v>146</v>
      </c>
    </row>
    <row r="42" spans="1:16" s="164" customFormat="1" ht="12.75" customHeight="1">
      <c r="A42" s="169">
        <v>25</v>
      </c>
      <c r="B42" s="169" t="s">
        <v>151</v>
      </c>
      <c r="C42" s="169" t="s">
        <v>150</v>
      </c>
      <c r="D42" s="171" t="s">
        <v>227</v>
      </c>
      <c r="E42" s="170" t="s">
        <v>226</v>
      </c>
      <c r="F42" s="169" t="s">
        <v>171</v>
      </c>
      <c r="G42" s="167">
        <v>3</v>
      </c>
      <c r="H42" s="167"/>
      <c r="I42" s="167">
        <f t="shared" si="3"/>
        <v>0</v>
      </c>
      <c r="J42" s="168">
        <v>0</v>
      </c>
      <c r="K42" s="167">
        <f t="shared" si="4"/>
        <v>0</v>
      </c>
      <c r="L42" s="168">
        <v>0</v>
      </c>
      <c r="M42" s="167">
        <f t="shared" si="5"/>
        <v>0</v>
      </c>
      <c r="N42" s="166">
        <v>20</v>
      </c>
      <c r="O42" s="165">
        <v>4</v>
      </c>
      <c r="P42" s="164" t="s">
        <v>146</v>
      </c>
    </row>
    <row r="43" spans="1:16" s="178" customFormat="1" ht="12.75" customHeight="1">
      <c r="A43" s="183">
        <v>26</v>
      </c>
      <c r="B43" s="183" t="s">
        <v>157</v>
      </c>
      <c r="C43" s="183" t="s">
        <v>160</v>
      </c>
      <c r="D43" s="185" t="s">
        <v>225</v>
      </c>
      <c r="E43" s="184" t="s">
        <v>224</v>
      </c>
      <c r="F43" s="183" t="s">
        <v>171</v>
      </c>
      <c r="G43" s="181">
        <v>2.02</v>
      </c>
      <c r="H43" s="181"/>
      <c r="I43" s="181">
        <f t="shared" si="3"/>
        <v>0</v>
      </c>
      <c r="J43" s="182">
        <v>0</v>
      </c>
      <c r="K43" s="181">
        <f t="shared" si="4"/>
        <v>0</v>
      </c>
      <c r="L43" s="182">
        <v>0</v>
      </c>
      <c r="M43" s="181">
        <f t="shared" si="5"/>
        <v>0</v>
      </c>
      <c r="N43" s="180">
        <v>20</v>
      </c>
      <c r="O43" s="179">
        <v>8</v>
      </c>
      <c r="P43" s="178" t="s">
        <v>146</v>
      </c>
    </row>
    <row r="44" spans="1:16" s="178" customFormat="1" ht="12.75" customHeight="1">
      <c r="A44" s="183">
        <v>27</v>
      </c>
      <c r="B44" s="183" t="s">
        <v>157</v>
      </c>
      <c r="C44" s="183" t="s">
        <v>160</v>
      </c>
      <c r="D44" s="185" t="s">
        <v>223</v>
      </c>
      <c r="E44" s="184" t="s">
        <v>222</v>
      </c>
      <c r="F44" s="183" t="s">
        <v>171</v>
      </c>
      <c r="G44" s="181">
        <v>1.01</v>
      </c>
      <c r="H44" s="181"/>
      <c r="I44" s="181">
        <f t="shared" si="3"/>
        <v>0</v>
      </c>
      <c r="J44" s="182">
        <v>0</v>
      </c>
      <c r="K44" s="181">
        <f t="shared" si="4"/>
        <v>0</v>
      </c>
      <c r="L44" s="182">
        <v>0</v>
      </c>
      <c r="M44" s="181">
        <f t="shared" si="5"/>
        <v>0</v>
      </c>
      <c r="N44" s="180">
        <v>20</v>
      </c>
      <c r="O44" s="179">
        <v>8</v>
      </c>
      <c r="P44" s="178" t="s">
        <v>146</v>
      </c>
    </row>
    <row r="45" spans="1:16" s="164" customFormat="1" ht="12.75" customHeight="1">
      <c r="A45" s="169">
        <v>28</v>
      </c>
      <c r="B45" s="169" t="s">
        <v>151</v>
      </c>
      <c r="C45" s="169" t="s">
        <v>150</v>
      </c>
      <c r="D45" s="171" t="s">
        <v>221</v>
      </c>
      <c r="E45" s="170" t="s">
        <v>220</v>
      </c>
      <c r="F45" s="169" t="s">
        <v>161</v>
      </c>
      <c r="G45" s="167">
        <v>26.5</v>
      </c>
      <c r="H45" s="167"/>
      <c r="I45" s="167">
        <f t="shared" si="3"/>
        <v>0</v>
      </c>
      <c r="J45" s="168">
        <v>0</v>
      </c>
      <c r="K45" s="167">
        <f t="shared" si="4"/>
        <v>0</v>
      </c>
      <c r="L45" s="168">
        <v>0</v>
      </c>
      <c r="M45" s="167">
        <f t="shared" si="5"/>
        <v>0</v>
      </c>
      <c r="N45" s="166">
        <v>20</v>
      </c>
      <c r="O45" s="165">
        <v>4</v>
      </c>
      <c r="P45" s="164" t="s">
        <v>146</v>
      </c>
    </row>
    <row r="46" spans="1:16" s="178" customFormat="1" ht="12.75" customHeight="1">
      <c r="A46" s="183">
        <v>29</v>
      </c>
      <c r="B46" s="183" t="s">
        <v>157</v>
      </c>
      <c r="C46" s="183" t="s">
        <v>160</v>
      </c>
      <c r="D46" s="185" t="s">
        <v>219</v>
      </c>
      <c r="E46" s="184" t="s">
        <v>218</v>
      </c>
      <c r="F46" s="183" t="s">
        <v>161</v>
      </c>
      <c r="G46" s="181">
        <v>28.965</v>
      </c>
      <c r="H46" s="181"/>
      <c r="I46" s="181">
        <f t="shared" si="3"/>
        <v>0</v>
      </c>
      <c r="J46" s="182">
        <v>0</v>
      </c>
      <c r="K46" s="181">
        <f t="shared" si="4"/>
        <v>0</v>
      </c>
      <c r="L46" s="182">
        <v>0</v>
      </c>
      <c r="M46" s="181">
        <f t="shared" si="5"/>
        <v>0</v>
      </c>
      <c r="N46" s="180">
        <v>20</v>
      </c>
      <c r="O46" s="179">
        <v>8</v>
      </c>
      <c r="P46" s="178" t="s">
        <v>146</v>
      </c>
    </row>
    <row r="47" spans="1:16" s="164" customFormat="1" ht="22.5" customHeight="1">
      <c r="A47" s="169">
        <v>30</v>
      </c>
      <c r="B47" s="169" t="s">
        <v>151</v>
      </c>
      <c r="C47" s="169" t="s">
        <v>150</v>
      </c>
      <c r="D47" s="171" t="s">
        <v>217</v>
      </c>
      <c r="E47" s="170" t="s">
        <v>216</v>
      </c>
      <c r="F47" s="169" t="s">
        <v>171</v>
      </c>
      <c r="G47" s="167">
        <v>2</v>
      </c>
      <c r="H47" s="167"/>
      <c r="I47" s="167">
        <f t="shared" si="3"/>
        <v>0</v>
      </c>
      <c r="J47" s="168">
        <v>0</v>
      </c>
      <c r="K47" s="167">
        <f t="shared" si="4"/>
        <v>0</v>
      </c>
      <c r="L47" s="168">
        <v>0</v>
      </c>
      <c r="M47" s="167">
        <f t="shared" si="5"/>
        <v>0</v>
      </c>
      <c r="N47" s="166">
        <v>20</v>
      </c>
      <c r="O47" s="165">
        <v>4</v>
      </c>
      <c r="P47" s="164" t="s">
        <v>146</v>
      </c>
    </row>
    <row r="48" spans="1:16" s="178" customFormat="1" ht="12.75" customHeight="1">
      <c r="A48" s="183">
        <v>31</v>
      </c>
      <c r="B48" s="183" t="s">
        <v>157</v>
      </c>
      <c r="C48" s="183" t="s">
        <v>160</v>
      </c>
      <c r="D48" s="185" t="s">
        <v>215</v>
      </c>
      <c r="E48" s="184" t="s">
        <v>214</v>
      </c>
      <c r="F48" s="183" t="s">
        <v>171</v>
      </c>
      <c r="G48" s="181">
        <v>2.02</v>
      </c>
      <c r="H48" s="181"/>
      <c r="I48" s="181">
        <f t="shared" si="3"/>
        <v>0</v>
      </c>
      <c r="J48" s="182">
        <v>0</v>
      </c>
      <c r="K48" s="181">
        <f t="shared" si="4"/>
        <v>0</v>
      </c>
      <c r="L48" s="182">
        <v>0</v>
      </c>
      <c r="M48" s="181">
        <f t="shared" si="5"/>
        <v>0</v>
      </c>
      <c r="N48" s="180">
        <v>20</v>
      </c>
      <c r="O48" s="179">
        <v>8</v>
      </c>
      <c r="P48" s="178" t="s">
        <v>146</v>
      </c>
    </row>
    <row r="49" spans="1:16" s="178" customFormat="1" ht="22.5" customHeight="1">
      <c r="A49" s="183">
        <v>32</v>
      </c>
      <c r="B49" s="183" t="s">
        <v>157</v>
      </c>
      <c r="C49" s="183" t="s">
        <v>160</v>
      </c>
      <c r="D49" s="185" t="s">
        <v>213</v>
      </c>
      <c r="E49" s="184" t="s">
        <v>212</v>
      </c>
      <c r="F49" s="183" t="s">
        <v>171</v>
      </c>
      <c r="G49" s="181">
        <v>2.02</v>
      </c>
      <c r="H49" s="181"/>
      <c r="I49" s="181">
        <f t="shared" si="3"/>
        <v>0</v>
      </c>
      <c r="J49" s="182">
        <v>0</v>
      </c>
      <c r="K49" s="181">
        <f t="shared" si="4"/>
        <v>0</v>
      </c>
      <c r="L49" s="182">
        <v>0</v>
      </c>
      <c r="M49" s="181">
        <f t="shared" si="5"/>
        <v>0</v>
      </c>
      <c r="N49" s="180">
        <v>20</v>
      </c>
      <c r="O49" s="179">
        <v>8</v>
      </c>
      <c r="P49" s="178" t="s">
        <v>146</v>
      </c>
    </row>
    <row r="50" spans="1:16" s="164" customFormat="1" ht="22.5" customHeight="1">
      <c r="A50" s="169">
        <v>33</v>
      </c>
      <c r="B50" s="169" t="s">
        <v>151</v>
      </c>
      <c r="C50" s="169" t="s">
        <v>150</v>
      </c>
      <c r="D50" s="171" t="s">
        <v>211</v>
      </c>
      <c r="E50" s="170" t="s">
        <v>210</v>
      </c>
      <c r="F50" s="169" t="s">
        <v>171</v>
      </c>
      <c r="G50" s="167">
        <v>2</v>
      </c>
      <c r="H50" s="167"/>
      <c r="I50" s="167">
        <f t="shared" si="3"/>
        <v>0</v>
      </c>
      <c r="J50" s="168">
        <v>0</v>
      </c>
      <c r="K50" s="167">
        <f t="shared" si="4"/>
        <v>0</v>
      </c>
      <c r="L50" s="168">
        <v>0</v>
      </c>
      <c r="M50" s="167">
        <f t="shared" si="5"/>
        <v>0</v>
      </c>
      <c r="N50" s="166">
        <v>20</v>
      </c>
      <c r="O50" s="165">
        <v>4</v>
      </c>
      <c r="P50" s="164" t="s">
        <v>146</v>
      </c>
    </row>
    <row r="51" spans="1:16" s="178" customFormat="1" ht="12.75" customHeight="1">
      <c r="A51" s="183">
        <v>34</v>
      </c>
      <c r="B51" s="183" t="s">
        <v>157</v>
      </c>
      <c r="C51" s="183" t="s">
        <v>160</v>
      </c>
      <c r="D51" s="185" t="s">
        <v>209</v>
      </c>
      <c r="E51" s="184" t="s">
        <v>208</v>
      </c>
      <c r="F51" s="183" t="s">
        <v>171</v>
      </c>
      <c r="G51" s="181">
        <v>2.02</v>
      </c>
      <c r="H51" s="181"/>
      <c r="I51" s="181">
        <f t="shared" si="3"/>
        <v>0</v>
      </c>
      <c r="J51" s="182">
        <v>0</v>
      </c>
      <c r="K51" s="181">
        <f t="shared" si="4"/>
        <v>0</v>
      </c>
      <c r="L51" s="182">
        <v>0</v>
      </c>
      <c r="M51" s="181">
        <f t="shared" si="5"/>
        <v>0</v>
      </c>
      <c r="N51" s="180">
        <v>20</v>
      </c>
      <c r="O51" s="179">
        <v>8</v>
      </c>
      <c r="P51" s="178" t="s">
        <v>146</v>
      </c>
    </row>
    <row r="52" spans="1:16" s="164" customFormat="1" ht="12.75" customHeight="1">
      <c r="A52" s="169">
        <v>35</v>
      </c>
      <c r="B52" s="169" t="s">
        <v>151</v>
      </c>
      <c r="C52" s="169" t="s">
        <v>150</v>
      </c>
      <c r="D52" s="171" t="s">
        <v>207</v>
      </c>
      <c r="E52" s="170" t="s">
        <v>206</v>
      </c>
      <c r="F52" s="169" t="s">
        <v>171</v>
      </c>
      <c r="G52" s="167">
        <v>1</v>
      </c>
      <c r="H52" s="167"/>
      <c r="I52" s="167">
        <f t="shared" si="3"/>
        <v>0</v>
      </c>
      <c r="J52" s="168">
        <v>0</v>
      </c>
      <c r="K52" s="167">
        <f t="shared" si="4"/>
        <v>0</v>
      </c>
      <c r="L52" s="168">
        <v>0</v>
      </c>
      <c r="M52" s="167">
        <f t="shared" si="5"/>
        <v>0</v>
      </c>
      <c r="N52" s="166">
        <v>20</v>
      </c>
      <c r="O52" s="165">
        <v>4</v>
      </c>
      <c r="P52" s="164" t="s">
        <v>146</v>
      </c>
    </row>
    <row r="53" spans="1:16" s="178" customFormat="1" ht="22.5" customHeight="1">
      <c r="A53" s="183">
        <v>36</v>
      </c>
      <c r="B53" s="183" t="s">
        <v>157</v>
      </c>
      <c r="C53" s="183" t="s">
        <v>160</v>
      </c>
      <c r="D53" s="185" t="s">
        <v>205</v>
      </c>
      <c r="E53" s="184" t="s">
        <v>204</v>
      </c>
      <c r="F53" s="183" t="s">
        <v>171</v>
      </c>
      <c r="G53" s="181">
        <v>1.01</v>
      </c>
      <c r="H53" s="181"/>
      <c r="I53" s="181">
        <f t="shared" si="3"/>
        <v>0</v>
      </c>
      <c r="J53" s="182">
        <v>0</v>
      </c>
      <c r="K53" s="181">
        <f t="shared" si="4"/>
        <v>0</v>
      </c>
      <c r="L53" s="182">
        <v>0</v>
      </c>
      <c r="M53" s="181">
        <f t="shared" si="5"/>
        <v>0</v>
      </c>
      <c r="N53" s="180">
        <v>20</v>
      </c>
      <c r="O53" s="179">
        <v>8</v>
      </c>
      <c r="P53" s="178" t="s">
        <v>146</v>
      </c>
    </row>
    <row r="54" spans="1:16" s="164" customFormat="1" ht="22.5" customHeight="1">
      <c r="A54" s="169">
        <v>37</v>
      </c>
      <c r="B54" s="169" t="s">
        <v>151</v>
      </c>
      <c r="C54" s="169" t="s">
        <v>150</v>
      </c>
      <c r="D54" s="171" t="s">
        <v>203</v>
      </c>
      <c r="E54" s="170" t="s">
        <v>202</v>
      </c>
      <c r="F54" s="169" t="s">
        <v>171</v>
      </c>
      <c r="G54" s="167">
        <v>1</v>
      </c>
      <c r="H54" s="167"/>
      <c r="I54" s="167">
        <f t="shared" si="3"/>
        <v>0</v>
      </c>
      <c r="J54" s="168">
        <v>0</v>
      </c>
      <c r="K54" s="167">
        <f t="shared" si="4"/>
        <v>0</v>
      </c>
      <c r="L54" s="168">
        <v>0</v>
      </c>
      <c r="M54" s="167">
        <f t="shared" si="5"/>
        <v>0</v>
      </c>
      <c r="N54" s="166">
        <v>20</v>
      </c>
      <c r="O54" s="165">
        <v>4</v>
      </c>
      <c r="P54" s="164" t="s">
        <v>146</v>
      </c>
    </row>
    <row r="55" spans="1:16" s="178" customFormat="1" ht="12.75" customHeight="1">
      <c r="A55" s="183">
        <v>38</v>
      </c>
      <c r="B55" s="183" t="s">
        <v>157</v>
      </c>
      <c r="C55" s="183" t="s">
        <v>160</v>
      </c>
      <c r="D55" s="185" t="s">
        <v>201</v>
      </c>
      <c r="E55" s="184" t="s">
        <v>200</v>
      </c>
      <c r="F55" s="183" t="s">
        <v>171</v>
      </c>
      <c r="G55" s="181">
        <v>1.01</v>
      </c>
      <c r="H55" s="181"/>
      <c r="I55" s="181">
        <f t="shared" si="3"/>
        <v>0</v>
      </c>
      <c r="J55" s="182">
        <v>0</v>
      </c>
      <c r="K55" s="181">
        <f t="shared" si="4"/>
        <v>0</v>
      </c>
      <c r="L55" s="182">
        <v>0</v>
      </c>
      <c r="M55" s="181">
        <f t="shared" si="5"/>
        <v>0</v>
      </c>
      <c r="N55" s="180">
        <v>20</v>
      </c>
      <c r="O55" s="179">
        <v>8</v>
      </c>
      <c r="P55" s="178" t="s">
        <v>146</v>
      </c>
    </row>
    <row r="56" spans="1:16" s="178" customFormat="1" ht="22.5" customHeight="1">
      <c r="A56" s="183">
        <v>39</v>
      </c>
      <c r="B56" s="183" t="s">
        <v>157</v>
      </c>
      <c r="C56" s="183" t="s">
        <v>160</v>
      </c>
      <c r="D56" s="185" t="s">
        <v>199</v>
      </c>
      <c r="E56" s="184" t="s">
        <v>198</v>
      </c>
      <c r="F56" s="183" t="s">
        <v>171</v>
      </c>
      <c r="G56" s="181">
        <v>1.01</v>
      </c>
      <c r="H56" s="181"/>
      <c r="I56" s="181">
        <f t="shared" si="3"/>
        <v>0</v>
      </c>
      <c r="J56" s="182">
        <v>0</v>
      </c>
      <c r="K56" s="181">
        <f t="shared" si="4"/>
        <v>0</v>
      </c>
      <c r="L56" s="182">
        <v>0</v>
      </c>
      <c r="M56" s="181">
        <f t="shared" si="5"/>
        <v>0</v>
      </c>
      <c r="N56" s="180">
        <v>20</v>
      </c>
      <c r="O56" s="179">
        <v>8</v>
      </c>
      <c r="P56" s="178" t="s">
        <v>146</v>
      </c>
    </row>
    <row r="57" spans="1:16" s="164" customFormat="1" ht="22.5" customHeight="1">
      <c r="A57" s="169">
        <v>40</v>
      </c>
      <c r="B57" s="169" t="s">
        <v>151</v>
      </c>
      <c r="C57" s="169" t="s">
        <v>150</v>
      </c>
      <c r="D57" s="171" t="s">
        <v>197</v>
      </c>
      <c r="E57" s="170" t="s">
        <v>196</v>
      </c>
      <c r="F57" s="169" t="s">
        <v>161</v>
      </c>
      <c r="G57" s="167">
        <v>26.5</v>
      </c>
      <c r="H57" s="167"/>
      <c r="I57" s="167">
        <f t="shared" si="3"/>
        <v>0</v>
      </c>
      <c r="J57" s="168">
        <v>0</v>
      </c>
      <c r="K57" s="167">
        <f t="shared" si="4"/>
        <v>0</v>
      </c>
      <c r="L57" s="168">
        <v>0</v>
      </c>
      <c r="M57" s="167">
        <f t="shared" si="5"/>
        <v>0</v>
      </c>
      <c r="N57" s="166">
        <v>20</v>
      </c>
      <c r="O57" s="165">
        <v>4</v>
      </c>
      <c r="P57" s="164" t="s">
        <v>146</v>
      </c>
    </row>
    <row r="58" spans="1:16" s="164" customFormat="1" ht="12.75" customHeight="1">
      <c r="A58" s="169">
        <v>41</v>
      </c>
      <c r="B58" s="169" t="s">
        <v>151</v>
      </c>
      <c r="C58" s="169" t="s">
        <v>150</v>
      </c>
      <c r="D58" s="171" t="s">
        <v>195</v>
      </c>
      <c r="E58" s="170" t="s">
        <v>194</v>
      </c>
      <c r="F58" s="169" t="s">
        <v>161</v>
      </c>
      <c r="G58" s="167">
        <v>26.5</v>
      </c>
      <c r="H58" s="167"/>
      <c r="I58" s="167">
        <f t="shared" si="3"/>
        <v>0</v>
      </c>
      <c r="J58" s="168">
        <v>0</v>
      </c>
      <c r="K58" s="167">
        <f t="shared" si="4"/>
        <v>0</v>
      </c>
      <c r="L58" s="168">
        <v>0</v>
      </c>
      <c r="M58" s="167">
        <f t="shared" si="5"/>
        <v>0</v>
      </c>
      <c r="N58" s="166">
        <v>20</v>
      </c>
      <c r="O58" s="165">
        <v>4</v>
      </c>
      <c r="P58" s="164" t="s">
        <v>146</v>
      </c>
    </row>
    <row r="59" spans="1:16" s="164" customFormat="1" ht="12.75" customHeight="1">
      <c r="A59" s="169">
        <v>42</v>
      </c>
      <c r="B59" s="169" t="s">
        <v>151</v>
      </c>
      <c r="C59" s="169" t="s">
        <v>150</v>
      </c>
      <c r="D59" s="171" t="s">
        <v>193</v>
      </c>
      <c r="E59" s="170" t="s">
        <v>192</v>
      </c>
      <c r="F59" s="169" t="s">
        <v>191</v>
      </c>
      <c r="G59" s="167">
        <v>3</v>
      </c>
      <c r="H59" s="167"/>
      <c r="I59" s="167">
        <f t="shared" si="3"/>
        <v>0</v>
      </c>
      <c r="J59" s="168">
        <v>0</v>
      </c>
      <c r="K59" s="167">
        <f t="shared" si="4"/>
        <v>0</v>
      </c>
      <c r="L59" s="168">
        <v>0</v>
      </c>
      <c r="M59" s="167">
        <f t="shared" si="5"/>
        <v>0</v>
      </c>
      <c r="N59" s="166">
        <v>20</v>
      </c>
      <c r="O59" s="165">
        <v>4</v>
      </c>
      <c r="P59" s="164" t="s">
        <v>146</v>
      </c>
    </row>
    <row r="60" spans="1:16" s="178" customFormat="1" ht="22.5" customHeight="1">
      <c r="A60" s="183">
        <v>43</v>
      </c>
      <c r="B60" s="183" t="s">
        <v>157</v>
      </c>
      <c r="C60" s="183" t="s">
        <v>160</v>
      </c>
      <c r="D60" s="185" t="s">
        <v>190</v>
      </c>
      <c r="E60" s="184" t="s">
        <v>189</v>
      </c>
      <c r="F60" s="183" t="s">
        <v>171</v>
      </c>
      <c r="G60" s="181">
        <v>3.03</v>
      </c>
      <c r="H60" s="181"/>
      <c r="I60" s="181">
        <f t="shared" si="3"/>
        <v>0</v>
      </c>
      <c r="J60" s="182">
        <v>0</v>
      </c>
      <c r="K60" s="181">
        <f t="shared" si="4"/>
        <v>0</v>
      </c>
      <c r="L60" s="182">
        <v>0</v>
      </c>
      <c r="M60" s="181">
        <f t="shared" si="5"/>
        <v>0</v>
      </c>
      <c r="N60" s="180">
        <v>20</v>
      </c>
      <c r="O60" s="179">
        <v>8</v>
      </c>
      <c r="P60" s="178" t="s">
        <v>146</v>
      </c>
    </row>
    <row r="61" spans="1:16" s="164" customFormat="1" ht="12.75" customHeight="1">
      <c r="A61" s="169">
        <v>44</v>
      </c>
      <c r="B61" s="169" t="s">
        <v>151</v>
      </c>
      <c r="C61" s="169" t="s">
        <v>150</v>
      </c>
      <c r="D61" s="171" t="s">
        <v>188</v>
      </c>
      <c r="E61" s="170" t="s">
        <v>187</v>
      </c>
      <c r="F61" s="169" t="s">
        <v>171</v>
      </c>
      <c r="G61" s="167">
        <v>2</v>
      </c>
      <c r="H61" s="167"/>
      <c r="I61" s="167">
        <f t="shared" si="3"/>
        <v>0</v>
      </c>
      <c r="J61" s="168">
        <v>0</v>
      </c>
      <c r="K61" s="167">
        <f t="shared" si="4"/>
        <v>0</v>
      </c>
      <c r="L61" s="168">
        <v>0</v>
      </c>
      <c r="M61" s="167">
        <f t="shared" si="5"/>
        <v>0</v>
      </c>
      <c r="N61" s="166">
        <v>20</v>
      </c>
      <c r="O61" s="165">
        <v>4</v>
      </c>
      <c r="P61" s="164" t="s">
        <v>146</v>
      </c>
    </row>
    <row r="62" spans="1:16" s="178" customFormat="1" ht="12.75" customHeight="1">
      <c r="A62" s="183">
        <v>45</v>
      </c>
      <c r="B62" s="183" t="s">
        <v>157</v>
      </c>
      <c r="C62" s="183" t="s">
        <v>160</v>
      </c>
      <c r="D62" s="185" t="s">
        <v>186</v>
      </c>
      <c r="E62" s="184" t="s">
        <v>185</v>
      </c>
      <c r="F62" s="183" t="s">
        <v>171</v>
      </c>
      <c r="G62" s="181">
        <v>2.02</v>
      </c>
      <c r="H62" s="181"/>
      <c r="I62" s="181">
        <f t="shared" si="3"/>
        <v>0</v>
      </c>
      <c r="J62" s="182">
        <v>0</v>
      </c>
      <c r="K62" s="181">
        <f t="shared" si="4"/>
        <v>0</v>
      </c>
      <c r="L62" s="182">
        <v>0</v>
      </c>
      <c r="M62" s="181">
        <f t="shared" si="5"/>
        <v>0</v>
      </c>
      <c r="N62" s="180">
        <v>20</v>
      </c>
      <c r="O62" s="179">
        <v>8</v>
      </c>
      <c r="P62" s="178" t="s">
        <v>146</v>
      </c>
    </row>
    <row r="63" spans="1:16" s="164" customFormat="1" ht="22.5" customHeight="1">
      <c r="A63" s="169">
        <v>46</v>
      </c>
      <c r="B63" s="169" t="s">
        <v>151</v>
      </c>
      <c r="C63" s="169" t="s">
        <v>150</v>
      </c>
      <c r="D63" s="171" t="s">
        <v>184</v>
      </c>
      <c r="E63" s="170" t="s">
        <v>183</v>
      </c>
      <c r="F63" s="169" t="s">
        <v>182</v>
      </c>
      <c r="G63" s="167">
        <v>0.5</v>
      </c>
      <c r="H63" s="167"/>
      <c r="I63" s="167">
        <f t="shared" si="3"/>
        <v>0</v>
      </c>
      <c r="J63" s="168">
        <v>0</v>
      </c>
      <c r="K63" s="167">
        <f t="shared" si="4"/>
        <v>0</v>
      </c>
      <c r="L63" s="168">
        <v>0</v>
      </c>
      <c r="M63" s="167">
        <f t="shared" si="5"/>
        <v>0</v>
      </c>
      <c r="N63" s="166">
        <v>20</v>
      </c>
      <c r="O63" s="165">
        <v>4</v>
      </c>
      <c r="P63" s="164" t="s">
        <v>146</v>
      </c>
    </row>
    <row r="64" spans="1:16" s="164" customFormat="1" ht="12.75" customHeight="1">
      <c r="A64" s="169">
        <v>47</v>
      </c>
      <c r="B64" s="169" t="s">
        <v>151</v>
      </c>
      <c r="C64" s="169" t="s">
        <v>150</v>
      </c>
      <c r="D64" s="171" t="s">
        <v>181</v>
      </c>
      <c r="E64" s="170" t="s">
        <v>180</v>
      </c>
      <c r="F64" s="169" t="s">
        <v>161</v>
      </c>
      <c r="G64" s="167">
        <v>26.5</v>
      </c>
      <c r="H64" s="167"/>
      <c r="I64" s="167">
        <f t="shared" si="3"/>
        <v>0</v>
      </c>
      <c r="J64" s="168">
        <v>0</v>
      </c>
      <c r="K64" s="167">
        <f t="shared" si="4"/>
        <v>0</v>
      </c>
      <c r="L64" s="168">
        <v>0</v>
      </c>
      <c r="M64" s="167">
        <f t="shared" si="5"/>
        <v>0</v>
      </c>
      <c r="N64" s="166">
        <v>20</v>
      </c>
      <c r="O64" s="165">
        <v>4</v>
      </c>
      <c r="P64" s="164" t="s">
        <v>146</v>
      </c>
    </row>
    <row r="65" spans="1:16" s="164" customFormat="1" ht="12.75" customHeight="1">
      <c r="A65" s="169">
        <v>48</v>
      </c>
      <c r="B65" s="169" t="s">
        <v>151</v>
      </c>
      <c r="C65" s="169" t="s">
        <v>150</v>
      </c>
      <c r="D65" s="171" t="s">
        <v>179</v>
      </c>
      <c r="E65" s="170" t="s">
        <v>178</v>
      </c>
      <c r="F65" s="169" t="s">
        <v>161</v>
      </c>
      <c r="G65" s="167">
        <v>12.5</v>
      </c>
      <c r="H65" s="167"/>
      <c r="I65" s="167">
        <f t="shared" si="3"/>
        <v>0</v>
      </c>
      <c r="J65" s="168">
        <v>0</v>
      </c>
      <c r="K65" s="167">
        <f t="shared" si="4"/>
        <v>0</v>
      </c>
      <c r="L65" s="168">
        <v>0</v>
      </c>
      <c r="M65" s="167">
        <f t="shared" si="5"/>
        <v>0</v>
      </c>
      <c r="N65" s="166">
        <v>20</v>
      </c>
      <c r="O65" s="165">
        <v>4</v>
      </c>
      <c r="P65" s="164" t="s">
        <v>146</v>
      </c>
    </row>
    <row r="66" spans="1:16" s="178" customFormat="1" ht="12.75" customHeight="1">
      <c r="A66" s="183">
        <v>49</v>
      </c>
      <c r="B66" s="183" t="s">
        <v>157</v>
      </c>
      <c r="C66" s="183" t="s">
        <v>160</v>
      </c>
      <c r="D66" s="185" t="s">
        <v>177</v>
      </c>
      <c r="E66" s="184" t="s">
        <v>176</v>
      </c>
      <c r="F66" s="183" t="s">
        <v>161</v>
      </c>
      <c r="G66" s="181">
        <v>12.5</v>
      </c>
      <c r="H66" s="181"/>
      <c r="I66" s="181">
        <f t="shared" si="3"/>
        <v>0</v>
      </c>
      <c r="J66" s="182">
        <v>0</v>
      </c>
      <c r="K66" s="181">
        <f t="shared" si="4"/>
        <v>0</v>
      </c>
      <c r="L66" s="182">
        <v>0</v>
      </c>
      <c r="M66" s="181">
        <f t="shared" si="5"/>
        <v>0</v>
      </c>
      <c r="N66" s="180">
        <v>20</v>
      </c>
      <c r="O66" s="179">
        <v>8</v>
      </c>
      <c r="P66" s="178" t="s">
        <v>146</v>
      </c>
    </row>
    <row r="67" spans="1:16" s="164" customFormat="1" ht="12.75" customHeight="1">
      <c r="A67" s="169">
        <v>50</v>
      </c>
      <c r="B67" s="169" t="s">
        <v>151</v>
      </c>
      <c r="C67" s="169" t="s">
        <v>150</v>
      </c>
      <c r="D67" s="171" t="s">
        <v>175</v>
      </c>
      <c r="E67" s="170" t="s">
        <v>174</v>
      </c>
      <c r="F67" s="169" t="s">
        <v>171</v>
      </c>
      <c r="G67" s="167">
        <v>9</v>
      </c>
      <c r="H67" s="167"/>
      <c r="I67" s="167">
        <f t="shared" si="3"/>
        <v>0</v>
      </c>
      <c r="J67" s="168">
        <v>0</v>
      </c>
      <c r="K67" s="167">
        <f t="shared" si="4"/>
        <v>0</v>
      </c>
      <c r="L67" s="168">
        <v>0</v>
      </c>
      <c r="M67" s="167">
        <f t="shared" si="5"/>
        <v>0</v>
      </c>
      <c r="N67" s="166">
        <v>20</v>
      </c>
      <c r="O67" s="165">
        <v>4</v>
      </c>
      <c r="P67" s="164" t="s">
        <v>146</v>
      </c>
    </row>
    <row r="68" spans="1:16" s="178" customFormat="1" ht="22.5" customHeight="1">
      <c r="A68" s="183">
        <v>51</v>
      </c>
      <c r="B68" s="183" t="s">
        <v>157</v>
      </c>
      <c r="C68" s="183" t="s">
        <v>160</v>
      </c>
      <c r="D68" s="185" t="s">
        <v>173</v>
      </c>
      <c r="E68" s="184" t="s">
        <v>172</v>
      </c>
      <c r="F68" s="183" t="s">
        <v>171</v>
      </c>
      <c r="G68" s="181">
        <v>9</v>
      </c>
      <c r="H68" s="181"/>
      <c r="I68" s="181">
        <f t="shared" si="3"/>
        <v>0</v>
      </c>
      <c r="J68" s="182">
        <v>0</v>
      </c>
      <c r="K68" s="181">
        <f t="shared" si="4"/>
        <v>0</v>
      </c>
      <c r="L68" s="182">
        <v>0</v>
      </c>
      <c r="M68" s="181">
        <f t="shared" si="5"/>
        <v>0</v>
      </c>
      <c r="N68" s="180">
        <v>20</v>
      </c>
      <c r="O68" s="179">
        <v>8</v>
      </c>
      <c r="P68" s="178" t="s">
        <v>146</v>
      </c>
    </row>
    <row r="69" spans="1:16" s="172" customFormat="1" ht="12.75" customHeight="1">
      <c r="B69" s="174" t="s">
        <v>58</v>
      </c>
      <c r="D69" s="172" t="s">
        <v>170</v>
      </c>
      <c r="E69" s="172" t="s">
        <v>169</v>
      </c>
      <c r="I69" s="173">
        <f>I70</f>
        <v>0</v>
      </c>
      <c r="K69" s="173">
        <f>K70</f>
        <v>0</v>
      </c>
      <c r="M69" s="173">
        <f>M70</f>
        <v>0</v>
      </c>
      <c r="P69" s="172" t="s">
        <v>152</v>
      </c>
    </row>
    <row r="70" spans="1:16" s="164" customFormat="1" ht="22.5" customHeight="1">
      <c r="A70" s="169">
        <v>52</v>
      </c>
      <c r="B70" s="169" t="s">
        <v>151</v>
      </c>
      <c r="C70" s="169" t="s">
        <v>150</v>
      </c>
      <c r="D70" s="171" t="s">
        <v>168</v>
      </c>
      <c r="E70" s="170" t="s">
        <v>167</v>
      </c>
      <c r="F70" s="169" t="s">
        <v>166</v>
      </c>
      <c r="G70" s="167">
        <v>39.503</v>
      </c>
      <c r="H70" s="167"/>
      <c r="I70" s="167">
        <f>ROUND(G70*H70,3)</f>
        <v>0</v>
      </c>
      <c r="J70" s="168">
        <v>0</v>
      </c>
      <c r="K70" s="167">
        <f>G70*J70</f>
        <v>0</v>
      </c>
      <c r="L70" s="168">
        <v>0</v>
      </c>
      <c r="M70" s="167">
        <f>G70*L70</f>
        <v>0</v>
      </c>
      <c r="N70" s="166">
        <v>20</v>
      </c>
      <c r="O70" s="165">
        <v>4</v>
      </c>
      <c r="P70" s="164" t="s">
        <v>146</v>
      </c>
    </row>
    <row r="71" spans="1:16" s="175" customFormat="1" ht="12.75" customHeight="1">
      <c r="B71" s="177" t="s">
        <v>58</v>
      </c>
      <c r="D71" s="175" t="s">
        <v>157</v>
      </c>
      <c r="E71" s="175" t="s">
        <v>157</v>
      </c>
      <c r="I71" s="176">
        <f>I72</f>
        <v>0</v>
      </c>
      <c r="K71" s="176">
        <f>K72</f>
        <v>0</v>
      </c>
      <c r="M71" s="176">
        <f>M72</f>
        <v>0</v>
      </c>
      <c r="P71" s="175" t="s">
        <v>155</v>
      </c>
    </row>
    <row r="72" spans="1:16" s="172" customFormat="1" ht="12.75" customHeight="1">
      <c r="B72" s="174" t="s">
        <v>58</v>
      </c>
      <c r="D72" s="172" t="s">
        <v>165</v>
      </c>
      <c r="E72" s="172" t="s">
        <v>164</v>
      </c>
      <c r="I72" s="173">
        <f>SUM(I73:I74)</f>
        <v>0</v>
      </c>
      <c r="K72" s="173">
        <f>SUM(K73:K74)</f>
        <v>0</v>
      </c>
      <c r="M72" s="173">
        <f>SUM(M73:M74)</f>
        <v>0</v>
      </c>
      <c r="P72" s="172" t="s">
        <v>152</v>
      </c>
    </row>
    <row r="73" spans="1:16" s="164" customFormat="1" ht="12.75" customHeight="1">
      <c r="A73" s="169">
        <v>53</v>
      </c>
      <c r="B73" s="169" t="s">
        <v>151</v>
      </c>
      <c r="C73" s="169" t="s">
        <v>150</v>
      </c>
      <c r="D73" s="171" t="s">
        <v>163</v>
      </c>
      <c r="E73" s="170" t="s">
        <v>162</v>
      </c>
      <c r="F73" s="169" t="s">
        <v>161</v>
      </c>
      <c r="G73" s="167">
        <v>26.5</v>
      </c>
      <c r="H73" s="167"/>
      <c r="I73" s="167">
        <f>ROUND(G73*H73,3)</f>
        <v>0</v>
      </c>
      <c r="J73" s="168">
        <v>0</v>
      </c>
      <c r="K73" s="167">
        <f>G73*J73</f>
        <v>0</v>
      </c>
      <c r="L73" s="168">
        <v>0</v>
      </c>
      <c r="M73" s="167">
        <f>G73*L73</f>
        <v>0</v>
      </c>
      <c r="N73" s="166">
        <v>20</v>
      </c>
      <c r="O73" s="165">
        <v>64</v>
      </c>
      <c r="P73" s="164" t="s">
        <v>146</v>
      </c>
    </row>
    <row r="74" spans="1:16" s="178" customFormat="1" ht="12.75" customHeight="1">
      <c r="A74" s="183">
        <v>54</v>
      </c>
      <c r="B74" s="183" t="s">
        <v>157</v>
      </c>
      <c r="C74" s="183" t="s">
        <v>160</v>
      </c>
      <c r="D74" s="185" t="s">
        <v>159</v>
      </c>
      <c r="E74" s="184" t="s">
        <v>158</v>
      </c>
      <c r="F74" s="183" t="s">
        <v>157</v>
      </c>
      <c r="G74" s="181">
        <v>27.824999999999999</v>
      </c>
      <c r="H74" s="181"/>
      <c r="I74" s="181">
        <f>ROUND(G74*H74,3)</f>
        <v>0</v>
      </c>
      <c r="J74" s="182">
        <v>0</v>
      </c>
      <c r="K74" s="181">
        <f>G74*J74</f>
        <v>0</v>
      </c>
      <c r="L74" s="182">
        <v>0</v>
      </c>
      <c r="M74" s="181">
        <f>G74*L74</f>
        <v>0</v>
      </c>
      <c r="N74" s="180">
        <v>20</v>
      </c>
      <c r="O74" s="179">
        <v>256</v>
      </c>
      <c r="P74" s="178" t="s">
        <v>146</v>
      </c>
    </row>
    <row r="75" spans="1:16" s="175" customFormat="1" ht="12.75" customHeight="1">
      <c r="B75" s="177" t="s">
        <v>58</v>
      </c>
      <c r="D75" s="175" t="s">
        <v>156</v>
      </c>
      <c r="E75" s="175" t="s">
        <v>50</v>
      </c>
      <c r="I75" s="176">
        <f>I76</f>
        <v>0</v>
      </c>
      <c r="K75" s="176">
        <f>K76</f>
        <v>0</v>
      </c>
      <c r="M75" s="176">
        <f>M76</f>
        <v>0</v>
      </c>
      <c r="P75" s="175" t="s">
        <v>155</v>
      </c>
    </row>
    <row r="76" spans="1:16" s="172" customFormat="1" ht="12.75" customHeight="1">
      <c r="B76" s="174" t="s">
        <v>58</v>
      </c>
      <c r="D76" s="172" t="s">
        <v>154</v>
      </c>
      <c r="E76" s="172" t="s">
        <v>153</v>
      </c>
      <c r="I76" s="173">
        <f>I77</f>
        <v>0</v>
      </c>
      <c r="K76" s="173">
        <f>K77</f>
        <v>0</v>
      </c>
      <c r="M76" s="173">
        <f>M77</f>
        <v>0</v>
      </c>
      <c r="P76" s="172" t="s">
        <v>152</v>
      </c>
    </row>
    <row r="77" spans="1:16" s="164" customFormat="1" ht="12.75" customHeight="1">
      <c r="A77" s="169">
        <v>55</v>
      </c>
      <c r="B77" s="169" t="s">
        <v>151</v>
      </c>
      <c r="C77" s="169" t="s">
        <v>150</v>
      </c>
      <c r="D77" s="171" t="s">
        <v>149</v>
      </c>
      <c r="E77" s="170" t="s">
        <v>148</v>
      </c>
      <c r="F77" s="169" t="s">
        <v>147</v>
      </c>
      <c r="G77" s="167">
        <v>24</v>
      </c>
      <c r="H77" s="167"/>
      <c r="I77" s="167">
        <f>ROUND(G77*H77,3)</f>
        <v>0</v>
      </c>
      <c r="J77" s="168">
        <v>0</v>
      </c>
      <c r="K77" s="167">
        <f>G77*J77</f>
        <v>0</v>
      </c>
      <c r="L77" s="168">
        <v>0</v>
      </c>
      <c r="M77" s="167">
        <f>G77*L77</f>
        <v>0</v>
      </c>
      <c r="N77" s="166">
        <v>20</v>
      </c>
      <c r="O77" s="165">
        <v>4</v>
      </c>
      <c r="P77" s="164" t="s">
        <v>146</v>
      </c>
    </row>
    <row r="78" spans="1:16" s="162" customFormat="1">
      <c r="E78" s="162" t="s">
        <v>125</v>
      </c>
      <c r="I78" s="163">
        <f>I14+I71+I75</f>
        <v>0</v>
      </c>
      <c r="K78" s="163">
        <f>K14+K71+K75</f>
        <v>0</v>
      </c>
      <c r="M78" s="163">
        <f>M14+M71+M75</f>
        <v>0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.59055118110236227" right="0.59055118110236227" top="0.59055118110236227" bottom="0.59055118110236227" header="0.51181102362204722" footer="0.51181102362204722"/>
  <pageSetup paperSize="9" scale="73" fitToHeight="999" orientation="portrait" errors="blank" verticalDpi="12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AC37"/>
  <sheetViews>
    <sheetView showGridLines="0" workbookViewId="0">
      <pane ySplit="9" topLeftCell="A10" activePane="bottomLeft" state="frozen"/>
      <selection pane="bottomLeft" activeCell="X42" sqref="X42"/>
    </sheetView>
  </sheetViews>
  <sheetFormatPr defaultColWidth="9.140625" defaultRowHeight="11.25"/>
  <cols>
    <col min="1" max="1" width="15.5703125" style="136" customWidth="1"/>
    <col min="2" max="2" width="35.7109375" style="136" customWidth="1"/>
    <col min="3" max="3" width="11.5703125" style="136" customWidth="1"/>
    <col min="4" max="5" width="11.7109375" style="136" customWidth="1"/>
    <col min="6" max="6" width="11.85546875" style="136" customWidth="1"/>
    <col min="7" max="8" width="11.7109375" style="136" customWidth="1"/>
    <col min="9" max="9" width="11.85546875" style="136" customWidth="1"/>
    <col min="10" max="18" width="11.7109375" style="136" customWidth="1"/>
    <col min="19" max="19" width="11.85546875" style="136" customWidth="1"/>
    <col min="20" max="20" width="12.28515625" style="136" customWidth="1"/>
    <col min="21" max="23" width="11.7109375" style="136" customWidth="1"/>
    <col min="24" max="16384" width="9.140625" style="136"/>
  </cols>
  <sheetData>
    <row r="1" spans="1:29" ht="18">
      <c r="A1" s="117" t="s">
        <v>126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9"/>
      <c r="Y1" s="149"/>
      <c r="Z1" s="149"/>
    </row>
    <row r="2" spans="1:29" ht="5.25" customHeight="1">
      <c r="A2" s="11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9"/>
      <c r="Y2" s="149"/>
      <c r="Z2" s="149"/>
    </row>
    <row r="3" spans="1:29" ht="12.75" customHeight="1">
      <c r="A3" s="11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9"/>
      <c r="Y3" s="149"/>
      <c r="Z3" s="149"/>
    </row>
    <row r="4" spans="1:29" ht="12.75" customHeight="1">
      <c r="A4" s="11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9"/>
      <c r="Y4" s="149"/>
      <c r="Z4" s="149"/>
    </row>
    <row r="5" spans="1:29" ht="12.75" customHeight="1">
      <c r="A5" s="11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9"/>
      <c r="Y5" s="149"/>
      <c r="Z5" s="149"/>
    </row>
    <row r="6" spans="1:29" ht="6" customHeight="1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9"/>
      <c r="Y6" s="149"/>
      <c r="Z6" s="149"/>
    </row>
    <row r="7" spans="1:29">
      <c r="A7" s="150" t="s">
        <v>127</v>
      </c>
      <c r="B7" s="151" t="s">
        <v>82</v>
      </c>
      <c r="C7" s="151" t="s">
        <v>128</v>
      </c>
      <c r="D7" s="151" t="s">
        <v>129</v>
      </c>
      <c r="E7" s="151" t="s">
        <v>130</v>
      </c>
      <c r="F7" s="151" t="s">
        <v>131</v>
      </c>
      <c r="G7" s="151" t="s">
        <v>132</v>
      </c>
      <c r="H7" s="151" t="s">
        <v>133</v>
      </c>
      <c r="I7" s="151" t="s">
        <v>55</v>
      </c>
      <c r="J7" s="151" t="s">
        <v>134</v>
      </c>
      <c r="K7" s="151" t="s">
        <v>135</v>
      </c>
      <c r="L7" s="151" t="s">
        <v>136</v>
      </c>
      <c r="M7" s="151" t="s">
        <v>137</v>
      </c>
      <c r="N7" s="151" t="s">
        <v>138</v>
      </c>
      <c r="O7" s="151" t="s">
        <v>139</v>
      </c>
      <c r="P7" s="151" t="s">
        <v>140</v>
      </c>
      <c r="Q7" s="151" t="s">
        <v>141</v>
      </c>
      <c r="R7" s="151" t="s">
        <v>50</v>
      </c>
      <c r="S7" s="151" t="s">
        <v>142</v>
      </c>
      <c r="T7" s="151" t="s">
        <v>57</v>
      </c>
      <c r="U7" s="151" t="s">
        <v>143</v>
      </c>
      <c r="V7" s="151" t="s">
        <v>144</v>
      </c>
      <c r="W7" s="151" t="s">
        <v>145</v>
      </c>
      <c r="X7" s="152"/>
      <c r="Y7" s="152"/>
      <c r="Z7" s="152"/>
      <c r="AA7" s="152"/>
      <c r="AB7" s="152"/>
      <c r="AC7" s="152"/>
    </row>
    <row r="8" spans="1:29">
      <c r="A8" s="153">
        <v>1</v>
      </c>
      <c r="B8" s="154">
        <v>2</v>
      </c>
      <c r="C8" s="154">
        <v>3</v>
      </c>
      <c r="D8" s="154">
        <v>4</v>
      </c>
      <c r="E8" s="154">
        <v>5</v>
      </c>
      <c r="F8" s="154">
        <v>6</v>
      </c>
      <c r="G8" s="154">
        <v>7</v>
      </c>
      <c r="H8" s="154">
        <v>8</v>
      </c>
      <c r="I8" s="154">
        <v>9</v>
      </c>
      <c r="J8" s="154">
        <v>10</v>
      </c>
      <c r="K8" s="154">
        <v>11</v>
      </c>
      <c r="L8" s="154">
        <v>12</v>
      </c>
      <c r="M8" s="154">
        <v>13</v>
      </c>
      <c r="N8" s="154">
        <v>14</v>
      </c>
      <c r="O8" s="154">
        <v>15</v>
      </c>
      <c r="P8" s="154">
        <v>16</v>
      </c>
      <c r="Q8" s="154">
        <v>17</v>
      </c>
      <c r="R8" s="154">
        <v>18</v>
      </c>
      <c r="S8" s="154">
        <v>19</v>
      </c>
      <c r="T8" s="154">
        <v>20</v>
      </c>
      <c r="U8" s="154">
        <v>21</v>
      </c>
      <c r="V8" s="154">
        <v>22</v>
      </c>
      <c r="W8" s="154">
        <v>23</v>
      </c>
      <c r="X8" s="155"/>
      <c r="Y8" s="155"/>
      <c r="Z8" s="155"/>
      <c r="AA8" s="155"/>
      <c r="AB8" s="155"/>
      <c r="AC8" s="155"/>
    </row>
    <row r="9" spans="1:29" ht="4.5" customHeight="1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56"/>
      <c r="M9" s="157"/>
      <c r="N9" s="158"/>
      <c r="O9" s="148"/>
      <c r="P9" s="148"/>
      <c r="Q9" s="148"/>
      <c r="R9" s="148"/>
      <c r="S9" s="148"/>
      <c r="T9" s="148"/>
      <c r="U9" s="148"/>
      <c r="V9" s="148"/>
      <c r="W9" s="148"/>
      <c r="X9" s="149"/>
      <c r="Y9" s="149"/>
      <c r="Z9" s="149"/>
    </row>
    <row r="10" spans="1:29">
      <c r="A10" s="159"/>
      <c r="B10" s="159"/>
      <c r="C10" s="159">
        <v>0</v>
      </c>
      <c r="D10" s="159">
        <v>0</v>
      </c>
      <c r="E10" s="159">
        <v>0</v>
      </c>
      <c r="F10" s="159">
        <v>0</v>
      </c>
      <c r="G10" s="159">
        <v>0</v>
      </c>
      <c r="H10" s="159">
        <v>0</v>
      </c>
      <c r="I10" s="159">
        <v>0</v>
      </c>
      <c r="J10" s="159">
        <v>0</v>
      </c>
      <c r="K10" s="159">
        <v>0</v>
      </c>
      <c r="L10" s="159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0</v>
      </c>
      <c r="S10" s="160">
        <v>0</v>
      </c>
      <c r="T10" s="160">
        <v>0</v>
      </c>
      <c r="U10" s="160">
        <v>0</v>
      </c>
      <c r="V10" s="160">
        <v>0</v>
      </c>
      <c r="W10" s="160">
        <v>0</v>
      </c>
    </row>
    <row r="11" spans="1:29">
      <c r="A11" s="160"/>
      <c r="B11" s="160"/>
      <c r="C11" s="160">
        <v>11878.67</v>
      </c>
      <c r="D11" s="160">
        <v>5594.8679999999995</v>
      </c>
      <c r="E11" s="160">
        <v>0</v>
      </c>
      <c r="F11" s="160">
        <v>0</v>
      </c>
      <c r="G11" s="160">
        <v>1.8919999999999999</v>
      </c>
      <c r="H11" s="160">
        <v>11.66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</row>
    <row r="12" spans="1:29">
      <c r="A12" s="160"/>
      <c r="B12" s="160"/>
      <c r="C12" s="160">
        <v>0</v>
      </c>
      <c r="D12" s="160">
        <v>0</v>
      </c>
      <c r="E12" s="160">
        <v>0</v>
      </c>
      <c r="F12" s="160">
        <v>0</v>
      </c>
      <c r="G12" s="160">
        <v>0</v>
      </c>
      <c r="H12" s="160">
        <v>3120.82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</row>
    <row r="13" spans="1:29">
      <c r="A13" s="160"/>
      <c r="B13" s="160"/>
      <c r="C13" s="160">
        <v>14520.019</v>
      </c>
      <c r="D13" s="160">
        <v>2260536.9509999994</v>
      </c>
      <c r="E13" s="160">
        <v>628553.72800000012</v>
      </c>
      <c r="F13" s="160">
        <v>454384.42800000001</v>
      </c>
      <c r="G13" s="160">
        <v>69367.259999999995</v>
      </c>
      <c r="H13" s="160">
        <v>246246.66999999998</v>
      </c>
      <c r="I13" s="160">
        <v>0</v>
      </c>
      <c r="J13" s="160">
        <v>0</v>
      </c>
      <c r="K13" s="160">
        <v>0</v>
      </c>
      <c r="L13" s="160">
        <v>0</v>
      </c>
      <c r="M13" s="160">
        <v>0</v>
      </c>
      <c r="N13" s="160">
        <v>0</v>
      </c>
      <c r="O13" s="160">
        <v>0</v>
      </c>
      <c r="P13" s="160">
        <v>0</v>
      </c>
      <c r="Q13" s="160">
        <v>0</v>
      </c>
      <c r="R13" s="160">
        <v>0</v>
      </c>
      <c r="S13" s="160">
        <v>0</v>
      </c>
      <c r="T13" s="160">
        <v>0</v>
      </c>
      <c r="U13" s="160">
        <v>0</v>
      </c>
      <c r="V13" s="160">
        <v>0</v>
      </c>
      <c r="W13" s="160">
        <v>0</v>
      </c>
    </row>
    <row r="14" spans="1:29">
      <c r="A14" s="160"/>
      <c r="B14" s="160"/>
      <c r="C14" s="160">
        <v>36289.255000000005</v>
      </c>
      <c r="D14" s="160">
        <v>191155.52099999995</v>
      </c>
      <c r="E14" s="160">
        <v>0</v>
      </c>
      <c r="F14" s="160">
        <v>0</v>
      </c>
      <c r="G14" s="160">
        <v>0</v>
      </c>
      <c r="H14" s="160">
        <v>0</v>
      </c>
      <c r="I14" s="160">
        <v>0</v>
      </c>
      <c r="J14" s="160">
        <v>0</v>
      </c>
      <c r="K14" s="160">
        <v>0</v>
      </c>
      <c r="L14" s="160">
        <v>0</v>
      </c>
      <c r="M14" s="160">
        <v>0</v>
      </c>
      <c r="N14" s="160">
        <v>0</v>
      </c>
      <c r="O14" s="160">
        <v>0</v>
      </c>
      <c r="P14" s="160">
        <v>0</v>
      </c>
      <c r="Q14" s="160">
        <v>0</v>
      </c>
      <c r="R14" s="160">
        <v>0</v>
      </c>
      <c r="S14" s="160">
        <v>0</v>
      </c>
      <c r="T14" s="160">
        <v>0</v>
      </c>
      <c r="U14" s="160">
        <v>0</v>
      </c>
      <c r="V14" s="160">
        <v>0</v>
      </c>
      <c r="W14" s="160">
        <v>0</v>
      </c>
    </row>
    <row r="15" spans="1:29">
      <c r="A15" s="160"/>
      <c r="B15" s="160"/>
      <c r="C15" s="160">
        <v>0</v>
      </c>
      <c r="D15" s="160">
        <v>0</v>
      </c>
      <c r="E15" s="160">
        <v>0</v>
      </c>
      <c r="F15" s="160">
        <v>734714.08</v>
      </c>
      <c r="G15" s="160">
        <v>0</v>
      </c>
      <c r="H15" s="160">
        <v>0</v>
      </c>
      <c r="I15" s="160">
        <v>0</v>
      </c>
      <c r="J15" s="160">
        <v>0</v>
      </c>
      <c r="K15" s="160">
        <v>0</v>
      </c>
      <c r="L15" s="160">
        <v>0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0">
        <v>0</v>
      </c>
      <c r="W15" s="160">
        <v>0</v>
      </c>
    </row>
    <row r="16" spans="1:29">
      <c r="A16" s="160"/>
      <c r="B16" s="160"/>
      <c r="C16" s="160">
        <v>5887</v>
      </c>
      <c r="D16" s="160">
        <v>5501.1120000000001</v>
      </c>
      <c r="E16" s="160">
        <v>0</v>
      </c>
      <c r="F16" s="160">
        <v>0</v>
      </c>
      <c r="G16" s="160">
        <v>0</v>
      </c>
      <c r="H16" s="160">
        <v>0</v>
      </c>
      <c r="I16" s="160">
        <v>0</v>
      </c>
      <c r="J16" s="160">
        <v>0</v>
      </c>
      <c r="K16" s="160">
        <v>0</v>
      </c>
      <c r="L16" s="160">
        <v>0</v>
      </c>
      <c r="M16" s="160">
        <v>0</v>
      </c>
      <c r="N16" s="160">
        <v>0</v>
      </c>
      <c r="O16" s="160">
        <v>0</v>
      </c>
      <c r="P16" s="160">
        <v>0</v>
      </c>
      <c r="Q16" s="160">
        <v>0</v>
      </c>
      <c r="R16" s="160">
        <v>0</v>
      </c>
      <c r="S16" s="160">
        <v>0</v>
      </c>
      <c r="T16" s="160">
        <v>0</v>
      </c>
      <c r="U16" s="160">
        <v>0</v>
      </c>
      <c r="V16" s="160">
        <v>0</v>
      </c>
      <c r="W16" s="160">
        <v>0</v>
      </c>
    </row>
    <row r="17" spans="1:23">
      <c r="A17" s="160"/>
      <c r="B17" s="160"/>
      <c r="C17" s="160">
        <v>0</v>
      </c>
      <c r="D17" s="160">
        <v>0</v>
      </c>
      <c r="E17" s="160">
        <v>0</v>
      </c>
      <c r="F17" s="160">
        <v>0</v>
      </c>
      <c r="G17" s="160">
        <v>0</v>
      </c>
      <c r="H17" s="160">
        <v>0</v>
      </c>
      <c r="I17" s="160">
        <v>0</v>
      </c>
      <c r="J17" s="160">
        <v>0</v>
      </c>
      <c r="K17" s="160">
        <v>0</v>
      </c>
      <c r="L17" s="160">
        <v>0</v>
      </c>
      <c r="M17" s="160">
        <v>0</v>
      </c>
      <c r="N17" s="160">
        <v>0</v>
      </c>
      <c r="O17" s="160">
        <v>0</v>
      </c>
      <c r="P17" s="160">
        <v>0</v>
      </c>
      <c r="Q17" s="160">
        <v>0</v>
      </c>
      <c r="R17" s="160">
        <v>0</v>
      </c>
      <c r="S17" s="160">
        <v>0</v>
      </c>
      <c r="T17" s="160">
        <v>0</v>
      </c>
      <c r="U17" s="160">
        <v>0</v>
      </c>
      <c r="V17" s="160">
        <v>0</v>
      </c>
      <c r="W17" s="160">
        <v>0</v>
      </c>
    </row>
    <row r="18" spans="1:23">
      <c r="A18" s="160"/>
      <c r="B18" s="160"/>
      <c r="C18" s="160">
        <v>0</v>
      </c>
      <c r="D18" s="160">
        <v>0</v>
      </c>
      <c r="E18" s="160">
        <v>0</v>
      </c>
      <c r="F18" s="160">
        <v>0</v>
      </c>
      <c r="G18" s="160">
        <v>0</v>
      </c>
      <c r="H18" s="160">
        <v>967331.23</v>
      </c>
      <c r="I18" s="160">
        <v>0</v>
      </c>
      <c r="J18" s="160">
        <v>0</v>
      </c>
      <c r="K18" s="160">
        <v>0</v>
      </c>
      <c r="L18" s="160">
        <v>0</v>
      </c>
      <c r="M18" s="160">
        <v>0</v>
      </c>
      <c r="N18" s="160">
        <v>0</v>
      </c>
      <c r="O18" s="160">
        <v>0</v>
      </c>
      <c r="P18" s="160">
        <v>0</v>
      </c>
      <c r="Q18" s="160">
        <v>0</v>
      </c>
      <c r="R18" s="160">
        <v>0</v>
      </c>
      <c r="S18" s="160">
        <v>0</v>
      </c>
      <c r="T18" s="160">
        <v>0</v>
      </c>
      <c r="U18" s="160">
        <v>0</v>
      </c>
      <c r="V18" s="160">
        <v>0</v>
      </c>
      <c r="W18" s="160">
        <v>0</v>
      </c>
    </row>
    <row r="19" spans="1:23">
      <c r="A19" s="160"/>
      <c r="B19" s="160"/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</row>
    <row r="20" spans="1:23">
      <c r="A20" s="160"/>
      <c r="B20" s="160"/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0">
        <v>0</v>
      </c>
      <c r="W20" s="160">
        <v>0</v>
      </c>
    </row>
    <row r="21" spans="1:23">
      <c r="A21" s="160"/>
      <c r="B21" s="160"/>
      <c r="C21" s="160">
        <v>0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0</v>
      </c>
      <c r="U21" s="160">
        <v>0</v>
      </c>
      <c r="V21" s="160">
        <v>0</v>
      </c>
      <c r="W21" s="160">
        <v>0</v>
      </c>
    </row>
    <row r="22" spans="1:23">
      <c r="A22" s="160"/>
      <c r="B22" s="160"/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298418.65999999997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0</v>
      </c>
    </row>
    <row r="23" spans="1:23">
      <c r="A23" s="160"/>
      <c r="B23" s="160"/>
      <c r="C23" s="160">
        <v>93450.593999999997</v>
      </c>
      <c r="D23" s="160">
        <v>83136.021000000022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0</v>
      </c>
      <c r="U23" s="160">
        <v>0</v>
      </c>
      <c r="V23" s="160">
        <v>0</v>
      </c>
      <c r="W23" s="160">
        <v>0</v>
      </c>
    </row>
    <row r="24" spans="1:23">
      <c r="A24" s="160"/>
      <c r="B24" s="160"/>
      <c r="C24" s="160">
        <v>0</v>
      </c>
      <c r="D24" s="160">
        <v>0</v>
      </c>
      <c r="E24" s="160">
        <v>0</v>
      </c>
      <c r="F24" s="160">
        <v>0</v>
      </c>
      <c r="G24" s="160">
        <v>0</v>
      </c>
      <c r="H24" s="160">
        <v>67015.8</v>
      </c>
      <c r="I24" s="160">
        <v>0</v>
      </c>
      <c r="J24" s="160">
        <v>0</v>
      </c>
      <c r="K24" s="160">
        <v>0</v>
      </c>
      <c r="L24" s="160">
        <v>0</v>
      </c>
      <c r="M24" s="160">
        <v>0</v>
      </c>
      <c r="N24" s="160">
        <v>0</v>
      </c>
      <c r="O24" s="160">
        <v>0</v>
      </c>
      <c r="P24" s="160">
        <v>0</v>
      </c>
      <c r="Q24" s="160">
        <v>0</v>
      </c>
      <c r="R24" s="160">
        <v>0</v>
      </c>
      <c r="S24" s="160">
        <v>0</v>
      </c>
      <c r="T24" s="160">
        <v>0</v>
      </c>
      <c r="U24" s="160">
        <v>0</v>
      </c>
      <c r="V24" s="160">
        <v>0</v>
      </c>
      <c r="W24" s="160">
        <v>0</v>
      </c>
    </row>
    <row r="25" spans="1:23">
      <c r="A25" s="160"/>
      <c r="B25" s="160"/>
      <c r="C25" s="160">
        <v>0</v>
      </c>
      <c r="D25" s="160">
        <v>0</v>
      </c>
      <c r="E25" s="160">
        <v>0</v>
      </c>
      <c r="F25" s="160">
        <v>0</v>
      </c>
      <c r="G25" s="160">
        <v>0</v>
      </c>
      <c r="H25" s="160">
        <v>52749.83</v>
      </c>
      <c r="I25" s="160">
        <v>0</v>
      </c>
      <c r="J25" s="160">
        <v>0</v>
      </c>
      <c r="K25" s="160">
        <v>0</v>
      </c>
      <c r="L25" s="160">
        <v>0</v>
      </c>
      <c r="M25" s="160">
        <v>0</v>
      </c>
      <c r="N25" s="160">
        <v>0</v>
      </c>
      <c r="O25" s="160">
        <v>0</v>
      </c>
      <c r="P25" s="160">
        <v>0</v>
      </c>
      <c r="Q25" s="160">
        <v>0</v>
      </c>
      <c r="R25" s="160">
        <v>0</v>
      </c>
      <c r="S25" s="160">
        <v>0</v>
      </c>
      <c r="T25" s="160">
        <v>0</v>
      </c>
      <c r="U25" s="160">
        <v>0</v>
      </c>
      <c r="V25" s="160">
        <v>0</v>
      </c>
      <c r="W25" s="160">
        <v>0</v>
      </c>
    </row>
    <row r="26" spans="1:23">
      <c r="A26" s="160"/>
      <c r="B26" s="160"/>
      <c r="C26" s="160">
        <v>339.88800000000003</v>
      </c>
      <c r="D26" s="160">
        <v>259463.05899999998</v>
      </c>
      <c r="E26" s="160">
        <v>99321.85500000001</v>
      </c>
      <c r="F26" s="160">
        <v>48746.493999999992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0">
        <v>0</v>
      </c>
      <c r="W26" s="160">
        <v>0</v>
      </c>
    </row>
    <row r="27" spans="1:23">
      <c r="A27" s="160"/>
      <c r="B27" s="160"/>
      <c r="C27" s="160">
        <v>0</v>
      </c>
      <c r="D27" s="160">
        <v>20652.8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160">
        <v>0</v>
      </c>
      <c r="T27" s="160">
        <v>0</v>
      </c>
      <c r="U27" s="160">
        <v>0</v>
      </c>
      <c r="V27" s="160">
        <v>0</v>
      </c>
      <c r="W27" s="160">
        <v>0</v>
      </c>
    </row>
    <row r="28" spans="1:23">
      <c r="A28" s="160"/>
      <c r="B28" s="160"/>
      <c r="C28" s="160">
        <v>5043.8180000000002</v>
      </c>
      <c r="D28" s="160">
        <v>29330.332999999999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</row>
    <row r="29" spans="1:23">
      <c r="A29" s="160"/>
      <c r="B29" s="160"/>
      <c r="C29" s="160">
        <v>622.8599999999999</v>
      </c>
      <c r="D29" s="160">
        <v>1840.434</v>
      </c>
      <c r="E29" s="160">
        <v>454</v>
      </c>
      <c r="F29" s="160">
        <v>400.964</v>
      </c>
      <c r="G29" s="160">
        <v>0</v>
      </c>
      <c r="H29" s="160">
        <v>0</v>
      </c>
      <c r="I29" s="160">
        <v>0</v>
      </c>
      <c r="J29" s="160">
        <v>0</v>
      </c>
      <c r="K29" s="160">
        <v>0</v>
      </c>
      <c r="L29" s="160">
        <v>0</v>
      </c>
      <c r="M29" s="160">
        <v>0</v>
      </c>
      <c r="N29" s="160">
        <v>0</v>
      </c>
      <c r="O29" s="160">
        <v>0</v>
      </c>
      <c r="P29" s="160">
        <v>0</v>
      </c>
      <c r="Q29" s="160">
        <v>0</v>
      </c>
      <c r="R29" s="160">
        <v>0</v>
      </c>
      <c r="S29" s="160">
        <v>0</v>
      </c>
      <c r="T29" s="160">
        <v>0</v>
      </c>
      <c r="U29" s="160">
        <v>0</v>
      </c>
      <c r="V29" s="160">
        <v>0</v>
      </c>
      <c r="W29" s="160">
        <v>0</v>
      </c>
    </row>
    <row r="30" spans="1:23">
      <c r="A30" s="160"/>
      <c r="B30" s="160"/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58368.99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T30" s="160">
        <v>0</v>
      </c>
      <c r="U30" s="160">
        <v>0</v>
      </c>
      <c r="V30" s="160">
        <v>0</v>
      </c>
      <c r="W30" s="160">
        <v>0</v>
      </c>
    </row>
    <row r="31" spans="1:23">
      <c r="A31" s="160"/>
      <c r="B31" s="160"/>
      <c r="C31" s="160">
        <v>0</v>
      </c>
      <c r="D31" s="160">
        <v>0</v>
      </c>
      <c r="E31" s="160">
        <v>0</v>
      </c>
      <c r="F31" s="160">
        <v>0</v>
      </c>
      <c r="G31" s="160">
        <v>0</v>
      </c>
      <c r="H31" s="160">
        <v>0</v>
      </c>
      <c r="I31" s="160">
        <v>0</v>
      </c>
      <c r="J31" s="160">
        <v>0</v>
      </c>
      <c r="K31" s="160">
        <v>0</v>
      </c>
      <c r="L31" s="160">
        <v>0</v>
      </c>
      <c r="M31" s="160">
        <v>0</v>
      </c>
      <c r="N31" s="160">
        <v>0</v>
      </c>
      <c r="O31" s="160">
        <v>0</v>
      </c>
      <c r="P31" s="160">
        <v>0</v>
      </c>
      <c r="Q31" s="160">
        <v>0</v>
      </c>
      <c r="R31" s="160">
        <v>0</v>
      </c>
      <c r="S31" s="160">
        <v>0</v>
      </c>
      <c r="T31" s="160">
        <v>0</v>
      </c>
      <c r="U31" s="160">
        <v>0</v>
      </c>
      <c r="V31" s="160">
        <v>0</v>
      </c>
      <c r="W31" s="160">
        <v>0</v>
      </c>
    </row>
    <row r="32" spans="1:23">
      <c r="A32" s="160"/>
      <c r="B32" s="160"/>
      <c r="C32" s="160">
        <v>0</v>
      </c>
      <c r="D32" s="160">
        <v>0</v>
      </c>
      <c r="E32" s="160">
        <v>0</v>
      </c>
      <c r="F32" s="160">
        <v>0</v>
      </c>
      <c r="G32" s="160">
        <v>1414.125</v>
      </c>
      <c r="H32" s="160">
        <v>25015.241000000005</v>
      </c>
      <c r="I32" s="160">
        <v>0</v>
      </c>
      <c r="J32" s="160">
        <v>0</v>
      </c>
      <c r="K32" s="160">
        <v>0</v>
      </c>
      <c r="L32" s="160">
        <v>0</v>
      </c>
      <c r="M32" s="160">
        <v>0</v>
      </c>
      <c r="N32" s="160">
        <v>0</v>
      </c>
      <c r="O32" s="160">
        <v>0</v>
      </c>
      <c r="P32" s="160">
        <v>0</v>
      </c>
      <c r="Q32" s="160">
        <v>0</v>
      </c>
      <c r="R32" s="160">
        <v>0</v>
      </c>
      <c r="S32" s="160">
        <v>0</v>
      </c>
      <c r="T32" s="160">
        <v>0</v>
      </c>
      <c r="U32" s="160">
        <v>0</v>
      </c>
      <c r="V32" s="160">
        <v>0</v>
      </c>
      <c r="W32" s="160">
        <v>0</v>
      </c>
    </row>
    <row r="33" spans="1:23">
      <c r="A33" s="160"/>
      <c r="B33" s="160"/>
      <c r="C33" s="160">
        <v>5863.0830000000005</v>
      </c>
      <c r="D33" s="160">
        <v>7608.7330000000002</v>
      </c>
      <c r="E33" s="160">
        <v>0</v>
      </c>
      <c r="F33" s="160">
        <v>0</v>
      </c>
      <c r="G33" s="160">
        <v>0</v>
      </c>
      <c r="H33" s="160">
        <v>0</v>
      </c>
      <c r="I33" s="160">
        <v>0</v>
      </c>
      <c r="J33" s="160">
        <v>0</v>
      </c>
      <c r="K33" s="160">
        <v>0</v>
      </c>
      <c r="L33" s="160">
        <v>0</v>
      </c>
      <c r="M33" s="160">
        <v>0</v>
      </c>
      <c r="N33" s="160">
        <v>0</v>
      </c>
      <c r="O33" s="160">
        <v>0</v>
      </c>
      <c r="P33" s="160">
        <v>0</v>
      </c>
      <c r="Q33" s="160">
        <v>0</v>
      </c>
      <c r="R33" s="160">
        <v>0</v>
      </c>
      <c r="S33" s="160">
        <v>0</v>
      </c>
      <c r="T33" s="160">
        <v>0</v>
      </c>
      <c r="U33" s="160">
        <v>0</v>
      </c>
      <c r="V33" s="160">
        <v>0</v>
      </c>
      <c r="W33" s="160">
        <v>0</v>
      </c>
    </row>
    <row r="34" spans="1:23">
      <c r="A34" s="160"/>
      <c r="B34" s="160"/>
      <c r="C34" s="160">
        <v>24035.933000000001</v>
      </c>
      <c r="D34" s="160">
        <v>47783.291000000005</v>
      </c>
      <c r="E34" s="160">
        <v>0</v>
      </c>
      <c r="F34" s="160">
        <v>0</v>
      </c>
      <c r="G34" s="160">
        <v>0</v>
      </c>
      <c r="H34" s="160">
        <v>0</v>
      </c>
      <c r="I34" s="160">
        <v>0</v>
      </c>
      <c r="J34" s="160">
        <v>0</v>
      </c>
      <c r="K34" s="160">
        <v>0</v>
      </c>
      <c r="L34" s="160">
        <v>0</v>
      </c>
      <c r="M34" s="160">
        <v>0</v>
      </c>
      <c r="N34" s="160">
        <v>0</v>
      </c>
      <c r="O34" s="160">
        <v>0</v>
      </c>
      <c r="P34" s="160">
        <v>0</v>
      </c>
      <c r="Q34" s="160">
        <v>0</v>
      </c>
      <c r="R34" s="160">
        <v>0</v>
      </c>
      <c r="S34" s="160">
        <v>0</v>
      </c>
      <c r="T34" s="160">
        <v>0</v>
      </c>
      <c r="U34" s="160">
        <v>0</v>
      </c>
      <c r="V34" s="160">
        <v>0</v>
      </c>
      <c r="W34" s="160">
        <v>0</v>
      </c>
    </row>
    <row r="35" spans="1:23">
      <c r="A35" s="160"/>
      <c r="B35" s="160"/>
      <c r="C35" s="160">
        <v>11775.990000000003</v>
      </c>
      <c r="D35" s="160">
        <v>15768.763000000001</v>
      </c>
      <c r="E35" s="160">
        <v>193.5</v>
      </c>
      <c r="F35" s="160">
        <v>38.283999999999999</v>
      </c>
      <c r="G35" s="160">
        <v>8.2469999999999999</v>
      </c>
      <c r="H35" s="160">
        <v>50.82</v>
      </c>
      <c r="I35" s="160">
        <v>0</v>
      </c>
      <c r="J35" s="160">
        <v>0</v>
      </c>
      <c r="K35" s="160">
        <v>0</v>
      </c>
      <c r="L35" s="160">
        <v>0</v>
      </c>
      <c r="M35" s="160">
        <v>0</v>
      </c>
      <c r="N35" s="160">
        <v>0</v>
      </c>
      <c r="O35" s="160">
        <v>0</v>
      </c>
      <c r="P35" s="160">
        <v>0</v>
      </c>
      <c r="Q35" s="160">
        <v>0</v>
      </c>
      <c r="R35" s="160">
        <v>0</v>
      </c>
      <c r="S35" s="160">
        <v>0</v>
      </c>
      <c r="T35" s="160">
        <v>0</v>
      </c>
      <c r="U35" s="160">
        <v>0</v>
      </c>
      <c r="V35" s="160">
        <v>0</v>
      </c>
      <c r="W35" s="160">
        <v>0</v>
      </c>
    </row>
    <row r="36" spans="1:23">
      <c r="A36" s="160"/>
      <c r="B36" s="160"/>
      <c r="C36" s="160">
        <v>15901.942000000001</v>
      </c>
      <c r="D36" s="160">
        <v>27402.341</v>
      </c>
      <c r="E36" s="160">
        <v>0</v>
      </c>
      <c r="F36" s="160">
        <v>0</v>
      </c>
      <c r="G36" s="160">
        <v>3500</v>
      </c>
      <c r="H36" s="160">
        <v>300</v>
      </c>
      <c r="I36" s="160">
        <v>0</v>
      </c>
      <c r="J36" s="160">
        <v>0</v>
      </c>
      <c r="K36" s="160">
        <v>0</v>
      </c>
      <c r="L36" s="160">
        <v>0</v>
      </c>
      <c r="M36" s="160">
        <v>0</v>
      </c>
      <c r="N36" s="160">
        <v>0</v>
      </c>
      <c r="O36" s="160">
        <v>0</v>
      </c>
      <c r="P36" s="160">
        <v>0</v>
      </c>
      <c r="Q36" s="160">
        <v>0</v>
      </c>
      <c r="R36" s="160">
        <v>0</v>
      </c>
      <c r="S36" s="160">
        <v>0</v>
      </c>
      <c r="T36" s="160">
        <v>0</v>
      </c>
      <c r="U36" s="160">
        <v>0</v>
      </c>
      <c r="V36" s="160">
        <v>0</v>
      </c>
      <c r="W36" s="160">
        <v>0</v>
      </c>
    </row>
    <row r="37" spans="1:23">
      <c r="A37" s="160"/>
      <c r="B37" s="160"/>
      <c r="C37" s="160">
        <v>0</v>
      </c>
      <c r="D37" s="160">
        <v>16556.400000000001</v>
      </c>
      <c r="E37" s="160">
        <v>0</v>
      </c>
      <c r="F37" s="160">
        <v>2800</v>
      </c>
      <c r="G37" s="160">
        <v>0</v>
      </c>
      <c r="H37" s="160">
        <v>0</v>
      </c>
      <c r="I37" s="160">
        <v>0</v>
      </c>
      <c r="J37" s="160">
        <v>0</v>
      </c>
      <c r="K37" s="160">
        <v>0</v>
      </c>
      <c r="L37" s="160">
        <v>0</v>
      </c>
      <c r="M37" s="160">
        <v>0</v>
      </c>
      <c r="N37" s="160">
        <v>0</v>
      </c>
      <c r="O37" s="160">
        <v>0</v>
      </c>
      <c r="P37" s="160">
        <v>0</v>
      </c>
      <c r="Q37" s="160">
        <v>0</v>
      </c>
      <c r="R37" s="160">
        <v>0</v>
      </c>
      <c r="S37" s="160">
        <v>0</v>
      </c>
      <c r="T37" s="160">
        <v>0</v>
      </c>
      <c r="U37" s="160">
        <v>0</v>
      </c>
      <c r="V37" s="160">
        <v>0</v>
      </c>
      <c r="W37" s="160">
        <v>0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.78750002384185791" right="0.78750002384185791" top="0.59027779102325439" bottom="0.59027779102325439" header="0.51180553436279297" footer="0.51180553436279297"/>
  <pageSetup paperSize="9" scale="37" fitToHeight="999" orientation="landscape" errors="blank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1"/>
  <sheetViews>
    <sheetView showGridLines="0" zoomScaleNormal="100" zoomScaleSheetLayoutView="100" workbookViewId="0">
      <pane ySplit="13" topLeftCell="A14" activePane="bottomLeft" state="frozen"/>
      <selection activeCell="D123" sqref="D123"/>
      <selection pane="bottomLeft" activeCell="H19" sqref="H19"/>
    </sheetView>
  </sheetViews>
  <sheetFormatPr defaultColWidth="9.140625" defaultRowHeight="11.25"/>
  <cols>
    <col min="1" max="1" width="5.7109375" style="161" customWidth="1"/>
    <col min="2" max="2" width="4.5703125" style="161" customWidth="1"/>
    <col min="3" max="3" width="4.7109375" style="161" customWidth="1"/>
    <col min="4" max="4" width="12.7109375" style="161" customWidth="1"/>
    <col min="5" max="5" width="55.7109375" style="161" customWidth="1"/>
    <col min="6" max="6" width="4.7109375" style="161" customWidth="1"/>
    <col min="7" max="7" width="9.5703125" style="161" customWidth="1"/>
    <col min="8" max="8" width="9.85546875" style="161" customWidth="1"/>
    <col min="9" max="9" width="12.7109375" style="161" customWidth="1"/>
    <col min="10" max="11" width="10.7109375" style="161" hidden="1" customWidth="1"/>
    <col min="12" max="12" width="9.7109375" style="161" hidden="1" customWidth="1"/>
    <col min="13" max="13" width="11.5703125" style="161" hidden="1" customWidth="1"/>
    <col min="14" max="14" width="6" style="161" customWidth="1"/>
    <col min="15" max="15" width="6.7109375" style="161" hidden="1" customWidth="1"/>
    <col min="16" max="16" width="7.140625" style="161" hidden="1" customWidth="1"/>
    <col min="17" max="19" width="9.140625" style="161" hidden="1" customWidth="1"/>
    <col min="20" max="20" width="18.7109375" style="161" hidden="1" customWidth="1"/>
    <col min="21" max="16384" width="9.140625" style="161"/>
  </cols>
  <sheetData>
    <row r="1" spans="1:21" ht="18">
      <c r="A1" s="117" t="s">
        <v>304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96"/>
      <c r="P1" s="196"/>
      <c r="Q1" s="147"/>
      <c r="R1" s="147"/>
      <c r="S1" s="147"/>
      <c r="T1" s="147"/>
    </row>
    <row r="2" spans="1:21">
      <c r="A2" s="201" t="s">
        <v>74</v>
      </c>
      <c r="B2" s="199"/>
      <c r="C2" s="200" t="str">
        <f>'Krycí list'!E5</f>
        <v>Modernizácia fakultnej nemocnice Trenčín  - Nový pavilón centrálnych operačných sál, OAIM a urgent.príjem -stupeň PSP</v>
      </c>
      <c r="D2" s="197"/>
      <c r="E2" s="197"/>
      <c r="F2" s="199"/>
      <c r="G2" s="199"/>
      <c r="H2" s="199"/>
      <c r="I2" s="199"/>
      <c r="J2" s="199"/>
      <c r="K2" s="199"/>
      <c r="L2" s="147"/>
      <c r="M2" s="147"/>
      <c r="N2" s="147"/>
      <c r="O2" s="196"/>
      <c r="P2" s="196"/>
      <c r="Q2" s="147"/>
      <c r="R2" s="147"/>
      <c r="S2" s="147"/>
      <c r="T2" s="147"/>
    </row>
    <row r="3" spans="1:21">
      <c r="A3" s="201" t="s">
        <v>303</v>
      </c>
      <c r="B3" s="199"/>
      <c r="C3" s="200" t="s">
        <v>314</v>
      </c>
      <c r="D3" s="197"/>
      <c r="E3" s="197"/>
      <c r="F3" s="199"/>
      <c r="G3" s="199"/>
      <c r="H3" s="199"/>
      <c r="I3" s="200"/>
      <c r="J3" s="197"/>
      <c r="K3" s="197"/>
      <c r="L3" s="147"/>
      <c r="M3" s="147"/>
      <c r="N3" s="147"/>
      <c r="O3" s="196"/>
      <c r="P3" s="196"/>
      <c r="Q3" s="147"/>
      <c r="R3" s="147"/>
      <c r="S3" s="147"/>
      <c r="T3" s="147"/>
    </row>
    <row r="4" spans="1:21">
      <c r="A4" s="201" t="s">
        <v>301</v>
      </c>
      <c r="B4" s="199"/>
      <c r="C4" s="200"/>
      <c r="D4" s="197"/>
      <c r="E4" s="197"/>
      <c r="F4" s="199"/>
      <c r="G4" s="199"/>
      <c r="H4" s="199"/>
      <c r="I4" s="200"/>
      <c r="J4" s="197"/>
      <c r="K4" s="197"/>
      <c r="L4" s="147"/>
      <c r="M4" s="147"/>
      <c r="N4" s="147"/>
      <c r="O4" s="196"/>
      <c r="P4" s="196"/>
      <c r="Q4" s="147"/>
      <c r="R4" s="147"/>
      <c r="S4" s="147"/>
      <c r="T4" s="147"/>
    </row>
    <row r="5" spans="1:21">
      <c r="A5" s="199" t="s">
        <v>300</v>
      </c>
      <c r="B5" s="199"/>
      <c r="C5" s="200"/>
      <c r="D5" s="197"/>
      <c r="E5" s="197"/>
      <c r="F5" s="199"/>
      <c r="G5" s="199"/>
      <c r="H5" s="199"/>
      <c r="I5" s="198"/>
      <c r="J5" s="197"/>
      <c r="K5" s="197"/>
      <c r="L5" s="147"/>
      <c r="M5" s="147"/>
      <c r="N5" s="147"/>
      <c r="O5" s="196"/>
      <c r="P5" s="196"/>
      <c r="Q5" s="147"/>
      <c r="R5" s="147"/>
      <c r="S5" s="147"/>
      <c r="T5" s="147"/>
    </row>
    <row r="6" spans="1:21" ht="5.25" customHeight="1">
      <c r="A6" s="199"/>
      <c r="B6" s="199"/>
      <c r="C6" s="200"/>
      <c r="D6" s="197"/>
      <c r="E6" s="197"/>
      <c r="F6" s="199"/>
      <c r="G6" s="199"/>
      <c r="H6" s="199"/>
      <c r="I6" s="198"/>
      <c r="J6" s="197"/>
      <c r="K6" s="197"/>
      <c r="L6" s="147"/>
      <c r="M6" s="147"/>
      <c r="N6" s="147"/>
      <c r="O6" s="196"/>
      <c r="P6" s="196"/>
      <c r="Q6" s="147"/>
      <c r="R6" s="147"/>
      <c r="S6" s="147"/>
      <c r="T6" s="147"/>
    </row>
    <row r="7" spans="1:21">
      <c r="A7" s="199" t="s">
        <v>77</v>
      </c>
      <c r="B7" s="199"/>
      <c r="C7" s="200" t="str">
        <f>'Krycí list'!E26</f>
        <v>Fakultná nemocnica Trenčín, Legionárska 28</v>
      </c>
      <c r="D7" s="197"/>
      <c r="E7" s="197"/>
      <c r="F7" s="199"/>
      <c r="G7" s="199"/>
      <c r="H7" s="199"/>
      <c r="I7" s="198"/>
      <c r="J7" s="197"/>
      <c r="K7" s="197"/>
      <c r="L7" s="147"/>
      <c r="M7" s="147"/>
      <c r="N7" s="147"/>
      <c r="O7" s="196"/>
      <c r="P7" s="196"/>
      <c r="Q7" s="147"/>
      <c r="R7" s="147"/>
      <c r="S7" s="147"/>
      <c r="T7" s="147"/>
    </row>
    <row r="8" spans="1:21">
      <c r="A8" s="199" t="s">
        <v>79</v>
      </c>
      <c r="B8" s="199"/>
      <c r="C8" s="200"/>
      <c r="D8" s="197"/>
      <c r="E8" s="197"/>
      <c r="F8" s="199"/>
      <c r="G8" s="199"/>
      <c r="H8" s="199"/>
      <c r="I8" s="198"/>
      <c r="J8" s="197"/>
      <c r="K8" s="197"/>
      <c r="L8" s="147"/>
      <c r="M8" s="147"/>
      <c r="N8" s="147"/>
      <c r="O8" s="196"/>
      <c r="P8" s="196"/>
      <c r="Q8" s="147"/>
      <c r="R8" s="147"/>
      <c r="S8" s="147"/>
      <c r="T8" s="147"/>
    </row>
    <row r="9" spans="1:21">
      <c r="A9" s="199" t="s">
        <v>75</v>
      </c>
      <c r="B9" s="199"/>
      <c r="C9" s="200" t="s">
        <v>22</v>
      </c>
      <c r="D9" s="197"/>
      <c r="E9" s="197"/>
      <c r="F9" s="199"/>
      <c r="G9" s="199"/>
      <c r="H9" s="199"/>
      <c r="I9" s="198"/>
      <c r="J9" s="197"/>
      <c r="K9" s="197"/>
      <c r="L9" s="147"/>
      <c r="M9" s="147"/>
      <c r="N9" s="147"/>
      <c r="O9" s="196"/>
      <c r="P9" s="196"/>
      <c r="Q9" s="147"/>
      <c r="R9" s="147"/>
      <c r="S9" s="147"/>
      <c r="T9" s="147"/>
    </row>
    <row r="10" spans="1:21" ht="6" customHeight="1">
      <c r="A10" s="147"/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96"/>
      <c r="P10" s="196"/>
      <c r="Q10" s="147"/>
      <c r="R10" s="147"/>
      <c r="S10" s="147"/>
      <c r="T10" s="147"/>
    </row>
    <row r="11" spans="1:21" ht="22.5">
      <c r="A11" s="150" t="s">
        <v>299</v>
      </c>
      <c r="B11" s="151" t="s">
        <v>298</v>
      </c>
      <c r="C11" s="151" t="s">
        <v>297</v>
      </c>
      <c r="D11" s="151" t="s">
        <v>296</v>
      </c>
      <c r="E11" s="151" t="s">
        <v>82</v>
      </c>
      <c r="F11" s="151" t="s">
        <v>295</v>
      </c>
      <c r="G11" s="151" t="s">
        <v>294</v>
      </c>
      <c r="H11" s="151" t="s">
        <v>293</v>
      </c>
      <c r="I11" s="151" t="s">
        <v>292</v>
      </c>
      <c r="J11" s="151" t="s">
        <v>291</v>
      </c>
      <c r="K11" s="151" t="s">
        <v>290</v>
      </c>
      <c r="L11" s="151" t="s">
        <v>289</v>
      </c>
      <c r="M11" s="151" t="s">
        <v>288</v>
      </c>
      <c r="N11" s="151" t="s">
        <v>287</v>
      </c>
      <c r="O11" s="195" t="s">
        <v>286</v>
      </c>
      <c r="P11" s="195" t="s">
        <v>285</v>
      </c>
      <c r="Q11" s="151"/>
      <c r="R11" s="151"/>
      <c r="S11" s="151"/>
      <c r="T11" s="194" t="s">
        <v>284</v>
      </c>
      <c r="U11" s="191"/>
    </row>
    <row r="12" spans="1:21">
      <c r="A12" s="153">
        <v>1</v>
      </c>
      <c r="B12" s="154">
        <v>2</v>
      </c>
      <c r="C12" s="154">
        <v>3</v>
      </c>
      <c r="D12" s="154">
        <v>4</v>
      </c>
      <c r="E12" s="154">
        <v>5</v>
      </c>
      <c r="F12" s="154">
        <v>6</v>
      </c>
      <c r="G12" s="154">
        <v>7</v>
      </c>
      <c r="H12" s="154">
        <v>8</v>
      </c>
      <c r="I12" s="154">
        <v>9</v>
      </c>
      <c r="J12" s="154"/>
      <c r="K12" s="154"/>
      <c r="L12" s="154"/>
      <c r="M12" s="154"/>
      <c r="N12" s="154">
        <v>10</v>
      </c>
      <c r="O12" s="193">
        <v>11</v>
      </c>
      <c r="P12" s="193">
        <v>12</v>
      </c>
      <c r="Q12" s="154"/>
      <c r="R12" s="154"/>
      <c r="S12" s="154"/>
      <c r="T12" s="192">
        <v>11</v>
      </c>
      <c r="U12" s="191"/>
    </row>
    <row r="13" spans="1:21" ht="4.5" customHeight="1">
      <c r="A13" s="147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56"/>
      <c r="O13" s="190"/>
      <c r="P13" s="189"/>
      <c r="Q13" s="156"/>
      <c r="R13" s="156"/>
      <c r="S13" s="156"/>
      <c r="T13" s="156"/>
    </row>
    <row r="14" spans="1:21" s="175" customFormat="1" ht="12.75" customHeight="1">
      <c r="A14" s="186"/>
      <c r="B14" s="188" t="s">
        <v>58</v>
      </c>
      <c r="C14" s="186"/>
      <c r="D14" s="186" t="s">
        <v>157</v>
      </c>
      <c r="E14" s="186" t="s">
        <v>308</v>
      </c>
      <c r="F14" s="186"/>
      <c r="G14" s="186"/>
      <c r="H14" s="186"/>
      <c r="I14" s="187">
        <f>I15</f>
        <v>0</v>
      </c>
      <c r="J14" s="186"/>
      <c r="K14" s="187">
        <f>K15</f>
        <v>0</v>
      </c>
      <c r="L14" s="186"/>
      <c r="M14" s="187">
        <f>M15</f>
        <v>0</v>
      </c>
      <c r="N14" s="186"/>
      <c r="P14" s="175" t="s">
        <v>155</v>
      </c>
    </row>
    <row r="15" spans="1:21" s="172" customFormat="1" ht="12.75" customHeight="1">
      <c r="B15" s="174" t="s">
        <v>58</v>
      </c>
      <c r="D15" s="172" t="s">
        <v>309</v>
      </c>
      <c r="E15" s="172" t="s">
        <v>310</v>
      </c>
      <c r="I15" s="173">
        <f>I16</f>
        <v>0</v>
      </c>
      <c r="K15" s="173">
        <f>K16</f>
        <v>0</v>
      </c>
      <c r="M15" s="173">
        <f>M16</f>
        <v>0</v>
      </c>
      <c r="P15" s="172" t="s">
        <v>152</v>
      </c>
    </row>
    <row r="16" spans="1:21" s="164" customFormat="1" ht="12.75" customHeight="1">
      <c r="A16" s="169">
        <v>1</v>
      </c>
      <c r="B16" s="169" t="s">
        <v>151</v>
      </c>
      <c r="C16" s="169" t="s">
        <v>150</v>
      </c>
      <c r="D16" s="171" t="s">
        <v>311</v>
      </c>
      <c r="E16" s="170" t="s">
        <v>312</v>
      </c>
      <c r="F16" s="169" t="s">
        <v>313</v>
      </c>
      <c r="G16" s="167">
        <v>1</v>
      </c>
      <c r="H16" s="167"/>
      <c r="I16" s="167">
        <f>ROUND(G16*H16,3)</f>
        <v>0</v>
      </c>
      <c r="J16" s="168">
        <v>0</v>
      </c>
      <c r="K16" s="167">
        <f>G16*J16</f>
        <v>0</v>
      </c>
      <c r="L16" s="168">
        <v>0</v>
      </c>
      <c r="M16" s="167">
        <f>G16*L16</f>
        <v>0</v>
      </c>
      <c r="N16" s="166">
        <v>20</v>
      </c>
      <c r="O16" s="165">
        <v>64</v>
      </c>
      <c r="P16" s="164" t="s">
        <v>146</v>
      </c>
    </row>
    <row r="17" spans="1:13" s="205" customFormat="1" ht="24" customHeight="1">
      <c r="A17" s="202"/>
      <c r="B17" s="202"/>
      <c r="C17" s="202"/>
      <c r="E17" s="203" t="s">
        <v>315</v>
      </c>
      <c r="F17" s="204"/>
      <c r="G17" s="202"/>
      <c r="H17" s="202"/>
    </row>
    <row r="18" spans="1:13" s="205" customFormat="1" ht="24" customHeight="1">
      <c r="A18" s="202"/>
      <c r="B18" s="202"/>
      <c r="C18" s="202"/>
      <c r="E18" s="203" t="s">
        <v>316</v>
      </c>
      <c r="F18" s="204"/>
      <c r="G18" s="202"/>
      <c r="H18" s="202"/>
    </row>
    <row r="19" spans="1:13" s="205" customFormat="1" ht="24" customHeight="1">
      <c r="A19" s="202"/>
      <c r="B19" s="202"/>
      <c r="C19" s="202"/>
      <c r="E19" s="203" t="s">
        <v>317</v>
      </c>
      <c r="F19" s="204"/>
      <c r="G19" s="202"/>
      <c r="H19" s="202"/>
    </row>
    <row r="20" spans="1:13" s="205" customFormat="1" ht="24" customHeight="1">
      <c r="A20" s="202"/>
      <c r="B20" s="202"/>
      <c r="C20" s="202"/>
      <c r="E20" s="203" t="s">
        <v>318</v>
      </c>
      <c r="F20" s="204"/>
      <c r="G20" s="202"/>
      <c r="H20" s="202"/>
    </row>
    <row r="21" spans="1:13" s="162" customFormat="1">
      <c r="E21" s="162" t="s">
        <v>125</v>
      </c>
      <c r="I21" s="163">
        <f>I14</f>
        <v>0</v>
      </c>
      <c r="K21" s="163">
        <f>K14</f>
        <v>0</v>
      </c>
      <c r="M21" s="163">
        <f>M14</f>
        <v>0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.59055118110236227" right="0.59055118110236227" top="0.59055118110236227" bottom="0.59055118110236227" header="0.51181102362204722" footer="0.51181102362204722"/>
  <pageSetup paperSize="9" scale="73" fitToHeight="999" orientation="portrait" errors="blank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424"/>
  <sheetViews>
    <sheetView showGridLines="0" zoomScaleNormal="100" zoomScaleSheetLayoutView="100" workbookViewId="0">
      <pane ySplit="13" topLeftCell="A14" activePane="bottomLeft" state="frozen"/>
      <selection activeCell="D123" sqref="D123"/>
      <selection pane="bottomLeft" activeCell="Y403" sqref="Y403"/>
    </sheetView>
  </sheetViews>
  <sheetFormatPr defaultColWidth="9.140625" defaultRowHeight="11.25"/>
  <cols>
    <col min="1" max="1" width="5.7109375" style="210" customWidth="1"/>
    <col min="2" max="2" width="4.5703125" style="210" customWidth="1"/>
    <col min="3" max="3" width="4.7109375" style="210" customWidth="1"/>
    <col min="4" max="4" width="12.7109375" style="210" customWidth="1"/>
    <col min="5" max="5" width="55.7109375" style="210" customWidth="1"/>
    <col min="6" max="6" width="4.7109375" style="210" customWidth="1"/>
    <col min="7" max="7" width="9.5703125" style="210" customWidth="1"/>
    <col min="8" max="8" width="9.85546875" style="210" customWidth="1"/>
    <col min="9" max="9" width="12.7109375" style="210" customWidth="1"/>
    <col min="10" max="11" width="10.7109375" style="210" hidden="1" customWidth="1"/>
    <col min="12" max="12" width="9.7109375" style="210" hidden="1" customWidth="1"/>
    <col min="13" max="13" width="11.5703125" style="210" hidden="1" customWidth="1"/>
    <col min="14" max="14" width="6" style="210" customWidth="1"/>
    <col min="15" max="15" width="6.7109375" style="210" hidden="1" customWidth="1"/>
    <col min="16" max="16" width="7.140625" style="210" hidden="1" customWidth="1"/>
    <col min="17" max="19" width="9.140625" style="210" hidden="1" customWidth="1"/>
    <col min="20" max="20" width="18.7109375" style="210" hidden="1" customWidth="1"/>
    <col min="21" max="16384" width="9.140625" style="210"/>
  </cols>
  <sheetData>
    <row r="1" spans="1:21" ht="18">
      <c r="A1" s="207" t="s">
        <v>304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9"/>
      <c r="P1" s="209"/>
      <c r="Q1" s="208"/>
      <c r="R1" s="208"/>
      <c r="S1" s="208"/>
      <c r="T1" s="208"/>
    </row>
    <row r="2" spans="1:21">
      <c r="A2" s="211" t="s">
        <v>74</v>
      </c>
      <c r="B2" s="212"/>
      <c r="C2" s="200" t="str">
        <f>'Krycí list'!E5</f>
        <v>Modernizácia fakultnej nemocnice Trenčín  - Nový pavilón centrálnych operačných sál, OAIM a urgent.príjem -stupeň PSP</v>
      </c>
      <c r="D2" s="214"/>
      <c r="E2" s="214"/>
      <c r="F2" s="212"/>
      <c r="G2" s="212"/>
      <c r="H2" s="212"/>
      <c r="I2" s="212"/>
      <c r="J2" s="212"/>
      <c r="K2" s="212"/>
      <c r="L2" s="208"/>
      <c r="M2" s="208"/>
      <c r="N2" s="208"/>
      <c r="O2" s="209"/>
      <c r="P2" s="209"/>
      <c r="Q2" s="208"/>
      <c r="R2" s="208"/>
      <c r="S2" s="208"/>
      <c r="T2" s="208"/>
    </row>
    <row r="3" spans="1:21">
      <c r="A3" s="211" t="s">
        <v>303</v>
      </c>
      <c r="B3" s="212"/>
      <c r="C3" s="200" t="s">
        <v>319</v>
      </c>
      <c r="D3" s="214"/>
      <c r="E3" s="214"/>
      <c r="F3" s="212"/>
      <c r="G3" s="212"/>
      <c r="H3" s="212"/>
      <c r="I3" s="213"/>
      <c r="J3" s="214"/>
      <c r="K3" s="214"/>
      <c r="L3" s="208"/>
      <c r="M3" s="208"/>
      <c r="N3" s="208"/>
      <c r="O3" s="209"/>
      <c r="P3" s="209"/>
      <c r="Q3" s="208"/>
      <c r="R3" s="208"/>
      <c r="S3" s="208"/>
      <c r="T3" s="208"/>
    </row>
    <row r="4" spans="1:21">
      <c r="A4" s="211" t="s">
        <v>301</v>
      </c>
      <c r="B4" s="212"/>
      <c r="C4" s="200" t="s">
        <v>1124</v>
      </c>
      <c r="D4" s="214"/>
      <c r="E4" s="214"/>
      <c r="F4" s="212"/>
      <c r="G4" s="212"/>
      <c r="H4" s="212"/>
      <c r="I4" s="213"/>
      <c r="J4" s="214"/>
      <c r="K4" s="214"/>
      <c r="L4" s="208"/>
      <c r="M4" s="208"/>
      <c r="N4" s="208"/>
      <c r="O4" s="209"/>
      <c r="P4" s="209"/>
      <c r="Q4" s="208"/>
      <c r="R4" s="208"/>
      <c r="S4" s="208"/>
      <c r="T4" s="208"/>
    </row>
    <row r="5" spans="1:21">
      <c r="A5" s="212" t="s">
        <v>300</v>
      </c>
      <c r="B5" s="212"/>
      <c r="C5" s="200" t="s">
        <v>6</v>
      </c>
      <c r="D5" s="214"/>
      <c r="E5" s="214"/>
      <c r="F5" s="212"/>
      <c r="G5" s="212"/>
      <c r="H5" s="212"/>
      <c r="I5" s="215"/>
      <c r="J5" s="214"/>
      <c r="K5" s="214"/>
      <c r="L5" s="208"/>
      <c r="M5" s="208"/>
      <c r="N5" s="208"/>
      <c r="O5" s="209"/>
      <c r="P5" s="209"/>
      <c r="Q5" s="208"/>
      <c r="R5" s="208"/>
      <c r="S5" s="208"/>
      <c r="T5" s="208"/>
    </row>
    <row r="6" spans="1:21" ht="5.25" customHeight="1">
      <c r="A6" s="212"/>
      <c r="B6" s="212"/>
      <c r="C6" s="200"/>
      <c r="D6" s="214"/>
      <c r="E6" s="214"/>
      <c r="F6" s="212"/>
      <c r="G6" s="212"/>
      <c r="H6" s="212"/>
      <c r="I6" s="215"/>
      <c r="J6" s="214"/>
      <c r="K6" s="214"/>
      <c r="L6" s="208"/>
      <c r="M6" s="208"/>
      <c r="N6" s="208"/>
      <c r="O6" s="209"/>
      <c r="P6" s="209"/>
      <c r="Q6" s="208"/>
      <c r="R6" s="208"/>
      <c r="S6" s="208"/>
      <c r="T6" s="208"/>
    </row>
    <row r="7" spans="1:21">
      <c r="A7" s="212" t="s">
        <v>77</v>
      </c>
      <c r="B7" s="212"/>
      <c r="C7" s="200" t="str">
        <f>'Krycí list'!E26</f>
        <v>Fakultná nemocnica Trenčín, Legionárska 28</v>
      </c>
      <c r="D7" s="214"/>
      <c r="E7" s="214"/>
      <c r="F7" s="212"/>
      <c r="G7" s="212"/>
      <c r="H7" s="212"/>
      <c r="I7" s="215"/>
      <c r="J7" s="214"/>
      <c r="K7" s="214"/>
      <c r="L7" s="208"/>
      <c r="M7" s="208"/>
      <c r="N7" s="208"/>
      <c r="O7" s="209"/>
      <c r="P7" s="209"/>
      <c r="Q7" s="208"/>
      <c r="R7" s="208"/>
      <c r="S7" s="208"/>
      <c r="T7" s="208"/>
    </row>
    <row r="8" spans="1:21">
      <c r="A8" s="212" t="s">
        <v>79</v>
      </c>
      <c r="B8" s="212"/>
      <c r="C8" s="213"/>
      <c r="D8" s="214"/>
      <c r="E8" s="214"/>
      <c r="F8" s="212"/>
      <c r="G8" s="212"/>
      <c r="H8" s="212"/>
      <c r="I8" s="215"/>
      <c r="J8" s="214"/>
      <c r="K8" s="214"/>
      <c r="L8" s="208"/>
      <c r="M8" s="208"/>
      <c r="N8" s="208"/>
      <c r="O8" s="209"/>
      <c r="P8" s="209"/>
      <c r="Q8" s="208"/>
      <c r="R8" s="208"/>
      <c r="S8" s="208"/>
      <c r="T8" s="208"/>
    </row>
    <row r="9" spans="1:21">
      <c r="A9" s="212" t="s">
        <v>75</v>
      </c>
      <c r="B9" s="212"/>
      <c r="C9" s="213" t="s">
        <v>22</v>
      </c>
      <c r="D9" s="214"/>
      <c r="E9" s="214"/>
      <c r="F9" s="212"/>
      <c r="G9" s="212"/>
      <c r="H9" s="212"/>
      <c r="I9" s="215"/>
      <c r="J9" s="214"/>
      <c r="K9" s="214"/>
      <c r="L9" s="208"/>
      <c r="M9" s="208"/>
      <c r="N9" s="208"/>
      <c r="O9" s="209"/>
      <c r="P9" s="209"/>
      <c r="Q9" s="208"/>
      <c r="R9" s="208"/>
      <c r="S9" s="208"/>
      <c r="T9" s="208"/>
    </row>
    <row r="10" spans="1:21" ht="6" customHeight="1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9"/>
      <c r="P10" s="209"/>
      <c r="Q10" s="208"/>
      <c r="R10" s="208"/>
      <c r="S10" s="208"/>
      <c r="T10" s="208"/>
    </row>
    <row r="11" spans="1:21" ht="22.5">
      <c r="A11" s="216" t="s">
        <v>299</v>
      </c>
      <c r="B11" s="217" t="s">
        <v>298</v>
      </c>
      <c r="C11" s="217" t="s">
        <v>297</v>
      </c>
      <c r="D11" s="217" t="s">
        <v>296</v>
      </c>
      <c r="E11" s="217" t="s">
        <v>82</v>
      </c>
      <c r="F11" s="217" t="s">
        <v>295</v>
      </c>
      <c r="G11" s="217" t="s">
        <v>294</v>
      </c>
      <c r="H11" s="217" t="s">
        <v>293</v>
      </c>
      <c r="I11" s="217" t="s">
        <v>292</v>
      </c>
      <c r="J11" s="217" t="s">
        <v>291</v>
      </c>
      <c r="K11" s="217" t="s">
        <v>290</v>
      </c>
      <c r="L11" s="217" t="s">
        <v>289</v>
      </c>
      <c r="M11" s="217" t="s">
        <v>288</v>
      </c>
      <c r="N11" s="217" t="s">
        <v>287</v>
      </c>
      <c r="O11" s="218" t="s">
        <v>286</v>
      </c>
      <c r="P11" s="218" t="s">
        <v>285</v>
      </c>
      <c r="Q11" s="217"/>
      <c r="R11" s="217"/>
      <c r="S11" s="217"/>
      <c r="T11" s="219" t="s">
        <v>284</v>
      </c>
      <c r="U11" s="220"/>
    </row>
    <row r="12" spans="1:21">
      <c r="A12" s="221">
        <v>1</v>
      </c>
      <c r="B12" s="222">
        <v>2</v>
      </c>
      <c r="C12" s="222">
        <v>3</v>
      </c>
      <c r="D12" s="222">
        <v>4</v>
      </c>
      <c r="E12" s="222">
        <v>5</v>
      </c>
      <c r="F12" s="222">
        <v>6</v>
      </c>
      <c r="G12" s="222">
        <v>7</v>
      </c>
      <c r="H12" s="222">
        <v>8</v>
      </c>
      <c r="I12" s="222">
        <v>9</v>
      </c>
      <c r="J12" s="222"/>
      <c r="K12" s="222"/>
      <c r="L12" s="222"/>
      <c r="M12" s="222"/>
      <c r="N12" s="222">
        <v>10</v>
      </c>
      <c r="O12" s="223">
        <v>11</v>
      </c>
      <c r="P12" s="223">
        <v>12</v>
      </c>
      <c r="Q12" s="222"/>
      <c r="R12" s="222"/>
      <c r="S12" s="222"/>
      <c r="T12" s="224">
        <v>11</v>
      </c>
      <c r="U12" s="220"/>
    </row>
    <row r="13" spans="1:21" ht="4.5" customHeight="1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25"/>
      <c r="O13" s="226"/>
      <c r="P13" s="227"/>
      <c r="Q13" s="225"/>
      <c r="R13" s="225"/>
      <c r="S13" s="225"/>
      <c r="T13" s="225"/>
    </row>
    <row r="14" spans="1:21" s="231" customFormat="1" ht="12.75" customHeight="1">
      <c r="A14" s="228"/>
      <c r="B14" s="229" t="s">
        <v>58</v>
      </c>
      <c r="C14" s="228"/>
      <c r="D14" s="228" t="s">
        <v>38</v>
      </c>
      <c r="E14" s="228" t="s">
        <v>283</v>
      </c>
      <c r="F14" s="228"/>
      <c r="G14" s="228"/>
      <c r="H14" s="228"/>
      <c r="I14" s="230">
        <f>I15+I28+I41+I72+I98+I101+I137+I153</f>
        <v>0</v>
      </c>
      <c r="J14" s="228"/>
      <c r="K14" s="230">
        <f>K15+K28+K41+K72+K98+K101+K137+K153</f>
        <v>6391.5333853145567</v>
      </c>
      <c r="L14" s="228"/>
      <c r="M14" s="230">
        <f>M15+M28+M41+M72+M98+M101+M137+M153</f>
        <v>0</v>
      </c>
      <c r="N14" s="228"/>
      <c r="P14" s="231" t="s">
        <v>155</v>
      </c>
    </row>
    <row r="15" spans="1:21" s="232" customFormat="1" ht="12.75" customHeight="1">
      <c r="B15" s="233" t="s">
        <v>58</v>
      </c>
      <c r="D15" s="232" t="s">
        <v>152</v>
      </c>
      <c r="E15" s="232" t="s">
        <v>282</v>
      </c>
      <c r="I15" s="234">
        <f>SUM(I16:I27)</f>
        <v>0</v>
      </c>
      <c r="K15" s="234">
        <f>SUM(K16:K27)</f>
        <v>0</v>
      </c>
      <c r="M15" s="234">
        <f>SUM(M16:M27)</f>
        <v>0</v>
      </c>
      <c r="P15" s="232" t="s">
        <v>152</v>
      </c>
    </row>
    <row r="16" spans="1:21" s="242" customFormat="1" ht="22.5" customHeight="1">
      <c r="A16" s="235">
        <v>1</v>
      </c>
      <c r="B16" s="235" t="s">
        <v>151</v>
      </c>
      <c r="C16" s="235" t="s">
        <v>150</v>
      </c>
      <c r="D16" s="236" t="s">
        <v>323</v>
      </c>
      <c r="E16" s="237" t="s">
        <v>324</v>
      </c>
      <c r="F16" s="235" t="s">
        <v>182</v>
      </c>
      <c r="G16" s="238">
        <v>771.13499999999999</v>
      </c>
      <c r="H16" s="238"/>
      <c r="I16" s="238">
        <f t="shared" ref="I16:I27" si="0">ROUND(G16*H16,3)</f>
        <v>0</v>
      </c>
      <c r="J16" s="239">
        <v>0</v>
      </c>
      <c r="K16" s="238">
        <f t="shared" ref="K16:K27" si="1">G16*J16</f>
        <v>0</v>
      </c>
      <c r="L16" s="239">
        <v>0</v>
      </c>
      <c r="M16" s="238">
        <f t="shared" ref="M16:M27" si="2">G16*L16</f>
        <v>0</v>
      </c>
      <c r="N16" s="240">
        <v>20</v>
      </c>
      <c r="O16" s="241">
        <v>4</v>
      </c>
      <c r="P16" s="242" t="s">
        <v>146</v>
      </c>
    </row>
    <row r="17" spans="1:16" s="242" customFormat="1" ht="12.75" customHeight="1">
      <c r="A17" s="235">
        <v>2</v>
      </c>
      <c r="B17" s="235" t="s">
        <v>151</v>
      </c>
      <c r="C17" s="235" t="s">
        <v>150</v>
      </c>
      <c r="D17" s="236" t="s">
        <v>325</v>
      </c>
      <c r="E17" s="237" t="s">
        <v>326</v>
      </c>
      <c r="F17" s="235" t="s">
        <v>182</v>
      </c>
      <c r="G17" s="238">
        <v>1079.5889999999999</v>
      </c>
      <c r="H17" s="238"/>
      <c r="I17" s="238">
        <f t="shared" si="0"/>
        <v>0</v>
      </c>
      <c r="J17" s="239">
        <v>0</v>
      </c>
      <c r="K17" s="238">
        <f t="shared" si="1"/>
        <v>0</v>
      </c>
      <c r="L17" s="239">
        <v>0</v>
      </c>
      <c r="M17" s="238">
        <f t="shared" si="2"/>
        <v>0</v>
      </c>
      <c r="N17" s="240">
        <v>20</v>
      </c>
      <c r="O17" s="241">
        <v>4</v>
      </c>
      <c r="P17" s="242" t="s">
        <v>146</v>
      </c>
    </row>
    <row r="18" spans="1:16" s="242" customFormat="1" ht="12.75" customHeight="1">
      <c r="A18" s="235">
        <v>3</v>
      </c>
      <c r="B18" s="235" t="s">
        <v>151</v>
      </c>
      <c r="C18" s="235" t="s">
        <v>150</v>
      </c>
      <c r="D18" s="236" t="s">
        <v>327</v>
      </c>
      <c r="E18" s="237" t="s">
        <v>328</v>
      </c>
      <c r="F18" s="235" t="s">
        <v>182</v>
      </c>
      <c r="G18" s="238">
        <v>323.87700000000001</v>
      </c>
      <c r="H18" s="238"/>
      <c r="I18" s="238">
        <f t="shared" si="0"/>
        <v>0</v>
      </c>
      <c r="J18" s="239">
        <v>0</v>
      </c>
      <c r="K18" s="238">
        <f t="shared" si="1"/>
        <v>0</v>
      </c>
      <c r="L18" s="239">
        <v>0</v>
      </c>
      <c r="M18" s="238">
        <f t="shared" si="2"/>
        <v>0</v>
      </c>
      <c r="N18" s="240">
        <v>20</v>
      </c>
      <c r="O18" s="241">
        <v>4</v>
      </c>
      <c r="P18" s="242" t="s">
        <v>146</v>
      </c>
    </row>
    <row r="19" spans="1:16" s="242" customFormat="1" ht="12.75" customHeight="1">
      <c r="A19" s="235">
        <v>4</v>
      </c>
      <c r="B19" s="235" t="s">
        <v>151</v>
      </c>
      <c r="C19" s="235" t="s">
        <v>150</v>
      </c>
      <c r="D19" s="236" t="s">
        <v>329</v>
      </c>
      <c r="E19" s="237" t="s">
        <v>330</v>
      </c>
      <c r="F19" s="235" t="s">
        <v>182</v>
      </c>
      <c r="G19" s="238">
        <v>3538.5369999999998</v>
      </c>
      <c r="H19" s="238"/>
      <c r="I19" s="238">
        <f t="shared" si="0"/>
        <v>0</v>
      </c>
      <c r="J19" s="239">
        <v>0</v>
      </c>
      <c r="K19" s="238">
        <f t="shared" si="1"/>
        <v>0</v>
      </c>
      <c r="L19" s="239">
        <v>0</v>
      </c>
      <c r="M19" s="238">
        <f t="shared" si="2"/>
        <v>0</v>
      </c>
      <c r="N19" s="240">
        <v>20</v>
      </c>
      <c r="O19" s="241">
        <v>4</v>
      </c>
      <c r="P19" s="242" t="s">
        <v>146</v>
      </c>
    </row>
    <row r="20" spans="1:16" s="242" customFormat="1" ht="12.75" customHeight="1">
      <c r="A20" s="235">
        <v>5</v>
      </c>
      <c r="B20" s="235" t="s">
        <v>151</v>
      </c>
      <c r="C20" s="235" t="s">
        <v>150</v>
      </c>
      <c r="D20" s="236" t="s">
        <v>331</v>
      </c>
      <c r="E20" s="237" t="s">
        <v>332</v>
      </c>
      <c r="F20" s="235" t="s">
        <v>182</v>
      </c>
      <c r="G20" s="238">
        <v>1061.6510000000001</v>
      </c>
      <c r="H20" s="238"/>
      <c r="I20" s="238">
        <f t="shared" si="0"/>
        <v>0</v>
      </c>
      <c r="J20" s="239">
        <v>0</v>
      </c>
      <c r="K20" s="238">
        <f t="shared" si="1"/>
        <v>0</v>
      </c>
      <c r="L20" s="239">
        <v>0</v>
      </c>
      <c r="M20" s="238">
        <f t="shared" si="2"/>
        <v>0</v>
      </c>
      <c r="N20" s="240">
        <v>20</v>
      </c>
      <c r="O20" s="241">
        <v>4</v>
      </c>
      <c r="P20" s="242" t="s">
        <v>146</v>
      </c>
    </row>
    <row r="21" spans="1:16" s="242" customFormat="1" ht="12.75" customHeight="1">
      <c r="A21" s="235">
        <v>6</v>
      </c>
      <c r="B21" s="235" t="s">
        <v>151</v>
      </c>
      <c r="C21" s="235" t="s">
        <v>150</v>
      </c>
      <c r="D21" s="236" t="s">
        <v>333</v>
      </c>
      <c r="E21" s="237" t="s">
        <v>334</v>
      </c>
      <c r="F21" s="235" t="s">
        <v>250</v>
      </c>
      <c r="G21" s="238">
        <v>51.914999999999999</v>
      </c>
      <c r="H21" s="238"/>
      <c r="I21" s="238">
        <f t="shared" si="0"/>
        <v>0</v>
      </c>
      <c r="J21" s="239">
        <v>0</v>
      </c>
      <c r="K21" s="238">
        <f t="shared" si="1"/>
        <v>0</v>
      </c>
      <c r="L21" s="239">
        <v>0</v>
      </c>
      <c r="M21" s="238">
        <f t="shared" si="2"/>
        <v>0</v>
      </c>
      <c r="N21" s="240">
        <v>20</v>
      </c>
      <c r="O21" s="241">
        <v>4</v>
      </c>
      <c r="P21" s="242" t="s">
        <v>146</v>
      </c>
    </row>
    <row r="22" spans="1:16" s="242" customFormat="1" ht="12.75" customHeight="1">
      <c r="A22" s="235">
        <v>7</v>
      </c>
      <c r="B22" s="235" t="s">
        <v>151</v>
      </c>
      <c r="C22" s="235" t="s">
        <v>150</v>
      </c>
      <c r="D22" s="236" t="s">
        <v>335</v>
      </c>
      <c r="E22" s="237" t="s">
        <v>336</v>
      </c>
      <c r="F22" s="235" t="s">
        <v>250</v>
      </c>
      <c r="G22" s="238">
        <v>51.914999999999999</v>
      </c>
      <c r="H22" s="238"/>
      <c r="I22" s="238">
        <f t="shared" si="0"/>
        <v>0</v>
      </c>
      <c r="J22" s="239">
        <v>0</v>
      </c>
      <c r="K22" s="238">
        <f t="shared" si="1"/>
        <v>0</v>
      </c>
      <c r="L22" s="239">
        <v>0</v>
      </c>
      <c r="M22" s="238">
        <f t="shared" si="2"/>
        <v>0</v>
      </c>
      <c r="N22" s="240">
        <v>20</v>
      </c>
      <c r="O22" s="241">
        <v>4</v>
      </c>
      <c r="P22" s="242" t="s">
        <v>146</v>
      </c>
    </row>
    <row r="23" spans="1:16" s="242" customFormat="1" ht="12.75" customHeight="1">
      <c r="A23" s="235">
        <v>8</v>
      </c>
      <c r="B23" s="235" t="s">
        <v>151</v>
      </c>
      <c r="C23" s="235" t="s">
        <v>150</v>
      </c>
      <c r="D23" s="236" t="s">
        <v>337</v>
      </c>
      <c r="E23" s="237" t="s">
        <v>338</v>
      </c>
      <c r="F23" s="235" t="s">
        <v>182</v>
      </c>
      <c r="G23" s="238">
        <v>5728.4440000000004</v>
      </c>
      <c r="H23" s="238"/>
      <c r="I23" s="238">
        <f t="shared" si="0"/>
        <v>0</v>
      </c>
      <c r="J23" s="239">
        <v>0</v>
      </c>
      <c r="K23" s="238">
        <f t="shared" si="1"/>
        <v>0</v>
      </c>
      <c r="L23" s="239">
        <v>0</v>
      </c>
      <c r="M23" s="238">
        <f t="shared" si="2"/>
        <v>0</v>
      </c>
      <c r="N23" s="240">
        <v>20</v>
      </c>
      <c r="O23" s="241">
        <v>4</v>
      </c>
      <c r="P23" s="242" t="s">
        <v>146</v>
      </c>
    </row>
    <row r="24" spans="1:16" s="242" customFormat="1" ht="12.75" customHeight="1">
      <c r="A24" s="235">
        <v>9</v>
      </c>
      <c r="B24" s="235" t="s">
        <v>151</v>
      </c>
      <c r="C24" s="235" t="s">
        <v>150</v>
      </c>
      <c r="D24" s="236" t="s">
        <v>339</v>
      </c>
      <c r="E24" s="237" t="s">
        <v>340</v>
      </c>
      <c r="F24" s="235" t="s">
        <v>182</v>
      </c>
      <c r="G24" s="238">
        <v>6499.5789999999997</v>
      </c>
      <c r="H24" s="238"/>
      <c r="I24" s="238">
        <f t="shared" si="0"/>
        <v>0</v>
      </c>
      <c r="J24" s="239">
        <v>0</v>
      </c>
      <c r="K24" s="238">
        <f t="shared" si="1"/>
        <v>0</v>
      </c>
      <c r="L24" s="239">
        <v>0</v>
      </c>
      <c r="M24" s="238">
        <f t="shared" si="2"/>
        <v>0</v>
      </c>
      <c r="N24" s="240">
        <v>20</v>
      </c>
      <c r="O24" s="241">
        <v>4</v>
      </c>
      <c r="P24" s="242" t="s">
        <v>146</v>
      </c>
    </row>
    <row r="25" spans="1:16" s="242" customFormat="1" ht="12.75" customHeight="1">
      <c r="A25" s="235">
        <v>10</v>
      </c>
      <c r="B25" s="235" t="s">
        <v>151</v>
      </c>
      <c r="C25" s="235" t="s">
        <v>150</v>
      </c>
      <c r="D25" s="236" t="s">
        <v>341</v>
      </c>
      <c r="E25" s="237" t="s">
        <v>342</v>
      </c>
      <c r="F25" s="235" t="s">
        <v>182</v>
      </c>
      <c r="G25" s="238">
        <v>5728.4440000000004</v>
      </c>
      <c r="H25" s="238"/>
      <c r="I25" s="238">
        <f t="shared" si="0"/>
        <v>0</v>
      </c>
      <c r="J25" s="239">
        <v>0</v>
      </c>
      <c r="K25" s="238">
        <f t="shared" si="1"/>
        <v>0</v>
      </c>
      <c r="L25" s="239">
        <v>0</v>
      </c>
      <c r="M25" s="238">
        <f t="shared" si="2"/>
        <v>0</v>
      </c>
      <c r="N25" s="240">
        <v>20</v>
      </c>
      <c r="O25" s="241">
        <v>4</v>
      </c>
      <c r="P25" s="242" t="s">
        <v>146</v>
      </c>
    </row>
    <row r="26" spans="1:16" s="242" customFormat="1" ht="12.75" customHeight="1">
      <c r="A26" s="235">
        <v>11</v>
      </c>
      <c r="B26" s="235" t="s">
        <v>151</v>
      </c>
      <c r="C26" s="235" t="s">
        <v>150</v>
      </c>
      <c r="D26" s="236" t="s">
        <v>343</v>
      </c>
      <c r="E26" s="237" t="s">
        <v>344</v>
      </c>
      <c r="F26" s="235" t="s">
        <v>166</v>
      </c>
      <c r="G26" s="238">
        <v>10311.199000000001</v>
      </c>
      <c r="H26" s="238"/>
      <c r="I26" s="238">
        <f t="shared" si="0"/>
        <v>0</v>
      </c>
      <c r="J26" s="239">
        <v>0</v>
      </c>
      <c r="K26" s="238">
        <f t="shared" si="1"/>
        <v>0</v>
      </c>
      <c r="L26" s="239">
        <v>0</v>
      </c>
      <c r="M26" s="238">
        <f t="shared" si="2"/>
        <v>0</v>
      </c>
      <c r="N26" s="240">
        <v>20</v>
      </c>
      <c r="O26" s="241">
        <v>4</v>
      </c>
      <c r="P26" s="242" t="s">
        <v>146</v>
      </c>
    </row>
    <row r="27" spans="1:16" s="242" customFormat="1" ht="22.5" customHeight="1">
      <c r="A27" s="235">
        <v>12</v>
      </c>
      <c r="B27" s="235" t="s">
        <v>151</v>
      </c>
      <c r="C27" s="235" t="s">
        <v>150</v>
      </c>
      <c r="D27" s="236" t="s">
        <v>345</v>
      </c>
      <c r="E27" s="237" t="s">
        <v>346</v>
      </c>
      <c r="F27" s="235" t="s">
        <v>182</v>
      </c>
      <c r="G27" s="238">
        <v>1110.318</v>
      </c>
      <c r="H27" s="238"/>
      <c r="I27" s="238">
        <f t="shared" si="0"/>
        <v>0</v>
      </c>
      <c r="J27" s="239">
        <v>0</v>
      </c>
      <c r="K27" s="238">
        <f t="shared" si="1"/>
        <v>0</v>
      </c>
      <c r="L27" s="239">
        <v>0</v>
      </c>
      <c r="M27" s="238">
        <f t="shared" si="2"/>
        <v>0</v>
      </c>
      <c r="N27" s="240">
        <v>20</v>
      </c>
      <c r="O27" s="241">
        <v>4</v>
      </c>
      <c r="P27" s="242" t="s">
        <v>146</v>
      </c>
    </row>
    <row r="28" spans="1:16" s="232" customFormat="1" ht="12.75" customHeight="1">
      <c r="B28" s="233" t="s">
        <v>58</v>
      </c>
      <c r="D28" s="232" t="s">
        <v>146</v>
      </c>
      <c r="E28" s="232" t="s">
        <v>347</v>
      </c>
      <c r="I28" s="234">
        <f>SUM(I29:I40)</f>
        <v>0</v>
      </c>
      <c r="K28" s="234">
        <f>SUM(K29:K40)</f>
        <v>1723.7355076110482</v>
      </c>
      <c r="M28" s="234">
        <f>SUM(M29:M40)</f>
        <v>0</v>
      </c>
      <c r="P28" s="232" t="s">
        <v>152</v>
      </c>
    </row>
    <row r="29" spans="1:16" s="242" customFormat="1" ht="12.75" customHeight="1">
      <c r="A29" s="235">
        <v>13</v>
      </c>
      <c r="B29" s="235" t="s">
        <v>151</v>
      </c>
      <c r="C29" s="235" t="s">
        <v>150</v>
      </c>
      <c r="D29" s="236" t="s">
        <v>348</v>
      </c>
      <c r="E29" s="237" t="s">
        <v>349</v>
      </c>
      <c r="F29" s="235" t="s">
        <v>182</v>
      </c>
      <c r="G29" s="238">
        <v>478.125</v>
      </c>
      <c r="H29" s="238"/>
      <c r="I29" s="238">
        <f t="shared" ref="I29:I40" si="3">ROUND(G29*H29,3)</f>
        <v>0</v>
      </c>
      <c r="J29" s="239">
        <v>2.313234204</v>
      </c>
      <c r="K29" s="238">
        <f t="shared" ref="K29:K40" si="4">G29*J29</f>
        <v>1106.0151037875</v>
      </c>
      <c r="L29" s="239">
        <v>0</v>
      </c>
      <c r="M29" s="238">
        <f t="shared" ref="M29:M40" si="5">G29*L29</f>
        <v>0</v>
      </c>
      <c r="N29" s="240">
        <v>20</v>
      </c>
      <c r="O29" s="241">
        <v>4</v>
      </c>
      <c r="P29" s="242" t="s">
        <v>146</v>
      </c>
    </row>
    <row r="30" spans="1:16" s="242" customFormat="1" ht="12.75" customHeight="1">
      <c r="A30" s="235">
        <v>14</v>
      </c>
      <c r="B30" s="235" t="s">
        <v>151</v>
      </c>
      <c r="C30" s="235" t="s">
        <v>150</v>
      </c>
      <c r="D30" s="236" t="s">
        <v>350</v>
      </c>
      <c r="E30" s="237" t="s">
        <v>351</v>
      </c>
      <c r="F30" s="235" t="s">
        <v>250</v>
      </c>
      <c r="G30" s="238">
        <v>118.95</v>
      </c>
      <c r="H30" s="238"/>
      <c r="I30" s="238">
        <f t="shared" si="3"/>
        <v>0</v>
      </c>
      <c r="J30" s="239">
        <v>0</v>
      </c>
      <c r="K30" s="238">
        <f t="shared" si="4"/>
        <v>0</v>
      </c>
      <c r="L30" s="239">
        <v>0</v>
      </c>
      <c r="M30" s="238">
        <f t="shared" si="5"/>
        <v>0</v>
      </c>
      <c r="N30" s="240">
        <v>20</v>
      </c>
      <c r="O30" s="241">
        <v>4</v>
      </c>
      <c r="P30" s="242" t="s">
        <v>146</v>
      </c>
    </row>
    <row r="31" spans="1:16" s="242" customFormat="1" ht="12.75" customHeight="1">
      <c r="A31" s="235">
        <v>15</v>
      </c>
      <c r="B31" s="235" t="s">
        <v>151</v>
      </c>
      <c r="C31" s="235" t="s">
        <v>150</v>
      </c>
      <c r="D31" s="236" t="s">
        <v>352</v>
      </c>
      <c r="E31" s="237" t="s">
        <v>353</v>
      </c>
      <c r="F31" s="235" t="s">
        <v>250</v>
      </c>
      <c r="G31" s="238">
        <v>118.95</v>
      </c>
      <c r="H31" s="238"/>
      <c r="I31" s="238">
        <f t="shared" si="3"/>
        <v>0</v>
      </c>
      <c r="J31" s="239">
        <v>0</v>
      </c>
      <c r="K31" s="238">
        <f t="shared" si="4"/>
        <v>0</v>
      </c>
      <c r="L31" s="239">
        <v>0</v>
      </c>
      <c r="M31" s="238">
        <f t="shared" si="5"/>
        <v>0</v>
      </c>
      <c r="N31" s="240">
        <v>20</v>
      </c>
      <c r="O31" s="241">
        <v>4</v>
      </c>
      <c r="P31" s="242" t="s">
        <v>146</v>
      </c>
    </row>
    <row r="32" spans="1:16" s="242" customFormat="1" ht="12.75" customHeight="1">
      <c r="A32" s="235">
        <v>16</v>
      </c>
      <c r="B32" s="235" t="s">
        <v>151</v>
      </c>
      <c r="C32" s="235" t="s">
        <v>150</v>
      </c>
      <c r="D32" s="236" t="s">
        <v>354</v>
      </c>
      <c r="E32" s="237" t="s">
        <v>355</v>
      </c>
      <c r="F32" s="235" t="s">
        <v>166</v>
      </c>
      <c r="G32" s="238">
        <v>33</v>
      </c>
      <c r="H32" s="736"/>
      <c r="I32" s="238">
        <f t="shared" si="3"/>
        <v>0</v>
      </c>
      <c r="J32" s="239">
        <v>1.0189584970000001</v>
      </c>
      <c r="K32" s="238">
        <f t="shared" si="4"/>
        <v>33.625630401000002</v>
      </c>
      <c r="L32" s="239">
        <v>0</v>
      </c>
      <c r="M32" s="238">
        <f t="shared" si="5"/>
        <v>0</v>
      </c>
      <c r="N32" s="240">
        <v>20</v>
      </c>
      <c r="O32" s="241">
        <v>4</v>
      </c>
      <c r="P32" s="242" t="s">
        <v>146</v>
      </c>
    </row>
    <row r="33" spans="1:16" s="242" customFormat="1" ht="12.75" customHeight="1">
      <c r="A33" s="235">
        <v>17</v>
      </c>
      <c r="B33" s="235" t="s">
        <v>151</v>
      </c>
      <c r="C33" s="235" t="s">
        <v>150</v>
      </c>
      <c r="D33" s="236" t="s">
        <v>356</v>
      </c>
      <c r="E33" s="237" t="s">
        <v>357</v>
      </c>
      <c r="F33" s="235" t="s">
        <v>182</v>
      </c>
      <c r="G33" s="238">
        <v>59.249000000000002</v>
      </c>
      <c r="H33" s="238"/>
      <c r="I33" s="238">
        <f t="shared" si="3"/>
        <v>0</v>
      </c>
      <c r="J33" s="239">
        <v>2.313234204</v>
      </c>
      <c r="K33" s="238">
        <f t="shared" si="4"/>
        <v>137.05681335279601</v>
      </c>
      <c r="L33" s="239">
        <v>0</v>
      </c>
      <c r="M33" s="238">
        <f t="shared" si="5"/>
        <v>0</v>
      </c>
      <c r="N33" s="240">
        <v>20</v>
      </c>
      <c r="O33" s="241">
        <v>4</v>
      </c>
      <c r="P33" s="242" t="s">
        <v>146</v>
      </c>
    </row>
    <row r="34" spans="1:16" s="242" customFormat="1" ht="12.75" customHeight="1">
      <c r="A34" s="235">
        <v>18</v>
      </c>
      <c r="B34" s="235" t="s">
        <v>151</v>
      </c>
      <c r="C34" s="235" t="s">
        <v>150</v>
      </c>
      <c r="D34" s="236" t="s">
        <v>358</v>
      </c>
      <c r="E34" s="237" t="s">
        <v>359</v>
      </c>
      <c r="F34" s="235" t="s">
        <v>250</v>
      </c>
      <c r="G34" s="238">
        <v>165.72</v>
      </c>
      <c r="H34" s="238"/>
      <c r="I34" s="238">
        <f t="shared" si="3"/>
        <v>0</v>
      </c>
      <c r="J34" s="239">
        <v>0</v>
      </c>
      <c r="K34" s="238">
        <f t="shared" si="4"/>
        <v>0</v>
      </c>
      <c r="L34" s="239">
        <v>0</v>
      </c>
      <c r="M34" s="238">
        <f t="shared" si="5"/>
        <v>0</v>
      </c>
      <c r="N34" s="240">
        <v>20</v>
      </c>
      <c r="O34" s="241">
        <v>4</v>
      </c>
      <c r="P34" s="242" t="s">
        <v>146</v>
      </c>
    </row>
    <row r="35" spans="1:16" s="242" customFormat="1" ht="12.75" customHeight="1">
      <c r="A35" s="235">
        <v>19</v>
      </c>
      <c r="B35" s="235" t="s">
        <v>151</v>
      </c>
      <c r="C35" s="235" t="s">
        <v>150</v>
      </c>
      <c r="D35" s="236" t="s">
        <v>360</v>
      </c>
      <c r="E35" s="237" t="s">
        <v>361</v>
      </c>
      <c r="F35" s="235" t="s">
        <v>250</v>
      </c>
      <c r="G35" s="238">
        <v>165.72</v>
      </c>
      <c r="H35" s="238"/>
      <c r="I35" s="238">
        <f t="shared" si="3"/>
        <v>0</v>
      </c>
      <c r="J35" s="239">
        <v>0</v>
      </c>
      <c r="K35" s="238">
        <f t="shared" si="4"/>
        <v>0</v>
      </c>
      <c r="L35" s="239">
        <v>0</v>
      </c>
      <c r="M35" s="238">
        <f t="shared" si="5"/>
        <v>0</v>
      </c>
      <c r="N35" s="240">
        <v>20</v>
      </c>
      <c r="O35" s="241">
        <v>4</v>
      </c>
      <c r="P35" s="242" t="s">
        <v>146</v>
      </c>
    </row>
    <row r="36" spans="1:16" s="242" customFormat="1" ht="12.75" customHeight="1">
      <c r="A36" s="235">
        <v>20</v>
      </c>
      <c r="B36" s="235" t="s">
        <v>151</v>
      </c>
      <c r="C36" s="235" t="s">
        <v>150</v>
      </c>
      <c r="D36" s="236" t="s">
        <v>362</v>
      </c>
      <c r="E36" s="237" t="s">
        <v>363</v>
      </c>
      <c r="F36" s="235" t="s">
        <v>166</v>
      </c>
      <c r="G36" s="238">
        <v>2.6</v>
      </c>
      <c r="H36" s="736"/>
      <c r="I36" s="238">
        <f t="shared" si="3"/>
        <v>0</v>
      </c>
      <c r="J36" s="239">
        <v>1.0189584970000001</v>
      </c>
      <c r="K36" s="238">
        <f t="shared" si="4"/>
        <v>2.6492920922000005</v>
      </c>
      <c r="L36" s="239">
        <v>0</v>
      </c>
      <c r="M36" s="238">
        <f t="shared" si="5"/>
        <v>0</v>
      </c>
      <c r="N36" s="240">
        <v>20</v>
      </c>
      <c r="O36" s="241">
        <v>4</v>
      </c>
      <c r="P36" s="242" t="s">
        <v>146</v>
      </c>
    </row>
    <row r="37" spans="1:16" s="242" customFormat="1" ht="12.75" customHeight="1">
      <c r="A37" s="235">
        <v>21</v>
      </c>
      <c r="B37" s="235" t="s">
        <v>151</v>
      </c>
      <c r="C37" s="235" t="s">
        <v>150</v>
      </c>
      <c r="D37" s="236" t="s">
        <v>364</v>
      </c>
      <c r="E37" s="237" t="s">
        <v>365</v>
      </c>
      <c r="F37" s="235" t="s">
        <v>182</v>
      </c>
      <c r="G37" s="238">
        <v>191.13800000000001</v>
      </c>
      <c r="H37" s="238"/>
      <c r="I37" s="238">
        <f t="shared" si="3"/>
        <v>0</v>
      </c>
      <c r="J37" s="239">
        <v>2.313234204</v>
      </c>
      <c r="K37" s="238">
        <f t="shared" si="4"/>
        <v>442.14695928415199</v>
      </c>
      <c r="L37" s="239">
        <v>0</v>
      </c>
      <c r="M37" s="238">
        <f t="shared" si="5"/>
        <v>0</v>
      </c>
      <c r="N37" s="240">
        <v>20</v>
      </c>
      <c r="O37" s="241">
        <v>4</v>
      </c>
      <c r="P37" s="242" t="s">
        <v>146</v>
      </c>
    </row>
    <row r="38" spans="1:16" s="242" customFormat="1" ht="12.75" customHeight="1">
      <c r="A38" s="235">
        <v>22</v>
      </c>
      <c r="B38" s="235" t="s">
        <v>151</v>
      </c>
      <c r="C38" s="235" t="s">
        <v>150</v>
      </c>
      <c r="D38" s="236" t="s">
        <v>366</v>
      </c>
      <c r="E38" s="237" t="s">
        <v>367</v>
      </c>
      <c r="F38" s="235" t="s">
        <v>250</v>
      </c>
      <c r="G38" s="238">
        <v>353.36</v>
      </c>
      <c r="H38" s="238"/>
      <c r="I38" s="238">
        <f t="shared" si="3"/>
        <v>0</v>
      </c>
      <c r="J38" s="239">
        <v>0</v>
      </c>
      <c r="K38" s="238">
        <f t="shared" si="4"/>
        <v>0</v>
      </c>
      <c r="L38" s="239">
        <v>0</v>
      </c>
      <c r="M38" s="238">
        <f t="shared" si="5"/>
        <v>0</v>
      </c>
      <c r="N38" s="240">
        <v>20</v>
      </c>
      <c r="O38" s="241">
        <v>4</v>
      </c>
      <c r="P38" s="242" t="s">
        <v>146</v>
      </c>
    </row>
    <row r="39" spans="1:16" s="242" customFormat="1" ht="12.75" customHeight="1">
      <c r="A39" s="235">
        <v>23</v>
      </c>
      <c r="B39" s="235" t="s">
        <v>151</v>
      </c>
      <c r="C39" s="235" t="s">
        <v>150</v>
      </c>
      <c r="D39" s="236" t="s">
        <v>368</v>
      </c>
      <c r="E39" s="237" t="s">
        <v>369</v>
      </c>
      <c r="F39" s="235" t="s">
        <v>250</v>
      </c>
      <c r="G39" s="238">
        <v>353.36</v>
      </c>
      <c r="H39" s="238"/>
      <c r="I39" s="238">
        <f t="shared" si="3"/>
        <v>0</v>
      </c>
      <c r="J39" s="239">
        <v>0</v>
      </c>
      <c r="K39" s="238">
        <f t="shared" si="4"/>
        <v>0</v>
      </c>
      <c r="L39" s="239">
        <v>0</v>
      </c>
      <c r="M39" s="238">
        <f t="shared" si="5"/>
        <v>0</v>
      </c>
      <c r="N39" s="240">
        <v>20</v>
      </c>
      <c r="O39" s="241">
        <v>4</v>
      </c>
      <c r="P39" s="242" t="s">
        <v>146</v>
      </c>
    </row>
    <row r="40" spans="1:16" s="242" customFormat="1" ht="12.75" customHeight="1">
      <c r="A40" s="235">
        <v>24</v>
      </c>
      <c r="B40" s="235" t="s">
        <v>151</v>
      </c>
      <c r="C40" s="235" t="s">
        <v>150</v>
      </c>
      <c r="D40" s="236" t="s">
        <v>370</v>
      </c>
      <c r="E40" s="237" t="s">
        <v>371</v>
      </c>
      <c r="F40" s="235" t="s">
        <v>166</v>
      </c>
      <c r="G40" s="238">
        <v>2.2000000000000002</v>
      </c>
      <c r="H40" s="238"/>
      <c r="I40" s="238">
        <f t="shared" si="3"/>
        <v>0</v>
      </c>
      <c r="J40" s="239">
        <v>1.0189584970000001</v>
      </c>
      <c r="K40" s="238">
        <f t="shared" si="4"/>
        <v>2.2417086934000006</v>
      </c>
      <c r="L40" s="239">
        <v>0</v>
      </c>
      <c r="M40" s="238">
        <f t="shared" si="5"/>
        <v>0</v>
      </c>
      <c r="N40" s="240">
        <v>20</v>
      </c>
      <c r="O40" s="241">
        <v>4</v>
      </c>
      <c r="P40" s="242" t="s">
        <v>146</v>
      </c>
    </row>
    <row r="41" spans="1:16" s="232" customFormat="1" ht="12.75" customHeight="1">
      <c r="B41" s="233" t="s">
        <v>58</v>
      </c>
      <c r="D41" s="232" t="s">
        <v>372</v>
      </c>
      <c r="E41" s="232" t="s">
        <v>373</v>
      </c>
      <c r="I41" s="234">
        <f>SUM(I42:I71)</f>
        <v>0</v>
      </c>
      <c r="K41" s="234">
        <f>SUM(K42:K71)</f>
        <v>345.50699387824994</v>
      </c>
      <c r="M41" s="234">
        <f>SUM(M42:M71)</f>
        <v>0</v>
      </c>
      <c r="P41" s="232" t="s">
        <v>152</v>
      </c>
    </row>
    <row r="42" spans="1:16" s="242" customFormat="1" ht="12.75" customHeight="1">
      <c r="A42" s="235">
        <v>25</v>
      </c>
      <c r="B42" s="235" t="s">
        <v>151</v>
      </c>
      <c r="C42" s="235" t="s">
        <v>150</v>
      </c>
      <c r="D42" s="236" t="s">
        <v>374</v>
      </c>
      <c r="E42" s="237" t="s">
        <v>375</v>
      </c>
      <c r="F42" s="235" t="s">
        <v>182</v>
      </c>
      <c r="G42" s="238">
        <v>279.35399999999998</v>
      </c>
      <c r="H42" s="238"/>
      <c r="I42" s="238">
        <f t="shared" ref="I42:I71" si="6">ROUND(G42*H42,3)</f>
        <v>0</v>
      </c>
      <c r="J42" s="239">
        <v>0</v>
      </c>
      <c r="K42" s="238">
        <f t="shared" ref="K42:K71" si="7">G42*J42</f>
        <v>0</v>
      </c>
      <c r="L42" s="239">
        <v>0</v>
      </c>
      <c r="M42" s="238">
        <f t="shared" ref="M42:M71" si="8">G42*L42</f>
        <v>0</v>
      </c>
      <c r="N42" s="240">
        <v>20</v>
      </c>
      <c r="O42" s="241">
        <v>4</v>
      </c>
      <c r="P42" s="242" t="s">
        <v>146</v>
      </c>
    </row>
    <row r="43" spans="1:16" s="242" customFormat="1" ht="12.75" customHeight="1">
      <c r="A43" s="235">
        <v>26</v>
      </c>
      <c r="B43" s="235" t="s">
        <v>151</v>
      </c>
      <c r="C43" s="235" t="s">
        <v>150</v>
      </c>
      <c r="D43" s="236" t="s">
        <v>376</v>
      </c>
      <c r="E43" s="237" t="s">
        <v>377</v>
      </c>
      <c r="F43" s="235" t="s">
        <v>182</v>
      </c>
      <c r="G43" s="238">
        <v>15.345000000000001</v>
      </c>
      <c r="H43" s="238"/>
      <c r="I43" s="238">
        <f t="shared" si="6"/>
        <v>0</v>
      </c>
      <c r="J43" s="239">
        <v>0</v>
      </c>
      <c r="K43" s="238">
        <f t="shared" si="7"/>
        <v>0</v>
      </c>
      <c r="L43" s="239">
        <v>0</v>
      </c>
      <c r="M43" s="238">
        <f t="shared" si="8"/>
        <v>0</v>
      </c>
      <c r="N43" s="240">
        <v>20</v>
      </c>
      <c r="O43" s="241">
        <v>4</v>
      </c>
      <c r="P43" s="242" t="s">
        <v>146</v>
      </c>
    </row>
    <row r="44" spans="1:16" s="242" customFormat="1" ht="12.75" customHeight="1">
      <c r="A44" s="235">
        <v>27</v>
      </c>
      <c r="B44" s="235" t="s">
        <v>151</v>
      </c>
      <c r="C44" s="235" t="s">
        <v>150</v>
      </c>
      <c r="D44" s="236" t="s">
        <v>378</v>
      </c>
      <c r="E44" s="237" t="s">
        <v>379</v>
      </c>
      <c r="F44" s="235" t="s">
        <v>182</v>
      </c>
      <c r="G44" s="238">
        <v>529.30499999999995</v>
      </c>
      <c r="H44" s="238"/>
      <c r="I44" s="238">
        <f t="shared" si="6"/>
        <v>0</v>
      </c>
      <c r="J44" s="239">
        <v>0</v>
      </c>
      <c r="K44" s="238">
        <f t="shared" si="7"/>
        <v>0</v>
      </c>
      <c r="L44" s="239">
        <v>0</v>
      </c>
      <c r="M44" s="238">
        <f t="shared" si="8"/>
        <v>0</v>
      </c>
      <c r="N44" s="240">
        <v>20</v>
      </c>
      <c r="O44" s="241">
        <v>4</v>
      </c>
      <c r="P44" s="242" t="s">
        <v>146</v>
      </c>
    </row>
    <row r="45" spans="1:16" s="242" customFormat="1" ht="12.75" customHeight="1">
      <c r="A45" s="235">
        <v>28</v>
      </c>
      <c r="B45" s="235" t="s">
        <v>151</v>
      </c>
      <c r="C45" s="235" t="s">
        <v>150</v>
      </c>
      <c r="D45" s="236" t="s">
        <v>380</v>
      </c>
      <c r="E45" s="237" t="s">
        <v>381</v>
      </c>
      <c r="F45" s="235" t="s">
        <v>250</v>
      </c>
      <c r="G45" s="238">
        <v>5528.4449999999997</v>
      </c>
      <c r="H45" s="238"/>
      <c r="I45" s="238">
        <f t="shared" si="6"/>
        <v>0</v>
      </c>
      <c r="J45" s="239">
        <v>0</v>
      </c>
      <c r="K45" s="238">
        <f t="shared" si="7"/>
        <v>0</v>
      </c>
      <c r="L45" s="239">
        <v>0</v>
      </c>
      <c r="M45" s="238">
        <f t="shared" si="8"/>
        <v>0</v>
      </c>
      <c r="N45" s="240">
        <v>20</v>
      </c>
      <c r="O45" s="241">
        <v>4</v>
      </c>
      <c r="P45" s="242" t="s">
        <v>146</v>
      </c>
    </row>
    <row r="46" spans="1:16" s="242" customFormat="1" ht="22.5" customHeight="1">
      <c r="A46" s="235">
        <v>29</v>
      </c>
      <c r="B46" s="235" t="s">
        <v>151</v>
      </c>
      <c r="C46" s="235" t="s">
        <v>150</v>
      </c>
      <c r="D46" s="236" t="s">
        <v>382</v>
      </c>
      <c r="E46" s="237" t="s">
        <v>383</v>
      </c>
      <c r="F46" s="235" t="s">
        <v>250</v>
      </c>
      <c r="G46" s="238">
        <v>5528.4449999999997</v>
      </c>
      <c r="H46" s="238"/>
      <c r="I46" s="238">
        <f t="shared" si="6"/>
        <v>0</v>
      </c>
      <c r="J46" s="239">
        <v>0</v>
      </c>
      <c r="K46" s="238">
        <f t="shared" si="7"/>
        <v>0</v>
      </c>
      <c r="L46" s="239">
        <v>0</v>
      </c>
      <c r="M46" s="238">
        <f t="shared" si="8"/>
        <v>0</v>
      </c>
      <c r="N46" s="240">
        <v>20</v>
      </c>
      <c r="O46" s="241">
        <v>4</v>
      </c>
      <c r="P46" s="242" t="s">
        <v>146</v>
      </c>
    </row>
    <row r="47" spans="1:16" s="242" customFormat="1" ht="12.75" customHeight="1">
      <c r="A47" s="235">
        <v>30</v>
      </c>
      <c r="B47" s="235" t="s">
        <v>151</v>
      </c>
      <c r="C47" s="235" t="s">
        <v>150</v>
      </c>
      <c r="D47" s="236" t="s">
        <v>384</v>
      </c>
      <c r="E47" s="237" t="s">
        <v>385</v>
      </c>
      <c r="F47" s="235" t="s">
        <v>166</v>
      </c>
      <c r="G47" s="238">
        <v>101.65</v>
      </c>
      <c r="H47" s="736"/>
      <c r="I47" s="238">
        <f t="shared" si="6"/>
        <v>0</v>
      </c>
      <c r="J47" s="239">
        <v>1.015203949</v>
      </c>
      <c r="K47" s="238">
        <f t="shared" si="7"/>
        <v>103.19548141585001</v>
      </c>
      <c r="L47" s="239">
        <v>0</v>
      </c>
      <c r="M47" s="238">
        <f t="shared" si="8"/>
        <v>0</v>
      </c>
      <c r="N47" s="240">
        <v>20</v>
      </c>
      <c r="O47" s="241">
        <v>4</v>
      </c>
      <c r="P47" s="242" t="s">
        <v>146</v>
      </c>
    </row>
    <row r="48" spans="1:16" s="242" customFormat="1" ht="12.75" customHeight="1">
      <c r="A48" s="235">
        <v>31</v>
      </c>
      <c r="B48" s="235" t="s">
        <v>151</v>
      </c>
      <c r="C48" s="235" t="s">
        <v>150</v>
      </c>
      <c r="D48" s="236" t="s">
        <v>386</v>
      </c>
      <c r="E48" s="237" t="s">
        <v>387</v>
      </c>
      <c r="F48" s="235" t="s">
        <v>171</v>
      </c>
      <c r="G48" s="238">
        <v>150</v>
      </c>
      <c r="H48" s="238"/>
      <c r="I48" s="238">
        <f t="shared" si="6"/>
        <v>0</v>
      </c>
      <c r="J48" s="239">
        <v>0</v>
      </c>
      <c r="K48" s="238">
        <f t="shared" si="7"/>
        <v>0</v>
      </c>
      <c r="L48" s="239">
        <v>0</v>
      </c>
      <c r="M48" s="238">
        <f t="shared" si="8"/>
        <v>0</v>
      </c>
      <c r="N48" s="240">
        <v>20</v>
      </c>
      <c r="O48" s="241">
        <v>4</v>
      </c>
      <c r="P48" s="242" t="s">
        <v>146</v>
      </c>
    </row>
    <row r="49" spans="1:16" s="250" customFormat="1" ht="12.75" customHeight="1">
      <c r="A49" s="243">
        <v>32</v>
      </c>
      <c r="B49" s="243" t="s">
        <v>157</v>
      </c>
      <c r="C49" s="243" t="s">
        <v>160</v>
      </c>
      <c r="D49" s="244" t="s">
        <v>388</v>
      </c>
      <c r="E49" s="245" t="s">
        <v>389</v>
      </c>
      <c r="F49" s="243" t="s">
        <v>171</v>
      </c>
      <c r="G49" s="246">
        <v>41.41</v>
      </c>
      <c r="H49" s="246"/>
      <c r="I49" s="246">
        <f t="shared" si="6"/>
        <v>0</v>
      </c>
      <c r="J49" s="247">
        <v>0</v>
      </c>
      <c r="K49" s="246">
        <f t="shared" si="7"/>
        <v>0</v>
      </c>
      <c r="L49" s="247">
        <v>0</v>
      </c>
      <c r="M49" s="246">
        <f t="shared" si="8"/>
        <v>0</v>
      </c>
      <c r="N49" s="248">
        <v>20</v>
      </c>
      <c r="O49" s="249">
        <v>8</v>
      </c>
      <c r="P49" s="250" t="s">
        <v>146</v>
      </c>
    </row>
    <row r="50" spans="1:16" s="250" customFormat="1" ht="12.75" customHeight="1">
      <c r="A50" s="243">
        <v>33</v>
      </c>
      <c r="B50" s="243" t="s">
        <v>157</v>
      </c>
      <c r="C50" s="243" t="s">
        <v>160</v>
      </c>
      <c r="D50" s="244" t="s">
        <v>390</v>
      </c>
      <c r="E50" s="245" t="s">
        <v>391</v>
      </c>
      <c r="F50" s="243" t="s">
        <v>171</v>
      </c>
      <c r="G50" s="246">
        <v>110.09</v>
      </c>
      <c r="H50" s="246"/>
      <c r="I50" s="246">
        <f t="shared" si="6"/>
        <v>0</v>
      </c>
      <c r="J50" s="247">
        <v>0</v>
      </c>
      <c r="K50" s="246">
        <f t="shared" si="7"/>
        <v>0</v>
      </c>
      <c r="L50" s="247">
        <v>0</v>
      </c>
      <c r="M50" s="246">
        <f t="shared" si="8"/>
        <v>0</v>
      </c>
      <c r="N50" s="248">
        <v>20</v>
      </c>
      <c r="O50" s="249">
        <v>8</v>
      </c>
      <c r="P50" s="250" t="s">
        <v>146</v>
      </c>
    </row>
    <row r="51" spans="1:16" s="242" customFormat="1" ht="12.75" customHeight="1">
      <c r="A51" s="235">
        <v>34</v>
      </c>
      <c r="B51" s="235" t="s">
        <v>151</v>
      </c>
      <c r="C51" s="235" t="s">
        <v>150</v>
      </c>
      <c r="D51" s="236" t="s">
        <v>392</v>
      </c>
      <c r="E51" s="237" t="s">
        <v>393</v>
      </c>
      <c r="F51" s="235" t="s">
        <v>171</v>
      </c>
      <c r="G51" s="238">
        <v>56</v>
      </c>
      <c r="H51" s="238"/>
      <c r="I51" s="238">
        <f t="shared" si="6"/>
        <v>0</v>
      </c>
      <c r="J51" s="239">
        <v>0</v>
      </c>
      <c r="K51" s="238">
        <f t="shared" si="7"/>
        <v>0</v>
      </c>
      <c r="L51" s="239">
        <v>0</v>
      </c>
      <c r="M51" s="238">
        <f t="shared" si="8"/>
        <v>0</v>
      </c>
      <c r="N51" s="240">
        <v>20</v>
      </c>
      <c r="O51" s="241">
        <v>4</v>
      </c>
      <c r="P51" s="242" t="s">
        <v>146</v>
      </c>
    </row>
    <row r="52" spans="1:16" s="250" customFormat="1" ht="12.75" customHeight="1">
      <c r="A52" s="243">
        <v>35</v>
      </c>
      <c r="B52" s="243" t="s">
        <v>157</v>
      </c>
      <c r="C52" s="243" t="s">
        <v>160</v>
      </c>
      <c r="D52" s="244" t="s">
        <v>394</v>
      </c>
      <c r="E52" s="245" t="s">
        <v>395</v>
      </c>
      <c r="F52" s="243" t="s">
        <v>171</v>
      </c>
      <c r="G52" s="246">
        <v>15.15</v>
      </c>
      <c r="H52" s="246"/>
      <c r="I52" s="246">
        <f t="shared" si="6"/>
        <v>0</v>
      </c>
      <c r="J52" s="247">
        <v>0</v>
      </c>
      <c r="K52" s="246">
        <f t="shared" si="7"/>
        <v>0</v>
      </c>
      <c r="L52" s="247">
        <v>0</v>
      </c>
      <c r="M52" s="246">
        <f t="shared" si="8"/>
        <v>0</v>
      </c>
      <c r="N52" s="248">
        <v>20</v>
      </c>
      <c r="O52" s="249">
        <v>8</v>
      </c>
      <c r="P52" s="250" t="s">
        <v>146</v>
      </c>
    </row>
    <row r="53" spans="1:16" s="250" customFormat="1" ht="12.75" customHeight="1">
      <c r="A53" s="243">
        <v>36</v>
      </c>
      <c r="B53" s="243" t="s">
        <v>157</v>
      </c>
      <c r="C53" s="243" t="s">
        <v>160</v>
      </c>
      <c r="D53" s="244" t="s">
        <v>396</v>
      </c>
      <c r="E53" s="245" t="s">
        <v>397</v>
      </c>
      <c r="F53" s="243" t="s">
        <v>171</v>
      </c>
      <c r="G53" s="246">
        <v>37.369999999999997</v>
      </c>
      <c r="H53" s="246"/>
      <c r="I53" s="246">
        <f t="shared" si="6"/>
        <v>0</v>
      </c>
      <c r="J53" s="247">
        <v>0</v>
      </c>
      <c r="K53" s="246">
        <f t="shared" si="7"/>
        <v>0</v>
      </c>
      <c r="L53" s="247">
        <v>0</v>
      </c>
      <c r="M53" s="246">
        <f t="shared" si="8"/>
        <v>0</v>
      </c>
      <c r="N53" s="248">
        <v>20</v>
      </c>
      <c r="O53" s="249">
        <v>8</v>
      </c>
      <c r="P53" s="250" t="s">
        <v>146</v>
      </c>
    </row>
    <row r="54" spans="1:16" s="250" customFormat="1" ht="12.75" customHeight="1">
      <c r="A54" s="243">
        <v>37</v>
      </c>
      <c r="B54" s="243" t="s">
        <v>157</v>
      </c>
      <c r="C54" s="243" t="s">
        <v>160</v>
      </c>
      <c r="D54" s="244" t="s">
        <v>398</v>
      </c>
      <c r="E54" s="245" t="s">
        <v>399</v>
      </c>
      <c r="F54" s="243" t="s">
        <v>171</v>
      </c>
      <c r="G54" s="246">
        <v>4.04</v>
      </c>
      <c r="H54" s="246"/>
      <c r="I54" s="246">
        <f t="shared" si="6"/>
        <v>0</v>
      </c>
      <c r="J54" s="247">
        <v>0</v>
      </c>
      <c r="K54" s="246">
        <f t="shared" si="7"/>
        <v>0</v>
      </c>
      <c r="L54" s="247">
        <v>0</v>
      </c>
      <c r="M54" s="246">
        <f t="shared" si="8"/>
        <v>0</v>
      </c>
      <c r="N54" s="248">
        <v>20</v>
      </c>
      <c r="O54" s="249">
        <v>8</v>
      </c>
      <c r="P54" s="250" t="s">
        <v>146</v>
      </c>
    </row>
    <row r="55" spans="1:16" s="242" customFormat="1" ht="12.75" customHeight="1">
      <c r="A55" s="235">
        <v>38</v>
      </c>
      <c r="B55" s="235" t="s">
        <v>151</v>
      </c>
      <c r="C55" s="235" t="s">
        <v>150</v>
      </c>
      <c r="D55" s="236" t="s">
        <v>400</v>
      </c>
      <c r="E55" s="237" t="s">
        <v>401</v>
      </c>
      <c r="F55" s="235" t="s">
        <v>171</v>
      </c>
      <c r="G55" s="238">
        <v>21</v>
      </c>
      <c r="H55" s="238"/>
      <c r="I55" s="238">
        <f t="shared" si="6"/>
        <v>0</v>
      </c>
      <c r="J55" s="239">
        <v>0</v>
      </c>
      <c r="K55" s="238">
        <f t="shared" si="7"/>
        <v>0</v>
      </c>
      <c r="L55" s="239">
        <v>0</v>
      </c>
      <c r="M55" s="238">
        <f t="shared" si="8"/>
        <v>0</v>
      </c>
      <c r="N55" s="240">
        <v>20</v>
      </c>
      <c r="O55" s="241">
        <v>4</v>
      </c>
      <c r="P55" s="242" t="s">
        <v>146</v>
      </c>
    </row>
    <row r="56" spans="1:16" s="250" customFormat="1" ht="12.75" customHeight="1">
      <c r="A56" s="243">
        <v>39</v>
      </c>
      <c r="B56" s="243" t="s">
        <v>157</v>
      </c>
      <c r="C56" s="243" t="s">
        <v>160</v>
      </c>
      <c r="D56" s="244" t="s">
        <v>402</v>
      </c>
      <c r="E56" s="245" t="s">
        <v>403</v>
      </c>
      <c r="F56" s="243" t="s">
        <v>171</v>
      </c>
      <c r="G56" s="246">
        <v>17.170000000000002</v>
      </c>
      <c r="H56" s="246"/>
      <c r="I56" s="246">
        <f t="shared" si="6"/>
        <v>0</v>
      </c>
      <c r="J56" s="247">
        <v>0</v>
      </c>
      <c r="K56" s="246">
        <f t="shared" si="7"/>
        <v>0</v>
      </c>
      <c r="L56" s="247">
        <v>0</v>
      </c>
      <c r="M56" s="246">
        <f t="shared" si="8"/>
        <v>0</v>
      </c>
      <c r="N56" s="248">
        <v>20</v>
      </c>
      <c r="O56" s="249">
        <v>8</v>
      </c>
      <c r="P56" s="250" t="s">
        <v>146</v>
      </c>
    </row>
    <row r="57" spans="1:16" s="250" customFormat="1" ht="12.75" customHeight="1">
      <c r="A57" s="243">
        <v>40</v>
      </c>
      <c r="B57" s="243" t="s">
        <v>157</v>
      </c>
      <c r="C57" s="243" t="s">
        <v>160</v>
      </c>
      <c r="D57" s="244" t="s">
        <v>404</v>
      </c>
      <c r="E57" s="245" t="s">
        <v>405</v>
      </c>
      <c r="F57" s="243" t="s">
        <v>171</v>
      </c>
      <c r="G57" s="246">
        <v>3.03</v>
      </c>
      <c r="H57" s="246"/>
      <c r="I57" s="246">
        <f t="shared" si="6"/>
        <v>0</v>
      </c>
      <c r="J57" s="247">
        <v>0</v>
      </c>
      <c r="K57" s="246">
        <f t="shared" si="7"/>
        <v>0</v>
      </c>
      <c r="L57" s="247">
        <v>0</v>
      </c>
      <c r="M57" s="246">
        <f t="shared" si="8"/>
        <v>0</v>
      </c>
      <c r="N57" s="248">
        <v>20</v>
      </c>
      <c r="O57" s="249">
        <v>8</v>
      </c>
      <c r="P57" s="250" t="s">
        <v>146</v>
      </c>
    </row>
    <row r="58" spans="1:16" s="250" customFormat="1" ht="12.75" customHeight="1">
      <c r="A58" s="243">
        <v>41</v>
      </c>
      <c r="B58" s="243" t="s">
        <v>157</v>
      </c>
      <c r="C58" s="243" t="s">
        <v>160</v>
      </c>
      <c r="D58" s="244" t="s">
        <v>406</v>
      </c>
      <c r="E58" s="245" t="s">
        <v>407</v>
      </c>
      <c r="F58" s="243" t="s">
        <v>171</v>
      </c>
      <c r="G58" s="246">
        <v>1.01</v>
      </c>
      <c r="H58" s="246"/>
      <c r="I58" s="246">
        <f t="shared" si="6"/>
        <v>0</v>
      </c>
      <c r="J58" s="247">
        <v>0</v>
      </c>
      <c r="K58" s="246">
        <f t="shared" si="7"/>
        <v>0</v>
      </c>
      <c r="L58" s="247">
        <v>0</v>
      </c>
      <c r="M58" s="246">
        <f t="shared" si="8"/>
        <v>0</v>
      </c>
      <c r="N58" s="248">
        <v>20</v>
      </c>
      <c r="O58" s="249">
        <v>8</v>
      </c>
      <c r="P58" s="250" t="s">
        <v>146</v>
      </c>
    </row>
    <row r="59" spans="1:16" s="242" customFormat="1" ht="22.5" customHeight="1">
      <c r="A59" s="235">
        <v>42</v>
      </c>
      <c r="B59" s="235" t="s">
        <v>151</v>
      </c>
      <c r="C59" s="235" t="s">
        <v>150</v>
      </c>
      <c r="D59" s="236" t="s">
        <v>408</v>
      </c>
      <c r="E59" s="237" t="s">
        <v>409</v>
      </c>
      <c r="F59" s="235" t="s">
        <v>182</v>
      </c>
      <c r="G59" s="238">
        <v>87.337999999999994</v>
      </c>
      <c r="H59" s="238"/>
      <c r="I59" s="238">
        <f t="shared" si="6"/>
        <v>0</v>
      </c>
      <c r="J59" s="239">
        <v>2.4127787000000001</v>
      </c>
      <c r="K59" s="238">
        <f t="shared" si="7"/>
        <v>210.72726610059999</v>
      </c>
      <c r="L59" s="239">
        <v>0</v>
      </c>
      <c r="M59" s="238">
        <f t="shared" si="8"/>
        <v>0</v>
      </c>
      <c r="N59" s="240">
        <v>20</v>
      </c>
      <c r="O59" s="241">
        <v>4</v>
      </c>
      <c r="P59" s="242" t="s">
        <v>146</v>
      </c>
    </row>
    <row r="60" spans="1:16" s="242" customFormat="1" ht="22.5" customHeight="1">
      <c r="A60" s="235">
        <v>43</v>
      </c>
      <c r="B60" s="235" t="s">
        <v>151</v>
      </c>
      <c r="C60" s="235" t="s">
        <v>150</v>
      </c>
      <c r="D60" s="236" t="s">
        <v>410</v>
      </c>
      <c r="E60" s="237" t="s">
        <v>411</v>
      </c>
      <c r="F60" s="235" t="s">
        <v>250</v>
      </c>
      <c r="G60" s="238">
        <v>811.2</v>
      </c>
      <c r="H60" s="238"/>
      <c r="I60" s="238">
        <f t="shared" si="6"/>
        <v>0</v>
      </c>
      <c r="J60" s="239">
        <v>0</v>
      </c>
      <c r="K60" s="238">
        <f t="shared" si="7"/>
        <v>0</v>
      </c>
      <c r="L60" s="239">
        <v>0</v>
      </c>
      <c r="M60" s="238">
        <f t="shared" si="8"/>
        <v>0</v>
      </c>
      <c r="N60" s="240">
        <v>20</v>
      </c>
      <c r="O60" s="241">
        <v>4</v>
      </c>
      <c r="P60" s="242" t="s">
        <v>146</v>
      </c>
    </row>
    <row r="61" spans="1:16" s="242" customFormat="1" ht="22.5" customHeight="1">
      <c r="A61" s="235">
        <v>44</v>
      </c>
      <c r="B61" s="235" t="s">
        <v>151</v>
      </c>
      <c r="C61" s="235" t="s">
        <v>150</v>
      </c>
      <c r="D61" s="236" t="s">
        <v>412</v>
      </c>
      <c r="E61" s="237" t="s">
        <v>413</v>
      </c>
      <c r="F61" s="235" t="s">
        <v>250</v>
      </c>
      <c r="G61" s="238">
        <v>811.2</v>
      </c>
      <c r="H61" s="238"/>
      <c r="I61" s="238">
        <f t="shared" si="6"/>
        <v>0</v>
      </c>
      <c r="J61" s="239">
        <v>0</v>
      </c>
      <c r="K61" s="238">
        <f t="shared" si="7"/>
        <v>0</v>
      </c>
      <c r="L61" s="239">
        <v>0</v>
      </c>
      <c r="M61" s="238">
        <f t="shared" si="8"/>
        <v>0</v>
      </c>
      <c r="N61" s="240">
        <v>20</v>
      </c>
      <c r="O61" s="241">
        <v>4</v>
      </c>
      <c r="P61" s="242" t="s">
        <v>146</v>
      </c>
    </row>
    <row r="62" spans="1:16" s="242" customFormat="1" ht="12.75" customHeight="1">
      <c r="A62" s="235">
        <v>45</v>
      </c>
      <c r="B62" s="235" t="s">
        <v>151</v>
      </c>
      <c r="C62" s="235" t="s">
        <v>150</v>
      </c>
      <c r="D62" s="236" t="s">
        <v>414</v>
      </c>
      <c r="E62" s="237" t="s">
        <v>415</v>
      </c>
      <c r="F62" s="235" t="s">
        <v>166</v>
      </c>
      <c r="G62" s="238">
        <v>10.7</v>
      </c>
      <c r="H62" s="736"/>
      <c r="I62" s="238">
        <f t="shared" si="6"/>
        <v>0</v>
      </c>
      <c r="J62" s="239">
        <v>1.0195295</v>
      </c>
      <c r="K62" s="238">
        <f t="shared" si="7"/>
        <v>10.908965649999999</v>
      </c>
      <c r="L62" s="239">
        <v>0</v>
      </c>
      <c r="M62" s="238">
        <f t="shared" si="8"/>
        <v>0</v>
      </c>
      <c r="N62" s="240">
        <v>20</v>
      </c>
      <c r="O62" s="241">
        <v>4</v>
      </c>
      <c r="P62" s="242" t="s">
        <v>146</v>
      </c>
    </row>
    <row r="63" spans="1:16" s="242" customFormat="1" ht="12.75" customHeight="1">
      <c r="A63" s="235">
        <v>46</v>
      </c>
      <c r="B63" s="235" t="s">
        <v>151</v>
      </c>
      <c r="C63" s="235" t="s">
        <v>150</v>
      </c>
      <c r="D63" s="236" t="s">
        <v>416</v>
      </c>
      <c r="E63" s="237" t="s">
        <v>417</v>
      </c>
      <c r="F63" s="235" t="s">
        <v>250</v>
      </c>
      <c r="G63" s="238">
        <v>59.76</v>
      </c>
      <c r="H63" s="238"/>
      <c r="I63" s="238">
        <f t="shared" si="6"/>
        <v>0</v>
      </c>
      <c r="J63" s="239">
        <v>0</v>
      </c>
      <c r="K63" s="238">
        <f t="shared" si="7"/>
        <v>0</v>
      </c>
      <c r="L63" s="239">
        <v>0</v>
      </c>
      <c r="M63" s="238">
        <f t="shared" si="8"/>
        <v>0</v>
      </c>
      <c r="N63" s="240">
        <v>20</v>
      </c>
      <c r="O63" s="241">
        <v>4</v>
      </c>
      <c r="P63" s="242" t="s">
        <v>146</v>
      </c>
    </row>
    <row r="64" spans="1:16" s="242" customFormat="1" ht="12.75" customHeight="1">
      <c r="A64" s="235">
        <v>47</v>
      </c>
      <c r="B64" s="235" t="s">
        <v>151</v>
      </c>
      <c r="C64" s="235" t="s">
        <v>150</v>
      </c>
      <c r="D64" s="236" t="s">
        <v>418</v>
      </c>
      <c r="E64" s="237" t="s">
        <v>419</v>
      </c>
      <c r="F64" s="235" t="s">
        <v>250</v>
      </c>
      <c r="G64" s="238">
        <v>59.76</v>
      </c>
      <c r="H64" s="238"/>
      <c r="I64" s="238">
        <f t="shared" si="6"/>
        <v>0</v>
      </c>
      <c r="J64" s="239">
        <v>0</v>
      </c>
      <c r="K64" s="238">
        <f t="shared" si="7"/>
        <v>0</v>
      </c>
      <c r="L64" s="239">
        <v>0</v>
      </c>
      <c r="M64" s="238">
        <f t="shared" si="8"/>
        <v>0</v>
      </c>
      <c r="N64" s="240">
        <v>20</v>
      </c>
      <c r="O64" s="241">
        <v>4</v>
      </c>
      <c r="P64" s="242" t="s">
        <v>146</v>
      </c>
    </row>
    <row r="65" spans="1:16" s="242" customFormat="1" ht="12.75" customHeight="1">
      <c r="A65" s="235">
        <v>48</v>
      </c>
      <c r="B65" s="235" t="s">
        <v>151</v>
      </c>
      <c r="C65" s="235" t="s">
        <v>150</v>
      </c>
      <c r="D65" s="236" t="s">
        <v>420</v>
      </c>
      <c r="E65" s="237" t="s">
        <v>421</v>
      </c>
      <c r="F65" s="235" t="s">
        <v>182</v>
      </c>
      <c r="G65" s="238">
        <v>364.827</v>
      </c>
      <c r="H65" s="238"/>
      <c r="I65" s="238">
        <f t="shared" si="6"/>
        <v>0</v>
      </c>
      <c r="J65" s="239">
        <v>0</v>
      </c>
      <c r="K65" s="238">
        <f t="shared" si="7"/>
        <v>0</v>
      </c>
      <c r="L65" s="239">
        <v>0</v>
      </c>
      <c r="M65" s="238">
        <f t="shared" si="8"/>
        <v>0</v>
      </c>
      <c r="N65" s="240">
        <v>20</v>
      </c>
      <c r="O65" s="241">
        <v>4</v>
      </c>
      <c r="P65" s="242" t="s">
        <v>146</v>
      </c>
    </row>
    <row r="66" spans="1:16" s="242" customFormat="1" ht="12.75" customHeight="1">
      <c r="A66" s="235">
        <v>49</v>
      </c>
      <c r="B66" s="235" t="s">
        <v>151</v>
      </c>
      <c r="C66" s="235" t="s">
        <v>150</v>
      </c>
      <c r="D66" s="236" t="s">
        <v>422</v>
      </c>
      <c r="E66" s="237" t="s">
        <v>423</v>
      </c>
      <c r="F66" s="235" t="s">
        <v>250</v>
      </c>
      <c r="G66" s="238">
        <v>4333.9210000000003</v>
      </c>
      <c r="H66" s="238"/>
      <c r="I66" s="238">
        <f t="shared" si="6"/>
        <v>0</v>
      </c>
      <c r="J66" s="239">
        <v>0</v>
      </c>
      <c r="K66" s="238">
        <f t="shared" si="7"/>
        <v>0</v>
      </c>
      <c r="L66" s="239">
        <v>0</v>
      </c>
      <c r="M66" s="238">
        <f t="shared" si="8"/>
        <v>0</v>
      </c>
      <c r="N66" s="240">
        <v>20</v>
      </c>
      <c r="O66" s="241">
        <v>4</v>
      </c>
      <c r="P66" s="242" t="s">
        <v>146</v>
      </c>
    </row>
    <row r="67" spans="1:16" s="242" customFormat="1" ht="22.5" customHeight="1">
      <c r="A67" s="235">
        <v>50</v>
      </c>
      <c r="B67" s="235" t="s">
        <v>151</v>
      </c>
      <c r="C67" s="235" t="s">
        <v>150</v>
      </c>
      <c r="D67" s="236" t="s">
        <v>424</v>
      </c>
      <c r="E67" s="237" t="s">
        <v>425</v>
      </c>
      <c r="F67" s="235" t="s">
        <v>250</v>
      </c>
      <c r="G67" s="238">
        <v>27.587</v>
      </c>
      <c r="H67" s="238"/>
      <c r="I67" s="238">
        <f t="shared" si="6"/>
        <v>0</v>
      </c>
      <c r="J67" s="239">
        <v>0</v>
      </c>
      <c r="K67" s="238">
        <f t="shared" si="7"/>
        <v>0</v>
      </c>
      <c r="L67" s="239">
        <v>0</v>
      </c>
      <c r="M67" s="238">
        <f t="shared" si="8"/>
        <v>0</v>
      </c>
      <c r="N67" s="240">
        <v>20</v>
      </c>
      <c r="O67" s="241">
        <v>4</v>
      </c>
      <c r="P67" s="242" t="s">
        <v>146</v>
      </c>
    </row>
    <row r="68" spans="1:16" s="242" customFormat="1" ht="12.75" customHeight="1">
      <c r="A68" s="235">
        <v>51</v>
      </c>
      <c r="B68" s="235" t="s">
        <v>151</v>
      </c>
      <c r="C68" s="235" t="s">
        <v>150</v>
      </c>
      <c r="D68" s="236" t="s">
        <v>426</v>
      </c>
      <c r="E68" s="237" t="s">
        <v>427</v>
      </c>
      <c r="F68" s="235" t="s">
        <v>250</v>
      </c>
      <c r="G68" s="238">
        <v>26.422999999999998</v>
      </c>
      <c r="H68" s="238"/>
      <c r="I68" s="238">
        <f t="shared" si="6"/>
        <v>0</v>
      </c>
      <c r="J68" s="239">
        <v>0</v>
      </c>
      <c r="K68" s="238">
        <f t="shared" si="7"/>
        <v>0</v>
      </c>
      <c r="L68" s="239">
        <v>0</v>
      </c>
      <c r="M68" s="238">
        <f t="shared" si="8"/>
        <v>0</v>
      </c>
      <c r="N68" s="240">
        <v>20</v>
      </c>
      <c r="O68" s="241">
        <v>4</v>
      </c>
      <c r="P68" s="242" t="s">
        <v>146</v>
      </c>
    </row>
    <row r="69" spans="1:16" s="242" customFormat="1" ht="22.5" customHeight="1">
      <c r="A69" s="235">
        <v>52</v>
      </c>
      <c r="B69" s="235" t="s">
        <v>151</v>
      </c>
      <c r="C69" s="235" t="s">
        <v>150</v>
      </c>
      <c r="D69" s="236" t="s">
        <v>428</v>
      </c>
      <c r="E69" s="237" t="s">
        <v>429</v>
      </c>
      <c r="F69" s="235" t="s">
        <v>182</v>
      </c>
      <c r="G69" s="238">
        <v>8.2940000000000005</v>
      </c>
      <c r="H69" s="238"/>
      <c r="I69" s="238">
        <f t="shared" si="6"/>
        <v>0</v>
      </c>
      <c r="J69" s="239">
        <v>2.4927997</v>
      </c>
      <c r="K69" s="238">
        <f t="shared" si="7"/>
        <v>20.675280711799999</v>
      </c>
      <c r="L69" s="239">
        <v>0</v>
      </c>
      <c r="M69" s="238">
        <f t="shared" si="8"/>
        <v>0</v>
      </c>
      <c r="N69" s="240">
        <v>20</v>
      </c>
      <c r="O69" s="241">
        <v>4</v>
      </c>
      <c r="P69" s="242" t="s">
        <v>146</v>
      </c>
    </row>
    <row r="70" spans="1:16" s="242" customFormat="1" ht="12.75" customHeight="1">
      <c r="A70" s="235">
        <v>53</v>
      </c>
      <c r="B70" s="235" t="s">
        <v>151</v>
      </c>
      <c r="C70" s="235" t="s">
        <v>150</v>
      </c>
      <c r="D70" s="236" t="s">
        <v>430</v>
      </c>
      <c r="E70" s="237" t="s">
        <v>431</v>
      </c>
      <c r="F70" s="235" t="s">
        <v>250</v>
      </c>
      <c r="G70" s="238">
        <v>110.592</v>
      </c>
      <c r="H70" s="238"/>
      <c r="I70" s="238">
        <f t="shared" si="6"/>
        <v>0</v>
      </c>
      <c r="J70" s="239">
        <v>0</v>
      </c>
      <c r="K70" s="238">
        <f t="shared" si="7"/>
        <v>0</v>
      </c>
      <c r="L70" s="239">
        <v>0</v>
      </c>
      <c r="M70" s="238">
        <f t="shared" si="8"/>
        <v>0</v>
      </c>
      <c r="N70" s="240">
        <v>20</v>
      </c>
      <c r="O70" s="241">
        <v>4</v>
      </c>
      <c r="P70" s="242" t="s">
        <v>146</v>
      </c>
    </row>
    <row r="71" spans="1:16" s="242" customFormat="1" ht="12.75" customHeight="1">
      <c r="A71" s="235">
        <v>54</v>
      </c>
      <c r="B71" s="235" t="s">
        <v>151</v>
      </c>
      <c r="C71" s="235" t="s">
        <v>150</v>
      </c>
      <c r="D71" s="236" t="s">
        <v>432</v>
      </c>
      <c r="E71" s="237" t="s">
        <v>433</v>
      </c>
      <c r="F71" s="235" t="s">
        <v>250</v>
      </c>
      <c r="G71" s="238">
        <v>110.592</v>
      </c>
      <c r="H71" s="238"/>
      <c r="I71" s="238">
        <f t="shared" si="6"/>
        <v>0</v>
      </c>
      <c r="J71" s="239">
        <v>0</v>
      </c>
      <c r="K71" s="238">
        <f t="shared" si="7"/>
        <v>0</v>
      </c>
      <c r="L71" s="239">
        <v>0</v>
      </c>
      <c r="M71" s="238">
        <f t="shared" si="8"/>
        <v>0</v>
      </c>
      <c r="N71" s="240">
        <v>20</v>
      </c>
      <c r="O71" s="241">
        <v>4</v>
      </c>
      <c r="P71" s="242" t="s">
        <v>146</v>
      </c>
    </row>
    <row r="72" spans="1:16" s="232" customFormat="1" ht="12.75" customHeight="1">
      <c r="B72" s="233" t="s">
        <v>58</v>
      </c>
      <c r="D72" s="232" t="s">
        <v>259</v>
      </c>
      <c r="E72" s="232" t="s">
        <v>258</v>
      </c>
      <c r="I72" s="234">
        <f>SUM(I73:I97)</f>
        <v>0</v>
      </c>
      <c r="K72" s="234">
        <f>SUM(K73:K97)</f>
        <v>3715.3660149696102</v>
      </c>
      <c r="M72" s="234">
        <f>SUM(M73:M97)</f>
        <v>0</v>
      </c>
      <c r="P72" s="232" t="s">
        <v>152</v>
      </c>
    </row>
    <row r="73" spans="1:16" s="242" customFormat="1" ht="22.5" customHeight="1">
      <c r="A73" s="235">
        <v>55</v>
      </c>
      <c r="B73" s="235" t="s">
        <v>151</v>
      </c>
      <c r="C73" s="235" t="s">
        <v>150</v>
      </c>
      <c r="D73" s="236" t="s">
        <v>434</v>
      </c>
      <c r="E73" s="237" t="s">
        <v>435</v>
      </c>
      <c r="F73" s="235" t="s">
        <v>182</v>
      </c>
      <c r="G73" s="238">
        <v>1361.135</v>
      </c>
      <c r="H73" s="238"/>
      <c r="I73" s="238">
        <f t="shared" ref="I73:I97" si="9">ROUND(G73*H73,3)</f>
        <v>0</v>
      </c>
      <c r="J73" s="239">
        <v>2.3812552</v>
      </c>
      <c r="K73" s="238">
        <f t="shared" ref="K73:K97" si="10">G73*J73</f>
        <v>3241.209796652</v>
      </c>
      <c r="L73" s="239">
        <v>0</v>
      </c>
      <c r="M73" s="238">
        <f t="shared" ref="M73:M97" si="11">G73*L73</f>
        <v>0</v>
      </c>
      <c r="N73" s="240">
        <v>20</v>
      </c>
      <c r="O73" s="241">
        <v>4</v>
      </c>
      <c r="P73" s="242" t="s">
        <v>146</v>
      </c>
    </row>
    <row r="74" spans="1:16" s="242" customFormat="1" ht="12.75" customHeight="1">
      <c r="A74" s="235">
        <v>56</v>
      </c>
      <c r="B74" s="235" t="s">
        <v>151</v>
      </c>
      <c r="C74" s="235" t="s">
        <v>150</v>
      </c>
      <c r="D74" s="236" t="s">
        <v>436</v>
      </c>
      <c r="E74" s="237" t="s">
        <v>437</v>
      </c>
      <c r="F74" s="235" t="s">
        <v>250</v>
      </c>
      <c r="G74" s="238">
        <v>5929.4250000000002</v>
      </c>
      <c r="H74" s="238"/>
      <c r="I74" s="238">
        <f t="shared" si="9"/>
        <v>0</v>
      </c>
      <c r="J74" s="239">
        <v>0</v>
      </c>
      <c r="K74" s="238">
        <f t="shared" si="10"/>
        <v>0</v>
      </c>
      <c r="L74" s="239">
        <v>0</v>
      </c>
      <c r="M74" s="238">
        <f t="shared" si="11"/>
        <v>0</v>
      </c>
      <c r="N74" s="240">
        <v>20</v>
      </c>
      <c r="O74" s="241">
        <v>4</v>
      </c>
      <c r="P74" s="242" t="s">
        <v>146</v>
      </c>
    </row>
    <row r="75" spans="1:16" s="242" customFormat="1" ht="12.75" customHeight="1">
      <c r="A75" s="235">
        <v>57</v>
      </c>
      <c r="B75" s="235" t="s">
        <v>151</v>
      </c>
      <c r="C75" s="235" t="s">
        <v>150</v>
      </c>
      <c r="D75" s="236" t="s">
        <v>438</v>
      </c>
      <c r="E75" s="237" t="s">
        <v>439</v>
      </c>
      <c r="F75" s="235" t="s">
        <v>250</v>
      </c>
      <c r="G75" s="238">
        <v>5929.4250000000002</v>
      </c>
      <c r="H75" s="238"/>
      <c r="I75" s="238">
        <f t="shared" si="9"/>
        <v>0</v>
      </c>
      <c r="J75" s="239">
        <v>0</v>
      </c>
      <c r="K75" s="238">
        <f t="shared" si="10"/>
        <v>0</v>
      </c>
      <c r="L75" s="239">
        <v>0</v>
      </c>
      <c r="M75" s="238">
        <f t="shared" si="11"/>
        <v>0</v>
      </c>
      <c r="N75" s="240">
        <v>20</v>
      </c>
      <c r="O75" s="241">
        <v>4</v>
      </c>
      <c r="P75" s="242" t="s">
        <v>146</v>
      </c>
    </row>
    <row r="76" spans="1:16" s="242" customFormat="1" ht="12.75" customHeight="1">
      <c r="A76" s="235">
        <v>58</v>
      </c>
      <c r="B76" s="235" t="s">
        <v>151</v>
      </c>
      <c r="C76" s="235" t="s">
        <v>150</v>
      </c>
      <c r="D76" s="236" t="s">
        <v>440</v>
      </c>
      <c r="E76" s="237" t="s">
        <v>441</v>
      </c>
      <c r="F76" s="235" t="s">
        <v>250</v>
      </c>
      <c r="G76" s="238">
        <v>10.9</v>
      </c>
      <c r="H76" s="238"/>
      <c r="I76" s="238">
        <f t="shared" si="9"/>
        <v>0</v>
      </c>
      <c r="J76" s="239">
        <v>0</v>
      </c>
      <c r="K76" s="238">
        <f t="shared" si="10"/>
        <v>0</v>
      </c>
      <c r="L76" s="239">
        <v>0</v>
      </c>
      <c r="M76" s="238">
        <f t="shared" si="11"/>
        <v>0</v>
      </c>
      <c r="N76" s="240">
        <v>20</v>
      </c>
      <c r="O76" s="241">
        <v>4</v>
      </c>
      <c r="P76" s="242" t="s">
        <v>146</v>
      </c>
    </row>
    <row r="77" spans="1:16" s="242" customFormat="1" ht="12.75" customHeight="1">
      <c r="A77" s="235">
        <v>59</v>
      </c>
      <c r="B77" s="235" t="s">
        <v>151</v>
      </c>
      <c r="C77" s="235" t="s">
        <v>150</v>
      </c>
      <c r="D77" s="236" t="s">
        <v>442</v>
      </c>
      <c r="E77" s="237" t="s">
        <v>443</v>
      </c>
      <c r="F77" s="235" t="s">
        <v>250</v>
      </c>
      <c r="G77" s="238">
        <v>10.9</v>
      </c>
      <c r="H77" s="238"/>
      <c r="I77" s="238">
        <f t="shared" si="9"/>
        <v>0</v>
      </c>
      <c r="J77" s="239">
        <v>0</v>
      </c>
      <c r="K77" s="238">
        <f t="shared" si="10"/>
        <v>0</v>
      </c>
      <c r="L77" s="239">
        <v>0</v>
      </c>
      <c r="M77" s="238">
        <f t="shared" si="11"/>
        <v>0</v>
      </c>
      <c r="N77" s="240">
        <v>20</v>
      </c>
      <c r="O77" s="241">
        <v>4</v>
      </c>
      <c r="P77" s="242" t="s">
        <v>146</v>
      </c>
    </row>
    <row r="78" spans="1:16" s="242" customFormat="1" ht="12.75" customHeight="1">
      <c r="A78" s="235">
        <v>60</v>
      </c>
      <c r="B78" s="235" t="s">
        <v>151</v>
      </c>
      <c r="C78" s="235" t="s">
        <v>150</v>
      </c>
      <c r="D78" s="236" t="s">
        <v>444</v>
      </c>
      <c r="E78" s="237" t="s">
        <v>445</v>
      </c>
      <c r="F78" s="235" t="s">
        <v>250</v>
      </c>
      <c r="G78" s="238">
        <v>5438</v>
      </c>
      <c r="H78" s="238"/>
      <c r="I78" s="238">
        <f t="shared" si="9"/>
        <v>0</v>
      </c>
      <c r="J78" s="239">
        <v>0</v>
      </c>
      <c r="K78" s="238">
        <f t="shared" si="10"/>
        <v>0</v>
      </c>
      <c r="L78" s="239">
        <v>0</v>
      </c>
      <c r="M78" s="238">
        <f t="shared" si="11"/>
        <v>0</v>
      </c>
      <c r="N78" s="240">
        <v>20</v>
      </c>
      <c r="O78" s="241">
        <v>4</v>
      </c>
      <c r="P78" s="242" t="s">
        <v>146</v>
      </c>
    </row>
    <row r="79" spans="1:16" s="242" customFormat="1" ht="12.75" customHeight="1">
      <c r="A79" s="235">
        <v>61</v>
      </c>
      <c r="B79" s="235" t="s">
        <v>151</v>
      </c>
      <c r="C79" s="235" t="s">
        <v>150</v>
      </c>
      <c r="D79" s="236" t="s">
        <v>446</v>
      </c>
      <c r="E79" s="237" t="s">
        <v>447</v>
      </c>
      <c r="F79" s="235" t="s">
        <v>250</v>
      </c>
      <c r="G79" s="238">
        <v>5438</v>
      </c>
      <c r="H79" s="238"/>
      <c r="I79" s="238">
        <f t="shared" si="9"/>
        <v>0</v>
      </c>
      <c r="J79" s="239">
        <v>0</v>
      </c>
      <c r="K79" s="238">
        <f t="shared" si="10"/>
        <v>0</v>
      </c>
      <c r="L79" s="239">
        <v>0</v>
      </c>
      <c r="M79" s="238">
        <f t="shared" si="11"/>
        <v>0</v>
      </c>
      <c r="N79" s="240">
        <v>20</v>
      </c>
      <c r="O79" s="241">
        <v>4</v>
      </c>
      <c r="P79" s="242" t="s">
        <v>146</v>
      </c>
    </row>
    <row r="80" spans="1:16" s="242" customFormat="1" ht="12.75" customHeight="1">
      <c r="A80" s="235">
        <v>62</v>
      </c>
      <c r="B80" s="235" t="s">
        <v>151</v>
      </c>
      <c r="C80" s="235" t="s">
        <v>150</v>
      </c>
      <c r="D80" s="236" t="s">
        <v>448</v>
      </c>
      <c r="E80" s="237" t="s">
        <v>449</v>
      </c>
      <c r="F80" s="235" t="s">
        <v>182</v>
      </c>
      <c r="G80" s="238">
        <v>96.533000000000001</v>
      </c>
      <c r="H80" s="238"/>
      <c r="I80" s="238">
        <f t="shared" si="9"/>
        <v>0</v>
      </c>
      <c r="J80" s="239">
        <v>2.3812552</v>
      </c>
      <c r="K80" s="238">
        <f t="shared" si="10"/>
        <v>229.86970822160001</v>
      </c>
      <c r="L80" s="239">
        <v>0</v>
      </c>
      <c r="M80" s="238">
        <f t="shared" si="11"/>
        <v>0</v>
      </c>
      <c r="N80" s="240">
        <v>20</v>
      </c>
      <c r="O80" s="241">
        <v>4</v>
      </c>
      <c r="P80" s="242" t="s">
        <v>146</v>
      </c>
    </row>
    <row r="81" spans="1:16" s="242" customFormat="1" ht="12.75" customHeight="1">
      <c r="A81" s="235">
        <v>63</v>
      </c>
      <c r="B81" s="235" t="s">
        <v>151</v>
      </c>
      <c r="C81" s="235" t="s">
        <v>150</v>
      </c>
      <c r="D81" s="236" t="s">
        <v>450</v>
      </c>
      <c r="E81" s="237" t="s">
        <v>451</v>
      </c>
      <c r="F81" s="235" t="s">
        <v>250</v>
      </c>
      <c r="G81" s="238">
        <v>821.29200000000003</v>
      </c>
      <c r="H81" s="238"/>
      <c r="I81" s="238">
        <f t="shared" si="9"/>
        <v>0</v>
      </c>
      <c r="J81" s="239">
        <v>0</v>
      </c>
      <c r="K81" s="238">
        <f t="shared" si="10"/>
        <v>0</v>
      </c>
      <c r="L81" s="239">
        <v>0</v>
      </c>
      <c r="M81" s="238">
        <f t="shared" si="11"/>
        <v>0</v>
      </c>
      <c r="N81" s="240">
        <v>20</v>
      </c>
      <c r="O81" s="241">
        <v>4</v>
      </c>
      <c r="P81" s="242" t="s">
        <v>146</v>
      </c>
    </row>
    <row r="82" spans="1:16" s="242" customFormat="1" ht="12.75" customHeight="1">
      <c r="A82" s="235">
        <v>64</v>
      </c>
      <c r="B82" s="235" t="s">
        <v>151</v>
      </c>
      <c r="C82" s="235" t="s">
        <v>150</v>
      </c>
      <c r="D82" s="236" t="s">
        <v>452</v>
      </c>
      <c r="E82" s="237" t="s">
        <v>453</v>
      </c>
      <c r="F82" s="235" t="s">
        <v>250</v>
      </c>
      <c r="G82" s="238">
        <v>821.29200000000003</v>
      </c>
      <c r="H82" s="238"/>
      <c r="I82" s="238">
        <f t="shared" si="9"/>
        <v>0</v>
      </c>
      <c r="J82" s="239">
        <v>0</v>
      </c>
      <c r="K82" s="238">
        <f t="shared" si="10"/>
        <v>0</v>
      </c>
      <c r="L82" s="239">
        <v>0</v>
      </c>
      <c r="M82" s="238">
        <f t="shared" si="11"/>
        <v>0</v>
      </c>
      <c r="N82" s="240">
        <v>20</v>
      </c>
      <c r="O82" s="241">
        <v>4</v>
      </c>
      <c r="P82" s="242" t="s">
        <v>146</v>
      </c>
    </row>
    <row r="83" spans="1:16" s="242" customFormat="1" ht="12.75" customHeight="1">
      <c r="A83" s="235">
        <v>65</v>
      </c>
      <c r="B83" s="235" t="s">
        <v>151</v>
      </c>
      <c r="C83" s="235" t="s">
        <v>150</v>
      </c>
      <c r="D83" s="236" t="s">
        <v>454</v>
      </c>
      <c r="E83" s="237" t="s">
        <v>455</v>
      </c>
      <c r="F83" s="235" t="s">
        <v>250</v>
      </c>
      <c r="G83" s="238">
        <v>175.42</v>
      </c>
      <c r="H83" s="238"/>
      <c r="I83" s="238">
        <f t="shared" si="9"/>
        <v>0</v>
      </c>
      <c r="J83" s="239">
        <v>0</v>
      </c>
      <c r="K83" s="238">
        <f t="shared" si="10"/>
        <v>0</v>
      </c>
      <c r="L83" s="239">
        <v>0</v>
      </c>
      <c r="M83" s="238">
        <f t="shared" si="11"/>
        <v>0</v>
      </c>
      <c r="N83" s="240">
        <v>20</v>
      </c>
      <c r="O83" s="241">
        <v>4</v>
      </c>
      <c r="P83" s="242" t="s">
        <v>146</v>
      </c>
    </row>
    <row r="84" spans="1:16" s="242" customFormat="1" ht="12.75" customHeight="1">
      <c r="A84" s="235">
        <v>66</v>
      </c>
      <c r="B84" s="235" t="s">
        <v>151</v>
      </c>
      <c r="C84" s="235" t="s">
        <v>150</v>
      </c>
      <c r="D84" s="236" t="s">
        <v>456</v>
      </c>
      <c r="E84" s="237" t="s">
        <v>457</v>
      </c>
      <c r="F84" s="235" t="s">
        <v>250</v>
      </c>
      <c r="G84" s="238">
        <v>175.42</v>
      </c>
      <c r="H84" s="238"/>
      <c r="I84" s="238">
        <f t="shared" si="9"/>
        <v>0</v>
      </c>
      <c r="J84" s="239">
        <v>0</v>
      </c>
      <c r="K84" s="238">
        <f t="shared" si="10"/>
        <v>0</v>
      </c>
      <c r="L84" s="239">
        <v>0</v>
      </c>
      <c r="M84" s="238">
        <f t="shared" si="11"/>
        <v>0</v>
      </c>
      <c r="N84" s="240">
        <v>20</v>
      </c>
      <c r="O84" s="241">
        <v>4</v>
      </c>
      <c r="P84" s="242" t="s">
        <v>146</v>
      </c>
    </row>
    <row r="85" spans="1:16" s="242" customFormat="1" ht="12.75" customHeight="1">
      <c r="A85" s="235">
        <v>67</v>
      </c>
      <c r="B85" s="235" t="s">
        <v>151</v>
      </c>
      <c r="C85" s="235" t="s">
        <v>150</v>
      </c>
      <c r="D85" s="236" t="s">
        <v>458</v>
      </c>
      <c r="E85" s="237" t="s">
        <v>459</v>
      </c>
      <c r="F85" s="235" t="s">
        <v>250</v>
      </c>
      <c r="G85" s="238">
        <v>54.414999999999999</v>
      </c>
      <c r="H85" s="238"/>
      <c r="I85" s="238">
        <f t="shared" si="9"/>
        <v>0</v>
      </c>
      <c r="J85" s="239">
        <v>0</v>
      </c>
      <c r="K85" s="238">
        <f t="shared" si="10"/>
        <v>0</v>
      </c>
      <c r="L85" s="239">
        <v>0</v>
      </c>
      <c r="M85" s="238">
        <f t="shared" si="11"/>
        <v>0</v>
      </c>
      <c r="N85" s="240">
        <v>20</v>
      </c>
      <c r="O85" s="241">
        <v>4</v>
      </c>
      <c r="P85" s="242" t="s">
        <v>146</v>
      </c>
    </row>
    <row r="86" spans="1:16" s="242" customFormat="1" ht="12.75" customHeight="1">
      <c r="A86" s="235">
        <v>68</v>
      </c>
      <c r="B86" s="235" t="s">
        <v>151</v>
      </c>
      <c r="C86" s="235" t="s">
        <v>150</v>
      </c>
      <c r="D86" s="236" t="s">
        <v>460</v>
      </c>
      <c r="E86" s="237" t="s">
        <v>461</v>
      </c>
      <c r="F86" s="235" t="s">
        <v>250</v>
      </c>
      <c r="G86" s="238">
        <v>54.414999999999999</v>
      </c>
      <c r="H86" s="238"/>
      <c r="I86" s="238">
        <f t="shared" si="9"/>
        <v>0</v>
      </c>
      <c r="J86" s="239">
        <v>0</v>
      </c>
      <c r="K86" s="238">
        <f t="shared" si="10"/>
        <v>0</v>
      </c>
      <c r="L86" s="239">
        <v>0</v>
      </c>
      <c r="M86" s="238">
        <f t="shared" si="11"/>
        <v>0</v>
      </c>
      <c r="N86" s="240">
        <v>20</v>
      </c>
      <c r="O86" s="241">
        <v>4</v>
      </c>
      <c r="P86" s="242" t="s">
        <v>146</v>
      </c>
    </row>
    <row r="87" spans="1:16" s="242" customFormat="1" ht="12.75" customHeight="1">
      <c r="A87" s="235">
        <v>69</v>
      </c>
      <c r="B87" s="235" t="s">
        <v>151</v>
      </c>
      <c r="C87" s="235" t="s">
        <v>150</v>
      </c>
      <c r="D87" s="236" t="s">
        <v>462</v>
      </c>
      <c r="E87" s="237" t="s">
        <v>463</v>
      </c>
      <c r="F87" s="235" t="s">
        <v>166</v>
      </c>
      <c r="G87" s="238">
        <v>205.2</v>
      </c>
      <c r="H87" s="736"/>
      <c r="I87" s="238">
        <f t="shared" si="9"/>
        <v>0</v>
      </c>
      <c r="J87" s="239">
        <v>1.016283432</v>
      </c>
      <c r="K87" s="238">
        <f t="shared" si="10"/>
        <v>208.54136024639999</v>
      </c>
      <c r="L87" s="239">
        <v>0</v>
      </c>
      <c r="M87" s="238">
        <f t="shared" si="11"/>
        <v>0</v>
      </c>
      <c r="N87" s="240">
        <v>20</v>
      </c>
      <c r="O87" s="241">
        <v>4</v>
      </c>
      <c r="P87" s="242" t="s">
        <v>146</v>
      </c>
    </row>
    <row r="88" spans="1:16" s="242" customFormat="1" ht="12.75" customHeight="1">
      <c r="A88" s="235">
        <v>70</v>
      </c>
      <c r="B88" s="235" t="s">
        <v>151</v>
      </c>
      <c r="C88" s="235" t="s">
        <v>150</v>
      </c>
      <c r="D88" s="236" t="s">
        <v>464</v>
      </c>
      <c r="E88" s="237" t="s">
        <v>465</v>
      </c>
      <c r="F88" s="235" t="s">
        <v>182</v>
      </c>
      <c r="G88" s="238">
        <v>12.21</v>
      </c>
      <c r="H88" s="238"/>
      <c r="I88" s="238">
        <f t="shared" si="9"/>
        <v>0</v>
      </c>
      <c r="J88" s="239">
        <v>2.3762837000000001</v>
      </c>
      <c r="K88" s="238">
        <f t="shared" si="10"/>
        <v>29.014423977000003</v>
      </c>
      <c r="L88" s="239">
        <v>0</v>
      </c>
      <c r="M88" s="238">
        <f t="shared" si="11"/>
        <v>0</v>
      </c>
      <c r="N88" s="240">
        <v>20</v>
      </c>
      <c r="O88" s="241">
        <v>4</v>
      </c>
      <c r="P88" s="242" t="s">
        <v>146</v>
      </c>
    </row>
    <row r="89" spans="1:16" s="242" customFormat="1" ht="12.75" customHeight="1">
      <c r="A89" s="235">
        <v>71</v>
      </c>
      <c r="B89" s="235" t="s">
        <v>151</v>
      </c>
      <c r="C89" s="235" t="s">
        <v>150</v>
      </c>
      <c r="D89" s="236" t="s">
        <v>466</v>
      </c>
      <c r="E89" s="237" t="s">
        <v>467</v>
      </c>
      <c r="F89" s="235" t="s">
        <v>250</v>
      </c>
      <c r="G89" s="238">
        <v>81.400000000000006</v>
      </c>
      <c r="H89" s="238"/>
      <c r="I89" s="238">
        <f t="shared" si="9"/>
        <v>0</v>
      </c>
      <c r="J89" s="239">
        <v>0</v>
      </c>
      <c r="K89" s="238">
        <f t="shared" si="10"/>
        <v>0</v>
      </c>
      <c r="L89" s="239">
        <v>0</v>
      </c>
      <c r="M89" s="238">
        <f t="shared" si="11"/>
        <v>0</v>
      </c>
      <c r="N89" s="240">
        <v>20</v>
      </c>
      <c r="O89" s="241">
        <v>4</v>
      </c>
      <c r="P89" s="242" t="s">
        <v>146</v>
      </c>
    </row>
    <row r="90" spans="1:16" s="242" customFormat="1" ht="12.75" customHeight="1">
      <c r="A90" s="235">
        <v>72</v>
      </c>
      <c r="B90" s="235" t="s">
        <v>151</v>
      </c>
      <c r="C90" s="235" t="s">
        <v>150</v>
      </c>
      <c r="D90" s="236" t="s">
        <v>468</v>
      </c>
      <c r="E90" s="237" t="s">
        <v>469</v>
      </c>
      <c r="F90" s="235" t="s">
        <v>250</v>
      </c>
      <c r="G90" s="238">
        <v>81.400000000000006</v>
      </c>
      <c r="H90" s="238"/>
      <c r="I90" s="238">
        <f t="shared" si="9"/>
        <v>0</v>
      </c>
      <c r="J90" s="239">
        <v>0</v>
      </c>
      <c r="K90" s="238">
        <f t="shared" si="10"/>
        <v>0</v>
      </c>
      <c r="L90" s="239">
        <v>0</v>
      </c>
      <c r="M90" s="238">
        <f t="shared" si="11"/>
        <v>0</v>
      </c>
      <c r="N90" s="240">
        <v>20</v>
      </c>
      <c r="O90" s="241">
        <v>4</v>
      </c>
      <c r="P90" s="242" t="s">
        <v>146</v>
      </c>
    </row>
    <row r="91" spans="1:16" s="242" customFormat="1" ht="12.75" customHeight="1">
      <c r="A91" s="235">
        <v>73</v>
      </c>
      <c r="B91" s="235" t="s">
        <v>151</v>
      </c>
      <c r="C91" s="235" t="s">
        <v>150</v>
      </c>
      <c r="D91" s="236" t="s">
        <v>470</v>
      </c>
      <c r="E91" s="237" t="s">
        <v>471</v>
      </c>
      <c r="F91" s="235" t="s">
        <v>166</v>
      </c>
      <c r="G91" s="238">
        <v>1.2210000000000001</v>
      </c>
      <c r="H91" s="736"/>
      <c r="I91" s="238">
        <f t="shared" si="9"/>
        <v>0</v>
      </c>
      <c r="J91" s="239">
        <v>1.0165904100000001</v>
      </c>
      <c r="K91" s="238">
        <f t="shared" si="10"/>
        <v>1.2412568906100001</v>
      </c>
      <c r="L91" s="239">
        <v>0</v>
      </c>
      <c r="M91" s="238">
        <f t="shared" si="11"/>
        <v>0</v>
      </c>
      <c r="N91" s="240">
        <v>20</v>
      </c>
      <c r="O91" s="241">
        <v>4</v>
      </c>
      <c r="P91" s="242" t="s">
        <v>146</v>
      </c>
    </row>
    <row r="92" spans="1:16" s="242" customFormat="1" ht="12.75" customHeight="1">
      <c r="A92" s="235">
        <v>74</v>
      </c>
      <c r="B92" s="235" t="s">
        <v>151</v>
      </c>
      <c r="C92" s="235" t="s">
        <v>150</v>
      </c>
      <c r="D92" s="236" t="s">
        <v>472</v>
      </c>
      <c r="E92" s="237" t="s">
        <v>473</v>
      </c>
      <c r="F92" s="235" t="s">
        <v>182</v>
      </c>
      <c r="G92" s="238">
        <v>40.189</v>
      </c>
      <c r="H92" s="238"/>
      <c r="I92" s="238">
        <f t="shared" si="9"/>
        <v>0</v>
      </c>
      <c r="J92" s="239">
        <v>0</v>
      </c>
      <c r="K92" s="238">
        <f t="shared" si="10"/>
        <v>0</v>
      </c>
      <c r="L92" s="239">
        <v>0</v>
      </c>
      <c r="M92" s="238">
        <f t="shared" si="11"/>
        <v>0</v>
      </c>
      <c r="N92" s="240">
        <v>20</v>
      </c>
      <c r="O92" s="241">
        <v>4</v>
      </c>
      <c r="P92" s="242" t="s">
        <v>146</v>
      </c>
    </row>
    <row r="93" spans="1:16" s="242" customFormat="1" ht="12.75" customHeight="1">
      <c r="A93" s="235">
        <v>75</v>
      </c>
      <c r="B93" s="235" t="s">
        <v>151</v>
      </c>
      <c r="C93" s="235" t="s">
        <v>150</v>
      </c>
      <c r="D93" s="236" t="s">
        <v>474</v>
      </c>
      <c r="E93" s="237" t="s">
        <v>475</v>
      </c>
      <c r="F93" s="235" t="s">
        <v>166</v>
      </c>
      <c r="G93" s="238">
        <v>5.4</v>
      </c>
      <c r="H93" s="238"/>
      <c r="I93" s="238">
        <f t="shared" si="9"/>
        <v>0</v>
      </c>
      <c r="J93" s="239">
        <v>1.0165683299999999</v>
      </c>
      <c r="K93" s="238">
        <f t="shared" si="10"/>
        <v>5.489468982</v>
      </c>
      <c r="L93" s="239">
        <v>0</v>
      </c>
      <c r="M93" s="238">
        <f t="shared" si="11"/>
        <v>0</v>
      </c>
      <c r="N93" s="240">
        <v>20</v>
      </c>
      <c r="O93" s="241">
        <v>4</v>
      </c>
      <c r="P93" s="242" t="s">
        <v>146</v>
      </c>
    </row>
    <row r="94" spans="1:16" s="242" customFormat="1" ht="22.5" customHeight="1">
      <c r="A94" s="235">
        <v>76</v>
      </c>
      <c r="B94" s="235" t="s">
        <v>151</v>
      </c>
      <c r="C94" s="235" t="s">
        <v>150</v>
      </c>
      <c r="D94" s="236" t="s">
        <v>476</v>
      </c>
      <c r="E94" s="237" t="s">
        <v>477</v>
      </c>
      <c r="F94" s="235" t="s">
        <v>250</v>
      </c>
      <c r="G94" s="238">
        <v>136.4</v>
      </c>
      <c r="H94" s="238"/>
      <c r="I94" s="238">
        <f t="shared" si="9"/>
        <v>0</v>
      </c>
      <c r="J94" s="239">
        <v>0</v>
      </c>
      <c r="K94" s="238">
        <f t="shared" si="10"/>
        <v>0</v>
      </c>
      <c r="L94" s="239">
        <v>0</v>
      </c>
      <c r="M94" s="238">
        <f t="shared" si="11"/>
        <v>0</v>
      </c>
      <c r="N94" s="240">
        <v>20</v>
      </c>
      <c r="O94" s="241">
        <v>4</v>
      </c>
      <c r="P94" s="242" t="s">
        <v>146</v>
      </c>
    </row>
    <row r="95" spans="1:16" s="242" customFormat="1" ht="22.5" customHeight="1">
      <c r="A95" s="235">
        <v>77</v>
      </c>
      <c r="B95" s="235" t="s">
        <v>151</v>
      </c>
      <c r="C95" s="235" t="s">
        <v>150</v>
      </c>
      <c r="D95" s="236" t="s">
        <v>478</v>
      </c>
      <c r="E95" s="237" t="s">
        <v>479</v>
      </c>
      <c r="F95" s="235" t="s">
        <v>250</v>
      </c>
      <c r="G95" s="238">
        <v>136.4</v>
      </c>
      <c r="H95" s="238"/>
      <c r="I95" s="238">
        <f t="shared" si="9"/>
        <v>0</v>
      </c>
      <c r="J95" s="239">
        <v>0</v>
      </c>
      <c r="K95" s="238">
        <f t="shared" si="10"/>
        <v>0</v>
      </c>
      <c r="L95" s="239">
        <v>0</v>
      </c>
      <c r="M95" s="238">
        <f t="shared" si="11"/>
        <v>0</v>
      </c>
      <c r="N95" s="240">
        <v>20</v>
      </c>
      <c r="O95" s="241">
        <v>4</v>
      </c>
      <c r="P95" s="242" t="s">
        <v>146</v>
      </c>
    </row>
    <row r="96" spans="1:16" s="242" customFormat="1" ht="22.5" customHeight="1">
      <c r="A96" s="235">
        <v>78</v>
      </c>
      <c r="B96" s="235" t="s">
        <v>151</v>
      </c>
      <c r="C96" s="235" t="s">
        <v>150</v>
      </c>
      <c r="D96" s="236" t="s">
        <v>480</v>
      </c>
      <c r="E96" s="237" t="s">
        <v>481</v>
      </c>
      <c r="F96" s="235" t="s">
        <v>250</v>
      </c>
      <c r="G96" s="238">
        <v>109.89</v>
      </c>
      <c r="H96" s="238"/>
      <c r="I96" s="238">
        <f t="shared" si="9"/>
        <v>0</v>
      </c>
      <c r="J96" s="239">
        <v>0</v>
      </c>
      <c r="K96" s="238">
        <f t="shared" si="10"/>
        <v>0</v>
      </c>
      <c r="L96" s="239">
        <v>0</v>
      </c>
      <c r="M96" s="238">
        <f t="shared" si="11"/>
        <v>0</v>
      </c>
      <c r="N96" s="240">
        <v>20</v>
      </c>
      <c r="O96" s="241">
        <v>4</v>
      </c>
      <c r="P96" s="242" t="s">
        <v>146</v>
      </c>
    </row>
    <row r="97" spans="1:16" s="242" customFormat="1" ht="22.5" customHeight="1">
      <c r="A97" s="235">
        <v>79</v>
      </c>
      <c r="B97" s="235" t="s">
        <v>151</v>
      </c>
      <c r="C97" s="235" t="s">
        <v>150</v>
      </c>
      <c r="D97" s="236" t="s">
        <v>482</v>
      </c>
      <c r="E97" s="237" t="s">
        <v>483</v>
      </c>
      <c r="F97" s="235" t="s">
        <v>250</v>
      </c>
      <c r="G97" s="238">
        <v>109.89</v>
      </c>
      <c r="H97" s="238"/>
      <c r="I97" s="238">
        <f t="shared" si="9"/>
        <v>0</v>
      </c>
      <c r="J97" s="239">
        <v>0</v>
      </c>
      <c r="K97" s="238">
        <f t="shared" si="10"/>
        <v>0</v>
      </c>
      <c r="L97" s="239">
        <v>0</v>
      </c>
      <c r="M97" s="238">
        <f t="shared" si="11"/>
        <v>0</v>
      </c>
      <c r="N97" s="240">
        <v>20</v>
      </c>
      <c r="O97" s="241">
        <v>4</v>
      </c>
      <c r="P97" s="242" t="s">
        <v>146</v>
      </c>
    </row>
    <row r="98" spans="1:16" s="232" customFormat="1" ht="12.75" customHeight="1">
      <c r="B98" s="233" t="s">
        <v>58</v>
      </c>
      <c r="D98" s="232" t="s">
        <v>484</v>
      </c>
      <c r="E98" s="232" t="s">
        <v>485</v>
      </c>
      <c r="I98" s="234">
        <f>SUM(I99:I100)</f>
        <v>0</v>
      </c>
      <c r="K98" s="234">
        <f>SUM(K99:K100)</f>
        <v>0</v>
      </c>
      <c r="M98" s="234">
        <f>SUM(M99:M100)</f>
        <v>0</v>
      </c>
      <c r="P98" s="232" t="s">
        <v>152</v>
      </c>
    </row>
    <row r="99" spans="1:16" s="242" customFormat="1" ht="12.75" customHeight="1">
      <c r="A99" s="235">
        <v>80</v>
      </c>
      <c r="B99" s="235" t="s">
        <v>151</v>
      </c>
      <c r="C99" s="235" t="s">
        <v>150</v>
      </c>
      <c r="D99" s="236" t="s">
        <v>486</v>
      </c>
      <c r="E99" s="237" t="s">
        <v>487</v>
      </c>
      <c r="F99" s="235" t="s">
        <v>250</v>
      </c>
      <c r="G99" s="238">
        <v>97</v>
      </c>
      <c r="H99" s="238"/>
      <c r="I99" s="238">
        <f>ROUND(G99*H99,3)</f>
        <v>0</v>
      </c>
      <c r="J99" s="239">
        <v>0</v>
      </c>
      <c r="K99" s="238">
        <f>G99*J99</f>
        <v>0</v>
      </c>
      <c r="L99" s="239">
        <v>0</v>
      </c>
      <c r="M99" s="238">
        <f>G99*L99</f>
        <v>0</v>
      </c>
      <c r="N99" s="240">
        <v>20</v>
      </c>
      <c r="O99" s="241">
        <v>4</v>
      </c>
      <c r="P99" s="242" t="s">
        <v>146</v>
      </c>
    </row>
    <row r="100" spans="1:16" s="250" customFormat="1" ht="12.75" customHeight="1">
      <c r="A100" s="243">
        <v>81</v>
      </c>
      <c r="B100" s="243" t="s">
        <v>157</v>
      </c>
      <c r="C100" s="243" t="s">
        <v>160</v>
      </c>
      <c r="D100" s="244" t="s">
        <v>488</v>
      </c>
      <c r="E100" s="245" t="s">
        <v>489</v>
      </c>
      <c r="F100" s="243" t="s">
        <v>250</v>
      </c>
      <c r="G100" s="246">
        <v>101.85</v>
      </c>
      <c r="H100" s="246"/>
      <c r="I100" s="246">
        <f>ROUND(G100*H100,3)</f>
        <v>0</v>
      </c>
      <c r="J100" s="247">
        <v>0</v>
      </c>
      <c r="K100" s="246">
        <f>G100*J100</f>
        <v>0</v>
      </c>
      <c r="L100" s="247">
        <v>0</v>
      </c>
      <c r="M100" s="246">
        <f>G100*L100</f>
        <v>0</v>
      </c>
      <c r="N100" s="248">
        <v>20</v>
      </c>
      <c r="O100" s="249">
        <v>8</v>
      </c>
      <c r="P100" s="250" t="s">
        <v>146</v>
      </c>
    </row>
    <row r="101" spans="1:16" s="232" customFormat="1" ht="12.75" customHeight="1">
      <c r="B101" s="233" t="s">
        <v>58</v>
      </c>
      <c r="D101" s="232" t="s">
        <v>490</v>
      </c>
      <c r="E101" s="232" t="s">
        <v>491</v>
      </c>
      <c r="I101" s="234">
        <f>SUM(I102:I136)</f>
        <v>0</v>
      </c>
      <c r="K101" s="234">
        <f>SUM(K102:K136)</f>
        <v>606.92486885564801</v>
      </c>
      <c r="M101" s="234">
        <f>SUM(M102:M136)</f>
        <v>0</v>
      </c>
      <c r="P101" s="232" t="s">
        <v>152</v>
      </c>
    </row>
    <row r="102" spans="1:16" s="242" customFormat="1" ht="12.75" customHeight="1">
      <c r="A102" s="235">
        <v>82</v>
      </c>
      <c r="B102" s="235" t="s">
        <v>151</v>
      </c>
      <c r="C102" s="235" t="s">
        <v>150</v>
      </c>
      <c r="D102" s="236" t="s">
        <v>492</v>
      </c>
      <c r="E102" s="237" t="s">
        <v>493</v>
      </c>
      <c r="F102" s="235" t="s">
        <v>250</v>
      </c>
      <c r="G102" s="238">
        <v>596.71799999999996</v>
      </c>
      <c r="H102" s="238"/>
      <c r="I102" s="238">
        <f t="shared" ref="I102:I136" si="12">ROUND(G102*H102,3)</f>
        <v>0</v>
      </c>
      <c r="J102" s="239">
        <v>0</v>
      </c>
      <c r="K102" s="238">
        <f t="shared" ref="K102:K136" si="13">G102*J102</f>
        <v>0</v>
      </c>
      <c r="L102" s="239">
        <v>0</v>
      </c>
      <c r="M102" s="238">
        <f t="shared" ref="M102:M136" si="14">G102*L102</f>
        <v>0</v>
      </c>
      <c r="N102" s="240">
        <v>20</v>
      </c>
      <c r="O102" s="241">
        <v>4</v>
      </c>
      <c r="P102" s="242" t="s">
        <v>146</v>
      </c>
    </row>
    <row r="103" spans="1:16" s="242" customFormat="1" ht="12.75" customHeight="1">
      <c r="A103" s="235">
        <v>83</v>
      </c>
      <c r="B103" s="235" t="s">
        <v>151</v>
      </c>
      <c r="C103" s="235" t="s">
        <v>150</v>
      </c>
      <c r="D103" s="236" t="s">
        <v>494</v>
      </c>
      <c r="E103" s="237" t="s">
        <v>495</v>
      </c>
      <c r="F103" s="235" t="s">
        <v>250</v>
      </c>
      <c r="G103" s="238">
        <v>140.69999999999999</v>
      </c>
      <c r="H103" s="238"/>
      <c r="I103" s="238">
        <f t="shared" si="12"/>
        <v>0</v>
      </c>
      <c r="J103" s="239">
        <v>0</v>
      </c>
      <c r="K103" s="238">
        <f t="shared" si="13"/>
        <v>0</v>
      </c>
      <c r="L103" s="239">
        <v>0</v>
      </c>
      <c r="M103" s="238">
        <f t="shared" si="14"/>
        <v>0</v>
      </c>
      <c r="N103" s="240">
        <v>20</v>
      </c>
      <c r="O103" s="241">
        <v>4</v>
      </c>
      <c r="P103" s="242" t="s">
        <v>146</v>
      </c>
    </row>
    <row r="104" spans="1:16" s="242" customFormat="1" ht="12.75" customHeight="1">
      <c r="A104" s="235">
        <v>84</v>
      </c>
      <c r="B104" s="235" t="s">
        <v>151</v>
      </c>
      <c r="C104" s="235" t="s">
        <v>150</v>
      </c>
      <c r="D104" s="236" t="s">
        <v>496</v>
      </c>
      <c r="E104" s="237" t="s">
        <v>497</v>
      </c>
      <c r="F104" s="235" t="s">
        <v>250</v>
      </c>
      <c r="G104" s="238">
        <v>140.69999999999999</v>
      </c>
      <c r="H104" s="238"/>
      <c r="I104" s="238">
        <f t="shared" si="12"/>
        <v>0</v>
      </c>
      <c r="J104" s="239">
        <v>0</v>
      </c>
      <c r="K104" s="238">
        <f t="shared" si="13"/>
        <v>0</v>
      </c>
      <c r="L104" s="239">
        <v>0</v>
      </c>
      <c r="M104" s="238">
        <f t="shared" si="14"/>
        <v>0</v>
      </c>
      <c r="N104" s="240">
        <v>20</v>
      </c>
      <c r="O104" s="241">
        <v>4</v>
      </c>
      <c r="P104" s="242" t="s">
        <v>146</v>
      </c>
    </row>
    <row r="105" spans="1:16" s="242" customFormat="1" ht="12.75" customHeight="1">
      <c r="A105" s="235">
        <v>85</v>
      </c>
      <c r="B105" s="235" t="s">
        <v>151</v>
      </c>
      <c r="C105" s="235" t="s">
        <v>150</v>
      </c>
      <c r="D105" s="236" t="s">
        <v>498</v>
      </c>
      <c r="E105" s="237" t="s">
        <v>499</v>
      </c>
      <c r="F105" s="235" t="s">
        <v>250</v>
      </c>
      <c r="G105" s="238">
        <v>140.69999999999999</v>
      </c>
      <c r="H105" s="238"/>
      <c r="I105" s="238">
        <f t="shared" si="12"/>
        <v>0</v>
      </c>
      <c r="J105" s="239">
        <v>0</v>
      </c>
      <c r="K105" s="238">
        <f t="shared" si="13"/>
        <v>0</v>
      </c>
      <c r="L105" s="239">
        <v>0</v>
      </c>
      <c r="M105" s="238">
        <f t="shared" si="14"/>
        <v>0</v>
      </c>
      <c r="N105" s="240">
        <v>20</v>
      </c>
      <c r="O105" s="241">
        <v>4</v>
      </c>
      <c r="P105" s="242" t="s">
        <v>146</v>
      </c>
    </row>
    <row r="106" spans="1:16" s="242" customFormat="1" ht="12.75" customHeight="1">
      <c r="A106" s="235">
        <v>86</v>
      </c>
      <c r="B106" s="235" t="s">
        <v>151</v>
      </c>
      <c r="C106" s="235" t="s">
        <v>150</v>
      </c>
      <c r="D106" s="236" t="s">
        <v>500</v>
      </c>
      <c r="E106" s="237" t="s">
        <v>501</v>
      </c>
      <c r="F106" s="235" t="s">
        <v>250</v>
      </c>
      <c r="G106" s="238">
        <v>140.69999999999999</v>
      </c>
      <c r="H106" s="238"/>
      <c r="I106" s="238">
        <f t="shared" si="12"/>
        <v>0</v>
      </c>
      <c r="J106" s="239">
        <v>0</v>
      </c>
      <c r="K106" s="238">
        <f t="shared" si="13"/>
        <v>0</v>
      </c>
      <c r="L106" s="239">
        <v>0</v>
      </c>
      <c r="M106" s="238">
        <f t="shared" si="14"/>
        <v>0</v>
      </c>
      <c r="N106" s="240">
        <v>20</v>
      </c>
      <c r="O106" s="241">
        <v>4</v>
      </c>
      <c r="P106" s="242" t="s">
        <v>146</v>
      </c>
    </row>
    <row r="107" spans="1:16" s="242" customFormat="1" ht="22.5" customHeight="1">
      <c r="A107" s="235">
        <v>87</v>
      </c>
      <c r="B107" s="235" t="s">
        <v>151</v>
      </c>
      <c r="C107" s="235" t="s">
        <v>150</v>
      </c>
      <c r="D107" s="236" t="s">
        <v>502</v>
      </c>
      <c r="E107" s="237" t="s">
        <v>503</v>
      </c>
      <c r="F107" s="235" t="s">
        <v>250</v>
      </c>
      <c r="G107" s="238">
        <v>6065.8249999999998</v>
      </c>
      <c r="H107" s="238"/>
      <c r="I107" s="238">
        <f t="shared" si="12"/>
        <v>0</v>
      </c>
      <c r="J107" s="239">
        <v>0</v>
      </c>
      <c r="K107" s="238">
        <f t="shared" si="13"/>
        <v>0</v>
      </c>
      <c r="L107" s="239">
        <v>0</v>
      </c>
      <c r="M107" s="238">
        <f t="shared" si="14"/>
        <v>0</v>
      </c>
      <c r="N107" s="240">
        <v>20</v>
      </c>
      <c r="O107" s="241">
        <v>4</v>
      </c>
      <c r="P107" s="242" t="s">
        <v>146</v>
      </c>
    </row>
    <row r="108" spans="1:16" s="242" customFormat="1" ht="12.75" customHeight="1">
      <c r="A108" s="235">
        <v>88</v>
      </c>
      <c r="B108" s="235" t="s">
        <v>151</v>
      </c>
      <c r="C108" s="235" t="s">
        <v>150</v>
      </c>
      <c r="D108" s="236" t="s">
        <v>504</v>
      </c>
      <c r="E108" s="237" t="s">
        <v>505</v>
      </c>
      <c r="F108" s="235" t="s">
        <v>250</v>
      </c>
      <c r="G108" s="238">
        <v>7412.6890000000003</v>
      </c>
      <c r="H108" s="238"/>
      <c r="I108" s="238">
        <f t="shared" si="12"/>
        <v>0</v>
      </c>
      <c r="J108" s="239">
        <v>0</v>
      </c>
      <c r="K108" s="238">
        <f t="shared" si="13"/>
        <v>0</v>
      </c>
      <c r="L108" s="239">
        <v>0</v>
      </c>
      <c r="M108" s="238">
        <f t="shared" si="14"/>
        <v>0</v>
      </c>
      <c r="N108" s="240">
        <v>20</v>
      </c>
      <c r="O108" s="241">
        <v>4</v>
      </c>
      <c r="P108" s="242" t="s">
        <v>146</v>
      </c>
    </row>
    <row r="109" spans="1:16" s="242" customFormat="1" ht="12.75" customHeight="1">
      <c r="A109" s="235">
        <v>89</v>
      </c>
      <c r="B109" s="235" t="s">
        <v>151</v>
      </c>
      <c r="C109" s="235" t="s">
        <v>150</v>
      </c>
      <c r="D109" s="236" t="s">
        <v>506</v>
      </c>
      <c r="E109" s="237" t="s">
        <v>507</v>
      </c>
      <c r="F109" s="235" t="s">
        <v>250</v>
      </c>
      <c r="G109" s="238">
        <v>11227.423000000001</v>
      </c>
      <c r="H109" s="238"/>
      <c r="I109" s="238">
        <f t="shared" si="12"/>
        <v>0</v>
      </c>
      <c r="J109" s="239">
        <v>0</v>
      </c>
      <c r="K109" s="238">
        <f t="shared" si="13"/>
        <v>0</v>
      </c>
      <c r="L109" s="239">
        <v>0</v>
      </c>
      <c r="M109" s="238">
        <f t="shared" si="14"/>
        <v>0</v>
      </c>
      <c r="N109" s="240">
        <v>20</v>
      </c>
      <c r="O109" s="241">
        <v>4</v>
      </c>
      <c r="P109" s="242" t="s">
        <v>146</v>
      </c>
    </row>
    <row r="110" spans="1:16" s="242" customFormat="1" ht="22.5" customHeight="1">
      <c r="A110" s="235">
        <v>90</v>
      </c>
      <c r="B110" s="235" t="s">
        <v>151</v>
      </c>
      <c r="C110" s="235" t="s">
        <v>150</v>
      </c>
      <c r="D110" s="236" t="s">
        <v>508</v>
      </c>
      <c r="E110" s="237" t="s">
        <v>509</v>
      </c>
      <c r="F110" s="235" t="s">
        <v>250</v>
      </c>
      <c r="G110" s="238">
        <v>12884.361999999999</v>
      </c>
      <c r="H110" s="238"/>
      <c r="I110" s="238">
        <f t="shared" si="12"/>
        <v>0</v>
      </c>
      <c r="J110" s="239">
        <v>0</v>
      </c>
      <c r="K110" s="238">
        <f t="shared" si="13"/>
        <v>0</v>
      </c>
      <c r="L110" s="239">
        <v>0</v>
      </c>
      <c r="M110" s="238">
        <f t="shared" si="14"/>
        <v>0</v>
      </c>
      <c r="N110" s="240">
        <v>20</v>
      </c>
      <c r="O110" s="241">
        <v>4</v>
      </c>
      <c r="P110" s="242" t="s">
        <v>146</v>
      </c>
    </row>
    <row r="111" spans="1:16" s="242" customFormat="1" ht="22.5" customHeight="1">
      <c r="A111" s="235">
        <v>91</v>
      </c>
      <c r="B111" s="235" t="s">
        <v>151</v>
      </c>
      <c r="C111" s="235" t="s">
        <v>150</v>
      </c>
      <c r="D111" s="236" t="s">
        <v>510</v>
      </c>
      <c r="E111" s="237" t="s">
        <v>511</v>
      </c>
      <c r="F111" s="235" t="s">
        <v>250</v>
      </c>
      <c r="G111" s="238">
        <v>11227.423000000001</v>
      </c>
      <c r="H111" s="238"/>
      <c r="I111" s="238">
        <f t="shared" si="12"/>
        <v>0</v>
      </c>
      <c r="J111" s="239">
        <v>0</v>
      </c>
      <c r="K111" s="238">
        <f t="shared" si="13"/>
        <v>0</v>
      </c>
      <c r="L111" s="239">
        <v>0</v>
      </c>
      <c r="M111" s="238">
        <f t="shared" si="14"/>
        <v>0</v>
      </c>
      <c r="N111" s="240">
        <v>20</v>
      </c>
      <c r="O111" s="241">
        <v>4</v>
      </c>
      <c r="P111" s="242" t="s">
        <v>146</v>
      </c>
    </row>
    <row r="112" spans="1:16" s="242" customFormat="1" ht="22.5" customHeight="1">
      <c r="A112" s="235">
        <v>92</v>
      </c>
      <c r="B112" s="235" t="s">
        <v>151</v>
      </c>
      <c r="C112" s="235" t="s">
        <v>150</v>
      </c>
      <c r="D112" s="236" t="s">
        <v>512</v>
      </c>
      <c r="E112" s="237" t="s">
        <v>513</v>
      </c>
      <c r="F112" s="235" t="s">
        <v>250</v>
      </c>
      <c r="G112" s="238">
        <v>74.049000000000007</v>
      </c>
      <c r="H112" s="238"/>
      <c r="I112" s="238">
        <f t="shared" si="12"/>
        <v>0</v>
      </c>
      <c r="J112" s="239">
        <v>0</v>
      </c>
      <c r="K112" s="238">
        <f t="shared" si="13"/>
        <v>0</v>
      </c>
      <c r="L112" s="239">
        <v>0</v>
      </c>
      <c r="M112" s="238">
        <f t="shared" si="14"/>
        <v>0</v>
      </c>
      <c r="N112" s="240">
        <v>20</v>
      </c>
      <c r="O112" s="241">
        <v>4</v>
      </c>
      <c r="P112" s="242" t="s">
        <v>146</v>
      </c>
    </row>
    <row r="113" spans="1:16" s="242" customFormat="1" ht="12.75" customHeight="1">
      <c r="A113" s="235">
        <v>93</v>
      </c>
      <c r="B113" s="235" t="s">
        <v>151</v>
      </c>
      <c r="C113" s="235" t="s">
        <v>150</v>
      </c>
      <c r="D113" s="236" t="s">
        <v>514</v>
      </c>
      <c r="E113" s="237" t="s">
        <v>515</v>
      </c>
      <c r="F113" s="235" t="s">
        <v>161</v>
      </c>
      <c r="G113" s="238">
        <v>1197.82</v>
      </c>
      <c r="H113" s="238"/>
      <c r="I113" s="238">
        <f t="shared" si="12"/>
        <v>0</v>
      </c>
      <c r="J113" s="239">
        <v>0</v>
      </c>
      <c r="K113" s="238">
        <f t="shared" si="13"/>
        <v>0</v>
      </c>
      <c r="L113" s="239">
        <v>0</v>
      </c>
      <c r="M113" s="238">
        <f t="shared" si="14"/>
        <v>0</v>
      </c>
      <c r="N113" s="240">
        <v>20</v>
      </c>
      <c r="O113" s="241">
        <v>4</v>
      </c>
      <c r="P113" s="242" t="s">
        <v>146</v>
      </c>
    </row>
    <row r="114" spans="1:16" s="242" customFormat="1" ht="22.5" customHeight="1">
      <c r="A114" s="235">
        <v>94</v>
      </c>
      <c r="B114" s="235" t="s">
        <v>151</v>
      </c>
      <c r="C114" s="235" t="s">
        <v>150</v>
      </c>
      <c r="D114" s="236" t="s">
        <v>516</v>
      </c>
      <c r="E114" s="237" t="s">
        <v>517</v>
      </c>
      <c r="F114" s="235" t="s">
        <v>250</v>
      </c>
      <c r="G114" s="238">
        <v>596.71799999999996</v>
      </c>
      <c r="H114" s="238"/>
      <c r="I114" s="238">
        <f t="shared" si="12"/>
        <v>0</v>
      </c>
      <c r="J114" s="239">
        <v>0</v>
      </c>
      <c r="K114" s="238">
        <f t="shared" si="13"/>
        <v>0</v>
      </c>
      <c r="L114" s="239">
        <v>0</v>
      </c>
      <c r="M114" s="238">
        <f t="shared" si="14"/>
        <v>0</v>
      </c>
      <c r="N114" s="240">
        <v>20</v>
      </c>
      <c r="O114" s="241">
        <v>4</v>
      </c>
      <c r="P114" s="242" t="s">
        <v>146</v>
      </c>
    </row>
    <row r="115" spans="1:16" s="242" customFormat="1" ht="12.75" customHeight="1">
      <c r="A115" s="235">
        <v>95</v>
      </c>
      <c r="B115" s="235" t="s">
        <v>151</v>
      </c>
      <c r="C115" s="235" t="s">
        <v>150</v>
      </c>
      <c r="D115" s="236" t="s">
        <v>518</v>
      </c>
      <c r="E115" s="237" t="s">
        <v>519</v>
      </c>
      <c r="F115" s="235" t="s">
        <v>250</v>
      </c>
      <c r="G115" s="238">
        <v>346.62099999999998</v>
      </c>
      <c r="H115" s="238"/>
      <c r="I115" s="238">
        <f t="shared" si="12"/>
        <v>0</v>
      </c>
      <c r="J115" s="239">
        <v>0</v>
      </c>
      <c r="K115" s="238">
        <f t="shared" si="13"/>
        <v>0</v>
      </c>
      <c r="L115" s="239">
        <v>0</v>
      </c>
      <c r="M115" s="238">
        <f t="shared" si="14"/>
        <v>0</v>
      </c>
      <c r="N115" s="240">
        <v>20</v>
      </c>
      <c r="O115" s="241">
        <v>4</v>
      </c>
      <c r="P115" s="242" t="s">
        <v>146</v>
      </c>
    </row>
    <row r="116" spans="1:16" s="242" customFormat="1" ht="12.75" customHeight="1">
      <c r="A116" s="235">
        <v>96</v>
      </c>
      <c r="B116" s="235" t="s">
        <v>151</v>
      </c>
      <c r="C116" s="235" t="s">
        <v>150</v>
      </c>
      <c r="D116" s="236" t="s">
        <v>520</v>
      </c>
      <c r="E116" s="237" t="s">
        <v>521</v>
      </c>
      <c r="F116" s="235" t="s">
        <v>250</v>
      </c>
      <c r="G116" s="238">
        <v>127.92100000000001</v>
      </c>
      <c r="H116" s="238"/>
      <c r="I116" s="238">
        <f t="shared" si="12"/>
        <v>0</v>
      </c>
      <c r="J116" s="239">
        <v>0</v>
      </c>
      <c r="K116" s="238">
        <f t="shared" si="13"/>
        <v>0</v>
      </c>
      <c r="L116" s="239">
        <v>0</v>
      </c>
      <c r="M116" s="238">
        <f t="shared" si="14"/>
        <v>0</v>
      </c>
      <c r="N116" s="240">
        <v>20</v>
      </c>
      <c r="O116" s="241">
        <v>4</v>
      </c>
      <c r="P116" s="242" t="s">
        <v>146</v>
      </c>
    </row>
    <row r="117" spans="1:16" s="242" customFormat="1" ht="12.75" customHeight="1">
      <c r="A117" s="235">
        <v>97</v>
      </c>
      <c r="B117" s="235" t="s">
        <v>151</v>
      </c>
      <c r="C117" s="235" t="s">
        <v>150</v>
      </c>
      <c r="D117" s="236" t="s">
        <v>522</v>
      </c>
      <c r="E117" s="237" t="s">
        <v>523</v>
      </c>
      <c r="F117" s="235" t="s">
        <v>161</v>
      </c>
      <c r="G117" s="238">
        <v>1095.4000000000001</v>
      </c>
      <c r="H117" s="238"/>
      <c r="I117" s="238">
        <f t="shared" si="12"/>
        <v>0</v>
      </c>
      <c r="J117" s="239">
        <v>0</v>
      </c>
      <c r="K117" s="238">
        <f t="shared" si="13"/>
        <v>0</v>
      </c>
      <c r="L117" s="239">
        <v>0</v>
      </c>
      <c r="M117" s="238">
        <f t="shared" si="14"/>
        <v>0</v>
      </c>
      <c r="N117" s="240">
        <v>20</v>
      </c>
      <c r="O117" s="241">
        <v>4</v>
      </c>
      <c r="P117" s="242" t="s">
        <v>146</v>
      </c>
    </row>
    <row r="118" spans="1:16" s="242" customFormat="1" ht="12.75" customHeight="1">
      <c r="A118" s="235">
        <v>98</v>
      </c>
      <c r="B118" s="235" t="s">
        <v>151</v>
      </c>
      <c r="C118" s="235" t="s">
        <v>150</v>
      </c>
      <c r="D118" s="236" t="s">
        <v>524</v>
      </c>
      <c r="E118" s="237" t="s">
        <v>525</v>
      </c>
      <c r="F118" s="235" t="s">
        <v>250</v>
      </c>
      <c r="G118" s="238">
        <v>112.813</v>
      </c>
      <c r="H118" s="238"/>
      <c r="I118" s="238">
        <f t="shared" si="12"/>
        <v>0</v>
      </c>
      <c r="J118" s="239">
        <v>0</v>
      </c>
      <c r="K118" s="238">
        <f t="shared" si="13"/>
        <v>0</v>
      </c>
      <c r="L118" s="239">
        <v>0</v>
      </c>
      <c r="M118" s="238">
        <f t="shared" si="14"/>
        <v>0</v>
      </c>
      <c r="N118" s="240">
        <v>20</v>
      </c>
      <c r="O118" s="241">
        <v>4</v>
      </c>
      <c r="P118" s="242" t="s">
        <v>146</v>
      </c>
    </row>
    <row r="119" spans="1:16" s="242" customFormat="1" ht="12.75" customHeight="1">
      <c r="A119" s="235">
        <v>99</v>
      </c>
      <c r="B119" s="235" t="s">
        <v>151</v>
      </c>
      <c r="C119" s="235" t="s">
        <v>150</v>
      </c>
      <c r="D119" s="236" t="s">
        <v>526</v>
      </c>
      <c r="E119" s="237" t="s">
        <v>527</v>
      </c>
      <c r="F119" s="235" t="s">
        <v>250</v>
      </c>
      <c r="G119" s="238">
        <v>1730.066</v>
      </c>
      <c r="H119" s="238"/>
      <c r="I119" s="238">
        <f t="shared" si="12"/>
        <v>0</v>
      </c>
      <c r="J119" s="239">
        <v>0</v>
      </c>
      <c r="K119" s="238">
        <f t="shared" si="13"/>
        <v>0</v>
      </c>
      <c r="L119" s="239">
        <v>0</v>
      </c>
      <c r="M119" s="238">
        <f t="shared" si="14"/>
        <v>0</v>
      </c>
      <c r="N119" s="240">
        <v>20</v>
      </c>
      <c r="O119" s="241">
        <v>4</v>
      </c>
      <c r="P119" s="242" t="s">
        <v>146</v>
      </c>
    </row>
    <row r="120" spans="1:16" s="242" customFormat="1" ht="12.75" customHeight="1">
      <c r="A120" s="235">
        <v>100</v>
      </c>
      <c r="B120" s="235" t="s">
        <v>151</v>
      </c>
      <c r="C120" s="235" t="s">
        <v>150</v>
      </c>
      <c r="D120" s="236" t="s">
        <v>528</v>
      </c>
      <c r="E120" s="237" t="s">
        <v>529</v>
      </c>
      <c r="F120" s="235" t="s">
        <v>250</v>
      </c>
      <c r="G120" s="238">
        <v>254.32</v>
      </c>
      <c r="H120" s="238"/>
      <c r="I120" s="238">
        <f t="shared" si="12"/>
        <v>0</v>
      </c>
      <c r="J120" s="239">
        <v>0</v>
      </c>
      <c r="K120" s="238">
        <f t="shared" si="13"/>
        <v>0</v>
      </c>
      <c r="L120" s="239">
        <v>0</v>
      </c>
      <c r="M120" s="238">
        <f t="shared" si="14"/>
        <v>0</v>
      </c>
      <c r="N120" s="240">
        <v>20</v>
      </c>
      <c r="O120" s="241">
        <v>4</v>
      </c>
      <c r="P120" s="242" t="s">
        <v>146</v>
      </c>
    </row>
    <row r="121" spans="1:16" s="242" customFormat="1" ht="12.75" customHeight="1">
      <c r="A121" s="235">
        <v>101</v>
      </c>
      <c r="B121" s="235" t="s">
        <v>151</v>
      </c>
      <c r="C121" s="235" t="s">
        <v>150</v>
      </c>
      <c r="D121" s="236" t="s">
        <v>530</v>
      </c>
      <c r="E121" s="237" t="s">
        <v>531</v>
      </c>
      <c r="F121" s="235" t="s">
        <v>250</v>
      </c>
      <c r="G121" s="238">
        <v>2238.049</v>
      </c>
      <c r="H121" s="238"/>
      <c r="I121" s="238">
        <f t="shared" si="12"/>
        <v>0</v>
      </c>
      <c r="J121" s="239">
        <v>0</v>
      </c>
      <c r="K121" s="238">
        <f t="shared" si="13"/>
        <v>0</v>
      </c>
      <c r="L121" s="239">
        <v>0</v>
      </c>
      <c r="M121" s="238">
        <f t="shared" si="14"/>
        <v>0</v>
      </c>
      <c r="N121" s="240">
        <v>20</v>
      </c>
      <c r="O121" s="241">
        <v>4</v>
      </c>
      <c r="P121" s="242" t="s">
        <v>146</v>
      </c>
    </row>
    <row r="122" spans="1:16" s="242" customFormat="1" ht="12.75" customHeight="1">
      <c r="A122" s="235">
        <v>102</v>
      </c>
      <c r="B122" s="235" t="s">
        <v>151</v>
      </c>
      <c r="C122" s="235" t="s">
        <v>150</v>
      </c>
      <c r="D122" s="236" t="s">
        <v>532</v>
      </c>
      <c r="E122" s="237" t="s">
        <v>533</v>
      </c>
      <c r="F122" s="235" t="s">
        <v>182</v>
      </c>
      <c r="G122" s="238">
        <v>263.548</v>
      </c>
      <c r="H122" s="238"/>
      <c r="I122" s="238">
        <f t="shared" si="12"/>
        <v>0</v>
      </c>
      <c r="J122" s="239">
        <v>2.235433</v>
      </c>
      <c r="K122" s="238">
        <f t="shared" si="13"/>
        <v>589.14389628399999</v>
      </c>
      <c r="L122" s="239">
        <v>0</v>
      </c>
      <c r="M122" s="238">
        <f t="shared" si="14"/>
        <v>0</v>
      </c>
      <c r="N122" s="240">
        <v>20</v>
      </c>
      <c r="O122" s="241">
        <v>4</v>
      </c>
      <c r="P122" s="242" t="s">
        <v>146</v>
      </c>
    </row>
    <row r="123" spans="1:16" s="242" customFormat="1" ht="22.5" customHeight="1">
      <c r="A123" s="235">
        <v>103</v>
      </c>
      <c r="B123" s="235" t="s">
        <v>151</v>
      </c>
      <c r="C123" s="235" t="s">
        <v>150</v>
      </c>
      <c r="D123" s="236" t="s">
        <v>534</v>
      </c>
      <c r="E123" s="237" t="s">
        <v>535</v>
      </c>
      <c r="F123" s="235" t="s">
        <v>182</v>
      </c>
      <c r="G123" s="238">
        <v>263.548</v>
      </c>
      <c r="H123" s="238"/>
      <c r="I123" s="238">
        <f t="shared" si="12"/>
        <v>0</v>
      </c>
      <c r="J123" s="239">
        <v>0</v>
      </c>
      <c r="K123" s="238">
        <f t="shared" si="13"/>
        <v>0</v>
      </c>
      <c r="L123" s="239">
        <v>0</v>
      </c>
      <c r="M123" s="238">
        <f t="shared" si="14"/>
        <v>0</v>
      </c>
      <c r="N123" s="240">
        <v>20</v>
      </c>
      <c r="O123" s="241">
        <v>4</v>
      </c>
      <c r="P123" s="242" t="s">
        <v>146</v>
      </c>
    </row>
    <row r="124" spans="1:16" s="242" customFormat="1" ht="22.5" customHeight="1">
      <c r="A124" s="235">
        <v>104</v>
      </c>
      <c r="B124" s="235" t="s">
        <v>151</v>
      </c>
      <c r="C124" s="235" t="s">
        <v>150</v>
      </c>
      <c r="D124" s="236" t="s">
        <v>536</v>
      </c>
      <c r="E124" s="237" t="s">
        <v>537</v>
      </c>
      <c r="F124" s="235" t="s">
        <v>182</v>
      </c>
      <c r="G124" s="238">
        <v>263.548</v>
      </c>
      <c r="H124" s="238"/>
      <c r="I124" s="238">
        <f t="shared" si="12"/>
        <v>0</v>
      </c>
      <c r="J124" s="239">
        <v>0</v>
      </c>
      <c r="K124" s="238">
        <f t="shared" si="13"/>
        <v>0</v>
      </c>
      <c r="L124" s="239">
        <v>0</v>
      </c>
      <c r="M124" s="238">
        <f t="shared" si="14"/>
        <v>0</v>
      </c>
      <c r="N124" s="240">
        <v>20</v>
      </c>
      <c r="O124" s="241">
        <v>4</v>
      </c>
      <c r="P124" s="242" t="s">
        <v>146</v>
      </c>
    </row>
    <row r="125" spans="1:16" s="242" customFormat="1" ht="12.75" customHeight="1">
      <c r="A125" s="235">
        <v>105</v>
      </c>
      <c r="B125" s="235" t="s">
        <v>151</v>
      </c>
      <c r="C125" s="235" t="s">
        <v>150</v>
      </c>
      <c r="D125" s="236" t="s">
        <v>538</v>
      </c>
      <c r="E125" s="237" t="s">
        <v>539</v>
      </c>
      <c r="F125" s="235" t="s">
        <v>182</v>
      </c>
      <c r="G125" s="238">
        <v>44.1</v>
      </c>
      <c r="H125" s="238"/>
      <c r="I125" s="238">
        <f t="shared" si="12"/>
        <v>0</v>
      </c>
      <c r="J125" s="239">
        <v>0</v>
      </c>
      <c r="K125" s="238">
        <f t="shared" si="13"/>
        <v>0</v>
      </c>
      <c r="L125" s="239">
        <v>0</v>
      </c>
      <c r="M125" s="238">
        <f t="shared" si="14"/>
        <v>0</v>
      </c>
      <c r="N125" s="240">
        <v>20</v>
      </c>
      <c r="O125" s="241">
        <v>4</v>
      </c>
      <c r="P125" s="242" t="s">
        <v>146</v>
      </c>
    </row>
    <row r="126" spans="1:16" s="242" customFormat="1" ht="22.5" customHeight="1">
      <c r="A126" s="235">
        <v>106</v>
      </c>
      <c r="B126" s="235" t="s">
        <v>151</v>
      </c>
      <c r="C126" s="235" t="s">
        <v>150</v>
      </c>
      <c r="D126" s="236" t="s">
        <v>540</v>
      </c>
      <c r="E126" s="237" t="s">
        <v>541</v>
      </c>
      <c r="F126" s="235" t="s">
        <v>166</v>
      </c>
      <c r="G126" s="238">
        <v>14.781000000000001</v>
      </c>
      <c r="H126" s="238"/>
      <c r="I126" s="238">
        <f t="shared" si="12"/>
        <v>0</v>
      </c>
      <c r="J126" s="239">
        <v>1.202961408</v>
      </c>
      <c r="K126" s="238">
        <f t="shared" si="13"/>
        <v>17.780972571648</v>
      </c>
      <c r="L126" s="239">
        <v>0</v>
      </c>
      <c r="M126" s="238">
        <f t="shared" si="14"/>
        <v>0</v>
      </c>
      <c r="N126" s="240">
        <v>20</v>
      </c>
      <c r="O126" s="241">
        <v>4</v>
      </c>
      <c r="P126" s="242" t="s">
        <v>146</v>
      </c>
    </row>
    <row r="127" spans="1:16" s="242" customFormat="1" ht="12.75" customHeight="1">
      <c r="A127" s="235">
        <v>107</v>
      </c>
      <c r="B127" s="235" t="s">
        <v>151</v>
      </c>
      <c r="C127" s="235" t="s">
        <v>150</v>
      </c>
      <c r="D127" s="236" t="s">
        <v>542</v>
      </c>
      <c r="E127" s="237" t="s">
        <v>543</v>
      </c>
      <c r="F127" s="235" t="s">
        <v>250</v>
      </c>
      <c r="G127" s="238">
        <v>441</v>
      </c>
      <c r="H127" s="238"/>
      <c r="I127" s="238">
        <f t="shared" si="12"/>
        <v>0</v>
      </c>
      <c r="J127" s="239">
        <v>0</v>
      </c>
      <c r="K127" s="238">
        <f t="shared" si="13"/>
        <v>0</v>
      </c>
      <c r="L127" s="239">
        <v>0</v>
      </c>
      <c r="M127" s="238">
        <f t="shared" si="14"/>
        <v>0</v>
      </c>
      <c r="N127" s="240">
        <v>20</v>
      </c>
      <c r="O127" s="241">
        <v>4</v>
      </c>
      <c r="P127" s="242" t="s">
        <v>146</v>
      </c>
    </row>
    <row r="128" spans="1:16" s="242" customFormat="1" ht="12.75" customHeight="1">
      <c r="A128" s="235">
        <v>108</v>
      </c>
      <c r="B128" s="235" t="s">
        <v>151</v>
      </c>
      <c r="C128" s="235" t="s">
        <v>150</v>
      </c>
      <c r="D128" s="236" t="s">
        <v>544</v>
      </c>
      <c r="E128" s="237" t="s">
        <v>545</v>
      </c>
      <c r="F128" s="235" t="s">
        <v>250</v>
      </c>
      <c r="G128" s="238">
        <v>3515.8</v>
      </c>
      <c r="H128" s="238"/>
      <c r="I128" s="238">
        <f t="shared" si="12"/>
        <v>0</v>
      </c>
      <c r="J128" s="239">
        <v>0</v>
      </c>
      <c r="K128" s="238">
        <f t="shared" si="13"/>
        <v>0</v>
      </c>
      <c r="L128" s="239">
        <v>0</v>
      </c>
      <c r="M128" s="238">
        <f t="shared" si="14"/>
        <v>0</v>
      </c>
      <c r="N128" s="240">
        <v>20</v>
      </c>
      <c r="O128" s="241">
        <v>4</v>
      </c>
      <c r="P128" s="242" t="s">
        <v>146</v>
      </c>
    </row>
    <row r="129" spans="1:16" s="242" customFormat="1" ht="12.75" customHeight="1">
      <c r="A129" s="235">
        <v>109</v>
      </c>
      <c r="B129" s="235" t="s">
        <v>151</v>
      </c>
      <c r="C129" s="235" t="s">
        <v>150</v>
      </c>
      <c r="D129" s="236" t="s">
        <v>546</v>
      </c>
      <c r="E129" s="237" t="s">
        <v>547</v>
      </c>
      <c r="F129" s="235" t="s">
        <v>171</v>
      </c>
      <c r="G129" s="238">
        <v>161</v>
      </c>
      <c r="H129" s="238"/>
      <c r="I129" s="238">
        <f t="shared" si="12"/>
        <v>0</v>
      </c>
      <c r="J129" s="239">
        <v>0</v>
      </c>
      <c r="K129" s="238">
        <f t="shared" si="13"/>
        <v>0</v>
      </c>
      <c r="L129" s="239">
        <v>0</v>
      </c>
      <c r="M129" s="238">
        <f t="shared" si="14"/>
        <v>0</v>
      </c>
      <c r="N129" s="240">
        <v>20</v>
      </c>
      <c r="O129" s="241">
        <v>4</v>
      </c>
      <c r="P129" s="242" t="s">
        <v>146</v>
      </c>
    </row>
    <row r="130" spans="1:16" s="250" customFormat="1" ht="12.75" customHeight="1">
      <c r="A130" s="243">
        <v>110</v>
      </c>
      <c r="B130" s="243" t="s">
        <v>157</v>
      </c>
      <c r="C130" s="243" t="s">
        <v>160</v>
      </c>
      <c r="D130" s="244" t="s">
        <v>548</v>
      </c>
      <c r="E130" s="245" t="s">
        <v>549</v>
      </c>
      <c r="F130" s="243" t="s">
        <v>171</v>
      </c>
      <c r="G130" s="246">
        <v>56</v>
      </c>
      <c r="H130" s="246"/>
      <c r="I130" s="246">
        <f t="shared" si="12"/>
        <v>0</v>
      </c>
      <c r="J130" s="247">
        <v>0</v>
      </c>
      <c r="K130" s="246">
        <f t="shared" si="13"/>
        <v>0</v>
      </c>
      <c r="L130" s="247">
        <v>0</v>
      </c>
      <c r="M130" s="246">
        <f t="shared" si="14"/>
        <v>0</v>
      </c>
      <c r="N130" s="248">
        <v>20</v>
      </c>
      <c r="O130" s="249">
        <v>8</v>
      </c>
      <c r="P130" s="250" t="s">
        <v>146</v>
      </c>
    </row>
    <row r="131" spans="1:16" s="250" customFormat="1" ht="12.75" customHeight="1">
      <c r="A131" s="243">
        <v>111</v>
      </c>
      <c r="B131" s="243" t="s">
        <v>157</v>
      </c>
      <c r="C131" s="243" t="s">
        <v>160</v>
      </c>
      <c r="D131" s="244" t="s">
        <v>550</v>
      </c>
      <c r="E131" s="245" t="s">
        <v>551</v>
      </c>
      <c r="F131" s="243" t="s">
        <v>171</v>
      </c>
      <c r="G131" s="246">
        <v>43</v>
      </c>
      <c r="H131" s="246"/>
      <c r="I131" s="246">
        <f t="shared" si="12"/>
        <v>0</v>
      </c>
      <c r="J131" s="247">
        <v>0</v>
      </c>
      <c r="K131" s="246">
        <f t="shared" si="13"/>
        <v>0</v>
      </c>
      <c r="L131" s="247">
        <v>0</v>
      </c>
      <c r="M131" s="246">
        <f t="shared" si="14"/>
        <v>0</v>
      </c>
      <c r="N131" s="248">
        <v>20</v>
      </c>
      <c r="O131" s="249">
        <v>8</v>
      </c>
      <c r="P131" s="250" t="s">
        <v>146</v>
      </c>
    </row>
    <row r="132" spans="1:16" s="250" customFormat="1" ht="12.75" customHeight="1">
      <c r="A132" s="243">
        <v>112</v>
      </c>
      <c r="B132" s="243" t="s">
        <v>157</v>
      </c>
      <c r="C132" s="243" t="s">
        <v>160</v>
      </c>
      <c r="D132" s="244" t="s">
        <v>552</v>
      </c>
      <c r="E132" s="245" t="s">
        <v>553</v>
      </c>
      <c r="F132" s="243" t="s">
        <v>171</v>
      </c>
      <c r="G132" s="246">
        <v>60</v>
      </c>
      <c r="H132" s="246"/>
      <c r="I132" s="246">
        <f t="shared" si="12"/>
        <v>0</v>
      </c>
      <c r="J132" s="247">
        <v>0</v>
      </c>
      <c r="K132" s="246">
        <f t="shared" si="13"/>
        <v>0</v>
      </c>
      <c r="L132" s="247">
        <v>0</v>
      </c>
      <c r="M132" s="246">
        <f t="shared" si="14"/>
        <v>0</v>
      </c>
      <c r="N132" s="248">
        <v>20</v>
      </c>
      <c r="O132" s="249">
        <v>8</v>
      </c>
      <c r="P132" s="250" t="s">
        <v>146</v>
      </c>
    </row>
    <row r="133" spans="1:16" s="250" customFormat="1" ht="12.75" customHeight="1">
      <c r="A133" s="243">
        <v>113</v>
      </c>
      <c r="B133" s="243" t="s">
        <v>157</v>
      </c>
      <c r="C133" s="243" t="s">
        <v>160</v>
      </c>
      <c r="D133" s="244" t="s">
        <v>554</v>
      </c>
      <c r="E133" s="245" t="s">
        <v>555</v>
      </c>
      <c r="F133" s="243" t="s">
        <v>171</v>
      </c>
      <c r="G133" s="246">
        <v>1</v>
      </c>
      <c r="H133" s="246"/>
      <c r="I133" s="246">
        <f t="shared" si="12"/>
        <v>0</v>
      </c>
      <c r="J133" s="247">
        <v>0</v>
      </c>
      <c r="K133" s="246">
        <f t="shared" si="13"/>
        <v>0</v>
      </c>
      <c r="L133" s="247">
        <v>0</v>
      </c>
      <c r="M133" s="246">
        <f t="shared" si="14"/>
        <v>0</v>
      </c>
      <c r="N133" s="248">
        <v>20</v>
      </c>
      <c r="O133" s="249">
        <v>8</v>
      </c>
      <c r="P133" s="250" t="s">
        <v>146</v>
      </c>
    </row>
    <row r="134" spans="1:16" s="250" customFormat="1" ht="12.75" customHeight="1">
      <c r="A134" s="243">
        <v>114</v>
      </c>
      <c r="B134" s="243" t="s">
        <v>157</v>
      </c>
      <c r="C134" s="243" t="s">
        <v>160</v>
      </c>
      <c r="D134" s="244" t="s">
        <v>556</v>
      </c>
      <c r="E134" s="245" t="s">
        <v>557</v>
      </c>
      <c r="F134" s="243" t="s">
        <v>171</v>
      </c>
      <c r="G134" s="246">
        <v>1</v>
      </c>
      <c r="H134" s="246"/>
      <c r="I134" s="246">
        <f t="shared" si="12"/>
        <v>0</v>
      </c>
      <c r="J134" s="247">
        <v>0</v>
      </c>
      <c r="K134" s="246">
        <f t="shared" si="13"/>
        <v>0</v>
      </c>
      <c r="L134" s="247">
        <v>0</v>
      </c>
      <c r="M134" s="246">
        <f t="shared" si="14"/>
        <v>0</v>
      </c>
      <c r="N134" s="248">
        <v>20</v>
      </c>
      <c r="O134" s="249">
        <v>8</v>
      </c>
      <c r="P134" s="250" t="s">
        <v>146</v>
      </c>
    </row>
    <row r="135" spans="1:16" s="242" customFormat="1" ht="12.75" customHeight="1">
      <c r="A135" s="235">
        <v>115</v>
      </c>
      <c r="B135" s="235" t="s">
        <v>151</v>
      </c>
      <c r="C135" s="235" t="s">
        <v>150</v>
      </c>
      <c r="D135" s="236" t="s">
        <v>558</v>
      </c>
      <c r="E135" s="237" t="s">
        <v>559</v>
      </c>
      <c r="F135" s="235" t="s">
        <v>171</v>
      </c>
      <c r="G135" s="238">
        <v>13</v>
      </c>
      <c r="H135" s="238"/>
      <c r="I135" s="238">
        <f t="shared" si="12"/>
        <v>0</v>
      </c>
      <c r="J135" s="239">
        <v>0</v>
      </c>
      <c r="K135" s="238">
        <f t="shared" si="13"/>
        <v>0</v>
      </c>
      <c r="L135" s="239">
        <v>0</v>
      </c>
      <c r="M135" s="238">
        <f t="shared" si="14"/>
        <v>0</v>
      </c>
      <c r="N135" s="240">
        <v>20</v>
      </c>
      <c r="O135" s="241">
        <v>4</v>
      </c>
      <c r="P135" s="242" t="s">
        <v>146</v>
      </c>
    </row>
    <row r="136" spans="1:16" s="250" customFormat="1" ht="12.75" customHeight="1">
      <c r="A136" s="243">
        <v>116</v>
      </c>
      <c r="B136" s="243" t="s">
        <v>157</v>
      </c>
      <c r="C136" s="243" t="s">
        <v>160</v>
      </c>
      <c r="D136" s="244" t="s">
        <v>560</v>
      </c>
      <c r="E136" s="245" t="s">
        <v>561</v>
      </c>
      <c r="F136" s="243" t="s">
        <v>171</v>
      </c>
      <c r="G136" s="246">
        <v>13</v>
      </c>
      <c r="H136" s="246"/>
      <c r="I136" s="246">
        <f t="shared" si="12"/>
        <v>0</v>
      </c>
      <c r="J136" s="247">
        <v>0</v>
      </c>
      <c r="K136" s="246">
        <f t="shared" si="13"/>
        <v>0</v>
      </c>
      <c r="L136" s="247">
        <v>0</v>
      </c>
      <c r="M136" s="246">
        <f t="shared" si="14"/>
        <v>0</v>
      </c>
      <c r="N136" s="248">
        <v>20</v>
      </c>
      <c r="O136" s="249">
        <v>8</v>
      </c>
      <c r="P136" s="250" t="s">
        <v>146</v>
      </c>
    </row>
    <row r="137" spans="1:16" s="232" customFormat="1" ht="12.75" customHeight="1">
      <c r="B137" s="233" t="s">
        <v>58</v>
      </c>
      <c r="D137" s="232" t="s">
        <v>562</v>
      </c>
      <c r="E137" s="232" t="s">
        <v>563</v>
      </c>
      <c r="I137" s="234">
        <f>SUM(I138:I152)</f>
        <v>0</v>
      </c>
      <c r="K137" s="234">
        <f>SUM(K138:K152)</f>
        <v>0</v>
      </c>
      <c r="M137" s="234">
        <f>SUM(M138:M152)</f>
        <v>0</v>
      </c>
      <c r="P137" s="232" t="s">
        <v>152</v>
      </c>
    </row>
    <row r="138" spans="1:16" s="242" customFormat="1" ht="12.75" customHeight="1">
      <c r="A138" s="235">
        <v>117</v>
      </c>
      <c r="B138" s="235" t="s">
        <v>151</v>
      </c>
      <c r="C138" s="235" t="s">
        <v>150</v>
      </c>
      <c r="D138" s="236" t="s">
        <v>564</v>
      </c>
      <c r="E138" s="237" t="s">
        <v>565</v>
      </c>
      <c r="F138" s="235" t="s">
        <v>250</v>
      </c>
      <c r="G138" s="238">
        <v>435.95800000000003</v>
      </c>
      <c r="H138" s="238"/>
      <c r="I138" s="238">
        <f t="shared" ref="I138:I152" si="15">ROUND(G138*H138,3)</f>
        <v>0</v>
      </c>
      <c r="J138" s="239">
        <v>0</v>
      </c>
      <c r="K138" s="238">
        <f t="shared" ref="K138:K152" si="16">G138*J138</f>
        <v>0</v>
      </c>
      <c r="L138" s="239">
        <v>0</v>
      </c>
      <c r="M138" s="238">
        <f t="shared" ref="M138:M152" si="17">G138*L138</f>
        <v>0</v>
      </c>
      <c r="N138" s="240">
        <v>20</v>
      </c>
      <c r="O138" s="241">
        <v>4</v>
      </c>
      <c r="P138" s="242" t="s">
        <v>146</v>
      </c>
    </row>
    <row r="139" spans="1:16" s="242" customFormat="1" ht="22.5" customHeight="1">
      <c r="A139" s="235">
        <v>118</v>
      </c>
      <c r="B139" s="235" t="s">
        <v>151</v>
      </c>
      <c r="C139" s="235" t="s">
        <v>150</v>
      </c>
      <c r="D139" s="236" t="s">
        <v>566</v>
      </c>
      <c r="E139" s="237" t="s">
        <v>567</v>
      </c>
      <c r="F139" s="235" t="s">
        <v>250</v>
      </c>
      <c r="G139" s="238">
        <v>2712.2020000000002</v>
      </c>
      <c r="H139" s="238"/>
      <c r="I139" s="238">
        <f t="shared" si="15"/>
        <v>0</v>
      </c>
      <c r="J139" s="239">
        <v>0</v>
      </c>
      <c r="K139" s="238">
        <f t="shared" si="16"/>
        <v>0</v>
      </c>
      <c r="L139" s="239">
        <v>0</v>
      </c>
      <c r="M139" s="238">
        <f t="shared" si="17"/>
        <v>0</v>
      </c>
      <c r="N139" s="240">
        <v>20</v>
      </c>
      <c r="O139" s="241">
        <v>4</v>
      </c>
      <c r="P139" s="242" t="s">
        <v>146</v>
      </c>
    </row>
    <row r="140" spans="1:16" s="242" customFormat="1" ht="12.75" customHeight="1">
      <c r="A140" s="235">
        <v>119</v>
      </c>
      <c r="B140" s="235" t="s">
        <v>151</v>
      </c>
      <c r="C140" s="235" t="s">
        <v>150</v>
      </c>
      <c r="D140" s="236" t="s">
        <v>568</v>
      </c>
      <c r="E140" s="237" t="s">
        <v>569</v>
      </c>
      <c r="F140" s="235" t="s">
        <v>250</v>
      </c>
      <c r="G140" s="238">
        <v>13561.01</v>
      </c>
      <c r="H140" s="238"/>
      <c r="I140" s="238">
        <f t="shared" si="15"/>
        <v>0</v>
      </c>
      <c r="J140" s="239">
        <v>0</v>
      </c>
      <c r="K140" s="238">
        <f t="shared" si="16"/>
        <v>0</v>
      </c>
      <c r="L140" s="239">
        <v>0</v>
      </c>
      <c r="M140" s="238">
        <f t="shared" si="17"/>
        <v>0</v>
      </c>
      <c r="N140" s="240">
        <v>20</v>
      </c>
      <c r="O140" s="241">
        <v>4</v>
      </c>
      <c r="P140" s="242" t="s">
        <v>146</v>
      </c>
    </row>
    <row r="141" spans="1:16" s="242" customFormat="1" ht="22.5" customHeight="1">
      <c r="A141" s="235">
        <v>120</v>
      </c>
      <c r="B141" s="235" t="s">
        <v>151</v>
      </c>
      <c r="C141" s="235" t="s">
        <v>150</v>
      </c>
      <c r="D141" s="236" t="s">
        <v>570</v>
      </c>
      <c r="E141" s="237" t="s">
        <v>571</v>
      </c>
      <c r="F141" s="235" t="s">
        <v>250</v>
      </c>
      <c r="G141" s="238">
        <v>2712.2020000000002</v>
      </c>
      <c r="H141" s="238"/>
      <c r="I141" s="238">
        <f t="shared" si="15"/>
        <v>0</v>
      </c>
      <c r="J141" s="239">
        <v>0</v>
      </c>
      <c r="K141" s="238">
        <f t="shared" si="16"/>
        <v>0</v>
      </c>
      <c r="L141" s="239">
        <v>0</v>
      </c>
      <c r="M141" s="238">
        <f t="shared" si="17"/>
        <v>0</v>
      </c>
      <c r="N141" s="240">
        <v>20</v>
      </c>
      <c r="O141" s="241">
        <v>4</v>
      </c>
      <c r="P141" s="242" t="s">
        <v>146</v>
      </c>
    </row>
    <row r="142" spans="1:16" s="242" customFormat="1" ht="12.75" customHeight="1">
      <c r="A142" s="235">
        <v>121</v>
      </c>
      <c r="B142" s="235" t="s">
        <v>151</v>
      </c>
      <c r="C142" s="235" t="s">
        <v>150</v>
      </c>
      <c r="D142" s="236" t="s">
        <v>572</v>
      </c>
      <c r="E142" s="237" t="s">
        <v>573</v>
      </c>
      <c r="F142" s="235" t="s">
        <v>250</v>
      </c>
      <c r="G142" s="238">
        <v>510.6</v>
      </c>
      <c r="H142" s="238"/>
      <c r="I142" s="238">
        <f t="shared" si="15"/>
        <v>0</v>
      </c>
      <c r="J142" s="239">
        <v>0</v>
      </c>
      <c r="K142" s="238">
        <f t="shared" si="16"/>
        <v>0</v>
      </c>
      <c r="L142" s="239">
        <v>0</v>
      </c>
      <c r="M142" s="238">
        <f t="shared" si="17"/>
        <v>0</v>
      </c>
      <c r="N142" s="240">
        <v>20</v>
      </c>
      <c r="O142" s="241">
        <v>4</v>
      </c>
      <c r="P142" s="242" t="s">
        <v>146</v>
      </c>
    </row>
    <row r="143" spans="1:16" s="242" customFormat="1" ht="22.5" customHeight="1">
      <c r="A143" s="235">
        <v>122</v>
      </c>
      <c r="B143" s="235" t="s">
        <v>151</v>
      </c>
      <c r="C143" s="235" t="s">
        <v>150</v>
      </c>
      <c r="D143" s="236" t="s">
        <v>574</v>
      </c>
      <c r="E143" s="237" t="s">
        <v>575</v>
      </c>
      <c r="F143" s="235" t="s">
        <v>250</v>
      </c>
      <c r="G143" s="238">
        <v>4076.5</v>
      </c>
      <c r="H143" s="238"/>
      <c r="I143" s="238">
        <f t="shared" si="15"/>
        <v>0</v>
      </c>
      <c r="J143" s="239">
        <v>0</v>
      </c>
      <c r="K143" s="238">
        <f t="shared" si="16"/>
        <v>0</v>
      </c>
      <c r="L143" s="239">
        <v>0</v>
      </c>
      <c r="M143" s="238">
        <f t="shared" si="17"/>
        <v>0</v>
      </c>
      <c r="N143" s="240">
        <v>20</v>
      </c>
      <c r="O143" s="241">
        <v>4</v>
      </c>
      <c r="P143" s="242" t="s">
        <v>146</v>
      </c>
    </row>
    <row r="144" spans="1:16" s="242" customFormat="1" ht="22.5" customHeight="1">
      <c r="A144" s="235">
        <v>123</v>
      </c>
      <c r="B144" s="235" t="s">
        <v>151</v>
      </c>
      <c r="C144" s="235" t="s">
        <v>150</v>
      </c>
      <c r="D144" s="236" t="s">
        <v>576</v>
      </c>
      <c r="E144" s="237" t="s">
        <v>577</v>
      </c>
      <c r="F144" s="235" t="s">
        <v>250</v>
      </c>
      <c r="G144" s="238">
        <v>139.9</v>
      </c>
      <c r="H144" s="238"/>
      <c r="I144" s="238">
        <f t="shared" si="15"/>
        <v>0</v>
      </c>
      <c r="J144" s="239">
        <v>0</v>
      </c>
      <c r="K144" s="238">
        <f t="shared" si="16"/>
        <v>0</v>
      </c>
      <c r="L144" s="239">
        <v>0</v>
      </c>
      <c r="M144" s="238">
        <f t="shared" si="17"/>
        <v>0</v>
      </c>
      <c r="N144" s="240">
        <v>20</v>
      </c>
      <c r="O144" s="241">
        <v>4</v>
      </c>
      <c r="P144" s="242" t="s">
        <v>146</v>
      </c>
    </row>
    <row r="145" spans="1:16" s="242" customFormat="1" ht="12.75" customHeight="1">
      <c r="A145" s="235">
        <v>124</v>
      </c>
      <c r="B145" s="235" t="s">
        <v>151</v>
      </c>
      <c r="C145" s="235" t="s">
        <v>150</v>
      </c>
      <c r="D145" s="236" t="s">
        <v>578</v>
      </c>
      <c r="E145" s="237" t="s">
        <v>579</v>
      </c>
      <c r="F145" s="235" t="s">
        <v>250</v>
      </c>
      <c r="G145" s="238">
        <v>2712.2020000000002</v>
      </c>
      <c r="H145" s="238"/>
      <c r="I145" s="238">
        <f t="shared" si="15"/>
        <v>0</v>
      </c>
      <c r="J145" s="239">
        <v>0</v>
      </c>
      <c r="K145" s="238">
        <f t="shared" si="16"/>
        <v>0</v>
      </c>
      <c r="L145" s="239">
        <v>0</v>
      </c>
      <c r="M145" s="238">
        <f t="shared" si="17"/>
        <v>0</v>
      </c>
      <c r="N145" s="240">
        <v>20</v>
      </c>
      <c r="O145" s="241">
        <v>4</v>
      </c>
      <c r="P145" s="242" t="s">
        <v>146</v>
      </c>
    </row>
    <row r="146" spans="1:16" s="250" customFormat="1" ht="12.75" customHeight="1">
      <c r="A146" s="243">
        <v>125</v>
      </c>
      <c r="B146" s="243" t="s">
        <v>157</v>
      </c>
      <c r="C146" s="243" t="s">
        <v>160</v>
      </c>
      <c r="D146" s="244" t="s">
        <v>580</v>
      </c>
      <c r="E146" s="245" t="s">
        <v>581</v>
      </c>
      <c r="F146" s="243" t="s">
        <v>250</v>
      </c>
      <c r="G146" s="246">
        <v>2739.3240000000001</v>
      </c>
      <c r="H146" s="246"/>
      <c r="I146" s="246">
        <f t="shared" si="15"/>
        <v>0</v>
      </c>
      <c r="J146" s="247">
        <v>0</v>
      </c>
      <c r="K146" s="246">
        <f t="shared" si="16"/>
        <v>0</v>
      </c>
      <c r="L146" s="247">
        <v>0</v>
      </c>
      <c r="M146" s="246">
        <f t="shared" si="17"/>
        <v>0</v>
      </c>
      <c r="N146" s="248">
        <v>20</v>
      </c>
      <c r="O146" s="249">
        <v>8</v>
      </c>
      <c r="P146" s="250" t="s">
        <v>146</v>
      </c>
    </row>
    <row r="147" spans="1:16" s="242" customFormat="1" ht="12.75" customHeight="1">
      <c r="A147" s="235">
        <v>126</v>
      </c>
      <c r="B147" s="235" t="s">
        <v>151</v>
      </c>
      <c r="C147" s="235" t="s">
        <v>150</v>
      </c>
      <c r="D147" s="236" t="s">
        <v>582</v>
      </c>
      <c r="E147" s="237" t="s">
        <v>583</v>
      </c>
      <c r="F147" s="235" t="s">
        <v>250</v>
      </c>
      <c r="G147" s="238">
        <v>5043.79</v>
      </c>
      <c r="H147" s="238"/>
      <c r="I147" s="238">
        <f t="shared" si="15"/>
        <v>0</v>
      </c>
      <c r="J147" s="239">
        <v>0</v>
      </c>
      <c r="K147" s="238">
        <f t="shared" si="16"/>
        <v>0</v>
      </c>
      <c r="L147" s="239">
        <v>0</v>
      </c>
      <c r="M147" s="238">
        <f t="shared" si="17"/>
        <v>0</v>
      </c>
      <c r="N147" s="240">
        <v>20</v>
      </c>
      <c r="O147" s="241">
        <v>4</v>
      </c>
      <c r="P147" s="242" t="s">
        <v>146</v>
      </c>
    </row>
    <row r="148" spans="1:16" s="242" customFormat="1" ht="12.75" customHeight="1">
      <c r="A148" s="235">
        <v>127</v>
      </c>
      <c r="B148" s="235" t="s">
        <v>151</v>
      </c>
      <c r="C148" s="235" t="s">
        <v>150</v>
      </c>
      <c r="D148" s="236" t="s">
        <v>584</v>
      </c>
      <c r="E148" s="237" t="s">
        <v>585</v>
      </c>
      <c r="F148" s="235" t="s">
        <v>161</v>
      </c>
      <c r="G148" s="238">
        <v>196.33</v>
      </c>
      <c r="H148" s="238"/>
      <c r="I148" s="238">
        <f t="shared" si="15"/>
        <v>0</v>
      </c>
      <c r="J148" s="239">
        <v>0</v>
      </c>
      <c r="K148" s="238">
        <f t="shared" si="16"/>
        <v>0</v>
      </c>
      <c r="L148" s="239">
        <v>0</v>
      </c>
      <c r="M148" s="238">
        <f t="shared" si="17"/>
        <v>0</v>
      </c>
      <c r="N148" s="240">
        <v>20</v>
      </c>
      <c r="O148" s="241">
        <v>4</v>
      </c>
      <c r="P148" s="242" t="s">
        <v>146</v>
      </c>
    </row>
    <row r="149" spans="1:16" s="242" customFormat="1" ht="12.75" customHeight="1">
      <c r="A149" s="235">
        <v>128</v>
      </c>
      <c r="B149" s="235" t="s">
        <v>151</v>
      </c>
      <c r="C149" s="235" t="s">
        <v>150</v>
      </c>
      <c r="D149" s="236" t="s">
        <v>586</v>
      </c>
      <c r="E149" s="237" t="s">
        <v>587</v>
      </c>
      <c r="F149" s="235" t="s">
        <v>161</v>
      </c>
      <c r="G149" s="238">
        <v>29.15</v>
      </c>
      <c r="H149" s="238"/>
      <c r="I149" s="238">
        <f t="shared" si="15"/>
        <v>0</v>
      </c>
      <c r="J149" s="239">
        <v>0</v>
      </c>
      <c r="K149" s="238">
        <f t="shared" si="16"/>
        <v>0</v>
      </c>
      <c r="L149" s="239">
        <v>0</v>
      </c>
      <c r="M149" s="238">
        <f t="shared" si="17"/>
        <v>0</v>
      </c>
      <c r="N149" s="240">
        <v>20</v>
      </c>
      <c r="O149" s="241">
        <v>4</v>
      </c>
      <c r="P149" s="242" t="s">
        <v>146</v>
      </c>
    </row>
    <row r="150" spans="1:16" s="242" customFormat="1" ht="12.75" customHeight="1">
      <c r="A150" s="235">
        <v>129</v>
      </c>
      <c r="B150" s="235" t="s">
        <v>151</v>
      </c>
      <c r="C150" s="235" t="s">
        <v>150</v>
      </c>
      <c r="D150" s="236" t="s">
        <v>588</v>
      </c>
      <c r="E150" s="237" t="s">
        <v>589</v>
      </c>
      <c r="F150" s="235" t="s">
        <v>161</v>
      </c>
      <c r="G150" s="238">
        <v>620.21</v>
      </c>
      <c r="H150" s="238"/>
      <c r="I150" s="238">
        <f t="shared" si="15"/>
        <v>0</v>
      </c>
      <c r="J150" s="239">
        <v>0</v>
      </c>
      <c r="K150" s="238">
        <f t="shared" si="16"/>
        <v>0</v>
      </c>
      <c r="L150" s="239">
        <v>0</v>
      </c>
      <c r="M150" s="238">
        <f t="shared" si="17"/>
        <v>0</v>
      </c>
      <c r="N150" s="240">
        <v>20</v>
      </c>
      <c r="O150" s="241">
        <v>4</v>
      </c>
      <c r="P150" s="242" t="s">
        <v>146</v>
      </c>
    </row>
    <row r="151" spans="1:16" s="242" customFormat="1" ht="12.75" customHeight="1">
      <c r="A151" s="235">
        <v>130</v>
      </c>
      <c r="B151" s="235" t="s">
        <v>151</v>
      </c>
      <c r="C151" s="235" t="s">
        <v>150</v>
      </c>
      <c r="D151" s="236" t="s">
        <v>590</v>
      </c>
      <c r="E151" s="237" t="s">
        <v>591</v>
      </c>
      <c r="F151" s="235" t="s">
        <v>161</v>
      </c>
      <c r="G151" s="238">
        <v>223</v>
      </c>
      <c r="H151" s="238"/>
      <c r="I151" s="238">
        <f t="shared" si="15"/>
        <v>0</v>
      </c>
      <c r="J151" s="239">
        <v>0</v>
      </c>
      <c r="K151" s="238">
        <f t="shared" si="16"/>
        <v>0</v>
      </c>
      <c r="L151" s="239">
        <v>0</v>
      </c>
      <c r="M151" s="238">
        <f t="shared" si="17"/>
        <v>0</v>
      </c>
      <c r="N151" s="240">
        <v>20</v>
      </c>
      <c r="O151" s="241">
        <v>4</v>
      </c>
      <c r="P151" s="242" t="s">
        <v>146</v>
      </c>
    </row>
    <row r="152" spans="1:16" s="242" customFormat="1" ht="12.75" customHeight="1">
      <c r="A152" s="235">
        <v>131</v>
      </c>
      <c r="B152" s="235" t="s">
        <v>151</v>
      </c>
      <c r="C152" s="235" t="s">
        <v>150</v>
      </c>
      <c r="D152" s="236" t="s">
        <v>592</v>
      </c>
      <c r="E152" s="237" t="s">
        <v>593</v>
      </c>
      <c r="F152" s="235" t="s">
        <v>161</v>
      </c>
      <c r="G152" s="238">
        <v>1600</v>
      </c>
      <c r="H152" s="238"/>
      <c r="I152" s="238">
        <f t="shared" si="15"/>
        <v>0</v>
      </c>
      <c r="J152" s="239">
        <v>0</v>
      </c>
      <c r="K152" s="238">
        <f t="shared" si="16"/>
        <v>0</v>
      </c>
      <c r="L152" s="239">
        <v>0</v>
      </c>
      <c r="M152" s="238">
        <f t="shared" si="17"/>
        <v>0</v>
      </c>
      <c r="N152" s="240">
        <v>20</v>
      </c>
      <c r="O152" s="241">
        <v>4</v>
      </c>
      <c r="P152" s="242" t="s">
        <v>146</v>
      </c>
    </row>
    <row r="153" spans="1:16" s="232" customFormat="1" ht="12.75" customHeight="1">
      <c r="B153" s="233" t="s">
        <v>58</v>
      </c>
      <c r="D153" s="232" t="s">
        <v>170</v>
      </c>
      <c r="E153" s="232" t="s">
        <v>169</v>
      </c>
      <c r="I153" s="234">
        <f>SUM(I154:I155)</f>
        <v>0</v>
      </c>
      <c r="K153" s="234">
        <f>SUM(K154:K155)</f>
        <v>0</v>
      </c>
      <c r="M153" s="234">
        <f>SUM(M154:M155)</f>
        <v>0</v>
      </c>
      <c r="P153" s="232" t="s">
        <v>152</v>
      </c>
    </row>
    <row r="154" spans="1:16" s="242" customFormat="1" ht="22.5" customHeight="1">
      <c r="A154" s="235">
        <v>132</v>
      </c>
      <c r="B154" s="235" t="s">
        <v>151</v>
      </c>
      <c r="C154" s="235" t="s">
        <v>150</v>
      </c>
      <c r="D154" s="236" t="s">
        <v>594</v>
      </c>
      <c r="E154" s="237" t="s">
        <v>595</v>
      </c>
      <c r="F154" s="235" t="s">
        <v>166</v>
      </c>
      <c r="G154" s="238">
        <v>10617.8</v>
      </c>
      <c r="H154" s="238"/>
      <c r="I154" s="238">
        <f>ROUND(G154*H154,3)</f>
        <v>0</v>
      </c>
      <c r="J154" s="239">
        <v>0</v>
      </c>
      <c r="K154" s="238">
        <f>G154*J154</f>
        <v>0</v>
      </c>
      <c r="L154" s="239">
        <v>0</v>
      </c>
      <c r="M154" s="238">
        <f>G154*L154</f>
        <v>0</v>
      </c>
      <c r="N154" s="240">
        <v>20</v>
      </c>
      <c r="O154" s="241">
        <v>4</v>
      </c>
      <c r="P154" s="242" t="s">
        <v>146</v>
      </c>
    </row>
    <row r="155" spans="1:16" s="242" customFormat="1" ht="22.5" customHeight="1">
      <c r="A155" s="235">
        <v>133</v>
      </c>
      <c r="B155" s="235" t="s">
        <v>151</v>
      </c>
      <c r="C155" s="235" t="s">
        <v>150</v>
      </c>
      <c r="D155" s="236" t="s">
        <v>596</v>
      </c>
      <c r="E155" s="237" t="s">
        <v>597</v>
      </c>
      <c r="F155" s="235" t="s">
        <v>166</v>
      </c>
      <c r="G155" s="238">
        <v>10617.8</v>
      </c>
      <c r="H155" s="238"/>
      <c r="I155" s="238">
        <f>ROUND(G155*H155,3)</f>
        <v>0</v>
      </c>
      <c r="J155" s="239">
        <v>0</v>
      </c>
      <c r="K155" s="238">
        <f>G155*J155</f>
        <v>0</v>
      </c>
      <c r="L155" s="239">
        <v>0</v>
      </c>
      <c r="M155" s="238">
        <f>G155*L155</f>
        <v>0</v>
      </c>
      <c r="N155" s="240">
        <v>20</v>
      </c>
      <c r="O155" s="241">
        <v>4</v>
      </c>
      <c r="P155" s="242" t="s">
        <v>146</v>
      </c>
    </row>
    <row r="156" spans="1:16" s="231" customFormat="1" ht="12.75" customHeight="1">
      <c r="B156" s="251" t="s">
        <v>58</v>
      </c>
      <c r="D156" s="231" t="s">
        <v>45</v>
      </c>
      <c r="E156" s="231" t="s">
        <v>598</v>
      </c>
      <c r="I156" s="252">
        <f>I157+I168+I181+I195+I201+I209+I227+I335+I346+I367+I373+I386</f>
        <v>0</v>
      </c>
      <c r="K156" s="252">
        <f>K157+K168+K181+K195+K201+K209+K227+K335+K346+K367+K373+K386</f>
        <v>0</v>
      </c>
      <c r="M156" s="252">
        <f>M157+M168+M181+M195+M201+M209+M227+M335+M346+M367+M373+M386</f>
        <v>0</v>
      </c>
      <c r="P156" s="231" t="s">
        <v>155</v>
      </c>
    </row>
    <row r="157" spans="1:16" s="232" customFormat="1" ht="12.75" customHeight="1">
      <c r="B157" s="233" t="s">
        <v>58</v>
      </c>
      <c r="D157" s="232" t="s">
        <v>599</v>
      </c>
      <c r="E157" s="232" t="s">
        <v>600</v>
      </c>
      <c r="I157" s="234">
        <f>SUM(I158:I167)</f>
        <v>0</v>
      </c>
      <c r="K157" s="234">
        <f>SUM(K158:K167)</f>
        <v>0</v>
      </c>
      <c r="M157" s="234">
        <f>SUM(M158:M167)</f>
        <v>0</v>
      </c>
      <c r="P157" s="232" t="s">
        <v>152</v>
      </c>
    </row>
    <row r="158" spans="1:16" s="242" customFormat="1" ht="12.75" customHeight="1">
      <c r="A158" s="235">
        <v>134</v>
      </c>
      <c r="B158" s="235" t="s">
        <v>151</v>
      </c>
      <c r="C158" s="235" t="s">
        <v>150</v>
      </c>
      <c r="D158" s="236" t="s">
        <v>601</v>
      </c>
      <c r="E158" s="237" t="s">
        <v>602</v>
      </c>
      <c r="F158" s="235" t="s">
        <v>250</v>
      </c>
      <c r="G158" s="238">
        <v>1642.2180000000001</v>
      </c>
      <c r="H158" s="238"/>
      <c r="I158" s="238">
        <f t="shared" ref="I158:I167" si="18">ROUND(G158*H158,3)</f>
        <v>0</v>
      </c>
      <c r="J158" s="239">
        <v>0</v>
      </c>
      <c r="K158" s="238">
        <f t="shared" ref="K158:K167" si="19">G158*J158</f>
        <v>0</v>
      </c>
      <c r="L158" s="239">
        <v>0</v>
      </c>
      <c r="M158" s="238">
        <f t="shared" ref="M158:M167" si="20">G158*L158</f>
        <v>0</v>
      </c>
      <c r="N158" s="240">
        <v>20</v>
      </c>
      <c r="O158" s="241">
        <v>16</v>
      </c>
      <c r="P158" s="242" t="s">
        <v>146</v>
      </c>
    </row>
    <row r="159" spans="1:16" s="250" customFormat="1" ht="12.75" customHeight="1">
      <c r="A159" s="243">
        <v>135</v>
      </c>
      <c r="B159" s="243" t="s">
        <v>157</v>
      </c>
      <c r="C159" s="243" t="s">
        <v>160</v>
      </c>
      <c r="D159" s="244" t="s">
        <v>603</v>
      </c>
      <c r="E159" s="245" t="s">
        <v>604</v>
      </c>
      <c r="F159" s="243" t="s">
        <v>166</v>
      </c>
      <c r="G159" s="246">
        <v>0.49299999999999999</v>
      </c>
      <c r="H159" s="246"/>
      <c r="I159" s="246">
        <f t="shared" si="18"/>
        <v>0</v>
      </c>
      <c r="J159" s="247">
        <v>0</v>
      </c>
      <c r="K159" s="246">
        <f t="shared" si="19"/>
        <v>0</v>
      </c>
      <c r="L159" s="247">
        <v>0</v>
      </c>
      <c r="M159" s="246">
        <f t="shared" si="20"/>
        <v>0</v>
      </c>
      <c r="N159" s="248">
        <v>20</v>
      </c>
      <c r="O159" s="249">
        <v>32</v>
      </c>
      <c r="P159" s="250" t="s">
        <v>146</v>
      </c>
    </row>
    <row r="160" spans="1:16" s="242" customFormat="1" ht="12.75" customHeight="1">
      <c r="A160" s="235">
        <v>136</v>
      </c>
      <c r="B160" s="235" t="s">
        <v>151</v>
      </c>
      <c r="C160" s="235" t="s">
        <v>150</v>
      </c>
      <c r="D160" s="236" t="s">
        <v>605</v>
      </c>
      <c r="E160" s="237" t="s">
        <v>606</v>
      </c>
      <c r="F160" s="235" t="s">
        <v>250</v>
      </c>
      <c r="G160" s="238">
        <v>474.76</v>
      </c>
      <c r="H160" s="238"/>
      <c r="I160" s="238">
        <f t="shared" si="18"/>
        <v>0</v>
      </c>
      <c r="J160" s="239">
        <v>0</v>
      </c>
      <c r="K160" s="238">
        <f t="shared" si="19"/>
        <v>0</v>
      </c>
      <c r="L160" s="239">
        <v>0</v>
      </c>
      <c r="M160" s="238">
        <f t="shared" si="20"/>
        <v>0</v>
      </c>
      <c r="N160" s="240">
        <v>20</v>
      </c>
      <c r="O160" s="241">
        <v>16</v>
      </c>
      <c r="P160" s="242" t="s">
        <v>146</v>
      </c>
    </row>
    <row r="161" spans="1:16" s="250" customFormat="1" ht="12.75" customHeight="1">
      <c r="A161" s="243">
        <v>137</v>
      </c>
      <c r="B161" s="243" t="s">
        <v>157</v>
      </c>
      <c r="C161" s="243" t="s">
        <v>160</v>
      </c>
      <c r="D161" s="244" t="s">
        <v>603</v>
      </c>
      <c r="E161" s="245" t="s">
        <v>604</v>
      </c>
      <c r="F161" s="243" t="s">
        <v>166</v>
      </c>
      <c r="G161" s="246">
        <v>0.16600000000000001</v>
      </c>
      <c r="H161" s="246"/>
      <c r="I161" s="246">
        <f t="shared" si="18"/>
        <v>0</v>
      </c>
      <c r="J161" s="247">
        <v>0</v>
      </c>
      <c r="K161" s="246">
        <f t="shared" si="19"/>
        <v>0</v>
      </c>
      <c r="L161" s="247">
        <v>0</v>
      </c>
      <c r="M161" s="246">
        <f t="shared" si="20"/>
        <v>0</v>
      </c>
      <c r="N161" s="248">
        <v>20</v>
      </c>
      <c r="O161" s="249">
        <v>32</v>
      </c>
      <c r="P161" s="250" t="s">
        <v>146</v>
      </c>
    </row>
    <row r="162" spans="1:16" s="242" customFormat="1" ht="12.75" customHeight="1">
      <c r="A162" s="235">
        <v>138</v>
      </c>
      <c r="B162" s="235" t="s">
        <v>151</v>
      </c>
      <c r="C162" s="235" t="s">
        <v>150</v>
      </c>
      <c r="D162" s="236" t="s">
        <v>607</v>
      </c>
      <c r="E162" s="237" t="s">
        <v>608</v>
      </c>
      <c r="F162" s="235" t="s">
        <v>250</v>
      </c>
      <c r="G162" s="238">
        <v>413.39400000000001</v>
      </c>
      <c r="H162" s="238"/>
      <c r="I162" s="238">
        <f t="shared" si="18"/>
        <v>0</v>
      </c>
      <c r="J162" s="239">
        <v>0</v>
      </c>
      <c r="K162" s="238">
        <f t="shared" si="19"/>
        <v>0</v>
      </c>
      <c r="L162" s="239">
        <v>0</v>
      </c>
      <c r="M162" s="238">
        <f t="shared" si="20"/>
        <v>0</v>
      </c>
      <c r="N162" s="240">
        <v>20</v>
      </c>
      <c r="O162" s="241">
        <v>16</v>
      </c>
      <c r="P162" s="242" t="s">
        <v>146</v>
      </c>
    </row>
    <row r="163" spans="1:16" s="242" customFormat="1" ht="12.75" customHeight="1">
      <c r="A163" s="235">
        <v>139</v>
      </c>
      <c r="B163" s="235" t="s">
        <v>151</v>
      </c>
      <c r="C163" s="235" t="s">
        <v>150</v>
      </c>
      <c r="D163" s="236" t="s">
        <v>609</v>
      </c>
      <c r="E163" s="237" t="s">
        <v>610</v>
      </c>
      <c r="F163" s="235" t="s">
        <v>250</v>
      </c>
      <c r="G163" s="238">
        <v>1642.2180000000001</v>
      </c>
      <c r="H163" s="238"/>
      <c r="I163" s="238">
        <f t="shared" si="18"/>
        <v>0</v>
      </c>
      <c r="J163" s="239">
        <v>0</v>
      </c>
      <c r="K163" s="238">
        <f t="shared" si="19"/>
        <v>0</v>
      </c>
      <c r="L163" s="239">
        <v>0</v>
      </c>
      <c r="M163" s="238">
        <f t="shared" si="20"/>
        <v>0</v>
      </c>
      <c r="N163" s="240">
        <v>20</v>
      </c>
      <c r="O163" s="241">
        <v>16</v>
      </c>
      <c r="P163" s="242" t="s">
        <v>146</v>
      </c>
    </row>
    <row r="164" spans="1:16" s="250" customFormat="1" ht="12.75" customHeight="1">
      <c r="A164" s="243">
        <v>140</v>
      </c>
      <c r="B164" s="243" t="s">
        <v>157</v>
      </c>
      <c r="C164" s="243" t="s">
        <v>160</v>
      </c>
      <c r="D164" s="244" t="s">
        <v>611</v>
      </c>
      <c r="E164" s="245" t="s">
        <v>612</v>
      </c>
      <c r="F164" s="243" t="s">
        <v>250</v>
      </c>
      <c r="G164" s="246">
        <v>1888.5509999999999</v>
      </c>
      <c r="H164" s="246"/>
      <c r="I164" s="246">
        <f t="shared" si="18"/>
        <v>0</v>
      </c>
      <c r="J164" s="247">
        <v>0</v>
      </c>
      <c r="K164" s="246">
        <f t="shared" si="19"/>
        <v>0</v>
      </c>
      <c r="L164" s="247">
        <v>0</v>
      </c>
      <c r="M164" s="246">
        <f t="shared" si="20"/>
        <v>0</v>
      </c>
      <c r="N164" s="248">
        <v>20</v>
      </c>
      <c r="O164" s="249">
        <v>32</v>
      </c>
      <c r="P164" s="250" t="s">
        <v>146</v>
      </c>
    </row>
    <row r="165" spans="1:16" s="242" customFormat="1" ht="12.75" customHeight="1">
      <c r="A165" s="235">
        <v>141</v>
      </c>
      <c r="B165" s="235" t="s">
        <v>151</v>
      </c>
      <c r="C165" s="235" t="s">
        <v>150</v>
      </c>
      <c r="D165" s="236" t="s">
        <v>613</v>
      </c>
      <c r="E165" s="237" t="s">
        <v>614</v>
      </c>
      <c r="F165" s="235" t="s">
        <v>250</v>
      </c>
      <c r="G165" s="238">
        <v>474.76</v>
      </c>
      <c r="H165" s="238"/>
      <c r="I165" s="238">
        <f t="shared" si="18"/>
        <v>0</v>
      </c>
      <c r="J165" s="239">
        <v>0</v>
      </c>
      <c r="K165" s="238">
        <f t="shared" si="19"/>
        <v>0</v>
      </c>
      <c r="L165" s="239">
        <v>0</v>
      </c>
      <c r="M165" s="238">
        <f t="shared" si="20"/>
        <v>0</v>
      </c>
      <c r="N165" s="240">
        <v>20</v>
      </c>
      <c r="O165" s="241">
        <v>16</v>
      </c>
      <c r="P165" s="242" t="s">
        <v>146</v>
      </c>
    </row>
    <row r="166" spans="1:16" s="250" customFormat="1" ht="12.75" customHeight="1">
      <c r="A166" s="243">
        <v>142</v>
      </c>
      <c r="B166" s="243" t="s">
        <v>157</v>
      </c>
      <c r="C166" s="243" t="s">
        <v>160</v>
      </c>
      <c r="D166" s="244" t="s">
        <v>615</v>
      </c>
      <c r="E166" s="245" t="s">
        <v>612</v>
      </c>
      <c r="F166" s="243" t="s">
        <v>250</v>
      </c>
      <c r="G166" s="246">
        <v>569.71199999999999</v>
      </c>
      <c r="H166" s="246"/>
      <c r="I166" s="246">
        <f t="shared" si="18"/>
        <v>0</v>
      </c>
      <c r="J166" s="247">
        <v>0</v>
      </c>
      <c r="K166" s="246">
        <f t="shared" si="19"/>
        <v>0</v>
      </c>
      <c r="L166" s="247">
        <v>0</v>
      </c>
      <c r="M166" s="246">
        <f t="shared" si="20"/>
        <v>0</v>
      </c>
      <c r="N166" s="248">
        <v>20</v>
      </c>
      <c r="O166" s="249">
        <v>32</v>
      </c>
      <c r="P166" s="250" t="s">
        <v>146</v>
      </c>
    </row>
    <row r="167" spans="1:16" s="242" customFormat="1" ht="12.75" customHeight="1">
      <c r="A167" s="235">
        <v>143</v>
      </c>
      <c r="B167" s="235" t="s">
        <v>151</v>
      </c>
      <c r="C167" s="235" t="s">
        <v>150</v>
      </c>
      <c r="D167" s="236" t="s">
        <v>616</v>
      </c>
      <c r="E167" s="237" t="s">
        <v>617</v>
      </c>
      <c r="F167" s="235" t="s">
        <v>64</v>
      </c>
      <c r="G167" s="238">
        <v>315.87799999999999</v>
      </c>
      <c r="H167" s="238"/>
      <c r="I167" s="238">
        <f t="shared" si="18"/>
        <v>0</v>
      </c>
      <c r="J167" s="239">
        <v>0</v>
      </c>
      <c r="K167" s="238">
        <f t="shared" si="19"/>
        <v>0</v>
      </c>
      <c r="L167" s="239">
        <v>0</v>
      </c>
      <c r="M167" s="238">
        <f t="shared" si="20"/>
        <v>0</v>
      </c>
      <c r="N167" s="240">
        <v>20</v>
      </c>
      <c r="O167" s="241">
        <v>16</v>
      </c>
      <c r="P167" s="242" t="s">
        <v>146</v>
      </c>
    </row>
    <row r="168" spans="1:16" s="232" customFormat="1" ht="12.75" customHeight="1">
      <c r="B168" s="233" t="s">
        <v>58</v>
      </c>
      <c r="D168" s="232" t="s">
        <v>618</v>
      </c>
      <c r="E168" s="232" t="s">
        <v>619</v>
      </c>
      <c r="I168" s="234">
        <f>SUM(I169:I180)</f>
        <v>0</v>
      </c>
      <c r="K168" s="234">
        <f>SUM(K169:K180)</f>
        <v>0</v>
      </c>
      <c r="M168" s="234">
        <f>SUM(M169:M180)</f>
        <v>0</v>
      </c>
      <c r="P168" s="232" t="s">
        <v>152</v>
      </c>
    </row>
    <row r="169" spans="1:16" s="242" customFormat="1" ht="22.5" customHeight="1">
      <c r="A169" s="235">
        <v>144</v>
      </c>
      <c r="B169" s="235" t="s">
        <v>151</v>
      </c>
      <c r="C169" s="235" t="s">
        <v>150</v>
      </c>
      <c r="D169" s="236" t="s">
        <v>620</v>
      </c>
      <c r="E169" s="237" t="s">
        <v>621</v>
      </c>
      <c r="F169" s="235" t="s">
        <v>250</v>
      </c>
      <c r="G169" s="238">
        <v>1086</v>
      </c>
      <c r="H169" s="238"/>
      <c r="I169" s="238">
        <f t="shared" ref="I169:I180" si="21">ROUND(G169*H169,3)</f>
        <v>0</v>
      </c>
      <c r="J169" s="239">
        <v>0</v>
      </c>
      <c r="K169" s="238">
        <f t="shared" ref="K169:K180" si="22">G169*J169</f>
        <v>0</v>
      </c>
      <c r="L169" s="239">
        <v>0</v>
      </c>
      <c r="M169" s="238">
        <f t="shared" ref="M169:M180" si="23">G169*L169</f>
        <v>0</v>
      </c>
      <c r="N169" s="240">
        <v>20</v>
      </c>
      <c r="O169" s="241">
        <v>16</v>
      </c>
      <c r="P169" s="242" t="s">
        <v>146</v>
      </c>
    </row>
    <row r="170" spans="1:16" s="250" customFormat="1" ht="12.75" customHeight="1">
      <c r="A170" s="243">
        <v>145</v>
      </c>
      <c r="B170" s="243" t="s">
        <v>157</v>
      </c>
      <c r="C170" s="243" t="s">
        <v>160</v>
      </c>
      <c r="D170" s="244" t="s">
        <v>622</v>
      </c>
      <c r="E170" s="245" t="s">
        <v>623</v>
      </c>
      <c r="F170" s="243" t="s">
        <v>250</v>
      </c>
      <c r="G170" s="246">
        <v>1342.4090000000001</v>
      </c>
      <c r="H170" s="246"/>
      <c r="I170" s="246">
        <f t="shared" si="21"/>
        <v>0</v>
      </c>
      <c r="J170" s="247">
        <v>0</v>
      </c>
      <c r="K170" s="246">
        <f t="shared" si="22"/>
        <v>0</v>
      </c>
      <c r="L170" s="247">
        <v>0</v>
      </c>
      <c r="M170" s="246">
        <f t="shared" si="23"/>
        <v>0</v>
      </c>
      <c r="N170" s="248">
        <v>20</v>
      </c>
      <c r="O170" s="249">
        <v>32</v>
      </c>
      <c r="P170" s="250" t="s">
        <v>146</v>
      </c>
    </row>
    <row r="171" spans="1:16" s="242" customFormat="1" ht="22.5" customHeight="1">
      <c r="A171" s="235">
        <v>146</v>
      </c>
      <c r="B171" s="235" t="s">
        <v>151</v>
      </c>
      <c r="C171" s="235" t="s">
        <v>150</v>
      </c>
      <c r="D171" s="236" t="s">
        <v>620</v>
      </c>
      <c r="E171" s="237" t="s">
        <v>621</v>
      </c>
      <c r="F171" s="235" t="s">
        <v>250</v>
      </c>
      <c r="G171" s="238">
        <v>801</v>
      </c>
      <c r="H171" s="238"/>
      <c r="I171" s="238">
        <f t="shared" si="21"/>
        <v>0</v>
      </c>
      <c r="J171" s="239">
        <v>0</v>
      </c>
      <c r="K171" s="238">
        <f t="shared" si="22"/>
        <v>0</v>
      </c>
      <c r="L171" s="239">
        <v>0</v>
      </c>
      <c r="M171" s="238">
        <f t="shared" si="23"/>
        <v>0</v>
      </c>
      <c r="N171" s="240">
        <v>20</v>
      </c>
      <c r="O171" s="241">
        <v>16</v>
      </c>
      <c r="P171" s="242" t="s">
        <v>146</v>
      </c>
    </row>
    <row r="172" spans="1:16" s="250" customFormat="1" ht="12.75" customHeight="1">
      <c r="A172" s="243">
        <v>147</v>
      </c>
      <c r="B172" s="243" t="s">
        <v>157</v>
      </c>
      <c r="C172" s="243" t="s">
        <v>160</v>
      </c>
      <c r="D172" s="244" t="s">
        <v>624</v>
      </c>
      <c r="E172" s="245" t="s">
        <v>625</v>
      </c>
      <c r="F172" s="243" t="s">
        <v>250</v>
      </c>
      <c r="G172" s="246">
        <v>921.15</v>
      </c>
      <c r="H172" s="246"/>
      <c r="I172" s="246">
        <f t="shared" si="21"/>
        <v>0</v>
      </c>
      <c r="J172" s="247">
        <v>0</v>
      </c>
      <c r="K172" s="246">
        <f t="shared" si="22"/>
        <v>0</v>
      </c>
      <c r="L172" s="247">
        <v>0</v>
      </c>
      <c r="M172" s="246">
        <f t="shared" si="23"/>
        <v>0</v>
      </c>
      <c r="N172" s="248">
        <v>20</v>
      </c>
      <c r="O172" s="249">
        <v>32</v>
      </c>
      <c r="P172" s="250" t="s">
        <v>146</v>
      </c>
    </row>
    <row r="173" spans="1:16" s="242" customFormat="1" ht="22.5" customHeight="1">
      <c r="A173" s="235">
        <v>148</v>
      </c>
      <c r="B173" s="235" t="s">
        <v>151</v>
      </c>
      <c r="C173" s="235" t="s">
        <v>150</v>
      </c>
      <c r="D173" s="236" t="s">
        <v>626</v>
      </c>
      <c r="E173" s="237" t="s">
        <v>627</v>
      </c>
      <c r="F173" s="235" t="s">
        <v>250</v>
      </c>
      <c r="G173" s="238">
        <v>1242</v>
      </c>
      <c r="H173" s="238"/>
      <c r="I173" s="238">
        <f t="shared" si="21"/>
        <v>0</v>
      </c>
      <c r="J173" s="239">
        <v>0</v>
      </c>
      <c r="K173" s="238">
        <f t="shared" si="22"/>
        <v>0</v>
      </c>
      <c r="L173" s="239">
        <v>0</v>
      </c>
      <c r="M173" s="238">
        <f t="shared" si="23"/>
        <v>0</v>
      </c>
      <c r="N173" s="240">
        <v>20</v>
      </c>
      <c r="O173" s="241">
        <v>16</v>
      </c>
      <c r="P173" s="242" t="s">
        <v>146</v>
      </c>
    </row>
    <row r="174" spans="1:16" s="250" customFormat="1" ht="12.75" customHeight="1">
      <c r="A174" s="243">
        <v>149</v>
      </c>
      <c r="B174" s="243" t="s">
        <v>157</v>
      </c>
      <c r="C174" s="243" t="s">
        <v>160</v>
      </c>
      <c r="D174" s="244" t="s">
        <v>628</v>
      </c>
      <c r="E174" s="245" t="s">
        <v>629</v>
      </c>
      <c r="F174" s="243" t="s">
        <v>250</v>
      </c>
      <c r="G174" s="246">
        <v>1428.3</v>
      </c>
      <c r="H174" s="246"/>
      <c r="I174" s="246">
        <f t="shared" si="21"/>
        <v>0</v>
      </c>
      <c r="J174" s="247">
        <v>0</v>
      </c>
      <c r="K174" s="246">
        <f t="shared" si="22"/>
        <v>0</v>
      </c>
      <c r="L174" s="247">
        <v>0</v>
      </c>
      <c r="M174" s="246">
        <f t="shared" si="23"/>
        <v>0</v>
      </c>
      <c r="N174" s="248">
        <v>20</v>
      </c>
      <c r="O174" s="249">
        <v>32</v>
      </c>
      <c r="P174" s="250" t="s">
        <v>146</v>
      </c>
    </row>
    <row r="175" spans="1:16" s="242" customFormat="1" ht="22.5" customHeight="1">
      <c r="A175" s="235">
        <v>150</v>
      </c>
      <c r="B175" s="235" t="s">
        <v>151</v>
      </c>
      <c r="C175" s="235" t="s">
        <v>150</v>
      </c>
      <c r="D175" s="236" t="s">
        <v>630</v>
      </c>
      <c r="E175" s="237" t="s">
        <v>631</v>
      </c>
      <c r="F175" s="235" t="s">
        <v>250</v>
      </c>
      <c r="G175" s="238">
        <v>441</v>
      </c>
      <c r="H175" s="238"/>
      <c r="I175" s="238">
        <f t="shared" si="21"/>
        <v>0</v>
      </c>
      <c r="J175" s="239">
        <v>0</v>
      </c>
      <c r="K175" s="238">
        <f t="shared" si="22"/>
        <v>0</v>
      </c>
      <c r="L175" s="239">
        <v>0</v>
      </c>
      <c r="M175" s="238">
        <f t="shared" si="23"/>
        <v>0</v>
      </c>
      <c r="N175" s="240">
        <v>20</v>
      </c>
      <c r="O175" s="241">
        <v>16</v>
      </c>
      <c r="P175" s="242" t="s">
        <v>146</v>
      </c>
    </row>
    <row r="176" spans="1:16" s="250" customFormat="1" ht="12.75" customHeight="1">
      <c r="A176" s="243">
        <v>151</v>
      </c>
      <c r="B176" s="243" t="s">
        <v>157</v>
      </c>
      <c r="C176" s="243" t="s">
        <v>160</v>
      </c>
      <c r="D176" s="244" t="s">
        <v>632</v>
      </c>
      <c r="E176" s="245" t="s">
        <v>633</v>
      </c>
      <c r="F176" s="243" t="s">
        <v>250</v>
      </c>
      <c r="G176" s="246">
        <v>507.15</v>
      </c>
      <c r="H176" s="246"/>
      <c r="I176" s="246">
        <f t="shared" si="21"/>
        <v>0</v>
      </c>
      <c r="J176" s="247">
        <v>0</v>
      </c>
      <c r="K176" s="246">
        <f t="shared" si="22"/>
        <v>0</v>
      </c>
      <c r="L176" s="247">
        <v>0</v>
      </c>
      <c r="M176" s="246">
        <f t="shared" si="23"/>
        <v>0</v>
      </c>
      <c r="N176" s="248">
        <v>20</v>
      </c>
      <c r="O176" s="249">
        <v>32</v>
      </c>
      <c r="P176" s="250" t="s">
        <v>146</v>
      </c>
    </row>
    <row r="177" spans="1:16" s="242" customFormat="1" ht="22.5" customHeight="1">
      <c r="A177" s="235">
        <v>152</v>
      </c>
      <c r="B177" s="235" t="s">
        <v>151</v>
      </c>
      <c r="C177" s="235" t="s">
        <v>150</v>
      </c>
      <c r="D177" s="236" t="s">
        <v>634</v>
      </c>
      <c r="E177" s="237" t="s">
        <v>635</v>
      </c>
      <c r="F177" s="235" t="s">
        <v>250</v>
      </c>
      <c r="G177" s="238">
        <v>441</v>
      </c>
      <c r="H177" s="238"/>
      <c r="I177" s="238">
        <f t="shared" si="21"/>
        <v>0</v>
      </c>
      <c r="J177" s="239">
        <v>0</v>
      </c>
      <c r="K177" s="238">
        <f t="shared" si="22"/>
        <v>0</v>
      </c>
      <c r="L177" s="239">
        <v>0</v>
      </c>
      <c r="M177" s="238">
        <f t="shared" si="23"/>
        <v>0</v>
      </c>
      <c r="N177" s="240">
        <v>20</v>
      </c>
      <c r="O177" s="241">
        <v>16</v>
      </c>
      <c r="P177" s="242" t="s">
        <v>146</v>
      </c>
    </row>
    <row r="178" spans="1:16" s="250" customFormat="1" ht="12.75" customHeight="1">
      <c r="A178" s="243">
        <v>153</v>
      </c>
      <c r="B178" s="243" t="s">
        <v>157</v>
      </c>
      <c r="C178" s="243" t="s">
        <v>160</v>
      </c>
      <c r="D178" s="244" t="s">
        <v>636</v>
      </c>
      <c r="E178" s="245" t="s">
        <v>637</v>
      </c>
      <c r="F178" s="243" t="s">
        <v>166</v>
      </c>
      <c r="G178" s="246">
        <v>37.607999999999997</v>
      </c>
      <c r="H178" s="246"/>
      <c r="I178" s="246">
        <f t="shared" si="21"/>
        <v>0</v>
      </c>
      <c r="J178" s="247">
        <v>0</v>
      </c>
      <c r="K178" s="246">
        <f t="shared" si="22"/>
        <v>0</v>
      </c>
      <c r="L178" s="247">
        <v>0</v>
      </c>
      <c r="M178" s="246">
        <f t="shared" si="23"/>
        <v>0</v>
      </c>
      <c r="N178" s="248">
        <v>20</v>
      </c>
      <c r="O178" s="249">
        <v>32</v>
      </c>
      <c r="P178" s="250" t="s">
        <v>146</v>
      </c>
    </row>
    <row r="179" spans="1:16" s="242" customFormat="1" ht="22.5" customHeight="1">
      <c r="A179" s="235">
        <v>154</v>
      </c>
      <c r="B179" s="235" t="s">
        <v>151</v>
      </c>
      <c r="C179" s="235" t="s">
        <v>150</v>
      </c>
      <c r="D179" s="236" t="s">
        <v>638</v>
      </c>
      <c r="E179" s="237" t="s">
        <v>639</v>
      </c>
      <c r="F179" s="235" t="s">
        <v>161</v>
      </c>
      <c r="G179" s="238">
        <v>330.41399999999999</v>
      </c>
      <c r="H179" s="238"/>
      <c r="I179" s="238">
        <f t="shared" si="21"/>
        <v>0</v>
      </c>
      <c r="J179" s="239">
        <v>0</v>
      </c>
      <c r="K179" s="238">
        <f t="shared" si="22"/>
        <v>0</v>
      </c>
      <c r="L179" s="239">
        <v>0</v>
      </c>
      <c r="M179" s="238">
        <f t="shared" si="23"/>
        <v>0</v>
      </c>
      <c r="N179" s="240">
        <v>20</v>
      </c>
      <c r="O179" s="241">
        <v>16</v>
      </c>
      <c r="P179" s="242" t="s">
        <v>146</v>
      </c>
    </row>
    <row r="180" spans="1:16" s="242" customFormat="1" ht="12.75" customHeight="1">
      <c r="A180" s="235">
        <v>155</v>
      </c>
      <c r="B180" s="235" t="s">
        <v>151</v>
      </c>
      <c r="C180" s="235" t="s">
        <v>150</v>
      </c>
      <c r="D180" s="236" t="s">
        <v>640</v>
      </c>
      <c r="E180" s="237" t="s">
        <v>641</v>
      </c>
      <c r="F180" s="235" t="s">
        <v>64</v>
      </c>
      <c r="G180" s="238">
        <v>499.32299999999998</v>
      </c>
      <c r="H180" s="238"/>
      <c r="I180" s="238">
        <f t="shared" si="21"/>
        <v>0</v>
      </c>
      <c r="J180" s="239">
        <v>0</v>
      </c>
      <c r="K180" s="238">
        <f t="shared" si="22"/>
        <v>0</v>
      </c>
      <c r="L180" s="239">
        <v>0</v>
      </c>
      <c r="M180" s="238">
        <f t="shared" si="23"/>
        <v>0</v>
      </c>
      <c r="N180" s="240">
        <v>20</v>
      </c>
      <c r="O180" s="241">
        <v>16</v>
      </c>
      <c r="P180" s="242" t="s">
        <v>146</v>
      </c>
    </row>
    <row r="181" spans="1:16" s="232" customFormat="1" ht="12.75" customHeight="1">
      <c r="B181" s="233" t="s">
        <v>58</v>
      </c>
      <c r="D181" s="232" t="s">
        <v>642</v>
      </c>
      <c r="E181" s="232" t="s">
        <v>643</v>
      </c>
      <c r="I181" s="234">
        <f>SUM(I182:I194)</f>
        <v>0</v>
      </c>
      <c r="K181" s="234">
        <f>SUM(K182:K194)</f>
        <v>0</v>
      </c>
      <c r="M181" s="234">
        <f>SUM(M182:M194)</f>
        <v>0</v>
      </c>
      <c r="P181" s="232" t="s">
        <v>152</v>
      </c>
    </row>
    <row r="182" spans="1:16" s="242" customFormat="1" ht="22.5" customHeight="1">
      <c r="A182" s="235">
        <v>156</v>
      </c>
      <c r="B182" s="235" t="s">
        <v>151</v>
      </c>
      <c r="C182" s="235" t="s">
        <v>150</v>
      </c>
      <c r="D182" s="236" t="s">
        <v>644</v>
      </c>
      <c r="E182" s="237" t="s">
        <v>645</v>
      </c>
      <c r="F182" s="235" t="s">
        <v>250</v>
      </c>
      <c r="G182" s="238">
        <v>2009.6</v>
      </c>
      <c r="H182" s="238"/>
      <c r="I182" s="238">
        <f t="shared" ref="I182:I194" si="24">ROUND(G182*H182,3)</f>
        <v>0</v>
      </c>
      <c r="J182" s="239">
        <v>0</v>
      </c>
      <c r="K182" s="238">
        <f t="shared" ref="K182:K194" si="25">G182*J182</f>
        <v>0</v>
      </c>
      <c r="L182" s="239">
        <v>0</v>
      </c>
      <c r="M182" s="238">
        <f t="shared" ref="M182:M194" si="26">G182*L182</f>
        <v>0</v>
      </c>
      <c r="N182" s="240">
        <v>20</v>
      </c>
      <c r="O182" s="241">
        <v>16</v>
      </c>
      <c r="P182" s="242" t="s">
        <v>146</v>
      </c>
    </row>
    <row r="183" spans="1:16" s="250" customFormat="1" ht="12.75" customHeight="1">
      <c r="A183" s="243">
        <v>157</v>
      </c>
      <c r="B183" s="243" t="s">
        <v>157</v>
      </c>
      <c r="C183" s="243" t="s">
        <v>160</v>
      </c>
      <c r="D183" s="244" t="s">
        <v>646</v>
      </c>
      <c r="E183" s="245" t="s">
        <v>647</v>
      </c>
      <c r="F183" s="243" t="s">
        <v>250</v>
      </c>
      <c r="G183" s="246">
        <v>2049.7919999999999</v>
      </c>
      <c r="H183" s="246"/>
      <c r="I183" s="246">
        <f t="shared" si="24"/>
        <v>0</v>
      </c>
      <c r="J183" s="247">
        <v>0</v>
      </c>
      <c r="K183" s="246">
        <f t="shared" si="25"/>
        <v>0</v>
      </c>
      <c r="L183" s="247">
        <v>0</v>
      </c>
      <c r="M183" s="246">
        <f t="shared" si="26"/>
        <v>0</v>
      </c>
      <c r="N183" s="248">
        <v>20</v>
      </c>
      <c r="O183" s="249">
        <v>32</v>
      </c>
      <c r="P183" s="250" t="s">
        <v>146</v>
      </c>
    </row>
    <row r="184" spans="1:16" s="242" customFormat="1" ht="22.5" customHeight="1">
      <c r="A184" s="235">
        <v>158</v>
      </c>
      <c r="B184" s="235" t="s">
        <v>151</v>
      </c>
      <c r="C184" s="235" t="s">
        <v>150</v>
      </c>
      <c r="D184" s="236" t="s">
        <v>648</v>
      </c>
      <c r="E184" s="237" t="s">
        <v>649</v>
      </c>
      <c r="F184" s="235" t="s">
        <v>250</v>
      </c>
      <c r="G184" s="238">
        <v>2032.2</v>
      </c>
      <c r="H184" s="238"/>
      <c r="I184" s="238">
        <f t="shared" si="24"/>
        <v>0</v>
      </c>
      <c r="J184" s="239">
        <v>0</v>
      </c>
      <c r="K184" s="238">
        <f t="shared" si="25"/>
        <v>0</v>
      </c>
      <c r="L184" s="239">
        <v>0</v>
      </c>
      <c r="M184" s="238">
        <f t="shared" si="26"/>
        <v>0</v>
      </c>
      <c r="N184" s="240">
        <v>20</v>
      </c>
      <c r="O184" s="241">
        <v>16</v>
      </c>
      <c r="P184" s="242" t="s">
        <v>146</v>
      </c>
    </row>
    <row r="185" spans="1:16" s="250" customFormat="1" ht="12.75" customHeight="1">
      <c r="A185" s="243">
        <v>159</v>
      </c>
      <c r="B185" s="243" t="s">
        <v>157</v>
      </c>
      <c r="C185" s="243" t="s">
        <v>160</v>
      </c>
      <c r="D185" s="244" t="s">
        <v>650</v>
      </c>
      <c r="E185" s="245" t="s">
        <v>651</v>
      </c>
      <c r="F185" s="243" t="s">
        <v>250</v>
      </c>
      <c r="G185" s="246">
        <v>1536.3240000000001</v>
      </c>
      <c r="H185" s="246"/>
      <c r="I185" s="246">
        <f t="shared" si="24"/>
        <v>0</v>
      </c>
      <c r="J185" s="247">
        <v>0</v>
      </c>
      <c r="K185" s="246">
        <f t="shared" si="25"/>
        <v>0</v>
      </c>
      <c r="L185" s="247">
        <v>0</v>
      </c>
      <c r="M185" s="246">
        <f t="shared" si="26"/>
        <v>0</v>
      </c>
      <c r="N185" s="248">
        <v>20</v>
      </c>
      <c r="O185" s="249">
        <v>32</v>
      </c>
      <c r="P185" s="250" t="s">
        <v>146</v>
      </c>
    </row>
    <row r="186" spans="1:16" s="250" customFormat="1" ht="12.75" customHeight="1">
      <c r="A186" s="243">
        <v>160</v>
      </c>
      <c r="B186" s="243" t="s">
        <v>157</v>
      </c>
      <c r="C186" s="243" t="s">
        <v>160</v>
      </c>
      <c r="D186" s="244" t="s">
        <v>652</v>
      </c>
      <c r="E186" s="245" t="s">
        <v>653</v>
      </c>
      <c r="F186" s="243" t="s">
        <v>250</v>
      </c>
      <c r="G186" s="246">
        <v>526</v>
      </c>
      <c r="H186" s="246"/>
      <c r="I186" s="246">
        <f t="shared" si="24"/>
        <v>0</v>
      </c>
      <c r="J186" s="247">
        <v>0</v>
      </c>
      <c r="K186" s="246">
        <f t="shared" si="25"/>
        <v>0</v>
      </c>
      <c r="L186" s="247">
        <v>0</v>
      </c>
      <c r="M186" s="246">
        <f t="shared" si="26"/>
        <v>0</v>
      </c>
      <c r="N186" s="248">
        <v>20</v>
      </c>
      <c r="O186" s="249">
        <v>32</v>
      </c>
      <c r="P186" s="250" t="s">
        <v>146</v>
      </c>
    </row>
    <row r="187" spans="1:16" s="242" customFormat="1" ht="22.5" customHeight="1">
      <c r="A187" s="235">
        <v>161</v>
      </c>
      <c r="B187" s="235" t="s">
        <v>151</v>
      </c>
      <c r="C187" s="235" t="s">
        <v>150</v>
      </c>
      <c r="D187" s="236" t="s">
        <v>654</v>
      </c>
      <c r="E187" s="237" t="s">
        <v>655</v>
      </c>
      <c r="F187" s="235" t="s">
        <v>250</v>
      </c>
      <c r="G187" s="238">
        <v>418.6</v>
      </c>
      <c r="H187" s="238"/>
      <c r="I187" s="238">
        <f t="shared" si="24"/>
        <v>0</v>
      </c>
      <c r="J187" s="239">
        <v>0</v>
      </c>
      <c r="K187" s="238">
        <f t="shared" si="25"/>
        <v>0</v>
      </c>
      <c r="L187" s="239">
        <v>0</v>
      </c>
      <c r="M187" s="238">
        <f t="shared" si="26"/>
        <v>0</v>
      </c>
      <c r="N187" s="240">
        <v>20</v>
      </c>
      <c r="O187" s="241">
        <v>16</v>
      </c>
      <c r="P187" s="242" t="s">
        <v>146</v>
      </c>
    </row>
    <row r="188" spans="1:16" s="250" customFormat="1" ht="12.75" customHeight="1">
      <c r="A188" s="243">
        <v>162</v>
      </c>
      <c r="B188" s="243" t="s">
        <v>157</v>
      </c>
      <c r="C188" s="243" t="s">
        <v>160</v>
      </c>
      <c r="D188" s="244" t="s">
        <v>656</v>
      </c>
      <c r="E188" s="245" t="s">
        <v>657</v>
      </c>
      <c r="F188" s="243" t="s">
        <v>250</v>
      </c>
      <c r="G188" s="246">
        <v>426.97199999999998</v>
      </c>
      <c r="H188" s="246"/>
      <c r="I188" s="246">
        <f t="shared" si="24"/>
        <v>0</v>
      </c>
      <c r="J188" s="247">
        <v>0</v>
      </c>
      <c r="K188" s="246">
        <f t="shared" si="25"/>
        <v>0</v>
      </c>
      <c r="L188" s="247">
        <v>0</v>
      </c>
      <c r="M188" s="246">
        <f t="shared" si="26"/>
        <v>0</v>
      </c>
      <c r="N188" s="248">
        <v>20</v>
      </c>
      <c r="O188" s="249">
        <v>32</v>
      </c>
      <c r="P188" s="250" t="s">
        <v>146</v>
      </c>
    </row>
    <row r="189" spans="1:16" s="242" customFormat="1" ht="22.5" customHeight="1">
      <c r="A189" s="235">
        <v>163</v>
      </c>
      <c r="B189" s="235" t="s">
        <v>151</v>
      </c>
      <c r="C189" s="235" t="s">
        <v>150</v>
      </c>
      <c r="D189" s="236" t="s">
        <v>658</v>
      </c>
      <c r="E189" s="237" t="s">
        <v>659</v>
      </c>
      <c r="F189" s="235" t="s">
        <v>250</v>
      </c>
      <c r="G189" s="238">
        <v>1242</v>
      </c>
      <c r="H189" s="238"/>
      <c r="I189" s="238">
        <f t="shared" si="24"/>
        <v>0</v>
      </c>
      <c r="J189" s="239">
        <v>0</v>
      </c>
      <c r="K189" s="238">
        <f t="shared" si="25"/>
        <v>0</v>
      </c>
      <c r="L189" s="239">
        <v>0</v>
      </c>
      <c r="M189" s="238">
        <f t="shared" si="26"/>
        <v>0</v>
      </c>
      <c r="N189" s="240">
        <v>20</v>
      </c>
      <c r="O189" s="241">
        <v>16</v>
      </c>
      <c r="P189" s="242" t="s">
        <v>146</v>
      </c>
    </row>
    <row r="190" spans="1:16" s="250" customFormat="1" ht="12.75" customHeight="1">
      <c r="A190" s="243">
        <v>164</v>
      </c>
      <c r="B190" s="243" t="s">
        <v>157</v>
      </c>
      <c r="C190" s="243" t="s">
        <v>160</v>
      </c>
      <c r="D190" s="244" t="s">
        <v>660</v>
      </c>
      <c r="E190" s="245" t="s">
        <v>661</v>
      </c>
      <c r="F190" s="243" t="s">
        <v>250</v>
      </c>
      <c r="G190" s="246">
        <v>632.4</v>
      </c>
      <c r="H190" s="246"/>
      <c r="I190" s="246">
        <f t="shared" si="24"/>
        <v>0</v>
      </c>
      <c r="J190" s="247">
        <v>0</v>
      </c>
      <c r="K190" s="246">
        <f t="shared" si="25"/>
        <v>0</v>
      </c>
      <c r="L190" s="247">
        <v>0</v>
      </c>
      <c r="M190" s="246">
        <f t="shared" si="26"/>
        <v>0</v>
      </c>
      <c r="N190" s="248">
        <v>20</v>
      </c>
      <c r="O190" s="249">
        <v>32</v>
      </c>
      <c r="P190" s="250" t="s">
        <v>146</v>
      </c>
    </row>
    <row r="191" spans="1:16" s="250" customFormat="1" ht="12.75" customHeight="1">
      <c r="A191" s="243">
        <v>165</v>
      </c>
      <c r="B191" s="243" t="s">
        <v>157</v>
      </c>
      <c r="C191" s="243" t="s">
        <v>160</v>
      </c>
      <c r="D191" s="244" t="s">
        <v>662</v>
      </c>
      <c r="E191" s="245" t="s">
        <v>663</v>
      </c>
      <c r="F191" s="243" t="s">
        <v>250</v>
      </c>
      <c r="G191" s="246">
        <v>25.5</v>
      </c>
      <c r="H191" s="246"/>
      <c r="I191" s="246">
        <f t="shared" si="24"/>
        <v>0</v>
      </c>
      <c r="J191" s="247">
        <v>0</v>
      </c>
      <c r="K191" s="246">
        <f t="shared" si="25"/>
        <v>0</v>
      </c>
      <c r="L191" s="247">
        <v>0</v>
      </c>
      <c r="M191" s="246">
        <f t="shared" si="26"/>
        <v>0</v>
      </c>
      <c r="N191" s="248">
        <v>20</v>
      </c>
      <c r="O191" s="249">
        <v>32</v>
      </c>
      <c r="P191" s="250" t="s">
        <v>146</v>
      </c>
    </row>
    <row r="192" spans="1:16" s="250" customFormat="1" ht="12.75" customHeight="1">
      <c r="A192" s="243">
        <v>166</v>
      </c>
      <c r="B192" s="243" t="s">
        <v>157</v>
      </c>
      <c r="C192" s="243" t="s">
        <v>160</v>
      </c>
      <c r="D192" s="244" t="s">
        <v>664</v>
      </c>
      <c r="E192" s="245" t="s">
        <v>665</v>
      </c>
      <c r="F192" s="243" t="s">
        <v>250</v>
      </c>
      <c r="G192" s="246">
        <v>159.12</v>
      </c>
      <c r="H192" s="246"/>
      <c r="I192" s="246">
        <f t="shared" si="24"/>
        <v>0</v>
      </c>
      <c r="J192" s="247">
        <v>0</v>
      </c>
      <c r="K192" s="246">
        <f t="shared" si="25"/>
        <v>0</v>
      </c>
      <c r="L192" s="247">
        <v>0</v>
      </c>
      <c r="M192" s="246">
        <f t="shared" si="26"/>
        <v>0</v>
      </c>
      <c r="N192" s="248">
        <v>20</v>
      </c>
      <c r="O192" s="249">
        <v>32</v>
      </c>
      <c r="P192" s="250" t="s">
        <v>146</v>
      </c>
    </row>
    <row r="193" spans="1:16" s="250" customFormat="1" ht="12.75" customHeight="1">
      <c r="A193" s="243">
        <v>167</v>
      </c>
      <c r="B193" s="243" t="s">
        <v>157</v>
      </c>
      <c r="C193" s="243" t="s">
        <v>160</v>
      </c>
      <c r="D193" s="244" t="s">
        <v>666</v>
      </c>
      <c r="E193" s="245" t="s">
        <v>667</v>
      </c>
      <c r="F193" s="243" t="s">
        <v>250</v>
      </c>
      <c r="G193" s="246">
        <v>449.82</v>
      </c>
      <c r="H193" s="246"/>
      <c r="I193" s="246">
        <f t="shared" si="24"/>
        <v>0</v>
      </c>
      <c r="J193" s="247">
        <v>0</v>
      </c>
      <c r="K193" s="246">
        <f t="shared" si="25"/>
        <v>0</v>
      </c>
      <c r="L193" s="247">
        <v>0</v>
      </c>
      <c r="M193" s="246">
        <f t="shared" si="26"/>
        <v>0</v>
      </c>
      <c r="N193" s="248">
        <v>20</v>
      </c>
      <c r="O193" s="249">
        <v>32</v>
      </c>
      <c r="P193" s="250" t="s">
        <v>146</v>
      </c>
    </row>
    <row r="194" spans="1:16" s="242" customFormat="1" ht="12.75" customHeight="1">
      <c r="A194" s="235">
        <v>168</v>
      </c>
      <c r="B194" s="235" t="s">
        <v>151</v>
      </c>
      <c r="C194" s="235" t="s">
        <v>150</v>
      </c>
      <c r="D194" s="236" t="s">
        <v>668</v>
      </c>
      <c r="E194" s="237" t="s">
        <v>669</v>
      </c>
      <c r="F194" s="235" t="s">
        <v>64</v>
      </c>
      <c r="G194" s="238">
        <v>1170.2139999999999</v>
      </c>
      <c r="H194" s="238"/>
      <c r="I194" s="238">
        <f t="shared" si="24"/>
        <v>0</v>
      </c>
      <c r="J194" s="239">
        <v>0</v>
      </c>
      <c r="K194" s="238">
        <f t="shared" si="25"/>
        <v>0</v>
      </c>
      <c r="L194" s="239">
        <v>0</v>
      </c>
      <c r="M194" s="238">
        <f t="shared" si="26"/>
        <v>0</v>
      </c>
      <c r="N194" s="240">
        <v>20</v>
      </c>
      <c r="O194" s="241">
        <v>16</v>
      </c>
      <c r="P194" s="242" t="s">
        <v>146</v>
      </c>
    </row>
    <row r="195" spans="1:16" s="232" customFormat="1" ht="12.75" customHeight="1">
      <c r="B195" s="233" t="s">
        <v>58</v>
      </c>
      <c r="D195" s="232" t="s">
        <v>670</v>
      </c>
      <c r="E195" s="232" t="s">
        <v>671</v>
      </c>
      <c r="I195" s="234">
        <f>SUM(I196:I200)</f>
        <v>0</v>
      </c>
      <c r="K195" s="234">
        <f>SUM(K196:K200)</f>
        <v>0</v>
      </c>
      <c r="M195" s="234">
        <f>SUM(M196:M200)</f>
        <v>0</v>
      </c>
      <c r="P195" s="232" t="s">
        <v>152</v>
      </c>
    </row>
    <row r="196" spans="1:16" s="242" customFormat="1" ht="12.75" customHeight="1">
      <c r="A196" s="235">
        <v>169</v>
      </c>
      <c r="B196" s="235" t="s">
        <v>151</v>
      </c>
      <c r="C196" s="235" t="s">
        <v>150</v>
      </c>
      <c r="D196" s="236" t="s">
        <v>672</v>
      </c>
      <c r="E196" s="237" t="s">
        <v>673</v>
      </c>
      <c r="F196" s="235" t="s">
        <v>250</v>
      </c>
      <c r="G196" s="238">
        <v>64.400000000000006</v>
      </c>
      <c r="H196" s="238"/>
      <c r="I196" s="238">
        <f>ROUND(G196*H196,3)</f>
        <v>0</v>
      </c>
      <c r="J196" s="239">
        <v>0</v>
      </c>
      <c r="K196" s="238">
        <f>G196*J196</f>
        <v>0</v>
      </c>
      <c r="L196" s="239">
        <v>0</v>
      </c>
      <c r="M196" s="238">
        <f>G196*L196</f>
        <v>0</v>
      </c>
      <c r="N196" s="240">
        <v>20</v>
      </c>
      <c r="O196" s="241">
        <v>16</v>
      </c>
      <c r="P196" s="242" t="s">
        <v>146</v>
      </c>
    </row>
    <row r="197" spans="1:16" s="242" customFormat="1" ht="22.5" customHeight="1">
      <c r="A197" s="235">
        <v>170</v>
      </c>
      <c r="B197" s="235" t="s">
        <v>151</v>
      </c>
      <c r="C197" s="235" t="s">
        <v>150</v>
      </c>
      <c r="D197" s="236" t="s">
        <v>674</v>
      </c>
      <c r="E197" s="237" t="s">
        <v>675</v>
      </c>
      <c r="F197" s="235" t="s">
        <v>250</v>
      </c>
      <c r="G197" s="238">
        <v>1274.9000000000001</v>
      </c>
      <c r="H197" s="238"/>
      <c r="I197" s="238">
        <f>ROUND(G197*H197,3)</f>
        <v>0</v>
      </c>
      <c r="J197" s="239">
        <v>0</v>
      </c>
      <c r="K197" s="238">
        <f>G197*J197</f>
        <v>0</v>
      </c>
      <c r="L197" s="239">
        <v>0</v>
      </c>
      <c r="M197" s="238">
        <f>G197*L197</f>
        <v>0</v>
      </c>
      <c r="N197" s="240">
        <v>20</v>
      </c>
      <c r="O197" s="241">
        <v>16</v>
      </c>
      <c r="P197" s="242" t="s">
        <v>146</v>
      </c>
    </row>
    <row r="198" spans="1:16" s="242" customFormat="1" ht="22.5" customHeight="1">
      <c r="A198" s="235">
        <v>171</v>
      </c>
      <c r="B198" s="235" t="s">
        <v>151</v>
      </c>
      <c r="C198" s="235" t="s">
        <v>150</v>
      </c>
      <c r="D198" s="236" t="s">
        <v>676</v>
      </c>
      <c r="E198" s="237" t="s">
        <v>677</v>
      </c>
      <c r="F198" s="235" t="s">
        <v>250</v>
      </c>
      <c r="G198" s="238">
        <v>2000.7</v>
      </c>
      <c r="H198" s="238"/>
      <c r="I198" s="238">
        <f>ROUND(G198*H198,3)</f>
        <v>0</v>
      </c>
      <c r="J198" s="239">
        <v>0</v>
      </c>
      <c r="K198" s="238">
        <f>G198*J198</f>
        <v>0</v>
      </c>
      <c r="L198" s="239">
        <v>0</v>
      </c>
      <c r="M198" s="238">
        <f>G198*L198</f>
        <v>0</v>
      </c>
      <c r="N198" s="240">
        <v>20</v>
      </c>
      <c r="O198" s="241">
        <v>16</v>
      </c>
      <c r="P198" s="242" t="s">
        <v>146</v>
      </c>
    </row>
    <row r="199" spans="1:16" s="242" customFormat="1" ht="22.5" customHeight="1">
      <c r="A199" s="235">
        <v>172</v>
      </c>
      <c r="B199" s="235" t="s">
        <v>151</v>
      </c>
      <c r="C199" s="235" t="s">
        <v>150</v>
      </c>
      <c r="D199" s="236" t="s">
        <v>678</v>
      </c>
      <c r="E199" s="237" t="s">
        <v>679</v>
      </c>
      <c r="F199" s="235" t="s">
        <v>250</v>
      </c>
      <c r="G199" s="238">
        <v>120.083</v>
      </c>
      <c r="H199" s="238"/>
      <c r="I199" s="238">
        <f>ROUND(G199*H199,3)</f>
        <v>0</v>
      </c>
      <c r="J199" s="239">
        <v>0</v>
      </c>
      <c r="K199" s="238">
        <f>G199*J199</f>
        <v>0</v>
      </c>
      <c r="L199" s="239">
        <v>0</v>
      </c>
      <c r="M199" s="238">
        <f>G199*L199</f>
        <v>0</v>
      </c>
      <c r="N199" s="240">
        <v>20</v>
      </c>
      <c r="O199" s="241">
        <v>16</v>
      </c>
      <c r="P199" s="242" t="s">
        <v>146</v>
      </c>
    </row>
    <row r="200" spans="1:16" s="242" customFormat="1" ht="12.75" customHeight="1">
      <c r="A200" s="235">
        <v>173</v>
      </c>
      <c r="B200" s="235" t="s">
        <v>151</v>
      </c>
      <c r="C200" s="235" t="s">
        <v>150</v>
      </c>
      <c r="D200" s="236" t="s">
        <v>680</v>
      </c>
      <c r="E200" s="237" t="s">
        <v>681</v>
      </c>
      <c r="F200" s="235" t="s">
        <v>64</v>
      </c>
      <c r="G200" s="238">
        <v>1026.0509999999999</v>
      </c>
      <c r="H200" s="238"/>
      <c r="I200" s="238">
        <f>ROUND(G200*H200,3)</f>
        <v>0</v>
      </c>
      <c r="J200" s="239">
        <v>0</v>
      </c>
      <c r="K200" s="238">
        <f>G200*J200</f>
        <v>0</v>
      </c>
      <c r="L200" s="239">
        <v>0</v>
      </c>
      <c r="M200" s="238">
        <f>G200*L200</f>
        <v>0</v>
      </c>
      <c r="N200" s="240">
        <v>20</v>
      </c>
      <c r="O200" s="241">
        <v>16</v>
      </c>
      <c r="P200" s="242" t="s">
        <v>146</v>
      </c>
    </row>
    <row r="201" spans="1:16" s="232" customFormat="1" ht="12.75" customHeight="1">
      <c r="B201" s="233" t="s">
        <v>58</v>
      </c>
      <c r="D201" s="232" t="s">
        <v>682</v>
      </c>
      <c r="E201" s="232" t="s">
        <v>683</v>
      </c>
      <c r="I201" s="234">
        <f>SUM(I202:I208)</f>
        <v>0</v>
      </c>
      <c r="K201" s="234">
        <f>SUM(K202:K208)</f>
        <v>0</v>
      </c>
      <c r="M201" s="234">
        <f>SUM(M202:M208)</f>
        <v>0</v>
      </c>
      <c r="P201" s="232" t="s">
        <v>152</v>
      </c>
    </row>
    <row r="202" spans="1:16" s="242" customFormat="1" ht="12.75" customHeight="1">
      <c r="A202" s="235">
        <v>174</v>
      </c>
      <c r="B202" s="235" t="s">
        <v>151</v>
      </c>
      <c r="C202" s="235" t="s">
        <v>150</v>
      </c>
      <c r="D202" s="236" t="s">
        <v>684</v>
      </c>
      <c r="E202" s="237" t="s">
        <v>685</v>
      </c>
      <c r="F202" s="235" t="s">
        <v>161</v>
      </c>
      <c r="G202" s="238">
        <v>310</v>
      </c>
      <c r="H202" s="238"/>
      <c r="I202" s="238">
        <f t="shared" ref="I202:I208" si="27">ROUND(G202*H202,3)</f>
        <v>0</v>
      </c>
      <c r="J202" s="239">
        <v>0</v>
      </c>
      <c r="K202" s="238">
        <f t="shared" ref="K202:K208" si="28">G202*J202</f>
        <v>0</v>
      </c>
      <c r="L202" s="239">
        <v>0</v>
      </c>
      <c r="M202" s="238">
        <f t="shared" ref="M202:M208" si="29">G202*L202</f>
        <v>0</v>
      </c>
      <c r="N202" s="240">
        <v>20</v>
      </c>
      <c r="O202" s="241">
        <v>16</v>
      </c>
      <c r="P202" s="242" t="s">
        <v>146</v>
      </c>
    </row>
    <row r="203" spans="1:16" s="242" customFormat="1" ht="12.75" customHeight="1">
      <c r="A203" s="235">
        <v>175</v>
      </c>
      <c r="B203" s="235" t="s">
        <v>151</v>
      </c>
      <c r="C203" s="235" t="s">
        <v>150</v>
      </c>
      <c r="D203" s="236" t="s">
        <v>686</v>
      </c>
      <c r="E203" s="237" t="s">
        <v>687</v>
      </c>
      <c r="F203" s="235" t="s">
        <v>161</v>
      </c>
      <c r="G203" s="238">
        <v>65</v>
      </c>
      <c r="H203" s="238"/>
      <c r="I203" s="238">
        <f t="shared" si="27"/>
        <v>0</v>
      </c>
      <c r="J203" s="239">
        <v>0</v>
      </c>
      <c r="K203" s="238">
        <f t="shared" si="28"/>
        <v>0</v>
      </c>
      <c r="L203" s="239">
        <v>0</v>
      </c>
      <c r="M203" s="238">
        <f t="shared" si="29"/>
        <v>0</v>
      </c>
      <c r="N203" s="240">
        <v>20</v>
      </c>
      <c r="O203" s="241">
        <v>16</v>
      </c>
      <c r="P203" s="242" t="s">
        <v>146</v>
      </c>
    </row>
    <row r="204" spans="1:16" s="242" customFormat="1" ht="12.75" customHeight="1">
      <c r="A204" s="235">
        <v>176</v>
      </c>
      <c r="B204" s="235" t="s">
        <v>151</v>
      </c>
      <c r="C204" s="235" t="s">
        <v>150</v>
      </c>
      <c r="D204" s="236" t="s">
        <v>688</v>
      </c>
      <c r="E204" s="237" t="s">
        <v>689</v>
      </c>
      <c r="F204" s="235" t="s">
        <v>161</v>
      </c>
      <c r="G204" s="238">
        <v>200</v>
      </c>
      <c r="H204" s="238"/>
      <c r="I204" s="238">
        <f t="shared" si="27"/>
        <v>0</v>
      </c>
      <c r="J204" s="239">
        <v>0</v>
      </c>
      <c r="K204" s="238">
        <f t="shared" si="28"/>
        <v>0</v>
      </c>
      <c r="L204" s="239">
        <v>0</v>
      </c>
      <c r="M204" s="238">
        <f t="shared" si="29"/>
        <v>0</v>
      </c>
      <c r="N204" s="240">
        <v>20</v>
      </c>
      <c r="O204" s="241">
        <v>16</v>
      </c>
      <c r="P204" s="242" t="s">
        <v>146</v>
      </c>
    </row>
    <row r="205" spans="1:16" s="242" customFormat="1" ht="12.75" customHeight="1">
      <c r="A205" s="235">
        <v>177</v>
      </c>
      <c r="B205" s="235" t="s">
        <v>151</v>
      </c>
      <c r="C205" s="235" t="s">
        <v>150</v>
      </c>
      <c r="D205" s="236" t="s">
        <v>690</v>
      </c>
      <c r="E205" s="237" t="s">
        <v>691</v>
      </c>
      <c r="F205" s="235" t="s">
        <v>161</v>
      </c>
      <c r="G205" s="238">
        <v>36</v>
      </c>
      <c r="H205" s="238"/>
      <c r="I205" s="238">
        <f t="shared" si="27"/>
        <v>0</v>
      </c>
      <c r="J205" s="239">
        <v>0</v>
      </c>
      <c r="K205" s="238">
        <f t="shared" si="28"/>
        <v>0</v>
      </c>
      <c r="L205" s="239">
        <v>0</v>
      </c>
      <c r="M205" s="238">
        <f t="shared" si="29"/>
        <v>0</v>
      </c>
      <c r="N205" s="240">
        <v>20</v>
      </c>
      <c r="O205" s="241">
        <v>16</v>
      </c>
      <c r="P205" s="242" t="s">
        <v>146</v>
      </c>
    </row>
    <row r="206" spans="1:16" s="242" customFormat="1" ht="22.5" customHeight="1">
      <c r="A206" s="235">
        <v>178</v>
      </c>
      <c r="B206" s="235" t="s">
        <v>151</v>
      </c>
      <c r="C206" s="235" t="s">
        <v>150</v>
      </c>
      <c r="D206" s="236" t="s">
        <v>692</v>
      </c>
      <c r="E206" s="237" t="s">
        <v>693</v>
      </c>
      <c r="F206" s="235" t="s">
        <v>161</v>
      </c>
      <c r="G206" s="238">
        <v>34</v>
      </c>
      <c r="H206" s="238"/>
      <c r="I206" s="238">
        <f t="shared" si="27"/>
        <v>0</v>
      </c>
      <c r="J206" s="239">
        <v>0</v>
      </c>
      <c r="K206" s="238">
        <f t="shared" si="28"/>
        <v>0</v>
      </c>
      <c r="L206" s="239">
        <v>0</v>
      </c>
      <c r="M206" s="238">
        <f t="shared" si="29"/>
        <v>0</v>
      </c>
      <c r="N206" s="240">
        <v>20</v>
      </c>
      <c r="O206" s="241">
        <v>16</v>
      </c>
      <c r="P206" s="242" t="s">
        <v>146</v>
      </c>
    </row>
    <row r="207" spans="1:16" s="242" customFormat="1" ht="22.5" customHeight="1">
      <c r="A207" s="235">
        <v>179</v>
      </c>
      <c r="B207" s="235" t="s">
        <v>151</v>
      </c>
      <c r="C207" s="235" t="s">
        <v>150</v>
      </c>
      <c r="D207" s="236" t="s">
        <v>694</v>
      </c>
      <c r="E207" s="237" t="s">
        <v>695</v>
      </c>
      <c r="F207" s="235" t="s">
        <v>161</v>
      </c>
      <c r="G207" s="238">
        <v>25</v>
      </c>
      <c r="H207" s="238"/>
      <c r="I207" s="238">
        <f t="shared" si="27"/>
        <v>0</v>
      </c>
      <c r="J207" s="239">
        <v>0</v>
      </c>
      <c r="K207" s="238">
        <f t="shared" si="28"/>
        <v>0</v>
      </c>
      <c r="L207" s="239">
        <v>0</v>
      </c>
      <c r="M207" s="238">
        <f t="shared" si="29"/>
        <v>0</v>
      </c>
      <c r="N207" s="240">
        <v>20</v>
      </c>
      <c r="O207" s="241">
        <v>16</v>
      </c>
      <c r="P207" s="242" t="s">
        <v>146</v>
      </c>
    </row>
    <row r="208" spans="1:16" s="242" customFormat="1" ht="12.75" customHeight="1">
      <c r="A208" s="235">
        <v>180</v>
      </c>
      <c r="B208" s="235" t="s">
        <v>151</v>
      </c>
      <c r="C208" s="235" t="s">
        <v>150</v>
      </c>
      <c r="D208" s="236" t="s">
        <v>696</v>
      </c>
      <c r="E208" s="237" t="s">
        <v>697</v>
      </c>
      <c r="F208" s="235" t="s">
        <v>64</v>
      </c>
      <c r="G208" s="238">
        <v>88.027000000000001</v>
      </c>
      <c r="H208" s="238"/>
      <c r="I208" s="238">
        <f t="shared" si="27"/>
        <v>0</v>
      </c>
      <c r="J208" s="239">
        <v>0</v>
      </c>
      <c r="K208" s="238">
        <f t="shared" si="28"/>
        <v>0</v>
      </c>
      <c r="L208" s="239">
        <v>0</v>
      </c>
      <c r="M208" s="238">
        <f t="shared" si="29"/>
        <v>0</v>
      </c>
      <c r="N208" s="240">
        <v>20</v>
      </c>
      <c r="O208" s="241">
        <v>16</v>
      </c>
      <c r="P208" s="242" t="s">
        <v>146</v>
      </c>
    </row>
    <row r="209" spans="1:16" s="232" customFormat="1" ht="12.75" customHeight="1">
      <c r="B209" s="233" t="s">
        <v>58</v>
      </c>
      <c r="D209" s="232" t="s">
        <v>698</v>
      </c>
      <c r="E209" s="232" t="s">
        <v>699</v>
      </c>
      <c r="I209" s="234">
        <f>SUM(I210:I226)</f>
        <v>0</v>
      </c>
      <c r="K209" s="234">
        <f>SUM(K210:K226)</f>
        <v>0</v>
      </c>
      <c r="M209" s="234">
        <f>SUM(M210:M226)</f>
        <v>0</v>
      </c>
      <c r="P209" s="232" t="s">
        <v>152</v>
      </c>
    </row>
    <row r="210" spans="1:16" s="242" customFormat="1" ht="22.5" customHeight="1">
      <c r="A210" s="235">
        <v>181</v>
      </c>
      <c r="B210" s="235" t="s">
        <v>151</v>
      </c>
      <c r="C210" s="235" t="s">
        <v>150</v>
      </c>
      <c r="D210" s="236" t="s">
        <v>700</v>
      </c>
      <c r="E210" s="237" t="s">
        <v>701</v>
      </c>
      <c r="F210" s="235" t="s">
        <v>171</v>
      </c>
      <c r="G210" s="238">
        <v>59</v>
      </c>
      <c r="H210" s="736"/>
      <c r="I210" s="238">
        <f t="shared" ref="I210:I226" si="30">ROUND(G210*H210,3)</f>
        <v>0</v>
      </c>
      <c r="J210" s="239">
        <v>0</v>
      </c>
      <c r="K210" s="238">
        <f t="shared" ref="K210:K226" si="31">G210*J210</f>
        <v>0</v>
      </c>
      <c r="L210" s="239">
        <v>0</v>
      </c>
      <c r="M210" s="238">
        <f t="shared" ref="M210:M226" si="32">G210*L210</f>
        <v>0</v>
      </c>
      <c r="N210" s="240">
        <v>20</v>
      </c>
      <c r="O210" s="241">
        <v>16</v>
      </c>
      <c r="P210" s="242" t="s">
        <v>146</v>
      </c>
    </row>
    <row r="211" spans="1:16" s="250" customFormat="1" ht="22.5" customHeight="1">
      <c r="A211" s="243">
        <v>182</v>
      </c>
      <c r="B211" s="243" t="s">
        <v>157</v>
      </c>
      <c r="C211" s="243" t="s">
        <v>160</v>
      </c>
      <c r="D211" s="244" t="s">
        <v>702</v>
      </c>
      <c r="E211" s="245" t="s">
        <v>703</v>
      </c>
      <c r="F211" s="243" t="s">
        <v>171</v>
      </c>
      <c r="G211" s="246">
        <v>6</v>
      </c>
      <c r="H211" s="738"/>
      <c r="I211" s="246">
        <f t="shared" si="30"/>
        <v>0</v>
      </c>
      <c r="J211" s="247">
        <v>0</v>
      </c>
      <c r="K211" s="246">
        <f t="shared" si="31"/>
        <v>0</v>
      </c>
      <c r="L211" s="247">
        <v>0</v>
      </c>
      <c r="M211" s="246">
        <f t="shared" si="32"/>
        <v>0</v>
      </c>
      <c r="N211" s="248">
        <v>20</v>
      </c>
      <c r="O211" s="249">
        <v>32</v>
      </c>
      <c r="P211" s="250" t="s">
        <v>146</v>
      </c>
    </row>
    <row r="212" spans="1:16" s="250" customFormat="1" ht="22.5" customHeight="1">
      <c r="A212" s="243">
        <v>183</v>
      </c>
      <c r="B212" s="243" t="s">
        <v>157</v>
      </c>
      <c r="C212" s="243" t="s">
        <v>160</v>
      </c>
      <c r="D212" s="244" t="s">
        <v>704</v>
      </c>
      <c r="E212" s="245" t="s">
        <v>705</v>
      </c>
      <c r="F212" s="243" t="s">
        <v>171</v>
      </c>
      <c r="G212" s="246">
        <v>11</v>
      </c>
      <c r="H212" s="738"/>
      <c r="I212" s="246">
        <f t="shared" si="30"/>
        <v>0</v>
      </c>
      <c r="J212" s="247">
        <v>0</v>
      </c>
      <c r="K212" s="246">
        <f t="shared" si="31"/>
        <v>0</v>
      </c>
      <c r="L212" s="247">
        <v>0</v>
      </c>
      <c r="M212" s="246">
        <f t="shared" si="32"/>
        <v>0</v>
      </c>
      <c r="N212" s="248">
        <v>20</v>
      </c>
      <c r="O212" s="249">
        <v>32</v>
      </c>
      <c r="P212" s="250" t="s">
        <v>146</v>
      </c>
    </row>
    <row r="213" spans="1:16" s="250" customFormat="1" ht="22.5" customHeight="1">
      <c r="A213" s="243">
        <v>184</v>
      </c>
      <c r="B213" s="243" t="s">
        <v>157</v>
      </c>
      <c r="C213" s="243" t="s">
        <v>160</v>
      </c>
      <c r="D213" s="244" t="s">
        <v>706</v>
      </c>
      <c r="E213" s="245" t="s">
        <v>707</v>
      </c>
      <c r="F213" s="243" t="s">
        <v>171</v>
      </c>
      <c r="G213" s="246">
        <v>39</v>
      </c>
      <c r="H213" s="738"/>
      <c r="I213" s="246">
        <f t="shared" si="30"/>
        <v>0</v>
      </c>
      <c r="J213" s="247">
        <v>0</v>
      </c>
      <c r="K213" s="246">
        <f t="shared" si="31"/>
        <v>0</v>
      </c>
      <c r="L213" s="247">
        <v>0</v>
      </c>
      <c r="M213" s="246">
        <f t="shared" si="32"/>
        <v>0</v>
      </c>
      <c r="N213" s="248">
        <v>20</v>
      </c>
      <c r="O213" s="249">
        <v>32</v>
      </c>
      <c r="P213" s="250" t="s">
        <v>146</v>
      </c>
    </row>
    <row r="214" spans="1:16" s="250" customFormat="1" ht="22.5" customHeight="1">
      <c r="A214" s="243">
        <v>185</v>
      </c>
      <c r="B214" s="243" t="s">
        <v>157</v>
      </c>
      <c r="C214" s="243" t="s">
        <v>160</v>
      </c>
      <c r="D214" s="244" t="s">
        <v>708</v>
      </c>
      <c r="E214" s="245" t="s">
        <v>709</v>
      </c>
      <c r="F214" s="243" t="s">
        <v>171</v>
      </c>
      <c r="G214" s="246">
        <v>3</v>
      </c>
      <c r="H214" s="738"/>
      <c r="I214" s="246">
        <f t="shared" si="30"/>
        <v>0</v>
      </c>
      <c r="J214" s="247">
        <v>0</v>
      </c>
      <c r="K214" s="246">
        <f t="shared" si="31"/>
        <v>0</v>
      </c>
      <c r="L214" s="247">
        <v>0</v>
      </c>
      <c r="M214" s="246">
        <f t="shared" si="32"/>
        <v>0</v>
      </c>
      <c r="N214" s="248">
        <v>20</v>
      </c>
      <c r="O214" s="249">
        <v>32</v>
      </c>
      <c r="P214" s="250" t="s">
        <v>146</v>
      </c>
    </row>
    <row r="215" spans="1:16" s="242" customFormat="1" ht="22.5" customHeight="1">
      <c r="A215" s="235">
        <v>186</v>
      </c>
      <c r="B215" s="235" t="s">
        <v>151</v>
      </c>
      <c r="C215" s="235" t="s">
        <v>150</v>
      </c>
      <c r="D215" s="236" t="s">
        <v>710</v>
      </c>
      <c r="E215" s="237" t="s">
        <v>701</v>
      </c>
      <c r="F215" s="235" t="s">
        <v>171</v>
      </c>
      <c r="G215" s="238">
        <v>100</v>
      </c>
      <c r="H215" s="736"/>
      <c r="I215" s="238">
        <f t="shared" si="30"/>
        <v>0</v>
      </c>
      <c r="J215" s="239">
        <v>0</v>
      </c>
      <c r="K215" s="238">
        <f t="shared" si="31"/>
        <v>0</v>
      </c>
      <c r="L215" s="239">
        <v>0</v>
      </c>
      <c r="M215" s="238">
        <f t="shared" si="32"/>
        <v>0</v>
      </c>
      <c r="N215" s="240">
        <v>20</v>
      </c>
      <c r="O215" s="241">
        <v>16</v>
      </c>
      <c r="P215" s="242" t="s">
        <v>146</v>
      </c>
    </row>
    <row r="216" spans="1:16" s="250" customFormat="1" ht="22.5" customHeight="1">
      <c r="A216" s="243">
        <v>187</v>
      </c>
      <c r="B216" s="243" t="s">
        <v>157</v>
      </c>
      <c r="C216" s="243" t="s">
        <v>160</v>
      </c>
      <c r="D216" s="244" t="s">
        <v>711</v>
      </c>
      <c r="E216" s="245" t="s">
        <v>712</v>
      </c>
      <c r="F216" s="243" t="s">
        <v>171</v>
      </c>
      <c r="G216" s="246">
        <v>43</v>
      </c>
      <c r="H216" s="738"/>
      <c r="I216" s="246">
        <f t="shared" si="30"/>
        <v>0</v>
      </c>
      <c r="J216" s="247">
        <v>0</v>
      </c>
      <c r="K216" s="246">
        <f t="shared" si="31"/>
        <v>0</v>
      </c>
      <c r="L216" s="247">
        <v>0</v>
      </c>
      <c r="M216" s="246">
        <f t="shared" si="32"/>
        <v>0</v>
      </c>
      <c r="N216" s="248">
        <v>20</v>
      </c>
      <c r="O216" s="249">
        <v>32</v>
      </c>
      <c r="P216" s="250" t="s">
        <v>146</v>
      </c>
    </row>
    <row r="217" spans="1:16" s="250" customFormat="1" ht="22.5" customHeight="1">
      <c r="A217" s="243">
        <v>188</v>
      </c>
      <c r="B217" s="243" t="s">
        <v>157</v>
      </c>
      <c r="C217" s="243" t="s">
        <v>160</v>
      </c>
      <c r="D217" s="244" t="s">
        <v>713</v>
      </c>
      <c r="E217" s="245" t="s">
        <v>714</v>
      </c>
      <c r="F217" s="243" t="s">
        <v>171</v>
      </c>
      <c r="G217" s="246">
        <v>57</v>
      </c>
      <c r="H217" s="738"/>
      <c r="I217" s="246">
        <f t="shared" si="30"/>
        <v>0</v>
      </c>
      <c r="J217" s="247">
        <v>0</v>
      </c>
      <c r="K217" s="246">
        <f t="shared" si="31"/>
        <v>0</v>
      </c>
      <c r="L217" s="247">
        <v>0</v>
      </c>
      <c r="M217" s="246">
        <f t="shared" si="32"/>
        <v>0</v>
      </c>
      <c r="N217" s="248">
        <v>20</v>
      </c>
      <c r="O217" s="249">
        <v>32</v>
      </c>
      <c r="P217" s="250" t="s">
        <v>146</v>
      </c>
    </row>
    <row r="218" spans="1:16" s="242" customFormat="1" ht="22.5" customHeight="1">
      <c r="A218" s="235">
        <v>189</v>
      </c>
      <c r="B218" s="235" t="s">
        <v>151</v>
      </c>
      <c r="C218" s="235" t="s">
        <v>150</v>
      </c>
      <c r="D218" s="236" t="s">
        <v>715</v>
      </c>
      <c r="E218" s="237" t="s">
        <v>716</v>
      </c>
      <c r="F218" s="235" t="s">
        <v>171</v>
      </c>
      <c r="G218" s="238">
        <v>13</v>
      </c>
      <c r="H218" s="736"/>
      <c r="I218" s="238">
        <f t="shared" si="30"/>
        <v>0</v>
      </c>
      <c r="J218" s="239">
        <v>0</v>
      </c>
      <c r="K218" s="238">
        <f t="shared" si="31"/>
        <v>0</v>
      </c>
      <c r="L218" s="239">
        <v>0</v>
      </c>
      <c r="M218" s="238">
        <f t="shared" si="32"/>
        <v>0</v>
      </c>
      <c r="N218" s="240">
        <v>20</v>
      </c>
      <c r="O218" s="241">
        <v>16</v>
      </c>
      <c r="P218" s="242" t="s">
        <v>146</v>
      </c>
    </row>
    <row r="219" spans="1:16" s="250" customFormat="1" ht="22.5" customHeight="1">
      <c r="A219" s="243">
        <v>190</v>
      </c>
      <c r="B219" s="243" t="s">
        <v>157</v>
      </c>
      <c r="C219" s="243" t="s">
        <v>160</v>
      </c>
      <c r="D219" s="244" t="s">
        <v>717</v>
      </c>
      <c r="E219" s="245" t="s">
        <v>718</v>
      </c>
      <c r="F219" s="243" t="s">
        <v>171</v>
      </c>
      <c r="G219" s="246">
        <v>5</v>
      </c>
      <c r="H219" s="738"/>
      <c r="I219" s="246">
        <f t="shared" si="30"/>
        <v>0</v>
      </c>
      <c r="J219" s="247">
        <v>0</v>
      </c>
      <c r="K219" s="246">
        <f t="shared" si="31"/>
        <v>0</v>
      </c>
      <c r="L219" s="247">
        <v>0</v>
      </c>
      <c r="M219" s="246">
        <f t="shared" si="32"/>
        <v>0</v>
      </c>
      <c r="N219" s="248">
        <v>20</v>
      </c>
      <c r="O219" s="249">
        <v>32</v>
      </c>
      <c r="P219" s="250" t="s">
        <v>146</v>
      </c>
    </row>
    <row r="220" spans="1:16" s="250" customFormat="1" ht="22.5" customHeight="1">
      <c r="A220" s="243">
        <v>191</v>
      </c>
      <c r="B220" s="243" t="s">
        <v>157</v>
      </c>
      <c r="C220" s="243" t="s">
        <v>160</v>
      </c>
      <c r="D220" s="244" t="s">
        <v>719</v>
      </c>
      <c r="E220" s="245" t="s">
        <v>720</v>
      </c>
      <c r="F220" s="243" t="s">
        <v>171</v>
      </c>
      <c r="G220" s="246">
        <v>4</v>
      </c>
      <c r="H220" s="738"/>
      <c r="I220" s="246">
        <f t="shared" si="30"/>
        <v>0</v>
      </c>
      <c r="J220" s="247">
        <v>0</v>
      </c>
      <c r="K220" s="246">
        <f t="shared" si="31"/>
        <v>0</v>
      </c>
      <c r="L220" s="247">
        <v>0</v>
      </c>
      <c r="M220" s="246">
        <f t="shared" si="32"/>
        <v>0</v>
      </c>
      <c r="N220" s="248">
        <v>20</v>
      </c>
      <c r="O220" s="249">
        <v>32</v>
      </c>
      <c r="P220" s="250" t="s">
        <v>146</v>
      </c>
    </row>
    <row r="221" spans="1:16" s="250" customFormat="1" ht="22.5" customHeight="1">
      <c r="A221" s="243">
        <v>192</v>
      </c>
      <c r="B221" s="243" t="s">
        <v>157</v>
      </c>
      <c r="C221" s="243" t="s">
        <v>160</v>
      </c>
      <c r="D221" s="244" t="s">
        <v>721</v>
      </c>
      <c r="E221" s="245" t="s">
        <v>722</v>
      </c>
      <c r="F221" s="243" t="s">
        <v>171</v>
      </c>
      <c r="G221" s="246">
        <v>4</v>
      </c>
      <c r="H221" s="738"/>
      <c r="I221" s="246">
        <f t="shared" si="30"/>
        <v>0</v>
      </c>
      <c r="J221" s="247">
        <v>0</v>
      </c>
      <c r="K221" s="246">
        <f t="shared" si="31"/>
        <v>0</v>
      </c>
      <c r="L221" s="247">
        <v>0</v>
      </c>
      <c r="M221" s="246">
        <f t="shared" si="32"/>
        <v>0</v>
      </c>
      <c r="N221" s="248">
        <v>20</v>
      </c>
      <c r="O221" s="249">
        <v>32</v>
      </c>
      <c r="P221" s="250" t="s">
        <v>146</v>
      </c>
    </row>
    <row r="222" spans="1:16" s="242" customFormat="1" ht="22.5" customHeight="1">
      <c r="A222" s="235">
        <v>193</v>
      </c>
      <c r="B222" s="235" t="s">
        <v>151</v>
      </c>
      <c r="C222" s="235" t="s">
        <v>150</v>
      </c>
      <c r="D222" s="236" t="s">
        <v>723</v>
      </c>
      <c r="E222" s="237" t="s">
        <v>716</v>
      </c>
      <c r="F222" s="235" t="s">
        <v>171</v>
      </c>
      <c r="G222" s="238">
        <v>1</v>
      </c>
      <c r="H222" s="736"/>
      <c r="I222" s="238">
        <f t="shared" si="30"/>
        <v>0</v>
      </c>
      <c r="J222" s="239">
        <v>0</v>
      </c>
      <c r="K222" s="238">
        <f t="shared" si="31"/>
        <v>0</v>
      </c>
      <c r="L222" s="239">
        <v>0</v>
      </c>
      <c r="M222" s="238">
        <f t="shared" si="32"/>
        <v>0</v>
      </c>
      <c r="N222" s="240">
        <v>20</v>
      </c>
      <c r="O222" s="241">
        <v>16</v>
      </c>
      <c r="P222" s="242" t="s">
        <v>146</v>
      </c>
    </row>
    <row r="223" spans="1:16" s="250" customFormat="1" ht="22.5" customHeight="1">
      <c r="A223" s="243">
        <v>194</v>
      </c>
      <c r="B223" s="243" t="s">
        <v>157</v>
      </c>
      <c r="C223" s="243" t="s">
        <v>160</v>
      </c>
      <c r="D223" s="244" t="s">
        <v>724</v>
      </c>
      <c r="E223" s="245" t="s">
        <v>725</v>
      </c>
      <c r="F223" s="243" t="s">
        <v>171</v>
      </c>
      <c r="G223" s="246">
        <v>1</v>
      </c>
      <c r="H223" s="738"/>
      <c r="I223" s="246">
        <f t="shared" si="30"/>
        <v>0</v>
      </c>
      <c r="J223" s="247">
        <v>0</v>
      </c>
      <c r="K223" s="246">
        <f t="shared" si="31"/>
        <v>0</v>
      </c>
      <c r="L223" s="247">
        <v>0</v>
      </c>
      <c r="M223" s="246">
        <f t="shared" si="32"/>
        <v>0</v>
      </c>
      <c r="N223" s="248">
        <v>20</v>
      </c>
      <c r="O223" s="249">
        <v>32</v>
      </c>
      <c r="P223" s="250" t="s">
        <v>146</v>
      </c>
    </row>
    <row r="224" spans="1:16" s="242" customFormat="1" ht="22.5" customHeight="1">
      <c r="A224" s="235">
        <v>195</v>
      </c>
      <c r="B224" s="235" t="s">
        <v>151</v>
      </c>
      <c r="C224" s="235" t="s">
        <v>150</v>
      </c>
      <c r="D224" s="236" t="s">
        <v>726</v>
      </c>
      <c r="E224" s="237" t="s">
        <v>701</v>
      </c>
      <c r="F224" s="235" t="s">
        <v>171</v>
      </c>
      <c r="G224" s="238">
        <v>1</v>
      </c>
      <c r="H224" s="736"/>
      <c r="I224" s="238">
        <f t="shared" si="30"/>
        <v>0</v>
      </c>
      <c r="J224" s="239">
        <v>0</v>
      </c>
      <c r="K224" s="238">
        <f t="shared" si="31"/>
        <v>0</v>
      </c>
      <c r="L224" s="239">
        <v>0</v>
      </c>
      <c r="M224" s="238">
        <f t="shared" si="32"/>
        <v>0</v>
      </c>
      <c r="N224" s="240">
        <v>20</v>
      </c>
      <c r="O224" s="241">
        <v>16</v>
      </c>
      <c r="P224" s="242" t="s">
        <v>146</v>
      </c>
    </row>
    <row r="225" spans="1:16" s="250" customFormat="1" ht="22.5" customHeight="1">
      <c r="A225" s="243">
        <v>196</v>
      </c>
      <c r="B225" s="243" t="s">
        <v>157</v>
      </c>
      <c r="C225" s="243" t="s">
        <v>160</v>
      </c>
      <c r="D225" s="244" t="s">
        <v>727</v>
      </c>
      <c r="E225" s="245" t="s">
        <v>728</v>
      </c>
      <c r="F225" s="243" t="s">
        <v>171</v>
      </c>
      <c r="G225" s="246">
        <v>1</v>
      </c>
      <c r="H225" s="738"/>
      <c r="I225" s="246">
        <f t="shared" si="30"/>
        <v>0</v>
      </c>
      <c r="J225" s="247">
        <v>0</v>
      </c>
      <c r="K225" s="246">
        <f t="shared" si="31"/>
        <v>0</v>
      </c>
      <c r="L225" s="247">
        <v>0</v>
      </c>
      <c r="M225" s="246">
        <f t="shared" si="32"/>
        <v>0</v>
      </c>
      <c r="N225" s="248">
        <v>20</v>
      </c>
      <c r="O225" s="249">
        <v>32</v>
      </c>
      <c r="P225" s="250" t="s">
        <v>146</v>
      </c>
    </row>
    <row r="226" spans="1:16" s="242" customFormat="1" ht="12.75" customHeight="1">
      <c r="A226" s="235">
        <v>197</v>
      </c>
      <c r="B226" s="235" t="s">
        <v>151</v>
      </c>
      <c r="C226" s="235" t="s">
        <v>150</v>
      </c>
      <c r="D226" s="236" t="s">
        <v>729</v>
      </c>
      <c r="E226" s="237" t="s">
        <v>730</v>
      </c>
      <c r="F226" s="235" t="s">
        <v>64</v>
      </c>
      <c r="G226" s="238">
        <v>443.4</v>
      </c>
      <c r="H226" s="238"/>
      <c r="I226" s="238">
        <f t="shared" si="30"/>
        <v>0</v>
      </c>
      <c r="J226" s="239">
        <v>0</v>
      </c>
      <c r="K226" s="238">
        <f t="shared" si="31"/>
        <v>0</v>
      </c>
      <c r="L226" s="239">
        <v>0</v>
      </c>
      <c r="M226" s="238">
        <f t="shared" si="32"/>
        <v>0</v>
      </c>
      <c r="N226" s="240">
        <v>20</v>
      </c>
      <c r="O226" s="241">
        <v>16</v>
      </c>
      <c r="P226" s="242" t="s">
        <v>146</v>
      </c>
    </row>
    <row r="227" spans="1:16" s="232" customFormat="1" ht="12.75" customHeight="1">
      <c r="B227" s="233" t="s">
        <v>58</v>
      </c>
      <c r="D227" s="232" t="s">
        <v>731</v>
      </c>
      <c r="E227" s="232" t="s">
        <v>732</v>
      </c>
      <c r="I227" s="234">
        <f>SUM(I228:I334)</f>
        <v>0</v>
      </c>
      <c r="K227" s="234">
        <f>SUM(K228:K334)</f>
        <v>0</v>
      </c>
      <c r="M227" s="234">
        <f>SUM(M228:M334)</f>
        <v>0</v>
      </c>
      <c r="P227" s="232" t="s">
        <v>152</v>
      </c>
    </row>
    <row r="228" spans="1:16" s="242" customFormat="1" ht="22.5" customHeight="1">
      <c r="A228" s="235">
        <v>198</v>
      </c>
      <c r="B228" s="235" t="s">
        <v>151</v>
      </c>
      <c r="C228" s="235" t="s">
        <v>150</v>
      </c>
      <c r="D228" s="236" t="s">
        <v>733</v>
      </c>
      <c r="E228" s="237" t="s">
        <v>734</v>
      </c>
      <c r="F228" s="235" t="s">
        <v>161</v>
      </c>
      <c r="G228" s="238">
        <v>16.399999999999999</v>
      </c>
      <c r="H228" s="238"/>
      <c r="I228" s="238">
        <f t="shared" ref="I228:I291" si="33">ROUND(G228*H228,3)</f>
        <v>0</v>
      </c>
      <c r="J228" s="239">
        <v>0</v>
      </c>
      <c r="K228" s="238">
        <f t="shared" ref="K228:K291" si="34">G228*J228</f>
        <v>0</v>
      </c>
      <c r="L228" s="239">
        <v>0</v>
      </c>
      <c r="M228" s="238">
        <f t="shared" ref="M228:M291" si="35">G228*L228</f>
        <v>0</v>
      </c>
      <c r="N228" s="240">
        <v>20</v>
      </c>
      <c r="O228" s="241">
        <v>16</v>
      </c>
      <c r="P228" s="242" t="s">
        <v>146</v>
      </c>
    </row>
    <row r="229" spans="1:16" s="250" customFormat="1" ht="22.5" customHeight="1">
      <c r="A229" s="243">
        <v>199</v>
      </c>
      <c r="B229" s="243" t="s">
        <v>157</v>
      </c>
      <c r="C229" s="243" t="s">
        <v>160</v>
      </c>
      <c r="D229" s="244" t="s">
        <v>735</v>
      </c>
      <c r="E229" s="245" t="s">
        <v>736</v>
      </c>
      <c r="F229" s="243" t="s">
        <v>171</v>
      </c>
      <c r="G229" s="246">
        <v>2</v>
      </c>
      <c r="H229" s="246"/>
      <c r="I229" s="246">
        <f t="shared" si="33"/>
        <v>0</v>
      </c>
      <c r="J229" s="247">
        <v>0</v>
      </c>
      <c r="K229" s="246">
        <f t="shared" si="34"/>
        <v>0</v>
      </c>
      <c r="L229" s="247">
        <v>0</v>
      </c>
      <c r="M229" s="246">
        <f t="shared" si="35"/>
        <v>0</v>
      </c>
      <c r="N229" s="248">
        <v>20</v>
      </c>
      <c r="O229" s="249">
        <v>32</v>
      </c>
      <c r="P229" s="250" t="s">
        <v>146</v>
      </c>
    </row>
    <row r="230" spans="1:16" s="250" customFormat="1" ht="22.5" customHeight="1">
      <c r="A230" s="243">
        <v>200</v>
      </c>
      <c r="B230" s="243" t="s">
        <v>157</v>
      </c>
      <c r="C230" s="243" t="s">
        <v>160</v>
      </c>
      <c r="D230" s="244" t="s">
        <v>737</v>
      </c>
      <c r="E230" s="245" t="s">
        <v>738</v>
      </c>
      <c r="F230" s="243" t="s">
        <v>171</v>
      </c>
      <c r="G230" s="246">
        <v>1</v>
      </c>
      <c r="H230" s="246"/>
      <c r="I230" s="246">
        <f t="shared" si="33"/>
        <v>0</v>
      </c>
      <c r="J230" s="247">
        <v>0</v>
      </c>
      <c r="K230" s="246">
        <f t="shared" si="34"/>
        <v>0</v>
      </c>
      <c r="L230" s="247">
        <v>0</v>
      </c>
      <c r="M230" s="246">
        <f t="shared" si="35"/>
        <v>0</v>
      </c>
      <c r="N230" s="248">
        <v>20</v>
      </c>
      <c r="O230" s="249">
        <v>32</v>
      </c>
      <c r="P230" s="250" t="s">
        <v>146</v>
      </c>
    </row>
    <row r="231" spans="1:16" s="250" customFormat="1" ht="22.5" customHeight="1">
      <c r="A231" s="243">
        <v>201</v>
      </c>
      <c r="B231" s="243" t="s">
        <v>157</v>
      </c>
      <c r="C231" s="243" t="s">
        <v>160</v>
      </c>
      <c r="D231" s="244" t="s">
        <v>739</v>
      </c>
      <c r="E231" s="245" t="s">
        <v>740</v>
      </c>
      <c r="F231" s="243" t="s">
        <v>171</v>
      </c>
      <c r="G231" s="246">
        <v>1</v>
      </c>
      <c r="H231" s="246"/>
      <c r="I231" s="246">
        <f t="shared" si="33"/>
        <v>0</v>
      </c>
      <c r="J231" s="247">
        <v>0</v>
      </c>
      <c r="K231" s="246">
        <f t="shared" si="34"/>
        <v>0</v>
      </c>
      <c r="L231" s="247">
        <v>0</v>
      </c>
      <c r="M231" s="246">
        <f t="shared" si="35"/>
        <v>0</v>
      </c>
      <c r="N231" s="248">
        <v>20</v>
      </c>
      <c r="O231" s="249">
        <v>32</v>
      </c>
      <c r="P231" s="250" t="s">
        <v>146</v>
      </c>
    </row>
    <row r="232" spans="1:16" s="242" customFormat="1" ht="22.5" customHeight="1">
      <c r="A232" s="235">
        <v>202</v>
      </c>
      <c r="B232" s="235" t="s">
        <v>151</v>
      </c>
      <c r="C232" s="235" t="s">
        <v>150</v>
      </c>
      <c r="D232" s="236" t="s">
        <v>741</v>
      </c>
      <c r="E232" s="237" t="s">
        <v>742</v>
      </c>
      <c r="F232" s="235" t="s">
        <v>161</v>
      </c>
      <c r="G232" s="238">
        <v>13.35</v>
      </c>
      <c r="H232" s="238"/>
      <c r="I232" s="238">
        <f t="shared" si="33"/>
        <v>0</v>
      </c>
      <c r="J232" s="239">
        <v>0</v>
      </c>
      <c r="K232" s="238">
        <f t="shared" si="34"/>
        <v>0</v>
      </c>
      <c r="L232" s="239">
        <v>0</v>
      </c>
      <c r="M232" s="238">
        <f t="shared" si="35"/>
        <v>0</v>
      </c>
      <c r="N232" s="240">
        <v>20</v>
      </c>
      <c r="O232" s="241">
        <v>16</v>
      </c>
      <c r="P232" s="242" t="s">
        <v>146</v>
      </c>
    </row>
    <row r="233" spans="1:16" s="250" customFormat="1" ht="22.5" customHeight="1">
      <c r="A233" s="243">
        <v>203</v>
      </c>
      <c r="B233" s="243" t="s">
        <v>157</v>
      </c>
      <c r="C233" s="243" t="s">
        <v>160</v>
      </c>
      <c r="D233" s="244" t="s">
        <v>743</v>
      </c>
      <c r="E233" s="245" t="s">
        <v>744</v>
      </c>
      <c r="F233" s="243" t="s">
        <v>171</v>
      </c>
      <c r="G233" s="246">
        <v>2</v>
      </c>
      <c r="H233" s="246"/>
      <c r="I233" s="246">
        <f t="shared" si="33"/>
        <v>0</v>
      </c>
      <c r="J233" s="247">
        <v>0</v>
      </c>
      <c r="K233" s="246">
        <f t="shared" si="34"/>
        <v>0</v>
      </c>
      <c r="L233" s="247">
        <v>0</v>
      </c>
      <c r="M233" s="246">
        <f t="shared" si="35"/>
        <v>0</v>
      </c>
      <c r="N233" s="248">
        <v>20</v>
      </c>
      <c r="O233" s="249">
        <v>32</v>
      </c>
      <c r="P233" s="250" t="s">
        <v>146</v>
      </c>
    </row>
    <row r="234" spans="1:16" s="250" customFormat="1" ht="22.5" customHeight="1">
      <c r="A234" s="243">
        <v>204</v>
      </c>
      <c r="B234" s="243" t="s">
        <v>157</v>
      </c>
      <c r="C234" s="243" t="s">
        <v>160</v>
      </c>
      <c r="D234" s="244" t="s">
        <v>745</v>
      </c>
      <c r="E234" s="245" t="s">
        <v>746</v>
      </c>
      <c r="F234" s="243" t="s">
        <v>171</v>
      </c>
      <c r="G234" s="246">
        <v>1</v>
      </c>
      <c r="H234" s="246"/>
      <c r="I234" s="246">
        <f t="shared" si="33"/>
        <v>0</v>
      </c>
      <c r="J234" s="247">
        <v>0</v>
      </c>
      <c r="K234" s="246">
        <f t="shared" si="34"/>
        <v>0</v>
      </c>
      <c r="L234" s="247">
        <v>0</v>
      </c>
      <c r="M234" s="246">
        <f t="shared" si="35"/>
        <v>0</v>
      </c>
      <c r="N234" s="248">
        <v>20</v>
      </c>
      <c r="O234" s="249">
        <v>32</v>
      </c>
      <c r="P234" s="250" t="s">
        <v>146</v>
      </c>
    </row>
    <row r="235" spans="1:16" s="242" customFormat="1" ht="22.5" customHeight="1">
      <c r="A235" s="235">
        <v>205</v>
      </c>
      <c r="B235" s="235" t="s">
        <v>151</v>
      </c>
      <c r="C235" s="235" t="s">
        <v>150</v>
      </c>
      <c r="D235" s="236" t="s">
        <v>747</v>
      </c>
      <c r="E235" s="237" t="s">
        <v>748</v>
      </c>
      <c r="F235" s="235" t="s">
        <v>161</v>
      </c>
      <c r="G235" s="238">
        <v>47.1</v>
      </c>
      <c r="H235" s="238"/>
      <c r="I235" s="238">
        <f t="shared" si="33"/>
        <v>0</v>
      </c>
      <c r="J235" s="239">
        <v>0</v>
      </c>
      <c r="K235" s="238">
        <f t="shared" si="34"/>
        <v>0</v>
      </c>
      <c r="L235" s="239">
        <v>0</v>
      </c>
      <c r="M235" s="238">
        <f t="shared" si="35"/>
        <v>0</v>
      </c>
      <c r="N235" s="240">
        <v>20</v>
      </c>
      <c r="O235" s="241">
        <v>16</v>
      </c>
      <c r="P235" s="242" t="s">
        <v>146</v>
      </c>
    </row>
    <row r="236" spans="1:16" s="250" customFormat="1" ht="22.5" customHeight="1">
      <c r="A236" s="243">
        <v>206</v>
      </c>
      <c r="B236" s="243" t="s">
        <v>157</v>
      </c>
      <c r="C236" s="243" t="s">
        <v>160</v>
      </c>
      <c r="D236" s="244" t="s">
        <v>749</v>
      </c>
      <c r="E236" s="245" t="s">
        <v>750</v>
      </c>
      <c r="F236" s="243" t="s">
        <v>161</v>
      </c>
      <c r="G236" s="246">
        <v>29.8</v>
      </c>
      <c r="H236" s="246"/>
      <c r="I236" s="246">
        <f t="shared" si="33"/>
        <v>0</v>
      </c>
      <c r="J236" s="247">
        <v>0</v>
      </c>
      <c r="K236" s="246">
        <f t="shared" si="34"/>
        <v>0</v>
      </c>
      <c r="L236" s="247">
        <v>0</v>
      </c>
      <c r="M236" s="246">
        <f t="shared" si="35"/>
        <v>0</v>
      </c>
      <c r="N236" s="248">
        <v>20</v>
      </c>
      <c r="O236" s="249">
        <v>32</v>
      </c>
      <c r="P236" s="250" t="s">
        <v>146</v>
      </c>
    </row>
    <row r="237" spans="1:16" s="250" customFormat="1" ht="22.5" customHeight="1">
      <c r="A237" s="243">
        <v>207</v>
      </c>
      <c r="B237" s="243" t="s">
        <v>157</v>
      </c>
      <c r="C237" s="243" t="s">
        <v>160</v>
      </c>
      <c r="D237" s="244" t="s">
        <v>751</v>
      </c>
      <c r="E237" s="245" t="s">
        <v>752</v>
      </c>
      <c r="F237" s="243" t="s">
        <v>161</v>
      </c>
      <c r="G237" s="246">
        <v>17.3</v>
      </c>
      <c r="H237" s="246"/>
      <c r="I237" s="246">
        <f t="shared" si="33"/>
        <v>0</v>
      </c>
      <c r="J237" s="247">
        <v>0</v>
      </c>
      <c r="K237" s="246">
        <f t="shared" si="34"/>
        <v>0</v>
      </c>
      <c r="L237" s="247">
        <v>0</v>
      </c>
      <c r="M237" s="246">
        <f t="shared" si="35"/>
        <v>0</v>
      </c>
      <c r="N237" s="248">
        <v>20</v>
      </c>
      <c r="O237" s="249">
        <v>32</v>
      </c>
      <c r="P237" s="250" t="s">
        <v>146</v>
      </c>
    </row>
    <row r="238" spans="1:16" s="242" customFormat="1" ht="12.75" customHeight="1">
      <c r="A238" s="235">
        <v>208</v>
      </c>
      <c r="B238" s="235" t="s">
        <v>151</v>
      </c>
      <c r="C238" s="235" t="s">
        <v>150</v>
      </c>
      <c r="D238" s="236" t="s">
        <v>753</v>
      </c>
      <c r="E238" s="237" t="s">
        <v>754</v>
      </c>
      <c r="F238" s="235" t="s">
        <v>171</v>
      </c>
      <c r="G238" s="238">
        <v>1</v>
      </c>
      <c r="H238" s="238"/>
      <c r="I238" s="238">
        <f t="shared" si="33"/>
        <v>0</v>
      </c>
      <c r="J238" s="239">
        <v>0</v>
      </c>
      <c r="K238" s="238">
        <f t="shared" si="34"/>
        <v>0</v>
      </c>
      <c r="L238" s="239">
        <v>0</v>
      </c>
      <c r="M238" s="238">
        <f t="shared" si="35"/>
        <v>0</v>
      </c>
      <c r="N238" s="240">
        <v>20</v>
      </c>
      <c r="O238" s="241">
        <v>16</v>
      </c>
      <c r="P238" s="242" t="s">
        <v>146</v>
      </c>
    </row>
    <row r="239" spans="1:16" s="250" customFormat="1" ht="12.75" customHeight="1">
      <c r="A239" s="243">
        <v>209</v>
      </c>
      <c r="B239" s="243" t="s">
        <v>157</v>
      </c>
      <c r="C239" s="243" t="s">
        <v>160</v>
      </c>
      <c r="D239" s="244" t="s">
        <v>755</v>
      </c>
      <c r="E239" s="245" t="s">
        <v>756</v>
      </c>
      <c r="F239" s="243" t="s">
        <v>171</v>
      </c>
      <c r="G239" s="246">
        <v>1</v>
      </c>
      <c r="H239" s="246"/>
      <c r="I239" s="246">
        <f t="shared" si="33"/>
        <v>0</v>
      </c>
      <c r="J239" s="247">
        <v>0</v>
      </c>
      <c r="K239" s="246">
        <f t="shared" si="34"/>
        <v>0</v>
      </c>
      <c r="L239" s="247">
        <v>0</v>
      </c>
      <c r="M239" s="246">
        <f t="shared" si="35"/>
        <v>0</v>
      </c>
      <c r="N239" s="248">
        <v>20</v>
      </c>
      <c r="O239" s="249">
        <v>32</v>
      </c>
      <c r="P239" s="250" t="s">
        <v>146</v>
      </c>
    </row>
    <row r="240" spans="1:16" s="250" customFormat="1" ht="12.75" customHeight="1">
      <c r="A240" s="243">
        <v>210</v>
      </c>
      <c r="B240" s="243" t="s">
        <v>157</v>
      </c>
      <c r="C240" s="243" t="s">
        <v>160</v>
      </c>
      <c r="D240" s="244" t="s">
        <v>757</v>
      </c>
      <c r="E240" s="245" t="s">
        <v>758</v>
      </c>
      <c r="F240" s="243" t="s">
        <v>171</v>
      </c>
      <c r="G240" s="246">
        <v>1</v>
      </c>
      <c r="H240" s="246"/>
      <c r="I240" s="246">
        <f t="shared" si="33"/>
        <v>0</v>
      </c>
      <c r="J240" s="247">
        <v>0</v>
      </c>
      <c r="K240" s="246">
        <f t="shared" si="34"/>
        <v>0</v>
      </c>
      <c r="L240" s="247">
        <v>0</v>
      </c>
      <c r="M240" s="246">
        <f t="shared" si="35"/>
        <v>0</v>
      </c>
      <c r="N240" s="248">
        <v>20</v>
      </c>
      <c r="O240" s="249">
        <v>32</v>
      </c>
      <c r="P240" s="250" t="s">
        <v>146</v>
      </c>
    </row>
    <row r="241" spans="1:16" s="250" customFormat="1" ht="12.75" customHeight="1">
      <c r="A241" s="243">
        <v>211</v>
      </c>
      <c r="B241" s="243" t="s">
        <v>157</v>
      </c>
      <c r="C241" s="243" t="s">
        <v>160</v>
      </c>
      <c r="D241" s="244" t="s">
        <v>759</v>
      </c>
      <c r="E241" s="245" t="s">
        <v>760</v>
      </c>
      <c r="F241" s="243" t="s">
        <v>171</v>
      </c>
      <c r="G241" s="246">
        <v>1</v>
      </c>
      <c r="H241" s="246"/>
      <c r="I241" s="246">
        <f t="shared" si="33"/>
        <v>0</v>
      </c>
      <c r="J241" s="247">
        <v>0</v>
      </c>
      <c r="K241" s="246">
        <f t="shared" si="34"/>
        <v>0</v>
      </c>
      <c r="L241" s="247">
        <v>0</v>
      </c>
      <c r="M241" s="246">
        <f t="shared" si="35"/>
        <v>0</v>
      </c>
      <c r="N241" s="248">
        <v>20</v>
      </c>
      <c r="O241" s="249">
        <v>32</v>
      </c>
      <c r="P241" s="250" t="s">
        <v>146</v>
      </c>
    </row>
    <row r="242" spans="1:16" s="250" customFormat="1" ht="12.75" customHeight="1">
      <c r="A242" s="243">
        <v>212</v>
      </c>
      <c r="B242" s="243" t="s">
        <v>157</v>
      </c>
      <c r="C242" s="243" t="s">
        <v>160</v>
      </c>
      <c r="D242" s="244" t="s">
        <v>761</v>
      </c>
      <c r="E242" s="245" t="s">
        <v>762</v>
      </c>
      <c r="F242" s="243" t="s">
        <v>171</v>
      </c>
      <c r="G242" s="246">
        <v>1</v>
      </c>
      <c r="H242" s="246"/>
      <c r="I242" s="246">
        <f t="shared" si="33"/>
        <v>0</v>
      </c>
      <c r="J242" s="247">
        <v>0</v>
      </c>
      <c r="K242" s="246">
        <f t="shared" si="34"/>
        <v>0</v>
      </c>
      <c r="L242" s="247">
        <v>0</v>
      </c>
      <c r="M242" s="246">
        <f t="shared" si="35"/>
        <v>0</v>
      </c>
      <c r="N242" s="248">
        <v>20</v>
      </c>
      <c r="O242" s="249">
        <v>32</v>
      </c>
      <c r="P242" s="250" t="s">
        <v>146</v>
      </c>
    </row>
    <row r="243" spans="1:16" s="250" customFormat="1" ht="12.75" customHeight="1">
      <c r="A243" s="243">
        <v>213</v>
      </c>
      <c r="B243" s="243" t="s">
        <v>157</v>
      </c>
      <c r="C243" s="243" t="s">
        <v>160</v>
      </c>
      <c r="D243" s="244" t="s">
        <v>763</v>
      </c>
      <c r="E243" s="245" t="s">
        <v>764</v>
      </c>
      <c r="F243" s="243" t="s">
        <v>171</v>
      </c>
      <c r="G243" s="246">
        <v>1</v>
      </c>
      <c r="H243" s="246"/>
      <c r="I243" s="246">
        <f t="shared" si="33"/>
        <v>0</v>
      </c>
      <c r="J243" s="247">
        <v>0</v>
      </c>
      <c r="K243" s="246">
        <f t="shared" si="34"/>
        <v>0</v>
      </c>
      <c r="L243" s="247">
        <v>0</v>
      </c>
      <c r="M243" s="246">
        <f t="shared" si="35"/>
        <v>0</v>
      </c>
      <c r="N243" s="248">
        <v>20</v>
      </c>
      <c r="O243" s="249">
        <v>32</v>
      </c>
      <c r="P243" s="250" t="s">
        <v>146</v>
      </c>
    </row>
    <row r="244" spans="1:16" s="250" customFormat="1" ht="22.5" customHeight="1">
      <c r="A244" s="243">
        <v>214</v>
      </c>
      <c r="B244" s="243" t="s">
        <v>157</v>
      </c>
      <c r="C244" s="243" t="s">
        <v>160</v>
      </c>
      <c r="D244" s="244" t="s">
        <v>765</v>
      </c>
      <c r="E244" s="245" t="s">
        <v>766</v>
      </c>
      <c r="F244" s="243" t="s">
        <v>171</v>
      </c>
      <c r="G244" s="246">
        <v>1</v>
      </c>
      <c r="H244" s="246"/>
      <c r="I244" s="246">
        <f t="shared" si="33"/>
        <v>0</v>
      </c>
      <c r="J244" s="247">
        <v>0</v>
      </c>
      <c r="K244" s="246">
        <f t="shared" si="34"/>
        <v>0</v>
      </c>
      <c r="L244" s="247">
        <v>0</v>
      </c>
      <c r="M244" s="246">
        <f t="shared" si="35"/>
        <v>0</v>
      </c>
      <c r="N244" s="248">
        <v>20</v>
      </c>
      <c r="O244" s="249">
        <v>32</v>
      </c>
      <c r="P244" s="250" t="s">
        <v>146</v>
      </c>
    </row>
    <row r="245" spans="1:16" s="242" customFormat="1" ht="12.75" customHeight="1">
      <c r="A245" s="235">
        <v>215</v>
      </c>
      <c r="B245" s="235" t="s">
        <v>151</v>
      </c>
      <c r="C245" s="235" t="s">
        <v>150</v>
      </c>
      <c r="D245" s="236" t="s">
        <v>767</v>
      </c>
      <c r="E245" s="237" t="s">
        <v>768</v>
      </c>
      <c r="F245" s="235" t="s">
        <v>171</v>
      </c>
      <c r="G245" s="238">
        <v>1</v>
      </c>
      <c r="H245" s="238"/>
      <c r="I245" s="238">
        <f t="shared" si="33"/>
        <v>0</v>
      </c>
      <c r="J245" s="239">
        <v>0</v>
      </c>
      <c r="K245" s="238">
        <f t="shared" si="34"/>
        <v>0</v>
      </c>
      <c r="L245" s="239">
        <v>0</v>
      </c>
      <c r="M245" s="238">
        <f t="shared" si="35"/>
        <v>0</v>
      </c>
      <c r="N245" s="240">
        <v>20</v>
      </c>
      <c r="O245" s="241">
        <v>16</v>
      </c>
      <c r="P245" s="242" t="s">
        <v>146</v>
      </c>
    </row>
    <row r="246" spans="1:16" s="250" customFormat="1" ht="22.5" customHeight="1">
      <c r="A246" s="243">
        <v>216</v>
      </c>
      <c r="B246" s="243" t="s">
        <v>157</v>
      </c>
      <c r="C246" s="243" t="s">
        <v>160</v>
      </c>
      <c r="D246" s="244" t="s">
        <v>769</v>
      </c>
      <c r="E246" s="245" t="s">
        <v>770</v>
      </c>
      <c r="F246" s="243" t="s">
        <v>171</v>
      </c>
      <c r="G246" s="246">
        <v>2</v>
      </c>
      <c r="H246" s="246"/>
      <c r="I246" s="246">
        <f t="shared" si="33"/>
        <v>0</v>
      </c>
      <c r="J246" s="247">
        <v>0</v>
      </c>
      <c r="K246" s="246">
        <f t="shared" si="34"/>
        <v>0</v>
      </c>
      <c r="L246" s="247">
        <v>0</v>
      </c>
      <c r="M246" s="246">
        <f t="shared" si="35"/>
        <v>0</v>
      </c>
      <c r="N246" s="248">
        <v>20</v>
      </c>
      <c r="O246" s="249">
        <v>32</v>
      </c>
      <c r="P246" s="250" t="s">
        <v>146</v>
      </c>
    </row>
    <row r="247" spans="1:16" s="250" customFormat="1" ht="12.75" customHeight="1">
      <c r="A247" s="243">
        <v>217</v>
      </c>
      <c r="B247" s="243" t="s">
        <v>157</v>
      </c>
      <c r="C247" s="243" t="s">
        <v>160</v>
      </c>
      <c r="D247" s="244" t="s">
        <v>771</v>
      </c>
      <c r="E247" s="245" t="s">
        <v>772</v>
      </c>
      <c r="F247" s="243" t="s">
        <v>171</v>
      </c>
      <c r="G247" s="246">
        <v>2</v>
      </c>
      <c r="H247" s="246"/>
      <c r="I247" s="246">
        <f t="shared" si="33"/>
        <v>0</v>
      </c>
      <c r="J247" s="247">
        <v>0</v>
      </c>
      <c r="K247" s="246">
        <f t="shared" si="34"/>
        <v>0</v>
      </c>
      <c r="L247" s="247">
        <v>0</v>
      </c>
      <c r="M247" s="246">
        <f t="shared" si="35"/>
        <v>0</v>
      </c>
      <c r="N247" s="248">
        <v>20</v>
      </c>
      <c r="O247" s="249">
        <v>32</v>
      </c>
      <c r="P247" s="250" t="s">
        <v>146</v>
      </c>
    </row>
    <row r="248" spans="1:16" s="250" customFormat="1" ht="12.75" customHeight="1">
      <c r="A248" s="243">
        <v>218</v>
      </c>
      <c r="B248" s="243" t="s">
        <v>157</v>
      </c>
      <c r="C248" s="243" t="s">
        <v>160</v>
      </c>
      <c r="D248" s="244" t="s">
        <v>773</v>
      </c>
      <c r="E248" s="245" t="s">
        <v>774</v>
      </c>
      <c r="F248" s="243" t="s">
        <v>171</v>
      </c>
      <c r="G248" s="246">
        <v>1</v>
      </c>
      <c r="H248" s="246"/>
      <c r="I248" s="246">
        <f t="shared" si="33"/>
        <v>0</v>
      </c>
      <c r="J248" s="247">
        <v>0</v>
      </c>
      <c r="K248" s="246">
        <f t="shared" si="34"/>
        <v>0</v>
      </c>
      <c r="L248" s="247">
        <v>0</v>
      </c>
      <c r="M248" s="246">
        <f t="shared" si="35"/>
        <v>0</v>
      </c>
      <c r="N248" s="248">
        <v>20</v>
      </c>
      <c r="O248" s="249">
        <v>32</v>
      </c>
      <c r="P248" s="250" t="s">
        <v>146</v>
      </c>
    </row>
    <row r="249" spans="1:16" s="250" customFormat="1" ht="12.75" customHeight="1">
      <c r="A249" s="243">
        <v>219</v>
      </c>
      <c r="B249" s="243" t="s">
        <v>157</v>
      </c>
      <c r="C249" s="243" t="s">
        <v>160</v>
      </c>
      <c r="D249" s="244" t="s">
        <v>775</v>
      </c>
      <c r="E249" s="245" t="s">
        <v>776</v>
      </c>
      <c r="F249" s="243" t="s">
        <v>171</v>
      </c>
      <c r="G249" s="246">
        <v>1</v>
      </c>
      <c r="H249" s="246"/>
      <c r="I249" s="246">
        <f t="shared" si="33"/>
        <v>0</v>
      </c>
      <c r="J249" s="247">
        <v>0</v>
      </c>
      <c r="K249" s="246">
        <f t="shared" si="34"/>
        <v>0</v>
      </c>
      <c r="L249" s="247">
        <v>0</v>
      </c>
      <c r="M249" s="246">
        <f t="shared" si="35"/>
        <v>0</v>
      </c>
      <c r="N249" s="248">
        <v>20</v>
      </c>
      <c r="O249" s="249">
        <v>32</v>
      </c>
      <c r="P249" s="250" t="s">
        <v>146</v>
      </c>
    </row>
    <row r="250" spans="1:16" s="250" customFormat="1" ht="12.75" customHeight="1">
      <c r="A250" s="243">
        <v>220</v>
      </c>
      <c r="B250" s="243" t="s">
        <v>157</v>
      </c>
      <c r="C250" s="243" t="s">
        <v>160</v>
      </c>
      <c r="D250" s="244" t="s">
        <v>777</v>
      </c>
      <c r="E250" s="245" t="s">
        <v>778</v>
      </c>
      <c r="F250" s="243" t="s">
        <v>171</v>
      </c>
      <c r="G250" s="246">
        <v>38</v>
      </c>
      <c r="H250" s="246"/>
      <c r="I250" s="246">
        <f t="shared" si="33"/>
        <v>0</v>
      </c>
      <c r="J250" s="247">
        <v>0</v>
      </c>
      <c r="K250" s="246">
        <f t="shared" si="34"/>
        <v>0</v>
      </c>
      <c r="L250" s="247">
        <v>0</v>
      </c>
      <c r="M250" s="246">
        <f t="shared" si="35"/>
        <v>0</v>
      </c>
      <c r="N250" s="248">
        <v>20</v>
      </c>
      <c r="O250" s="249">
        <v>32</v>
      </c>
      <c r="P250" s="250" t="s">
        <v>146</v>
      </c>
    </row>
    <row r="251" spans="1:16" s="250" customFormat="1" ht="12.75" customHeight="1">
      <c r="A251" s="243">
        <v>221</v>
      </c>
      <c r="B251" s="243" t="s">
        <v>157</v>
      </c>
      <c r="C251" s="243" t="s">
        <v>160</v>
      </c>
      <c r="D251" s="244" t="s">
        <v>779</v>
      </c>
      <c r="E251" s="245" t="s">
        <v>780</v>
      </c>
      <c r="F251" s="243" t="s">
        <v>171</v>
      </c>
      <c r="G251" s="246">
        <v>24</v>
      </c>
      <c r="H251" s="246"/>
      <c r="I251" s="246">
        <f t="shared" si="33"/>
        <v>0</v>
      </c>
      <c r="J251" s="247">
        <v>0</v>
      </c>
      <c r="K251" s="246">
        <f t="shared" si="34"/>
        <v>0</v>
      </c>
      <c r="L251" s="247">
        <v>0</v>
      </c>
      <c r="M251" s="246">
        <f t="shared" si="35"/>
        <v>0</v>
      </c>
      <c r="N251" s="248">
        <v>20</v>
      </c>
      <c r="O251" s="249">
        <v>32</v>
      </c>
      <c r="P251" s="250" t="s">
        <v>146</v>
      </c>
    </row>
    <row r="252" spans="1:16" s="250" customFormat="1" ht="12.75" customHeight="1">
      <c r="A252" s="243">
        <v>222</v>
      </c>
      <c r="B252" s="243" t="s">
        <v>157</v>
      </c>
      <c r="C252" s="243" t="s">
        <v>160</v>
      </c>
      <c r="D252" s="244" t="s">
        <v>781</v>
      </c>
      <c r="E252" s="245" t="s">
        <v>782</v>
      </c>
      <c r="F252" s="243" t="s">
        <v>171</v>
      </c>
      <c r="G252" s="246">
        <v>23</v>
      </c>
      <c r="H252" s="246"/>
      <c r="I252" s="246">
        <f t="shared" si="33"/>
        <v>0</v>
      </c>
      <c r="J252" s="247">
        <v>0</v>
      </c>
      <c r="K252" s="246">
        <f t="shared" si="34"/>
        <v>0</v>
      </c>
      <c r="L252" s="247">
        <v>0</v>
      </c>
      <c r="M252" s="246">
        <f t="shared" si="35"/>
        <v>0</v>
      </c>
      <c r="N252" s="248">
        <v>20</v>
      </c>
      <c r="O252" s="249">
        <v>32</v>
      </c>
      <c r="P252" s="250" t="s">
        <v>146</v>
      </c>
    </row>
    <row r="253" spans="1:16" s="250" customFormat="1" ht="12.75" customHeight="1">
      <c r="A253" s="243">
        <v>223</v>
      </c>
      <c r="B253" s="243" t="s">
        <v>157</v>
      </c>
      <c r="C253" s="243" t="s">
        <v>160</v>
      </c>
      <c r="D253" s="244" t="s">
        <v>783</v>
      </c>
      <c r="E253" s="245" t="s">
        <v>784</v>
      </c>
      <c r="F253" s="243" t="s">
        <v>171</v>
      </c>
      <c r="G253" s="246">
        <v>2</v>
      </c>
      <c r="H253" s="246"/>
      <c r="I253" s="246">
        <f t="shared" si="33"/>
        <v>0</v>
      </c>
      <c r="J253" s="247">
        <v>0</v>
      </c>
      <c r="K253" s="246">
        <f t="shared" si="34"/>
        <v>0</v>
      </c>
      <c r="L253" s="247">
        <v>0</v>
      </c>
      <c r="M253" s="246">
        <f t="shared" si="35"/>
        <v>0</v>
      </c>
      <c r="N253" s="248">
        <v>20</v>
      </c>
      <c r="O253" s="249">
        <v>32</v>
      </c>
      <c r="P253" s="250" t="s">
        <v>146</v>
      </c>
    </row>
    <row r="254" spans="1:16" s="250" customFormat="1" ht="12.75" customHeight="1">
      <c r="A254" s="243">
        <v>224</v>
      </c>
      <c r="B254" s="243" t="s">
        <v>157</v>
      </c>
      <c r="C254" s="243" t="s">
        <v>160</v>
      </c>
      <c r="D254" s="244" t="s">
        <v>785</v>
      </c>
      <c r="E254" s="245" t="s">
        <v>786</v>
      </c>
      <c r="F254" s="243" t="s">
        <v>171</v>
      </c>
      <c r="G254" s="246">
        <v>4</v>
      </c>
      <c r="H254" s="246"/>
      <c r="I254" s="246">
        <f t="shared" si="33"/>
        <v>0</v>
      </c>
      <c r="J254" s="247">
        <v>0</v>
      </c>
      <c r="K254" s="246">
        <f t="shared" si="34"/>
        <v>0</v>
      </c>
      <c r="L254" s="247">
        <v>0</v>
      </c>
      <c r="M254" s="246">
        <f t="shared" si="35"/>
        <v>0</v>
      </c>
      <c r="N254" s="248">
        <v>20</v>
      </c>
      <c r="O254" s="249">
        <v>32</v>
      </c>
      <c r="P254" s="250" t="s">
        <v>146</v>
      </c>
    </row>
    <row r="255" spans="1:16" s="250" customFormat="1" ht="12.75" customHeight="1">
      <c r="A255" s="243">
        <v>225</v>
      </c>
      <c r="B255" s="243" t="s">
        <v>157</v>
      </c>
      <c r="C255" s="243" t="s">
        <v>160</v>
      </c>
      <c r="D255" s="244" t="s">
        <v>787</v>
      </c>
      <c r="E255" s="245" t="s">
        <v>788</v>
      </c>
      <c r="F255" s="243" t="s">
        <v>171</v>
      </c>
      <c r="G255" s="246">
        <v>2</v>
      </c>
      <c r="H255" s="246"/>
      <c r="I255" s="246">
        <f t="shared" si="33"/>
        <v>0</v>
      </c>
      <c r="J255" s="247">
        <v>0</v>
      </c>
      <c r="K255" s="246">
        <f t="shared" si="34"/>
        <v>0</v>
      </c>
      <c r="L255" s="247">
        <v>0</v>
      </c>
      <c r="M255" s="246">
        <f t="shared" si="35"/>
        <v>0</v>
      </c>
      <c r="N255" s="248">
        <v>20</v>
      </c>
      <c r="O255" s="249">
        <v>32</v>
      </c>
      <c r="P255" s="250" t="s">
        <v>146</v>
      </c>
    </row>
    <row r="256" spans="1:16" s="250" customFormat="1" ht="12.75" customHeight="1">
      <c r="A256" s="243">
        <v>226</v>
      </c>
      <c r="B256" s="243" t="s">
        <v>157</v>
      </c>
      <c r="C256" s="243" t="s">
        <v>160</v>
      </c>
      <c r="D256" s="244" t="s">
        <v>789</v>
      </c>
      <c r="E256" s="245" t="s">
        <v>790</v>
      </c>
      <c r="F256" s="243" t="s">
        <v>171</v>
      </c>
      <c r="G256" s="246">
        <v>5</v>
      </c>
      <c r="H256" s="246"/>
      <c r="I256" s="246">
        <f t="shared" si="33"/>
        <v>0</v>
      </c>
      <c r="J256" s="247">
        <v>0</v>
      </c>
      <c r="K256" s="246">
        <f t="shared" si="34"/>
        <v>0</v>
      </c>
      <c r="L256" s="247">
        <v>0</v>
      </c>
      <c r="M256" s="246">
        <f t="shared" si="35"/>
        <v>0</v>
      </c>
      <c r="N256" s="248">
        <v>20</v>
      </c>
      <c r="O256" s="249">
        <v>32</v>
      </c>
      <c r="P256" s="250" t="s">
        <v>146</v>
      </c>
    </row>
    <row r="257" spans="1:16" s="250" customFormat="1" ht="12.75" customHeight="1">
      <c r="A257" s="243">
        <v>227</v>
      </c>
      <c r="B257" s="243" t="s">
        <v>157</v>
      </c>
      <c r="C257" s="243" t="s">
        <v>160</v>
      </c>
      <c r="D257" s="244" t="s">
        <v>791</v>
      </c>
      <c r="E257" s="245" t="s">
        <v>792</v>
      </c>
      <c r="F257" s="243" t="s">
        <v>171</v>
      </c>
      <c r="G257" s="246">
        <v>2</v>
      </c>
      <c r="H257" s="246"/>
      <c r="I257" s="246">
        <f t="shared" si="33"/>
        <v>0</v>
      </c>
      <c r="J257" s="247">
        <v>0</v>
      </c>
      <c r="K257" s="246">
        <f t="shared" si="34"/>
        <v>0</v>
      </c>
      <c r="L257" s="247">
        <v>0</v>
      </c>
      <c r="M257" s="246">
        <f t="shared" si="35"/>
        <v>0</v>
      </c>
      <c r="N257" s="248">
        <v>20</v>
      </c>
      <c r="O257" s="249">
        <v>32</v>
      </c>
      <c r="P257" s="250" t="s">
        <v>146</v>
      </c>
    </row>
    <row r="258" spans="1:16" s="250" customFormat="1" ht="12.75" customHeight="1">
      <c r="A258" s="243">
        <v>228</v>
      </c>
      <c r="B258" s="243" t="s">
        <v>157</v>
      </c>
      <c r="C258" s="243" t="s">
        <v>160</v>
      </c>
      <c r="D258" s="244" t="s">
        <v>793</v>
      </c>
      <c r="E258" s="245" t="s">
        <v>794</v>
      </c>
      <c r="F258" s="243" t="s">
        <v>171</v>
      </c>
      <c r="G258" s="246">
        <v>2</v>
      </c>
      <c r="H258" s="246"/>
      <c r="I258" s="246">
        <f t="shared" si="33"/>
        <v>0</v>
      </c>
      <c r="J258" s="247">
        <v>0</v>
      </c>
      <c r="K258" s="246">
        <f t="shared" si="34"/>
        <v>0</v>
      </c>
      <c r="L258" s="247">
        <v>0</v>
      </c>
      <c r="M258" s="246">
        <f t="shared" si="35"/>
        <v>0</v>
      </c>
      <c r="N258" s="248">
        <v>20</v>
      </c>
      <c r="O258" s="249">
        <v>32</v>
      </c>
      <c r="P258" s="250" t="s">
        <v>146</v>
      </c>
    </row>
    <row r="259" spans="1:16" s="250" customFormat="1" ht="12.75" customHeight="1">
      <c r="A259" s="243">
        <v>229</v>
      </c>
      <c r="B259" s="243" t="s">
        <v>157</v>
      </c>
      <c r="C259" s="243" t="s">
        <v>160</v>
      </c>
      <c r="D259" s="244" t="s">
        <v>795</v>
      </c>
      <c r="E259" s="245" t="s">
        <v>796</v>
      </c>
      <c r="F259" s="243" t="s">
        <v>171</v>
      </c>
      <c r="G259" s="246">
        <v>3</v>
      </c>
      <c r="H259" s="246"/>
      <c r="I259" s="246">
        <f t="shared" si="33"/>
        <v>0</v>
      </c>
      <c r="J259" s="247">
        <v>0</v>
      </c>
      <c r="K259" s="246">
        <f t="shared" si="34"/>
        <v>0</v>
      </c>
      <c r="L259" s="247">
        <v>0</v>
      </c>
      <c r="M259" s="246">
        <f t="shared" si="35"/>
        <v>0</v>
      </c>
      <c r="N259" s="248">
        <v>20</v>
      </c>
      <c r="O259" s="249">
        <v>32</v>
      </c>
      <c r="P259" s="250" t="s">
        <v>146</v>
      </c>
    </row>
    <row r="260" spans="1:16" s="250" customFormat="1" ht="12.75" customHeight="1">
      <c r="A260" s="243">
        <v>230</v>
      </c>
      <c r="B260" s="243" t="s">
        <v>157</v>
      </c>
      <c r="C260" s="243" t="s">
        <v>160</v>
      </c>
      <c r="D260" s="244" t="s">
        <v>797</v>
      </c>
      <c r="E260" s="245" t="s">
        <v>798</v>
      </c>
      <c r="F260" s="243" t="s">
        <v>171</v>
      </c>
      <c r="G260" s="246">
        <v>2</v>
      </c>
      <c r="H260" s="246"/>
      <c r="I260" s="246">
        <f t="shared" si="33"/>
        <v>0</v>
      </c>
      <c r="J260" s="247">
        <v>0</v>
      </c>
      <c r="K260" s="246">
        <f t="shared" si="34"/>
        <v>0</v>
      </c>
      <c r="L260" s="247">
        <v>0</v>
      </c>
      <c r="M260" s="246">
        <f t="shared" si="35"/>
        <v>0</v>
      </c>
      <c r="N260" s="248">
        <v>20</v>
      </c>
      <c r="O260" s="249">
        <v>32</v>
      </c>
      <c r="P260" s="250" t="s">
        <v>146</v>
      </c>
    </row>
    <row r="261" spans="1:16" s="250" customFormat="1" ht="12.75" customHeight="1">
      <c r="A261" s="243">
        <v>231</v>
      </c>
      <c r="B261" s="243" t="s">
        <v>157</v>
      </c>
      <c r="C261" s="243" t="s">
        <v>160</v>
      </c>
      <c r="D261" s="244" t="s">
        <v>799</v>
      </c>
      <c r="E261" s="245" t="s">
        <v>800</v>
      </c>
      <c r="F261" s="243" t="s">
        <v>171</v>
      </c>
      <c r="G261" s="246">
        <v>1</v>
      </c>
      <c r="H261" s="246"/>
      <c r="I261" s="246">
        <f t="shared" si="33"/>
        <v>0</v>
      </c>
      <c r="J261" s="247">
        <v>0</v>
      </c>
      <c r="K261" s="246">
        <f t="shared" si="34"/>
        <v>0</v>
      </c>
      <c r="L261" s="247">
        <v>0</v>
      </c>
      <c r="M261" s="246">
        <f t="shared" si="35"/>
        <v>0</v>
      </c>
      <c r="N261" s="248">
        <v>20</v>
      </c>
      <c r="O261" s="249">
        <v>32</v>
      </c>
      <c r="P261" s="250" t="s">
        <v>146</v>
      </c>
    </row>
    <row r="262" spans="1:16" s="250" customFormat="1" ht="12.75" customHeight="1">
      <c r="A262" s="243">
        <v>232</v>
      </c>
      <c r="B262" s="243" t="s">
        <v>157</v>
      </c>
      <c r="C262" s="243" t="s">
        <v>160</v>
      </c>
      <c r="D262" s="244" t="s">
        <v>801</v>
      </c>
      <c r="E262" s="245" t="s">
        <v>802</v>
      </c>
      <c r="F262" s="243" t="s">
        <v>171</v>
      </c>
      <c r="G262" s="246">
        <v>7</v>
      </c>
      <c r="H262" s="246"/>
      <c r="I262" s="246">
        <f t="shared" si="33"/>
        <v>0</v>
      </c>
      <c r="J262" s="247">
        <v>0</v>
      </c>
      <c r="K262" s="246">
        <f t="shared" si="34"/>
        <v>0</v>
      </c>
      <c r="L262" s="247">
        <v>0</v>
      </c>
      <c r="M262" s="246">
        <f t="shared" si="35"/>
        <v>0</v>
      </c>
      <c r="N262" s="248">
        <v>20</v>
      </c>
      <c r="O262" s="249">
        <v>32</v>
      </c>
      <c r="P262" s="250" t="s">
        <v>146</v>
      </c>
    </row>
    <row r="263" spans="1:16" s="250" customFormat="1" ht="12.75" customHeight="1">
      <c r="A263" s="243">
        <v>233</v>
      </c>
      <c r="B263" s="243" t="s">
        <v>157</v>
      </c>
      <c r="C263" s="243" t="s">
        <v>160</v>
      </c>
      <c r="D263" s="244" t="s">
        <v>803</v>
      </c>
      <c r="E263" s="245" t="s">
        <v>804</v>
      </c>
      <c r="F263" s="243" t="s">
        <v>171</v>
      </c>
      <c r="G263" s="246">
        <v>8</v>
      </c>
      <c r="H263" s="246"/>
      <c r="I263" s="246">
        <f t="shared" si="33"/>
        <v>0</v>
      </c>
      <c r="J263" s="247">
        <v>0</v>
      </c>
      <c r="K263" s="246">
        <f t="shared" si="34"/>
        <v>0</v>
      </c>
      <c r="L263" s="247">
        <v>0</v>
      </c>
      <c r="M263" s="246">
        <f t="shared" si="35"/>
        <v>0</v>
      </c>
      <c r="N263" s="248">
        <v>20</v>
      </c>
      <c r="O263" s="249">
        <v>32</v>
      </c>
      <c r="P263" s="250" t="s">
        <v>146</v>
      </c>
    </row>
    <row r="264" spans="1:16" s="250" customFormat="1" ht="12.75" customHeight="1">
      <c r="A264" s="243">
        <v>234</v>
      </c>
      <c r="B264" s="243" t="s">
        <v>157</v>
      </c>
      <c r="C264" s="243" t="s">
        <v>160</v>
      </c>
      <c r="D264" s="244" t="s">
        <v>805</v>
      </c>
      <c r="E264" s="245" t="s">
        <v>806</v>
      </c>
      <c r="F264" s="243" t="s">
        <v>171</v>
      </c>
      <c r="G264" s="246">
        <v>35</v>
      </c>
      <c r="H264" s="246"/>
      <c r="I264" s="246">
        <f t="shared" si="33"/>
        <v>0</v>
      </c>
      <c r="J264" s="247">
        <v>0</v>
      </c>
      <c r="K264" s="246">
        <f t="shared" si="34"/>
        <v>0</v>
      </c>
      <c r="L264" s="247">
        <v>0</v>
      </c>
      <c r="M264" s="246">
        <f t="shared" si="35"/>
        <v>0</v>
      </c>
      <c r="N264" s="248">
        <v>20</v>
      </c>
      <c r="O264" s="249">
        <v>32</v>
      </c>
      <c r="P264" s="250" t="s">
        <v>146</v>
      </c>
    </row>
    <row r="265" spans="1:16" s="250" customFormat="1" ht="12.75" customHeight="1">
      <c r="A265" s="243">
        <v>235</v>
      </c>
      <c r="B265" s="243" t="s">
        <v>157</v>
      </c>
      <c r="C265" s="243" t="s">
        <v>160</v>
      </c>
      <c r="D265" s="244" t="s">
        <v>807</v>
      </c>
      <c r="E265" s="245" t="s">
        <v>808</v>
      </c>
      <c r="F265" s="243" t="s">
        <v>171</v>
      </c>
      <c r="G265" s="246">
        <v>23</v>
      </c>
      <c r="H265" s="246"/>
      <c r="I265" s="246">
        <f t="shared" si="33"/>
        <v>0</v>
      </c>
      <c r="J265" s="247">
        <v>0</v>
      </c>
      <c r="K265" s="246">
        <f t="shared" si="34"/>
        <v>0</v>
      </c>
      <c r="L265" s="247">
        <v>0</v>
      </c>
      <c r="M265" s="246">
        <f t="shared" si="35"/>
        <v>0</v>
      </c>
      <c r="N265" s="248">
        <v>20</v>
      </c>
      <c r="O265" s="249">
        <v>32</v>
      </c>
      <c r="P265" s="250" t="s">
        <v>146</v>
      </c>
    </row>
    <row r="266" spans="1:16" s="250" customFormat="1" ht="12.75" customHeight="1">
      <c r="A266" s="243">
        <v>236</v>
      </c>
      <c r="B266" s="243" t="s">
        <v>157</v>
      </c>
      <c r="C266" s="243" t="s">
        <v>160</v>
      </c>
      <c r="D266" s="244" t="s">
        <v>809</v>
      </c>
      <c r="E266" s="245" t="s">
        <v>810</v>
      </c>
      <c r="F266" s="243" t="s">
        <v>171</v>
      </c>
      <c r="G266" s="246">
        <v>1</v>
      </c>
      <c r="H266" s="246"/>
      <c r="I266" s="246">
        <f t="shared" si="33"/>
        <v>0</v>
      </c>
      <c r="J266" s="247">
        <v>0</v>
      </c>
      <c r="K266" s="246">
        <f t="shared" si="34"/>
        <v>0</v>
      </c>
      <c r="L266" s="247">
        <v>0</v>
      </c>
      <c r="M266" s="246">
        <f t="shared" si="35"/>
        <v>0</v>
      </c>
      <c r="N266" s="248">
        <v>20</v>
      </c>
      <c r="O266" s="249">
        <v>32</v>
      </c>
      <c r="P266" s="250" t="s">
        <v>146</v>
      </c>
    </row>
    <row r="267" spans="1:16" s="250" customFormat="1" ht="12.75" customHeight="1">
      <c r="A267" s="243">
        <v>237</v>
      </c>
      <c r="B267" s="243" t="s">
        <v>157</v>
      </c>
      <c r="C267" s="243" t="s">
        <v>160</v>
      </c>
      <c r="D267" s="244" t="s">
        <v>811</v>
      </c>
      <c r="E267" s="245" t="s">
        <v>812</v>
      </c>
      <c r="F267" s="243" t="s">
        <v>171</v>
      </c>
      <c r="G267" s="246">
        <v>1</v>
      </c>
      <c r="H267" s="246"/>
      <c r="I267" s="246">
        <f t="shared" si="33"/>
        <v>0</v>
      </c>
      <c r="J267" s="247">
        <v>0</v>
      </c>
      <c r="K267" s="246">
        <f t="shared" si="34"/>
        <v>0</v>
      </c>
      <c r="L267" s="247">
        <v>0</v>
      </c>
      <c r="M267" s="246">
        <f t="shared" si="35"/>
        <v>0</v>
      </c>
      <c r="N267" s="248">
        <v>20</v>
      </c>
      <c r="O267" s="249">
        <v>32</v>
      </c>
      <c r="P267" s="250" t="s">
        <v>146</v>
      </c>
    </row>
    <row r="268" spans="1:16" s="250" customFormat="1" ht="12.75" customHeight="1">
      <c r="A268" s="243">
        <v>238</v>
      </c>
      <c r="B268" s="243" t="s">
        <v>157</v>
      </c>
      <c r="C268" s="243" t="s">
        <v>160</v>
      </c>
      <c r="D268" s="244" t="s">
        <v>813</v>
      </c>
      <c r="E268" s="245" t="s">
        <v>814</v>
      </c>
      <c r="F268" s="243" t="s">
        <v>171</v>
      </c>
      <c r="G268" s="246">
        <v>1</v>
      </c>
      <c r="H268" s="246"/>
      <c r="I268" s="246">
        <f t="shared" si="33"/>
        <v>0</v>
      </c>
      <c r="J268" s="247">
        <v>0</v>
      </c>
      <c r="K268" s="246">
        <f t="shared" si="34"/>
        <v>0</v>
      </c>
      <c r="L268" s="247">
        <v>0</v>
      </c>
      <c r="M268" s="246">
        <f t="shared" si="35"/>
        <v>0</v>
      </c>
      <c r="N268" s="248">
        <v>20</v>
      </c>
      <c r="O268" s="249">
        <v>32</v>
      </c>
      <c r="P268" s="250" t="s">
        <v>146</v>
      </c>
    </row>
    <row r="269" spans="1:16" s="250" customFormat="1" ht="12.75" customHeight="1">
      <c r="A269" s="243">
        <v>239</v>
      </c>
      <c r="B269" s="243" t="s">
        <v>157</v>
      </c>
      <c r="C269" s="243" t="s">
        <v>160</v>
      </c>
      <c r="D269" s="244" t="s">
        <v>815</v>
      </c>
      <c r="E269" s="245" t="s">
        <v>816</v>
      </c>
      <c r="F269" s="243" t="s">
        <v>171</v>
      </c>
      <c r="G269" s="246">
        <v>2</v>
      </c>
      <c r="H269" s="246"/>
      <c r="I269" s="246">
        <f t="shared" si="33"/>
        <v>0</v>
      </c>
      <c r="J269" s="247">
        <v>0</v>
      </c>
      <c r="K269" s="246">
        <f t="shared" si="34"/>
        <v>0</v>
      </c>
      <c r="L269" s="247">
        <v>0</v>
      </c>
      <c r="M269" s="246">
        <f t="shared" si="35"/>
        <v>0</v>
      </c>
      <c r="N269" s="248">
        <v>20</v>
      </c>
      <c r="O269" s="249">
        <v>32</v>
      </c>
      <c r="P269" s="250" t="s">
        <v>146</v>
      </c>
    </row>
    <row r="270" spans="1:16" s="250" customFormat="1" ht="12.75" customHeight="1">
      <c r="A270" s="243">
        <v>240</v>
      </c>
      <c r="B270" s="243" t="s">
        <v>157</v>
      </c>
      <c r="C270" s="243" t="s">
        <v>160</v>
      </c>
      <c r="D270" s="244" t="s">
        <v>817</v>
      </c>
      <c r="E270" s="245" t="s">
        <v>818</v>
      </c>
      <c r="F270" s="243" t="s">
        <v>171</v>
      </c>
      <c r="G270" s="246">
        <v>1</v>
      </c>
      <c r="H270" s="246"/>
      <c r="I270" s="246">
        <f t="shared" si="33"/>
        <v>0</v>
      </c>
      <c r="J270" s="247">
        <v>0</v>
      </c>
      <c r="K270" s="246">
        <f t="shared" si="34"/>
        <v>0</v>
      </c>
      <c r="L270" s="247">
        <v>0</v>
      </c>
      <c r="M270" s="246">
        <f t="shared" si="35"/>
        <v>0</v>
      </c>
      <c r="N270" s="248">
        <v>20</v>
      </c>
      <c r="O270" s="249">
        <v>32</v>
      </c>
      <c r="P270" s="250" t="s">
        <v>146</v>
      </c>
    </row>
    <row r="271" spans="1:16" s="250" customFormat="1" ht="12.75" customHeight="1">
      <c r="A271" s="243">
        <v>241</v>
      </c>
      <c r="B271" s="243" t="s">
        <v>157</v>
      </c>
      <c r="C271" s="243" t="s">
        <v>160</v>
      </c>
      <c r="D271" s="244" t="s">
        <v>819</v>
      </c>
      <c r="E271" s="245" t="s">
        <v>820</v>
      </c>
      <c r="F271" s="243" t="s">
        <v>171</v>
      </c>
      <c r="G271" s="246">
        <v>1</v>
      </c>
      <c r="H271" s="246"/>
      <c r="I271" s="246">
        <f t="shared" si="33"/>
        <v>0</v>
      </c>
      <c r="J271" s="247">
        <v>0</v>
      </c>
      <c r="K271" s="246">
        <f t="shared" si="34"/>
        <v>0</v>
      </c>
      <c r="L271" s="247">
        <v>0</v>
      </c>
      <c r="M271" s="246">
        <f t="shared" si="35"/>
        <v>0</v>
      </c>
      <c r="N271" s="248">
        <v>20</v>
      </c>
      <c r="O271" s="249">
        <v>32</v>
      </c>
      <c r="P271" s="250" t="s">
        <v>146</v>
      </c>
    </row>
    <row r="272" spans="1:16" s="250" customFormat="1" ht="12.75" customHeight="1">
      <c r="A272" s="243">
        <v>242</v>
      </c>
      <c r="B272" s="243" t="s">
        <v>157</v>
      </c>
      <c r="C272" s="243" t="s">
        <v>160</v>
      </c>
      <c r="D272" s="244" t="s">
        <v>821</v>
      </c>
      <c r="E272" s="245" t="s">
        <v>822</v>
      </c>
      <c r="F272" s="243" t="s">
        <v>171</v>
      </c>
      <c r="G272" s="246">
        <v>1</v>
      </c>
      <c r="H272" s="246"/>
      <c r="I272" s="246">
        <f t="shared" si="33"/>
        <v>0</v>
      </c>
      <c r="J272" s="247">
        <v>0</v>
      </c>
      <c r="K272" s="246">
        <f t="shared" si="34"/>
        <v>0</v>
      </c>
      <c r="L272" s="247">
        <v>0</v>
      </c>
      <c r="M272" s="246">
        <f t="shared" si="35"/>
        <v>0</v>
      </c>
      <c r="N272" s="248">
        <v>20</v>
      </c>
      <c r="O272" s="249">
        <v>32</v>
      </c>
      <c r="P272" s="250" t="s">
        <v>146</v>
      </c>
    </row>
    <row r="273" spans="1:16" s="242" customFormat="1" ht="12.75" customHeight="1">
      <c r="A273" s="235">
        <v>243</v>
      </c>
      <c r="B273" s="235" t="s">
        <v>151</v>
      </c>
      <c r="C273" s="235" t="s">
        <v>150</v>
      </c>
      <c r="D273" s="236" t="s">
        <v>823</v>
      </c>
      <c r="E273" s="237" t="s">
        <v>824</v>
      </c>
      <c r="F273" s="235" t="s">
        <v>171</v>
      </c>
      <c r="G273" s="238">
        <v>1</v>
      </c>
      <c r="H273" s="238"/>
      <c r="I273" s="238">
        <f t="shared" si="33"/>
        <v>0</v>
      </c>
      <c r="J273" s="239">
        <v>0</v>
      </c>
      <c r="K273" s="238">
        <f t="shared" si="34"/>
        <v>0</v>
      </c>
      <c r="L273" s="239">
        <v>0</v>
      </c>
      <c r="M273" s="238">
        <f t="shared" si="35"/>
        <v>0</v>
      </c>
      <c r="N273" s="240">
        <v>20</v>
      </c>
      <c r="O273" s="241">
        <v>16</v>
      </c>
      <c r="P273" s="242" t="s">
        <v>146</v>
      </c>
    </row>
    <row r="274" spans="1:16" s="242" customFormat="1" ht="12.75" customHeight="1">
      <c r="A274" s="235">
        <v>244</v>
      </c>
      <c r="B274" s="235" t="s">
        <v>151</v>
      </c>
      <c r="C274" s="235" t="s">
        <v>150</v>
      </c>
      <c r="D274" s="236" t="s">
        <v>825</v>
      </c>
      <c r="E274" s="237" t="s">
        <v>826</v>
      </c>
      <c r="F274" s="235" t="s">
        <v>171</v>
      </c>
      <c r="G274" s="238">
        <v>1</v>
      </c>
      <c r="H274" s="238"/>
      <c r="I274" s="238">
        <f t="shared" si="33"/>
        <v>0</v>
      </c>
      <c r="J274" s="239">
        <v>0</v>
      </c>
      <c r="K274" s="238">
        <f t="shared" si="34"/>
        <v>0</v>
      </c>
      <c r="L274" s="239">
        <v>0</v>
      </c>
      <c r="M274" s="238">
        <f t="shared" si="35"/>
        <v>0</v>
      </c>
      <c r="N274" s="240">
        <v>20</v>
      </c>
      <c r="O274" s="241">
        <v>16</v>
      </c>
      <c r="P274" s="242" t="s">
        <v>146</v>
      </c>
    </row>
    <row r="275" spans="1:16" s="242" customFormat="1" ht="12.75" customHeight="1">
      <c r="A275" s="235">
        <v>245</v>
      </c>
      <c r="B275" s="235" t="s">
        <v>151</v>
      </c>
      <c r="C275" s="235" t="s">
        <v>150</v>
      </c>
      <c r="D275" s="236" t="s">
        <v>827</v>
      </c>
      <c r="E275" s="237" t="s">
        <v>828</v>
      </c>
      <c r="F275" s="235" t="s">
        <v>171</v>
      </c>
      <c r="G275" s="238">
        <v>1</v>
      </c>
      <c r="H275" s="238"/>
      <c r="I275" s="238">
        <f t="shared" si="33"/>
        <v>0</v>
      </c>
      <c r="J275" s="239">
        <v>0</v>
      </c>
      <c r="K275" s="238">
        <f t="shared" si="34"/>
        <v>0</v>
      </c>
      <c r="L275" s="239">
        <v>0</v>
      </c>
      <c r="M275" s="238">
        <f t="shared" si="35"/>
        <v>0</v>
      </c>
      <c r="N275" s="240">
        <v>20</v>
      </c>
      <c r="O275" s="241">
        <v>16</v>
      </c>
      <c r="P275" s="242" t="s">
        <v>146</v>
      </c>
    </row>
    <row r="276" spans="1:16" s="242" customFormat="1" ht="12.75" customHeight="1">
      <c r="A276" s="235">
        <v>246</v>
      </c>
      <c r="B276" s="235" t="s">
        <v>151</v>
      </c>
      <c r="C276" s="235" t="s">
        <v>150</v>
      </c>
      <c r="D276" s="236" t="s">
        <v>829</v>
      </c>
      <c r="E276" s="237" t="s">
        <v>830</v>
      </c>
      <c r="F276" s="235" t="s">
        <v>171</v>
      </c>
      <c r="G276" s="238">
        <v>23</v>
      </c>
      <c r="H276" s="238"/>
      <c r="I276" s="238">
        <f t="shared" si="33"/>
        <v>0</v>
      </c>
      <c r="J276" s="239">
        <v>0</v>
      </c>
      <c r="K276" s="238">
        <f t="shared" si="34"/>
        <v>0</v>
      </c>
      <c r="L276" s="239">
        <v>0</v>
      </c>
      <c r="M276" s="238">
        <f t="shared" si="35"/>
        <v>0</v>
      </c>
      <c r="N276" s="240">
        <v>20</v>
      </c>
      <c r="O276" s="241">
        <v>16</v>
      </c>
      <c r="P276" s="242" t="s">
        <v>146</v>
      </c>
    </row>
    <row r="277" spans="1:16" s="250" customFormat="1" ht="22.5" customHeight="1">
      <c r="A277" s="243">
        <v>247</v>
      </c>
      <c r="B277" s="243" t="s">
        <v>157</v>
      </c>
      <c r="C277" s="243" t="s">
        <v>160</v>
      </c>
      <c r="D277" s="244" t="s">
        <v>831</v>
      </c>
      <c r="E277" s="245" t="s">
        <v>832</v>
      </c>
      <c r="F277" s="243" t="s">
        <v>171</v>
      </c>
      <c r="G277" s="246">
        <v>14</v>
      </c>
      <c r="H277" s="246"/>
      <c r="I277" s="246">
        <f t="shared" si="33"/>
        <v>0</v>
      </c>
      <c r="J277" s="247">
        <v>0</v>
      </c>
      <c r="K277" s="246">
        <f t="shared" si="34"/>
        <v>0</v>
      </c>
      <c r="L277" s="247">
        <v>0</v>
      </c>
      <c r="M277" s="246">
        <f t="shared" si="35"/>
        <v>0</v>
      </c>
      <c r="N277" s="248">
        <v>20</v>
      </c>
      <c r="O277" s="249">
        <v>32</v>
      </c>
      <c r="P277" s="250" t="s">
        <v>146</v>
      </c>
    </row>
    <row r="278" spans="1:16" s="250" customFormat="1" ht="22.5" customHeight="1">
      <c r="A278" s="243">
        <v>248</v>
      </c>
      <c r="B278" s="243" t="s">
        <v>157</v>
      </c>
      <c r="C278" s="243" t="s">
        <v>160</v>
      </c>
      <c r="D278" s="244" t="s">
        <v>833</v>
      </c>
      <c r="E278" s="245" t="s">
        <v>834</v>
      </c>
      <c r="F278" s="243" t="s">
        <v>171</v>
      </c>
      <c r="G278" s="246">
        <v>2</v>
      </c>
      <c r="H278" s="246"/>
      <c r="I278" s="246">
        <f t="shared" si="33"/>
        <v>0</v>
      </c>
      <c r="J278" s="247">
        <v>0</v>
      </c>
      <c r="K278" s="246">
        <f t="shared" si="34"/>
        <v>0</v>
      </c>
      <c r="L278" s="247">
        <v>0</v>
      </c>
      <c r="M278" s="246">
        <f t="shared" si="35"/>
        <v>0</v>
      </c>
      <c r="N278" s="248">
        <v>20</v>
      </c>
      <c r="O278" s="249">
        <v>32</v>
      </c>
      <c r="P278" s="250" t="s">
        <v>146</v>
      </c>
    </row>
    <row r="279" spans="1:16" s="250" customFormat="1" ht="22.5" customHeight="1">
      <c r="A279" s="243">
        <v>249</v>
      </c>
      <c r="B279" s="243" t="s">
        <v>157</v>
      </c>
      <c r="C279" s="243" t="s">
        <v>160</v>
      </c>
      <c r="D279" s="244" t="s">
        <v>835</v>
      </c>
      <c r="E279" s="245" t="s">
        <v>836</v>
      </c>
      <c r="F279" s="243" t="s">
        <v>171</v>
      </c>
      <c r="G279" s="246">
        <v>7</v>
      </c>
      <c r="H279" s="246"/>
      <c r="I279" s="246">
        <f t="shared" si="33"/>
        <v>0</v>
      </c>
      <c r="J279" s="247">
        <v>0</v>
      </c>
      <c r="K279" s="246">
        <f t="shared" si="34"/>
        <v>0</v>
      </c>
      <c r="L279" s="247">
        <v>0</v>
      </c>
      <c r="M279" s="246">
        <f t="shared" si="35"/>
        <v>0</v>
      </c>
      <c r="N279" s="248">
        <v>20</v>
      </c>
      <c r="O279" s="249">
        <v>32</v>
      </c>
      <c r="P279" s="250" t="s">
        <v>146</v>
      </c>
    </row>
    <row r="280" spans="1:16" s="242" customFormat="1" ht="12.75" customHeight="1">
      <c r="A280" s="235">
        <v>250</v>
      </c>
      <c r="B280" s="235" t="s">
        <v>151</v>
      </c>
      <c r="C280" s="235" t="s">
        <v>150</v>
      </c>
      <c r="D280" s="236" t="s">
        <v>837</v>
      </c>
      <c r="E280" s="237" t="s">
        <v>838</v>
      </c>
      <c r="F280" s="235" t="s">
        <v>171</v>
      </c>
      <c r="G280" s="238">
        <v>1</v>
      </c>
      <c r="H280" s="238"/>
      <c r="I280" s="238">
        <f t="shared" si="33"/>
        <v>0</v>
      </c>
      <c r="J280" s="239">
        <v>0</v>
      </c>
      <c r="K280" s="238">
        <f t="shared" si="34"/>
        <v>0</v>
      </c>
      <c r="L280" s="239">
        <v>0</v>
      </c>
      <c r="M280" s="238">
        <f t="shared" si="35"/>
        <v>0</v>
      </c>
      <c r="N280" s="240">
        <v>20</v>
      </c>
      <c r="O280" s="241">
        <v>16</v>
      </c>
      <c r="P280" s="242" t="s">
        <v>146</v>
      </c>
    </row>
    <row r="281" spans="1:16" s="250" customFormat="1" ht="22.5" customHeight="1">
      <c r="A281" s="243">
        <v>251</v>
      </c>
      <c r="B281" s="243" t="s">
        <v>157</v>
      </c>
      <c r="C281" s="243" t="s">
        <v>160</v>
      </c>
      <c r="D281" s="244" t="s">
        <v>839</v>
      </c>
      <c r="E281" s="245" t="s">
        <v>840</v>
      </c>
      <c r="F281" s="243" t="s">
        <v>171</v>
      </c>
      <c r="G281" s="246">
        <v>1</v>
      </c>
      <c r="H281" s="246"/>
      <c r="I281" s="246">
        <f t="shared" si="33"/>
        <v>0</v>
      </c>
      <c r="J281" s="247">
        <v>0</v>
      </c>
      <c r="K281" s="246">
        <f t="shared" si="34"/>
        <v>0</v>
      </c>
      <c r="L281" s="247">
        <v>0</v>
      </c>
      <c r="M281" s="246">
        <f t="shared" si="35"/>
        <v>0</v>
      </c>
      <c r="N281" s="248">
        <v>20</v>
      </c>
      <c r="O281" s="249">
        <v>32</v>
      </c>
      <c r="P281" s="250" t="s">
        <v>146</v>
      </c>
    </row>
    <row r="282" spans="1:16" s="242" customFormat="1" ht="12.75" customHeight="1">
      <c r="A282" s="235">
        <v>252</v>
      </c>
      <c r="B282" s="235" t="s">
        <v>151</v>
      </c>
      <c r="C282" s="235" t="s">
        <v>150</v>
      </c>
      <c r="D282" s="236" t="s">
        <v>841</v>
      </c>
      <c r="E282" s="237" t="s">
        <v>842</v>
      </c>
      <c r="F282" s="235" t="s">
        <v>171</v>
      </c>
      <c r="G282" s="238">
        <v>1</v>
      </c>
      <c r="H282" s="238"/>
      <c r="I282" s="238">
        <f t="shared" si="33"/>
        <v>0</v>
      </c>
      <c r="J282" s="239">
        <v>0</v>
      </c>
      <c r="K282" s="238">
        <f t="shared" si="34"/>
        <v>0</v>
      </c>
      <c r="L282" s="239">
        <v>0</v>
      </c>
      <c r="M282" s="238">
        <f t="shared" si="35"/>
        <v>0</v>
      </c>
      <c r="N282" s="240">
        <v>20</v>
      </c>
      <c r="O282" s="241">
        <v>16</v>
      </c>
      <c r="P282" s="242" t="s">
        <v>146</v>
      </c>
    </row>
    <row r="283" spans="1:16" s="250" customFormat="1" ht="22.5" customHeight="1">
      <c r="A283" s="243">
        <v>253</v>
      </c>
      <c r="B283" s="243" t="s">
        <v>157</v>
      </c>
      <c r="C283" s="243" t="s">
        <v>160</v>
      </c>
      <c r="D283" s="244" t="s">
        <v>843</v>
      </c>
      <c r="E283" s="245" t="s">
        <v>844</v>
      </c>
      <c r="F283" s="243" t="s">
        <v>171</v>
      </c>
      <c r="G283" s="246">
        <v>1</v>
      </c>
      <c r="H283" s="246"/>
      <c r="I283" s="246">
        <f t="shared" si="33"/>
        <v>0</v>
      </c>
      <c r="J283" s="247">
        <v>0</v>
      </c>
      <c r="K283" s="246">
        <f t="shared" si="34"/>
        <v>0</v>
      </c>
      <c r="L283" s="247">
        <v>0</v>
      </c>
      <c r="M283" s="246">
        <f t="shared" si="35"/>
        <v>0</v>
      </c>
      <c r="N283" s="248">
        <v>20</v>
      </c>
      <c r="O283" s="249">
        <v>32</v>
      </c>
      <c r="P283" s="250" t="s">
        <v>146</v>
      </c>
    </row>
    <row r="284" spans="1:16" s="242" customFormat="1" ht="12.75" customHeight="1">
      <c r="A284" s="235">
        <v>254</v>
      </c>
      <c r="B284" s="235" t="s">
        <v>151</v>
      </c>
      <c r="C284" s="235" t="s">
        <v>150</v>
      </c>
      <c r="D284" s="236" t="s">
        <v>845</v>
      </c>
      <c r="E284" s="237" t="s">
        <v>846</v>
      </c>
      <c r="F284" s="235" t="s">
        <v>171</v>
      </c>
      <c r="G284" s="238">
        <v>2</v>
      </c>
      <c r="H284" s="238"/>
      <c r="I284" s="238">
        <f t="shared" si="33"/>
        <v>0</v>
      </c>
      <c r="J284" s="239">
        <v>0</v>
      </c>
      <c r="K284" s="238">
        <f t="shared" si="34"/>
        <v>0</v>
      </c>
      <c r="L284" s="239">
        <v>0</v>
      </c>
      <c r="M284" s="238">
        <f t="shared" si="35"/>
        <v>0</v>
      </c>
      <c r="N284" s="240">
        <v>20</v>
      </c>
      <c r="O284" s="241">
        <v>16</v>
      </c>
      <c r="P284" s="242" t="s">
        <v>146</v>
      </c>
    </row>
    <row r="285" spans="1:16" s="250" customFormat="1" ht="22.5" customHeight="1">
      <c r="A285" s="243">
        <v>255</v>
      </c>
      <c r="B285" s="243" t="s">
        <v>157</v>
      </c>
      <c r="C285" s="243" t="s">
        <v>160</v>
      </c>
      <c r="D285" s="244" t="s">
        <v>847</v>
      </c>
      <c r="E285" s="245" t="s">
        <v>848</v>
      </c>
      <c r="F285" s="243" t="s">
        <v>171</v>
      </c>
      <c r="G285" s="246">
        <v>2</v>
      </c>
      <c r="H285" s="246"/>
      <c r="I285" s="246">
        <f t="shared" si="33"/>
        <v>0</v>
      </c>
      <c r="J285" s="247">
        <v>0</v>
      </c>
      <c r="K285" s="246">
        <f t="shared" si="34"/>
        <v>0</v>
      </c>
      <c r="L285" s="247">
        <v>0</v>
      </c>
      <c r="M285" s="246">
        <f t="shared" si="35"/>
        <v>0</v>
      </c>
      <c r="N285" s="248">
        <v>20</v>
      </c>
      <c r="O285" s="249">
        <v>32</v>
      </c>
      <c r="P285" s="250" t="s">
        <v>146</v>
      </c>
    </row>
    <row r="286" spans="1:16" s="242" customFormat="1" ht="12.75" customHeight="1">
      <c r="A286" s="235">
        <v>256</v>
      </c>
      <c r="B286" s="235" t="s">
        <v>151</v>
      </c>
      <c r="C286" s="235" t="s">
        <v>150</v>
      </c>
      <c r="D286" s="236" t="s">
        <v>849</v>
      </c>
      <c r="E286" s="237" t="s">
        <v>850</v>
      </c>
      <c r="F286" s="235" t="s">
        <v>171</v>
      </c>
      <c r="G286" s="238">
        <v>1</v>
      </c>
      <c r="H286" s="238"/>
      <c r="I286" s="238">
        <f t="shared" si="33"/>
        <v>0</v>
      </c>
      <c r="J286" s="239">
        <v>0</v>
      </c>
      <c r="K286" s="238">
        <f t="shared" si="34"/>
        <v>0</v>
      </c>
      <c r="L286" s="239">
        <v>0</v>
      </c>
      <c r="M286" s="238">
        <f t="shared" si="35"/>
        <v>0</v>
      </c>
      <c r="N286" s="240">
        <v>20</v>
      </c>
      <c r="O286" s="241">
        <v>16</v>
      </c>
      <c r="P286" s="242" t="s">
        <v>146</v>
      </c>
    </row>
    <row r="287" spans="1:16" s="250" customFormat="1" ht="22.5" customHeight="1">
      <c r="A287" s="243">
        <v>257</v>
      </c>
      <c r="B287" s="243" t="s">
        <v>157</v>
      </c>
      <c r="C287" s="243" t="s">
        <v>160</v>
      </c>
      <c r="D287" s="244" t="s">
        <v>851</v>
      </c>
      <c r="E287" s="245" t="s">
        <v>852</v>
      </c>
      <c r="F287" s="243" t="s">
        <v>171</v>
      </c>
      <c r="G287" s="246">
        <v>1</v>
      </c>
      <c r="H287" s="246"/>
      <c r="I287" s="246">
        <f t="shared" si="33"/>
        <v>0</v>
      </c>
      <c r="J287" s="247">
        <v>0</v>
      </c>
      <c r="K287" s="246">
        <f t="shared" si="34"/>
        <v>0</v>
      </c>
      <c r="L287" s="247">
        <v>0</v>
      </c>
      <c r="M287" s="246">
        <f t="shared" si="35"/>
        <v>0</v>
      </c>
      <c r="N287" s="248">
        <v>20</v>
      </c>
      <c r="O287" s="249">
        <v>32</v>
      </c>
      <c r="P287" s="250" t="s">
        <v>146</v>
      </c>
    </row>
    <row r="288" spans="1:16" s="242" customFormat="1" ht="22.5" customHeight="1">
      <c r="A288" s="235">
        <v>258</v>
      </c>
      <c r="B288" s="235" t="s">
        <v>151</v>
      </c>
      <c r="C288" s="235" t="s">
        <v>150</v>
      </c>
      <c r="D288" s="236" t="s">
        <v>853</v>
      </c>
      <c r="E288" s="237" t="s">
        <v>854</v>
      </c>
      <c r="F288" s="235" t="s">
        <v>171</v>
      </c>
      <c r="G288" s="238">
        <v>7</v>
      </c>
      <c r="H288" s="238"/>
      <c r="I288" s="238">
        <f t="shared" si="33"/>
        <v>0</v>
      </c>
      <c r="J288" s="239">
        <v>0</v>
      </c>
      <c r="K288" s="238">
        <f t="shared" si="34"/>
        <v>0</v>
      </c>
      <c r="L288" s="239">
        <v>0</v>
      </c>
      <c r="M288" s="238">
        <f t="shared" si="35"/>
        <v>0</v>
      </c>
      <c r="N288" s="240">
        <v>20</v>
      </c>
      <c r="O288" s="241">
        <v>16</v>
      </c>
      <c r="P288" s="242" t="s">
        <v>146</v>
      </c>
    </row>
    <row r="289" spans="1:16" s="250" customFormat="1" ht="22.5" customHeight="1">
      <c r="A289" s="243">
        <v>259</v>
      </c>
      <c r="B289" s="243" t="s">
        <v>157</v>
      </c>
      <c r="C289" s="243" t="s">
        <v>160</v>
      </c>
      <c r="D289" s="244" t="s">
        <v>855</v>
      </c>
      <c r="E289" s="245" t="s">
        <v>856</v>
      </c>
      <c r="F289" s="243" t="s">
        <v>171</v>
      </c>
      <c r="G289" s="246">
        <v>4</v>
      </c>
      <c r="H289" s="246"/>
      <c r="I289" s="246">
        <f t="shared" si="33"/>
        <v>0</v>
      </c>
      <c r="J289" s="247">
        <v>0</v>
      </c>
      <c r="K289" s="246">
        <f t="shared" si="34"/>
        <v>0</v>
      </c>
      <c r="L289" s="247">
        <v>0</v>
      </c>
      <c r="M289" s="246">
        <f t="shared" si="35"/>
        <v>0</v>
      </c>
      <c r="N289" s="248">
        <v>20</v>
      </c>
      <c r="O289" s="249">
        <v>32</v>
      </c>
      <c r="P289" s="250" t="s">
        <v>146</v>
      </c>
    </row>
    <row r="290" spans="1:16" s="250" customFormat="1" ht="22.5" customHeight="1">
      <c r="A290" s="243">
        <v>260</v>
      </c>
      <c r="B290" s="243" t="s">
        <v>157</v>
      </c>
      <c r="C290" s="243" t="s">
        <v>160</v>
      </c>
      <c r="D290" s="244" t="s">
        <v>857</v>
      </c>
      <c r="E290" s="245" t="s">
        <v>858</v>
      </c>
      <c r="F290" s="243" t="s">
        <v>171</v>
      </c>
      <c r="G290" s="246">
        <v>2</v>
      </c>
      <c r="H290" s="246"/>
      <c r="I290" s="246">
        <f t="shared" si="33"/>
        <v>0</v>
      </c>
      <c r="J290" s="247">
        <v>0</v>
      </c>
      <c r="K290" s="246">
        <f t="shared" si="34"/>
        <v>0</v>
      </c>
      <c r="L290" s="247">
        <v>0</v>
      </c>
      <c r="M290" s="246">
        <f t="shared" si="35"/>
        <v>0</v>
      </c>
      <c r="N290" s="248">
        <v>20</v>
      </c>
      <c r="O290" s="249">
        <v>32</v>
      </c>
      <c r="P290" s="250" t="s">
        <v>146</v>
      </c>
    </row>
    <row r="291" spans="1:16" s="250" customFormat="1" ht="22.5" customHeight="1">
      <c r="A291" s="243">
        <v>261</v>
      </c>
      <c r="B291" s="243" t="s">
        <v>157</v>
      </c>
      <c r="C291" s="243" t="s">
        <v>160</v>
      </c>
      <c r="D291" s="244" t="s">
        <v>859</v>
      </c>
      <c r="E291" s="245" t="s">
        <v>860</v>
      </c>
      <c r="F291" s="243" t="s">
        <v>171</v>
      </c>
      <c r="G291" s="246">
        <v>1</v>
      </c>
      <c r="H291" s="246"/>
      <c r="I291" s="246">
        <f t="shared" si="33"/>
        <v>0</v>
      </c>
      <c r="J291" s="247">
        <v>0</v>
      </c>
      <c r="K291" s="246">
        <f t="shared" si="34"/>
        <v>0</v>
      </c>
      <c r="L291" s="247">
        <v>0</v>
      </c>
      <c r="M291" s="246">
        <f t="shared" si="35"/>
        <v>0</v>
      </c>
      <c r="N291" s="248">
        <v>20</v>
      </c>
      <c r="O291" s="249">
        <v>32</v>
      </c>
      <c r="P291" s="250" t="s">
        <v>146</v>
      </c>
    </row>
    <row r="292" spans="1:16" s="242" customFormat="1" ht="22.5" customHeight="1">
      <c r="A292" s="235">
        <v>262</v>
      </c>
      <c r="B292" s="235" t="s">
        <v>151</v>
      </c>
      <c r="C292" s="235" t="s">
        <v>150</v>
      </c>
      <c r="D292" s="236" t="s">
        <v>861</v>
      </c>
      <c r="E292" s="237" t="s">
        <v>862</v>
      </c>
      <c r="F292" s="235" t="s">
        <v>171</v>
      </c>
      <c r="G292" s="238">
        <v>8</v>
      </c>
      <c r="H292" s="238"/>
      <c r="I292" s="238">
        <f t="shared" ref="I292:I334" si="36">ROUND(G292*H292,3)</f>
        <v>0</v>
      </c>
      <c r="J292" s="239">
        <v>0</v>
      </c>
      <c r="K292" s="238">
        <f t="shared" ref="K292:K334" si="37">G292*J292</f>
        <v>0</v>
      </c>
      <c r="L292" s="239">
        <v>0</v>
      </c>
      <c r="M292" s="238">
        <f t="shared" ref="M292:M334" si="38">G292*L292</f>
        <v>0</v>
      </c>
      <c r="N292" s="240">
        <v>20</v>
      </c>
      <c r="O292" s="241">
        <v>16</v>
      </c>
      <c r="P292" s="242" t="s">
        <v>146</v>
      </c>
    </row>
    <row r="293" spans="1:16" s="250" customFormat="1" ht="22.5" customHeight="1">
      <c r="A293" s="243">
        <v>263</v>
      </c>
      <c r="B293" s="243" t="s">
        <v>157</v>
      </c>
      <c r="C293" s="243" t="s">
        <v>160</v>
      </c>
      <c r="D293" s="244" t="s">
        <v>863</v>
      </c>
      <c r="E293" s="245" t="s">
        <v>864</v>
      </c>
      <c r="F293" s="243" t="s">
        <v>171</v>
      </c>
      <c r="G293" s="246">
        <v>8</v>
      </c>
      <c r="H293" s="246"/>
      <c r="I293" s="246">
        <f t="shared" si="36"/>
        <v>0</v>
      </c>
      <c r="J293" s="247">
        <v>0</v>
      </c>
      <c r="K293" s="246">
        <f t="shared" si="37"/>
        <v>0</v>
      </c>
      <c r="L293" s="247">
        <v>0</v>
      </c>
      <c r="M293" s="246">
        <f t="shared" si="38"/>
        <v>0</v>
      </c>
      <c r="N293" s="248">
        <v>20</v>
      </c>
      <c r="O293" s="249">
        <v>32</v>
      </c>
      <c r="P293" s="250" t="s">
        <v>146</v>
      </c>
    </row>
    <row r="294" spans="1:16" s="242" customFormat="1" ht="22.5" customHeight="1">
      <c r="A294" s="235">
        <v>264</v>
      </c>
      <c r="B294" s="235" t="s">
        <v>151</v>
      </c>
      <c r="C294" s="235" t="s">
        <v>150</v>
      </c>
      <c r="D294" s="236" t="s">
        <v>865</v>
      </c>
      <c r="E294" s="237" t="s">
        <v>866</v>
      </c>
      <c r="F294" s="235" t="s">
        <v>171</v>
      </c>
      <c r="G294" s="238">
        <v>8</v>
      </c>
      <c r="H294" s="238"/>
      <c r="I294" s="238">
        <f t="shared" si="36"/>
        <v>0</v>
      </c>
      <c r="J294" s="239">
        <v>0</v>
      </c>
      <c r="K294" s="238">
        <f t="shared" si="37"/>
        <v>0</v>
      </c>
      <c r="L294" s="239">
        <v>0</v>
      </c>
      <c r="M294" s="238">
        <f t="shared" si="38"/>
        <v>0</v>
      </c>
      <c r="N294" s="240">
        <v>20</v>
      </c>
      <c r="O294" s="241">
        <v>16</v>
      </c>
      <c r="P294" s="242" t="s">
        <v>146</v>
      </c>
    </row>
    <row r="295" spans="1:16" s="250" customFormat="1" ht="22.5" customHeight="1">
      <c r="A295" s="243">
        <v>265</v>
      </c>
      <c r="B295" s="243" t="s">
        <v>157</v>
      </c>
      <c r="C295" s="243" t="s">
        <v>160</v>
      </c>
      <c r="D295" s="244" t="s">
        <v>867</v>
      </c>
      <c r="E295" s="245" t="s">
        <v>868</v>
      </c>
      <c r="F295" s="243" t="s">
        <v>171</v>
      </c>
      <c r="G295" s="246">
        <v>8</v>
      </c>
      <c r="H295" s="246"/>
      <c r="I295" s="246">
        <f t="shared" si="36"/>
        <v>0</v>
      </c>
      <c r="J295" s="247">
        <v>0</v>
      </c>
      <c r="K295" s="246">
        <f t="shared" si="37"/>
        <v>0</v>
      </c>
      <c r="L295" s="247">
        <v>0</v>
      </c>
      <c r="M295" s="246">
        <f t="shared" si="38"/>
        <v>0</v>
      </c>
      <c r="N295" s="248">
        <v>20</v>
      </c>
      <c r="O295" s="249">
        <v>32</v>
      </c>
      <c r="P295" s="250" t="s">
        <v>146</v>
      </c>
    </row>
    <row r="296" spans="1:16" s="242" customFormat="1" ht="22.5" customHeight="1">
      <c r="A296" s="235">
        <v>266</v>
      </c>
      <c r="B296" s="235" t="s">
        <v>151</v>
      </c>
      <c r="C296" s="235" t="s">
        <v>150</v>
      </c>
      <c r="D296" s="236" t="s">
        <v>869</v>
      </c>
      <c r="E296" s="237" t="s">
        <v>870</v>
      </c>
      <c r="F296" s="235" t="s">
        <v>171</v>
      </c>
      <c r="G296" s="238">
        <v>2</v>
      </c>
      <c r="H296" s="238"/>
      <c r="I296" s="238">
        <f t="shared" si="36"/>
        <v>0</v>
      </c>
      <c r="J296" s="239">
        <v>0</v>
      </c>
      <c r="K296" s="238">
        <f t="shared" si="37"/>
        <v>0</v>
      </c>
      <c r="L296" s="239">
        <v>0</v>
      </c>
      <c r="M296" s="238">
        <f t="shared" si="38"/>
        <v>0</v>
      </c>
      <c r="N296" s="240">
        <v>20</v>
      </c>
      <c r="O296" s="241">
        <v>16</v>
      </c>
      <c r="P296" s="242" t="s">
        <v>146</v>
      </c>
    </row>
    <row r="297" spans="1:16" s="250" customFormat="1" ht="22.5" customHeight="1">
      <c r="A297" s="243">
        <v>267</v>
      </c>
      <c r="B297" s="243" t="s">
        <v>157</v>
      </c>
      <c r="C297" s="243" t="s">
        <v>160</v>
      </c>
      <c r="D297" s="244" t="s">
        <v>871</v>
      </c>
      <c r="E297" s="245" t="s">
        <v>872</v>
      </c>
      <c r="F297" s="243" t="s">
        <v>171</v>
      </c>
      <c r="G297" s="246">
        <v>2</v>
      </c>
      <c r="H297" s="246"/>
      <c r="I297" s="246">
        <f t="shared" si="36"/>
        <v>0</v>
      </c>
      <c r="J297" s="247">
        <v>0</v>
      </c>
      <c r="K297" s="246">
        <f t="shared" si="37"/>
        <v>0</v>
      </c>
      <c r="L297" s="247">
        <v>0</v>
      </c>
      <c r="M297" s="246">
        <f t="shared" si="38"/>
        <v>0</v>
      </c>
      <c r="N297" s="248">
        <v>20</v>
      </c>
      <c r="O297" s="249">
        <v>32</v>
      </c>
      <c r="P297" s="250" t="s">
        <v>146</v>
      </c>
    </row>
    <row r="298" spans="1:16" s="242" customFormat="1" ht="22.5" customHeight="1">
      <c r="A298" s="235">
        <v>268</v>
      </c>
      <c r="B298" s="235" t="s">
        <v>151</v>
      </c>
      <c r="C298" s="235" t="s">
        <v>150</v>
      </c>
      <c r="D298" s="236" t="s">
        <v>873</v>
      </c>
      <c r="E298" s="237" t="s">
        <v>874</v>
      </c>
      <c r="F298" s="235" t="s">
        <v>171</v>
      </c>
      <c r="G298" s="238">
        <v>2</v>
      </c>
      <c r="H298" s="238"/>
      <c r="I298" s="238">
        <f t="shared" si="36"/>
        <v>0</v>
      </c>
      <c r="J298" s="239">
        <v>0</v>
      </c>
      <c r="K298" s="238">
        <f t="shared" si="37"/>
        <v>0</v>
      </c>
      <c r="L298" s="239">
        <v>0</v>
      </c>
      <c r="M298" s="238">
        <f t="shared" si="38"/>
        <v>0</v>
      </c>
      <c r="N298" s="240">
        <v>20</v>
      </c>
      <c r="O298" s="241">
        <v>16</v>
      </c>
      <c r="P298" s="242" t="s">
        <v>146</v>
      </c>
    </row>
    <row r="299" spans="1:16" s="250" customFormat="1" ht="22.5" customHeight="1">
      <c r="A299" s="243">
        <v>269</v>
      </c>
      <c r="B299" s="243" t="s">
        <v>157</v>
      </c>
      <c r="C299" s="243" t="s">
        <v>160</v>
      </c>
      <c r="D299" s="244" t="s">
        <v>875</v>
      </c>
      <c r="E299" s="245" t="s">
        <v>876</v>
      </c>
      <c r="F299" s="243" t="s">
        <v>171</v>
      </c>
      <c r="G299" s="246">
        <v>2</v>
      </c>
      <c r="H299" s="246"/>
      <c r="I299" s="246">
        <f t="shared" si="36"/>
        <v>0</v>
      </c>
      <c r="J299" s="247">
        <v>0</v>
      </c>
      <c r="K299" s="246">
        <f t="shared" si="37"/>
        <v>0</v>
      </c>
      <c r="L299" s="247">
        <v>0</v>
      </c>
      <c r="M299" s="246">
        <f t="shared" si="38"/>
        <v>0</v>
      </c>
      <c r="N299" s="248">
        <v>20</v>
      </c>
      <c r="O299" s="249">
        <v>32</v>
      </c>
      <c r="P299" s="250" t="s">
        <v>146</v>
      </c>
    </row>
    <row r="300" spans="1:16" s="242" customFormat="1" ht="22.5" customHeight="1">
      <c r="A300" s="235">
        <v>270</v>
      </c>
      <c r="B300" s="235" t="s">
        <v>151</v>
      </c>
      <c r="C300" s="235" t="s">
        <v>150</v>
      </c>
      <c r="D300" s="236" t="s">
        <v>877</v>
      </c>
      <c r="E300" s="237" t="s">
        <v>878</v>
      </c>
      <c r="F300" s="235" t="s">
        <v>171</v>
      </c>
      <c r="G300" s="238">
        <v>2</v>
      </c>
      <c r="H300" s="238"/>
      <c r="I300" s="238">
        <f t="shared" si="36"/>
        <v>0</v>
      </c>
      <c r="J300" s="239">
        <v>0</v>
      </c>
      <c r="K300" s="238">
        <f t="shared" si="37"/>
        <v>0</v>
      </c>
      <c r="L300" s="239">
        <v>0</v>
      </c>
      <c r="M300" s="238">
        <f t="shared" si="38"/>
        <v>0</v>
      </c>
      <c r="N300" s="240">
        <v>20</v>
      </c>
      <c r="O300" s="241">
        <v>16</v>
      </c>
      <c r="P300" s="242" t="s">
        <v>146</v>
      </c>
    </row>
    <row r="301" spans="1:16" s="250" customFormat="1" ht="22.5" customHeight="1">
      <c r="A301" s="243">
        <v>271</v>
      </c>
      <c r="B301" s="243" t="s">
        <v>157</v>
      </c>
      <c r="C301" s="243" t="s">
        <v>160</v>
      </c>
      <c r="D301" s="244" t="s">
        <v>879</v>
      </c>
      <c r="E301" s="245" t="s">
        <v>880</v>
      </c>
      <c r="F301" s="243" t="s">
        <v>171</v>
      </c>
      <c r="G301" s="246">
        <v>2</v>
      </c>
      <c r="H301" s="246"/>
      <c r="I301" s="246">
        <f t="shared" si="36"/>
        <v>0</v>
      </c>
      <c r="J301" s="247">
        <v>0</v>
      </c>
      <c r="K301" s="246">
        <f t="shared" si="37"/>
        <v>0</v>
      </c>
      <c r="L301" s="247">
        <v>0</v>
      </c>
      <c r="M301" s="246">
        <f t="shared" si="38"/>
        <v>0</v>
      </c>
      <c r="N301" s="248">
        <v>20</v>
      </c>
      <c r="O301" s="249">
        <v>32</v>
      </c>
      <c r="P301" s="250" t="s">
        <v>146</v>
      </c>
    </row>
    <row r="302" spans="1:16" s="242" customFormat="1" ht="12.75" customHeight="1">
      <c r="A302" s="235">
        <v>272</v>
      </c>
      <c r="B302" s="235" t="s">
        <v>151</v>
      </c>
      <c r="C302" s="235" t="s">
        <v>150</v>
      </c>
      <c r="D302" s="236" t="s">
        <v>881</v>
      </c>
      <c r="E302" s="237" t="s">
        <v>882</v>
      </c>
      <c r="F302" s="235" t="s">
        <v>171</v>
      </c>
      <c r="G302" s="238">
        <v>2</v>
      </c>
      <c r="H302" s="238"/>
      <c r="I302" s="238">
        <f t="shared" si="36"/>
        <v>0</v>
      </c>
      <c r="J302" s="239">
        <v>0</v>
      </c>
      <c r="K302" s="238">
        <f t="shared" si="37"/>
        <v>0</v>
      </c>
      <c r="L302" s="239">
        <v>0</v>
      </c>
      <c r="M302" s="238">
        <f t="shared" si="38"/>
        <v>0</v>
      </c>
      <c r="N302" s="240">
        <v>20</v>
      </c>
      <c r="O302" s="241">
        <v>16</v>
      </c>
      <c r="P302" s="242" t="s">
        <v>146</v>
      </c>
    </row>
    <row r="303" spans="1:16" s="250" customFormat="1" ht="22.5" customHeight="1">
      <c r="A303" s="243">
        <v>273</v>
      </c>
      <c r="B303" s="243" t="s">
        <v>157</v>
      </c>
      <c r="C303" s="243" t="s">
        <v>160</v>
      </c>
      <c r="D303" s="244" t="s">
        <v>883</v>
      </c>
      <c r="E303" s="245" t="s">
        <v>884</v>
      </c>
      <c r="F303" s="243" t="s">
        <v>171</v>
      </c>
      <c r="G303" s="246">
        <v>2</v>
      </c>
      <c r="H303" s="246"/>
      <c r="I303" s="246">
        <f t="shared" si="36"/>
        <v>0</v>
      </c>
      <c r="J303" s="247">
        <v>0</v>
      </c>
      <c r="K303" s="246">
        <f t="shared" si="37"/>
        <v>0</v>
      </c>
      <c r="L303" s="247">
        <v>0</v>
      </c>
      <c r="M303" s="246">
        <f t="shared" si="38"/>
        <v>0</v>
      </c>
      <c r="N303" s="248">
        <v>20</v>
      </c>
      <c r="O303" s="249">
        <v>32</v>
      </c>
      <c r="P303" s="250" t="s">
        <v>146</v>
      </c>
    </row>
    <row r="304" spans="1:16" s="242" customFormat="1" ht="12.75" customHeight="1">
      <c r="A304" s="235">
        <v>274</v>
      </c>
      <c r="B304" s="235" t="s">
        <v>151</v>
      </c>
      <c r="C304" s="235" t="s">
        <v>150</v>
      </c>
      <c r="D304" s="236" t="s">
        <v>885</v>
      </c>
      <c r="E304" s="237" t="s">
        <v>886</v>
      </c>
      <c r="F304" s="235" t="s">
        <v>171</v>
      </c>
      <c r="G304" s="238">
        <v>1</v>
      </c>
      <c r="H304" s="238"/>
      <c r="I304" s="238">
        <f t="shared" si="36"/>
        <v>0</v>
      </c>
      <c r="J304" s="239">
        <v>0</v>
      </c>
      <c r="K304" s="238">
        <f t="shared" si="37"/>
        <v>0</v>
      </c>
      <c r="L304" s="239">
        <v>0</v>
      </c>
      <c r="M304" s="238">
        <f t="shared" si="38"/>
        <v>0</v>
      </c>
      <c r="N304" s="240">
        <v>20</v>
      </c>
      <c r="O304" s="241">
        <v>16</v>
      </c>
      <c r="P304" s="242" t="s">
        <v>146</v>
      </c>
    </row>
    <row r="305" spans="1:16" s="250" customFormat="1" ht="22.5" customHeight="1">
      <c r="A305" s="243">
        <v>275</v>
      </c>
      <c r="B305" s="243" t="s">
        <v>157</v>
      </c>
      <c r="C305" s="243" t="s">
        <v>160</v>
      </c>
      <c r="D305" s="244" t="s">
        <v>887</v>
      </c>
      <c r="E305" s="245" t="s">
        <v>888</v>
      </c>
      <c r="F305" s="243" t="s">
        <v>171</v>
      </c>
      <c r="G305" s="246">
        <v>1</v>
      </c>
      <c r="H305" s="246"/>
      <c r="I305" s="246">
        <f t="shared" si="36"/>
        <v>0</v>
      </c>
      <c r="J305" s="247">
        <v>0</v>
      </c>
      <c r="K305" s="246">
        <f t="shared" si="37"/>
        <v>0</v>
      </c>
      <c r="L305" s="247">
        <v>0</v>
      </c>
      <c r="M305" s="246">
        <f t="shared" si="38"/>
        <v>0</v>
      </c>
      <c r="N305" s="248">
        <v>20</v>
      </c>
      <c r="O305" s="249">
        <v>32</v>
      </c>
      <c r="P305" s="250" t="s">
        <v>146</v>
      </c>
    </row>
    <row r="306" spans="1:16" s="242" customFormat="1" ht="12.75" customHeight="1">
      <c r="A306" s="235">
        <v>276</v>
      </c>
      <c r="B306" s="235" t="s">
        <v>151</v>
      </c>
      <c r="C306" s="235" t="s">
        <v>150</v>
      </c>
      <c r="D306" s="236" t="s">
        <v>889</v>
      </c>
      <c r="E306" s="237" t="s">
        <v>890</v>
      </c>
      <c r="F306" s="235" t="s">
        <v>171</v>
      </c>
      <c r="G306" s="238">
        <v>1</v>
      </c>
      <c r="H306" s="238"/>
      <c r="I306" s="238">
        <f t="shared" si="36"/>
        <v>0</v>
      </c>
      <c r="J306" s="239">
        <v>0</v>
      </c>
      <c r="K306" s="238">
        <f t="shared" si="37"/>
        <v>0</v>
      </c>
      <c r="L306" s="239">
        <v>0</v>
      </c>
      <c r="M306" s="238">
        <f t="shared" si="38"/>
        <v>0</v>
      </c>
      <c r="N306" s="240">
        <v>20</v>
      </c>
      <c r="O306" s="241">
        <v>16</v>
      </c>
      <c r="P306" s="242" t="s">
        <v>146</v>
      </c>
    </row>
    <row r="307" spans="1:16" s="250" customFormat="1" ht="22.5" customHeight="1">
      <c r="A307" s="243">
        <v>277</v>
      </c>
      <c r="B307" s="243" t="s">
        <v>157</v>
      </c>
      <c r="C307" s="243" t="s">
        <v>160</v>
      </c>
      <c r="D307" s="244" t="s">
        <v>891</v>
      </c>
      <c r="E307" s="245" t="s">
        <v>892</v>
      </c>
      <c r="F307" s="243" t="s">
        <v>171</v>
      </c>
      <c r="G307" s="246">
        <v>1</v>
      </c>
      <c r="H307" s="246"/>
      <c r="I307" s="246">
        <f t="shared" si="36"/>
        <v>0</v>
      </c>
      <c r="J307" s="247">
        <v>0</v>
      </c>
      <c r="K307" s="246">
        <f t="shared" si="37"/>
        <v>0</v>
      </c>
      <c r="L307" s="247">
        <v>0</v>
      </c>
      <c r="M307" s="246">
        <f t="shared" si="38"/>
        <v>0</v>
      </c>
      <c r="N307" s="248">
        <v>20</v>
      </c>
      <c r="O307" s="249">
        <v>32</v>
      </c>
      <c r="P307" s="250" t="s">
        <v>146</v>
      </c>
    </row>
    <row r="308" spans="1:16" s="242" customFormat="1" ht="12.75" customHeight="1">
      <c r="A308" s="235">
        <v>278</v>
      </c>
      <c r="B308" s="235" t="s">
        <v>151</v>
      </c>
      <c r="C308" s="235" t="s">
        <v>150</v>
      </c>
      <c r="D308" s="236" t="s">
        <v>893</v>
      </c>
      <c r="E308" s="237" t="s">
        <v>894</v>
      </c>
      <c r="F308" s="235" t="s">
        <v>171</v>
      </c>
      <c r="G308" s="238">
        <v>1</v>
      </c>
      <c r="H308" s="238"/>
      <c r="I308" s="238">
        <f t="shared" si="36"/>
        <v>0</v>
      </c>
      <c r="J308" s="239">
        <v>0</v>
      </c>
      <c r="K308" s="238">
        <f t="shared" si="37"/>
        <v>0</v>
      </c>
      <c r="L308" s="239">
        <v>0</v>
      </c>
      <c r="M308" s="238">
        <f t="shared" si="38"/>
        <v>0</v>
      </c>
      <c r="N308" s="240">
        <v>20</v>
      </c>
      <c r="O308" s="241">
        <v>16</v>
      </c>
      <c r="P308" s="242" t="s">
        <v>146</v>
      </c>
    </row>
    <row r="309" spans="1:16" s="250" customFormat="1" ht="22.5" customHeight="1">
      <c r="A309" s="243">
        <v>279</v>
      </c>
      <c r="B309" s="243" t="s">
        <v>157</v>
      </c>
      <c r="C309" s="243" t="s">
        <v>160</v>
      </c>
      <c r="D309" s="244" t="s">
        <v>895</v>
      </c>
      <c r="E309" s="245" t="s">
        <v>896</v>
      </c>
      <c r="F309" s="243" t="s">
        <v>171</v>
      </c>
      <c r="G309" s="246">
        <v>1</v>
      </c>
      <c r="H309" s="246"/>
      <c r="I309" s="246">
        <f t="shared" si="36"/>
        <v>0</v>
      </c>
      <c r="J309" s="247">
        <v>0</v>
      </c>
      <c r="K309" s="246">
        <f t="shared" si="37"/>
        <v>0</v>
      </c>
      <c r="L309" s="247">
        <v>0</v>
      </c>
      <c r="M309" s="246">
        <f t="shared" si="38"/>
        <v>0</v>
      </c>
      <c r="N309" s="248">
        <v>20</v>
      </c>
      <c r="O309" s="249">
        <v>32</v>
      </c>
      <c r="P309" s="250" t="s">
        <v>146</v>
      </c>
    </row>
    <row r="310" spans="1:16" s="242" customFormat="1" ht="12.75" customHeight="1">
      <c r="A310" s="235">
        <v>280</v>
      </c>
      <c r="B310" s="235" t="s">
        <v>151</v>
      </c>
      <c r="C310" s="235" t="s">
        <v>150</v>
      </c>
      <c r="D310" s="236" t="s">
        <v>897</v>
      </c>
      <c r="E310" s="237" t="s">
        <v>898</v>
      </c>
      <c r="F310" s="235" t="s">
        <v>171</v>
      </c>
      <c r="G310" s="238">
        <v>1</v>
      </c>
      <c r="H310" s="238"/>
      <c r="I310" s="238">
        <f t="shared" si="36"/>
        <v>0</v>
      </c>
      <c r="J310" s="239">
        <v>0</v>
      </c>
      <c r="K310" s="238">
        <f t="shared" si="37"/>
        <v>0</v>
      </c>
      <c r="L310" s="239">
        <v>0</v>
      </c>
      <c r="M310" s="238">
        <f t="shared" si="38"/>
        <v>0</v>
      </c>
      <c r="N310" s="240">
        <v>20</v>
      </c>
      <c r="O310" s="241">
        <v>16</v>
      </c>
      <c r="P310" s="242" t="s">
        <v>146</v>
      </c>
    </row>
    <row r="311" spans="1:16" s="250" customFormat="1" ht="22.5" customHeight="1">
      <c r="A311" s="243">
        <v>281</v>
      </c>
      <c r="B311" s="243" t="s">
        <v>157</v>
      </c>
      <c r="C311" s="243" t="s">
        <v>160</v>
      </c>
      <c r="D311" s="244" t="s">
        <v>899</v>
      </c>
      <c r="E311" s="245" t="s">
        <v>900</v>
      </c>
      <c r="F311" s="243" t="s">
        <v>171</v>
      </c>
      <c r="G311" s="246">
        <v>1</v>
      </c>
      <c r="H311" s="246"/>
      <c r="I311" s="246">
        <f t="shared" si="36"/>
        <v>0</v>
      </c>
      <c r="J311" s="247">
        <v>0</v>
      </c>
      <c r="K311" s="246">
        <f t="shared" si="37"/>
        <v>0</v>
      </c>
      <c r="L311" s="247">
        <v>0</v>
      </c>
      <c r="M311" s="246">
        <f t="shared" si="38"/>
        <v>0</v>
      </c>
      <c r="N311" s="248">
        <v>20</v>
      </c>
      <c r="O311" s="249">
        <v>32</v>
      </c>
      <c r="P311" s="250" t="s">
        <v>146</v>
      </c>
    </row>
    <row r="312" spans="1:16" s="242" customFormat="1" ht="12.75" customHeight="1">
      <c r="A312" s="235">
        <v>282</v>
      </c>
      <c r="B312" s="235" t="s">
        <v>151</v>
      </c>
      <c r="C312" s="235" t="s">
        <v>150</v>
      </c>
      <c r="D312" s="236" t="s">
        <v>901</v>
      </c>
      <c r="E312" s="237" t="s">
        <v>902</v>
      </c>
      <c r="F312" s="235" t="s">
        <v>171</v>
      </c>
      <c r="G312" s="238">
        <v>1</v>
      </c>
      <c r="H312" s="238"/>
      <c r="I312" s="238">
        <f t="shared" si="36"/>
        <v>0</v>
      </c>
      <c r="J312" s="239">
        <v>0</v>
      </c>
      <c r="K312" s="238">
        <f t="shared" si="37"/>
        <v>0</v>
      </c>
      <c r="L312" s="239">
        <v>0</v>
      </c>
      <c r="M312" s="238">
        <f t="shared" si="38"/>
        <v>0</v>
      </c>
      <c r="N312" s="240">
        <v>20</v>
      </c>
      <c r="O312" s="241">
        <v>16</v>
      </c>
      <c r="P312" s="242" t="s">
        <v>146</v>
      </c>
    </row>
    <row r="313" spans="1:16" s="250" customFormat="1" ht="12.75" customHeight="1">
      <c r="A313" s="243">
        <v>283</v>
      </c>
      <c r="B313" s="243" t="s">
        <v>157</v>
      </c>
      <c r="C313" s="243" t="s">
        <v>160</v>
      </c>
      <c r="D313" s="244" t="s">
        <v>903</v>
      </c>
      <c r="E313" s="245" t="s">
        <v>904</v>
      </c>
      <c r="F313" s="243" t="s">
        <v>171</v>
      </c>
      <c r="G313" s="246">
        <v>1</v>
      </c>
      <c r="H313" s="246"/>
      <c r="I313" s="246">
        <f t="shared" si="36"/>
        <v>0</v>
      </c>
      <c r="J313" s="247">
        <v>0</v>
      </c>
      <c r="K313" s="246">
        <f t="shared" si="37"/>
        <v>0</v>
      </c>
      <c r="L313" s="247">
        <v>0</v>
      </c>
      <c r="M313" s="246">
        <f t="shared" si="38"/>
        <v>0</v>
      </c>
      <c r="N313" s="248">
        <v>20</v>
      </c>
      <c r="O313" s="249">
        <v>32</v>
      </c>
      <c r="P313" s="250" t="s">
        <v>146</v>
      </c>
    </row>
    <row r="314" spans="1:16" s="242" customFormat="1" ht="12.75" customHeight="1">
      <c r="A314" s="235">
        <v>284</v>
      </c>
      <c r="B314" s="235" t="s">
        <v>151</v>
      </c>
      <c r="C314" s="235" t="s">
        <v>150</v>
      </c>
      <c r="D314" s="236" t="s">
        <v>905</v>
      </c>
      <c r="E314" s="237" t="s">
        <v>906</v>
      </c>
      <c r="F314" s="235" t="s">
        <v>171</v>
      </c>
      <c r="G314" s="238">
        <v>1</v>
      </c>
      <c r="H314" s="238"/>
      <c r="I314" s="238">
        <f t="shared" si="36"/>
        <v>0</v>
      </c>
      <c r="J314" s="239">
        <v>0</v>
      </c>
      <c r="K314" s="238">
        <f t="shared" si="37"/>
        <v>0</v>
      </c>
      <c r="L314" s="239">
        <v>0</v>
      </c>
      <c r="M314" s="238">
        <f t="shared" si="38"/>
        <v>0</v>
      </c>
      <c r="N314" s="240">
        <v>20</v>
      </c>
      <c r="O314" s="241">
        <v>16</v>
      </c>
      <c r="P314" s="242" t="s">
        <v>146</v>
      </c>
    </row>
    <row r="315" spans="1:16" s="250" customFormat="1" ht="22.5" customHeight="1">
      <c r="A315" s="243">
        <v>285</v>
      </c>
      <c r="B315" s="243" t="s">
        <v>157</v>
      </c>
      <c r="C315" s="243" t="s">
        <v>160</v>
      </c>
      <c r="D315" s="244" t="s">
        <v>907</v>
      </c>
      <c r="E315" s="245" t="s">
        <v>908</v>
      </c>
      <c r="F315" s="243" t="s">
        <v>171</v>
      </c>
      <c r="G315" s="246">
        <v>1</v>
      </c>
      <c r="H315" s="246"/>
      <c r="I315" s="246">
        <f t="shared" si="36"/>
        <v>0</v>
      </c>
      <c r="J315" s="247">
        <v>0</v>
      </c>
      <c r="K315" s="246">
        <f t="shared" si="37"/>
        <v>0</v>
      </c>
      <c r="L315" s="247">
        <v>0</v>
      </c>
      <c r="M315" s="246">
        <f t="shared" si="38"/>
        <v>0</v>
      </c>
      <c r="N315" s="248">
        <v>20</v>
      </c>
      <c r="O315" s="249">
        <v>32</v>
      </c>
      <c r="P315" s="250" t="s">
        <v>146</v>
      </c>
    </row>
    <row r="316" spans="1:16" s="242" customFormat="1" ht="12.75" customHeight="1">
      <c r="A316" s="235">
        <v>286</v>
      </c>
      <c r="B316" s="235" t="s">
        <v>151</v>
      </c>
      <c r="C316" s="235" t="s">
        <v>150</v>
      </c>
      <c r="D316" s="236" t="s">
        <v>909</v>
      </c>
      <c r="E316" s="237" t="s">
        <v>910</v>
      </c>
      <c r="F316" s="235" t="s">
        <v>171</v>
      </c>
      <c r="G316" s="238">
        <v>2</v>
      </c>
      <c r="H316" s="238"/>
      <c r="I316" s="238">
        <f t="shared" si="36"/>
        <v>0</v>
      </c>
      <c r="J316" s="239">
        <v>0</v>
      </c>
      <c r="K316" s="238">
        <f t="shared" si="37"/>
        <v>0</v>
      </c>
      <c r="L316" s="239">
        <v>0</v>
      </c>
      <c r="M316" s="238">
        <f t="shared" si="38"/>
        <v>0</v>
      </c>
      <c r="N316" s="240">
        <v>20</v>
      </c>
      <c r="O316" s="241">
        <v>16</v>
      </c>
      <c r="P316" s="242" t="s">
        <v>146</v>
      </c>
    </row>
    <row r="317" spans="1:16" s="250" customFormat="1" ht="22.5" customHeight="1">
      <c r="A317" s="243">
        <v>287</v>
      </c>
      <c r="B317" s="243" t="s">
        <v>157</v>
      </c>
      <c r="C317" s="243" t="s">
        <v>160</v>
      </c>
      <c r="D317" s="244" t="s">
        <v>911</v>
      </c>
      <c r="E317" s="245" t="s">
        <v>912</v>
      </c>
      <c r="F317" s="243" t="s">
        <v>171</v>
      </c>
      <c r="G317" s="246">
        <v>2</v>
      </c>
      <c r="H317" s="246"/>
      <c r="I317" s="246">
        <f t="shared" si="36"/>
        <v>0</v>
      </c>
      <c r="J317" s="247">
        <v>0</v>
      </c>
      <c r="K317" s="246">
        <f t="shared" si="37"/>
        <v>0</v>
      </c>
      <c r="L317" s="247">
        <v>0</v>
      </c>
      <c r="M317" s="246">
        <f t="shared" si="38"/>
        <v>0</v>
      </c>
      <c r="N317" s="248">
        <v>20</v>
      </c>
      <c r="O317" s="249">
        <v>32</v>
      </c>
      <c r="P317" s="250" t="s">
        <v>146</v>
      </c>
    </row>
    <row r="318" spans="1:16" s="242" customFormat="1" ht="12.75" customHeight="1">
      <c r="A318" s="235">
        <v>288</v>
      </c>
      <c r="B318" s="235" t="s">
        <v>151</v>
      </c>
      <c r="C318" s="235" t="s">
        <v>150</v>
      </c>
      <c r="D318" s="236" t="s">
        <v>913</v>
      </c>
      <c r="E318" s="237" t="s">
        <v>914</v>
      </c>
      <c r="F318" s="235" t="s">
        <v>171</v>
      </c>
      <c r="G318" s="238">
        <v>1</v>
      </c>
      <c r="H318" s="238"/>
      <c r="I318" s="238">
        <f t="shared" si="36"/>
        <v>0</v>
      </c>
      <c r="J318" s="239">
        <v>0</v>
      </c>
      <c r="K318" s="238">
        <f t="shared" si="37"/>
        <v>0</v>
      </c>
      <c r="L318" s="239">
        <v>0</v>
      </c>
      <c r="M318" s="238">
        <f t="shared" si="38"/>
        <v>0</v>
      </c>
      <c r="N318" s="240">
        <v>20</v>
      </c>
      <c r="O318" s="241">
        <v>16</v>
      </c>
      <c r="P318" s="242" t="s">
        <v>146</v>
      </c>
    </row>
    <row r="319" spans="1:16" s="250" customFormat="1" ht="22.5" customHeight="1">
      <c r="A319" s="243">
        <v>289</v>
      </c>
      <c r="B319" s="243" t="s">
        <v>157</v>
      </c>
      <c r="C319" s="243" t="s">
        <v>160</v>
      </c>
      <c r="D319" s="244" t="s">
        <v>915</v>
      </c>
      <c r="E319" s="245" t="s">
        <v>916</v>
      </c>
      <c r="F319" s="243" t="s">
        <v>171</v>
      </c>
      <c r="G319" s="246">
        <v>1</v>
      </c>
      <c r="H319" s="246"/>
      <c r="I319" s="246">
        <f t="shared" si="36"/>
        <v>0</v>
      </c>
      <c r="J319" s="247">
        <v>0</v>
      </c>
      <c r="K319" s="246">
        <f t="shared" si="37"/>
        <v>0</v>
      </c>
      <c r="L319" s="247">
        <v>0</v>
      </c>
      <c r="M319" s="246">
        <f t="shared" si="38"/>
        <v>0</v>
      </c>
      <c r="N319" s="248">
        <v>20</v>
      </c>
      <c r="O319" s="249">
        <v>32</v>
      </c>
      <c r="P319" s="250" t="s">
        <v>146</v>
      </c>
    </row>
    <row r="320" spans="1:16" s="242" customFormat="1" ht="12.75" customHeight="1">
      <c r="A320" s="235">
        <v>290</v>
      </c>
      <c r="B320" s="235" t="s">
        <v>151</v>
      </c>
      <c r="C320" s="235" t="s">
        <v>150</v>
      </c>
      <c r="D320" s="236" t="s">
        <v>917</v>
      </c>
      <c r="E320" s="237" t="s">
        <v>918</v>
      </c>
      <c r="F320" s="235" t="s">
        <v>171</v>
      </c>
      <c r="G320" s="238">
        <v>3</v>
      </c>
      <c r="H320" s="238"/>
      <c r="I320" s="238">
        <f t="shared" si="36"/>
        <v>0</v>
      </c>
      <c r="J320" s="239">
        <v>0</v>
      </c>
      <c r="K320" s="238">
        <f t="shared" si="37"/>
        <v>0</v>
      </c>
      <c r="L320" s="239">
        <v>0</v>
      </c>
      <c r="M320" s="238">
        <f t="shared" si="38"/>
        <v>0</v>
      </c>
      <c r="N320" s="240">
        <v>20</v>
      </c>
      <c r="O320" s="241">
        <v>16</v>
      </c>
      <c r="P320" s="242" t="s">
        <v>146</v>
      </c>
    </row>
    <row r="321" spans="1:16" s="250" customFormat="1" ht="22.5" customHeight="1">
      <c r="A321" s="243">
        <v>291</v>
      </c>
      <c r="B321" s="243" t="s">
        <v>157</v>
      </c>
      <c r="C321" s="243" t="s">
        <v>160</v>
      </c>
      <c r="D321" s="244" t="s">
        <v>919</v>
      </c>
      <c r="E321" s="245" t="s">
        <v>920</v>
      </c>
      <c r="F321" s="243" t="s">
        <v>171</v>
      </c>
      <c r="G321" s="246">
        <v>3</v>
      </c>
      <c r="H321" s="246"/>
      <c r="I321" s="246">
        <f t="shared" si="36"/>
        <v>0</v>
      </c>
      <c r="J321" s="247">
        <v>0</v>
      </c>
      <c r="K321" s="246">
        <f t="shared" si="37"/>
        <v>0</v>
      </c>
      <c r="L321" s="247">
        <v>0</v>
      </c>
      <c r="M321" s="246">
        <f t="shared" si="38"/>
        <v>0</v>
      </c>
      <c r="N321" s="248">
        <v>20</v>
      </c>
      <c r="O321" s="249">
        <v>32</v>
      </c>
      <c r="P321" s="250" t="s">
        <v>146</v>
      </c>
    </row>
    <row r="322" spans="1:16" s="242" customFormat="1" ht="12.75" customHeight="1">
      <c r="A322" s="235">
        <v>292</v>
      </c>
      <c r="B322" s="235" t="s">
        <v>151</v>
      </c>
      <c r="C322" s="235" t="s">
        <v>150</v>
      </c>
      <c r="D322" s="236" t="s">
        <v>921</v>
      </c>
      <c r="E322" s="237" t="s">
        <v>922</v>
      </c>
      <c r="F322" s="235" t="s">
        <v>171</v>
      </c>
      <c r="G322" s="238">
        <v>6</v>
      </c>
      <c r="H322" s="238"/>
      <c r="I322" s="238">
        <f t="shared" si="36"/>
        <v>0</v>
      </c>
      <c r="J322" s="239">
        <v>0</v>
      </c>
      <c r="K322" s="238">
        <f t="shared" si="37"/>
        <v>0</v>
      </c>
      <c r="L322" s="239">
        <v>0</v>
      </c>
      <c r="M322" s="238">
        <f t="shared" si="38"/>
        <v>0</v>
      </c>
      <c r="N322" s="240">
        <v>20</v>
      </c>
      <c r="O322" s="241">
        <v>16</v>
      </c>
      <c r="P322" s="242" t="s">
        <v>146</v>
      </c>
    </row>
    <row r="323" spans="1:16" s="250" customFormat="1" ht="22.5" customHeight="1">
      <c r="A323" s="243">
        <v>293</v>
      </c>
      <c r="B323" s="243" t="s">
        <v>157</v>
      </c>
      <c r="C323" s="243" t="s">
        <v>160</v>
      </c>
      <c r="D323" s="244" t="s">
        <v>923</v>
      </c>
      <c r="E323" s="245" t="s">
        <v>924</v>
      </c>
      <c r="F323" s="243" t="s">
        <v>171</v>
      </c>
      <c r="G323" s="246">
        <v>6</v>
      </c>
      <c r="H323" s="246"/>
      <c r="I323" s="246">
        <f t="shared" si="36"/>
        <v>0</v>
      </c>
      <c r="J323" s="247">
        <v>0</v>
      </c>
      <c r="K323" s="246">
        <f t="shared" si="37"/>
        <v>0</v>
      </c>
      <c r="L323" s="247">
        <v>0</v>
      </c>
      <c r="M323" s="246">
        <f t="shared" si="38"/>
        <v>0</v>
      </c>
      <c r="N323" s="248">
        <v>20</v>
      </c>
      <c r="O323" s="249">
        <v>32</v>
      </c>
      <c r="P323" s="250" t="s">
        <v>146</v>
      </c>
    </row>
    <row r="324" spans="1:16" s="242" customFormat="1" ht="12.75" customHeight="1">
      <c r="A324" s="235">
        <v>294</v>
      </c>
      <c r="B324" s="235" t="s">
        <v>151</v>
      </c>
      <c r="C324" s="235" t="s">
        <v>150</v>
      </c>
      <c r="D324" s="236" t="s">
        <v>925</v>
      </c>
      <c r="E324" s="237" t="s">
        <v>926</v>
      </c>
      <c r="F324" s="235" t="s">
        <v>171</v>
      </c>
      <c r="G324" s="238">
        <v>5</v>
      </c>
      <c r="H324" s="238"/>
      <c r="I324" s="238">
        <f t="shared" si="36"/>
        <v>0</v>
      </c>
      <c r="J324" s="239">
        <v>0</v>
      </c>
      <c r="K324" s="238">
        <f t="shared" si="37"/>
        <v>0</v>
      </c>
      <c r="L324" s="239">
        <v>0</v>
      </c>
      <c r="M324" s="238">
        <f t="shared" si="38"/>
        <v>0</v>
      </c>
      <c r="N324" s="240">
        <v>20</v>
      </c>
      <c r="O324" s="241">
        <v>16</v>
      </c>
      <c r="P324" s="242" t="s">
        <v>146</v>
      </c>
    </row>
    <row r="325" spans="1:16" s="250" customFormat="1" ht="22.5" customHeight="1">
      <c r="A325" s="243">
        <v>295</v>
      </c>
      <c r="B325" s="243" t="s">
        <v>157</v>
      </c>
      <c r="C325" s="243" t="s">
        <v>160</v>
      </c>
      <c r="D325" s="244" t="s">
        <v>927</v>
      </c>
      <c r="E325" s="245" t="s">
        <v>928</v>
      </c>
      <c r="F325" s="243" t="s">
        <v>171</v>
      </c>
      <c r="G325" s="246">
        <v>5</v>
      </c>
      <c r="H325" s="246"/>
      <c r="I325" s="246">
        <f t="shared" si="36"/>
        <v>0</v>
      </c>
      <c r="J325" s="247">
        <v>0</v>
      </c>
      <c r="K325" s="246">
        <f t="shared" si="37"/>
        <v>0</v>
      </c>
      <c r="L325" s="247">
        <v>0</v>
      </c>
      <c r="M325" s="246">
        <f t="shared" si="38"/>
        <v>0</v>
      </c>
      <c r="N325" s="248">
        <v>20</v>
      </c>
      <c r="O325" s="249">
        <v>32</v>
      </c>
      <c r="P325" s="250" t="s">
        <v>146</v>
      </c>
    </row>
    <row r="326" spans="1:16" s="242" customFormat="1" ht="12.75" customHeight="1">
      <c r="A326" s="235">
        <v>296</v>
      </c>
      <c r="B326" s="235" t="s">
        <v>151</v>
      </c>
      <c r="C326" s="235" t="s">
        <v>150</v>
      </c>
      <c r="D326" s="236" t="s">
        <v>929</v>
      </c>
      <c r="E326" s="237" t="s">
        <v>930</v>
      </c>
      <c r="F326" s="235" t="s">
        <v>171</v>
      </c>
      <c r="G326" s="238">
        <v>1</v>
      </c>
      <c r="H326" s="238"/>
      <c r="I326" s="238">
        <f t="shared" si="36"/>
        <v>0</v>
      </c>
      <c r="J326" s="239">
        <v>0</v>
      </c>
      <c r="K326" s="238">
        <f t="shared" si="37"/>
        <v>0</v>
      </c>
      <c r="L326" s="239">
        <v>0</v>
      </c>
      <c r="M326" s="238">
        <f t="shared" si="38"/>
        <v>0</v>
      </c>
      <c r="N326" s="240">
        <v>20</v>
      </c>
      <c r="O326" s="241">
        <v>16</v>
      </c>
      <c r="P326" s="242" t="s">
        <v>146</v>
      </c>
    </row>
    <row r="327" spans="1:16" s="250" customFormat="1" ht="22.5" customHeight="1">
      <c r="A327" s="243">
        <v>297</v>
      </c>
      <c r="B327" s="243" t="s">
        <v>157</v>
      </c>
      <c r="C327" s="243" t="s">
        <v>160</v>
      </c>
      <c r="D327" s="244" t="s">
        <v>931</v>
      </c>
      <c r="E327" s="245" t="s">
        <v>932</v>
      </c>
      <c r="F327" s="243" t="s">
        <v>171</v>
      </c>
      <c r="G327" s="246">
        <v>1</v>
      </c>
      <c r="H327" s="246"/>
      <c r="I327" s="246">
        <f t="shared" si="36"/>
        <v>0</v>
      </c>
      <c r="J327" s="247">
        <v>0</v>
      </c>
      <c r="K327" s="246">
        <f t="shared" si="37"/>
        <v>0</v>
      </c>
      <c r="L327" s="247">
        <v>0</v>
      </c>
      <c r="M327" s="246">
        <f t="shared" si="38"/>
        <v>0</v>
      </c>
      <c r="N327" s="248">
        <v>20</v>
      </c>
      <c r="O327" s="249">
        <v>32</v>
      </c>
      <c r="P327" s="250" t="s">
        <v>146</v>
      </c>
    </row>
    <row r="328" spans="1:16" s="242" customFormat="1" ht="12.75" customHeight="1">
      <c r="A328" s="235">
        <v>298</v>
      </c>
      <c r="B328" s="235" t="s">
        <v>151</v>
      </c>
      <c r="C328" s="235" t="s">
        <v>150</v>
      </c>
      <c r="D328" s="236" t="s">
        <v>933</v>
      </c>
      <c r="E328" s="237" t="s">
        <v>934</v>
      </c>
      <c r="F328" s="235" t="s">
        <v>171</v>
      </c>
      <c r="G328" s="238">
        <v>1</v>
      </c>
      <c r="H328" s="238"/>
      <c r="I328" s="238">
        <f t="shared" si="36"/>
        <v>0</v>
      </c>
      <c r="J328" s="239">
        <v>0</v>
      </c>
      <c r="K328" s="238">
        <f t="shared" si="37"/>
        <v>0</v>
      </c>
      <c r="L328" s="239">
        <v>0</v>
      </c>
      <c r="M328" s="238">
        <f t="shared" si="38"/>
        <v>0</v>
      </c>
      <c r="N328" s="240">
        <v>20</v>
      </c>
      <c r="O328" s="241">
        <v>16</v>
      </c>
      <c r="P328" s="242" t="s">
        <v>146</v>
      </c>
    </row>
    <row r="329" spans="1:16" s="250" customFormat="1" ht="22.5" customHeight="1">
      <c r="A329" s="243">
        <v>299</v>
      </c>
      <c r="B329" s="243" t="s">
        <v>157</v>
      </c>
      <c r="C329" s="243" t="s">
        <v>160</v>
      </c>
      <c r="D329" s="244" t="s">
        <v>935</v>
      </c>
      <c r="E329" s="245" t="s">
        <v>936</v>
      </c>
      <c r="F329" s="243" t="s">
        <v>171</v>
      </c>
      <c r="G329" s="246">
        <v>1</v>
      </c>
      <c r="H329" s="246"/>
      <c r="I329" s="246">
        <f t="shared" si="36"/>
        <v>0</v>
      </c>
      <c r="J329" s="247">
        <v>0</v>
      </c>
      <c r="K329" s="246">
        <f t="shared" si="37"/>
        <v>0</v>
      </c>
      <c r="L329" s="247">
        <v>0</v>
      </c>
      <c r="M329" s="246">
        <f t="shared" si="38"/>
        <v>0</v>
      </c>
      <c r="N329" s="248">
        <v>20</v>
      </c>
      <c r="O329" s="249">
        <v>32</v>
      </c>
      <c r="P329" s="250" t="s">
        <v>146</v>
      </c>
    </row>
    <row r="330" spans="1:16" s="242" customFormat="1" ht="22.5" customHeight="1">
      <c r="A330" s="235">
        <v>300</v>
      </c>
      <c r="B330" s="235" t="s">
        <v>151</v>
      </c>
      <c r="C330" s="235" t="s">
        <v>150</v>
      </c>
      <c r="D330" s="236" t="s">
        <v>937</v>
      </c>
      <c r="E330" s="237" t="s">
        <v>938</v>
      </c>
      <c r="F330" s="235" t="s">
        <v>939</v>
      </c>
      <c r="G330" s="238">
        <v>138</v>
      </c>
      <c r="H330" s="238"/>
      <c r="I330" s="238">
        <f t="shared" si="36"/>
        <v>0</v>
      </c>
      <c r="J330" s="239">
        <v>0</v>
      </c>
      <c r="K330" s="238">
        <f t="shared" si="37"/>
        <v>0</v>
      </c>
      <c r="L330" s="239">
        <v>0</v>
      </c>
      <c r="M330" s="238">
        <f t="shared" si="38"/>
        <v>0</v>
      </c>
      <c r="N330" s="240">
        <v>20</v>
      </c>
      <c r="O330" s="241">
        <v>16</v>
      </c>
      <c r="P330" s="242" t="s">
        <v>146</v>
      </c>
    </row>
    <row r="331" spans="1:16" s="250" customFormat="1" ht="12.75" customHeight="1">
      <c r="A331" s="243">
        <v>301</v>
      </c>
      <c r="B331" s="243" t="s">
        <v>157</v>
      </c>
      <c r="C331" s="243" t="s">
        <v>160</v>
      </c>
      <c r="D331" s="244" t="s">
        <v>940</v>
      </c>
      <c r="E331" s="245" t="s">
        <v>941</v>
      </c>
      <c r="F331" s="243" t="s">
        <v>171</v>
      </c>
      <c r="G331" s="246">
        <v>23</v>
      </c>
      <c r="H331" s="246"/>
      <c r="I331" s="246">
        <f t="shared" si="36"/>
        <v>0</v>
      </c>
      <c r="J331" s="247">
        <v>0</v>
      </c>
      <c r="K331" s="246">
        <f t="shared" si="37"/>
        <v>0</v>
      </c>
      <c r="L331" s="247">
        <v>0</v>
      </c>
      <c r="M331" s="246">
        <f t="shared" si="38"/>
        <v>0</v>
      </c>
      <c r="N331" s="248">
        <v>20</v>
      </c>
      <c r="O331" s="249">
        <v>32</v>
      </c>
      <c r="P331" s="250" t="s">
        <v>146</v>
      </c>
    </row>
    <row r="332" spans="1:16" s="242" customFormat="1" ht="22.5" customHeight="1">
      <c r="A332" s="235">
        <v>302</v>
      </c>
      <c r="B332" s="235" t="s">
        <v>151</v>
      </c>
      <c r="C332" s="235" t="s">
        <v>150</v>
      </c>
      <c r="D332" s="236" t="s">
        <v>942</v>
      </c>
      <c r="E332" s="237" t="s">
        <v>943</v>
      </c>
      <c r="F332" s="235" t="s">
        <v>939</v>
      </c>
      <c r="G332" s="238">
        <v>6700</v>
      </c>
      <c r="H332" s="238"/>
      <c r="I332" s="238">
        <f t="shared" si="36"/>
        <v>0</v>
      </c>
      <c r="J332" s="239">
        <v>0</v>
      </c>
      <c r="K332" s="238">
        <f t="shared" si="37"/>
        <v>0</v>
      </c>
      <c r="L332" s="239">
        <v>0</v>
      </c>
      <c r="M332" s="238">
        <f t="shared" si="38"/>
        <v>0</v>
      </c>
      <c r="N332" s="240">
        <v>20</v>
      </c>
      <c r="O332" s="241">
        <v>16</v>
      </c>
      <c r="P332" s="242" t="s">
        <v>146</v>
      </c>
    </row>
    <row r="333" spans="1:16" s="250" customFormat="1" ht="12.75" customHeight="1">
      <c r="A333" s="243">
        <v>303</v>
      </c>
      <c r="B333" s="243" t="s">
        <v>157</v>
      </c>
      <c r="C333" s="243" t="s">
        <v>160</v>
      </c>
      <c r="D333" s="244" t="s">
        <v>944</v>
      </c>
      <c r="E333" s="245" t="s">
        <v>945</v>
      </c>
      <c r="F333" s="243" t="s">
        <v>939</v>
      </c>
      <c r="G333" s="246">
        <v>6700</v>
      </c>
      <c r="H333" s="246"/>
      <c r="I333" s="246">
        <f t="shared" si="36"/>
        <v>0</v>
      </c>
      <c r="J333" s="247">
        <v>0</v>
      </c>
      <c r="K333" s="246">
        <f t="shared" si="37"/>
        <v>0</v>
      </c>
      <c r="L333" s="247">
        <v>0</v>
      </c>
      <c r="M333" s="246">
        <f t="shared" si="38"/>
        <v>0</v>
      </c>
      <c r="N333" s="248">
        <v>20</v>
      </c>
      <c r="O333" s="249">
        <v>32</v>
      </c>
      <c r="P333" s="250" t="s">
        <v>146</v>
      </c>
    </row>
    <row r="334" spans="1:16" s="242" customFormat="1" ht="22.5" customHeight="1">
      <c r="A334" s="235">
        <v>304</v>
      </c>
      <c r="B334" s="235" t="s">
        <v>151</v>
      </c>
      <c r="C334" s="235" t="s">
        <v>150</v>
      </c>
      <c r="D334" s="236" t="s">
        <v>946</v>
      </c>
      <c r="E334" s="237" t="s">
        <v>947</v>
      </c>
      <c r="F334" s="235" t="s">
        <v>64</v>
      </c>
      <c r="G334" s="238">
        <v>3787.5520000000001</v>
      </c>
      <c r="H334" s="238"/>
      <c r="I334" s="238">
        <f t="shared" si="36"/>
        <v>0</v>
      </c>
      <c r="J334" s="239">
        <v>0</v>
      </c>
      <c r="K334" s="238">
        <f t="shared" si="37"/>
        <v>0</v>
      </c>
      <c r="L334" s="239">
        <v>0</v>
      </c>
      <c r="M334" s="238">
        <f t="shared" si="38"/>
        <v>0</v>
      </c>
      <c r="N334" s="240">
        <v>20</v>
      </c>
      <c r="O334" s="241">
        <v>16</v>
      </c>
      <c r="P334" s="242" t="s">
        <v>146</v>
      </c>
    </row>
    <row r="335" spans="1:16" s="232" customFormat="1" ht="12.75" customHeight="1">
      <c r="B335" s="233" t="s">
        <v>58</v>
      </c>
      <c r="D335" s="232" t="s">
        <v>948</v>
      </c>
      <c r="E335" s="232" t="s">
        <v>949</v>
      </c>
      <c r="I335" s="234">
        <f>SUM(I336:I345)</f>
        <v>0</v>
      </c>
      <c r="K335" s="234">
        <f>SUM(K336:K345)</f>
        <v>0</v>
      </c>
      <c r="M335" s="234">
        <f>SUM(M336:M345)</f>
        <v>0</v>
      </c>
      <c r="P335" s="232" t="s">
        <v>152</v>
      </c>
    </row>
    <row r="336" spans="1:16" s="242" customFormat="1" ht="22.5" customHeight="1">
      <c r="A336" s="235">
        <v>305</v>
      </c>
      <c r="B336" s="235" t="s">
        <v>151</v>
      </c>
      <c r="C336" s="235" t="s">
        <v>150</v>
      </c>
      <c r="D336" s="236" t="s">
        <v>950</v>
      </c>
      <c r="E336" s="237" t="s">
        <v>951</v>
      </c>
      <c r="F336" s="235" t="s">
        <v>250</v>
      </c>
      <c r="G336" s="238">
        <v>149.36000000000001</v>
      </c>
      <c r="H336" s="238"/>
      <c r="I336" s="238">
        <f t="shared" ref="I336:I345" si="39">ROUND(G336*H336,3)</f>
        <v>0</v>
      </c>
      <c r="J336" s="239">
        <v>0</v>
      </c>
      <c r="K336" s="238">
        <f t="shared" ref="K336:K345" si="40">G336*J336</f>
        <v>0</v>
      </c>
      <c r="L336" s="239">
        <v>0</v>
      </c>
      <c r="M336" s="238">
        <f t="shared" ref="M336:M345" si="41">G336*L336</f>
        <v>0</v>
      </c>
      <c r="N336" s="240">
        <v>20</v>
      </c>
      <c r="O336" s="241">
        <v>16</v>
      </c>
      <c r="P336" s="242" t="s">
        <v>146</v>
      </c>
    </row>
    <row r="337" spans="1:16" s="242" customFormat="1" ht="12.75" customHeight="1">
      <c r="A337" s="235">
        <v>306</v>
      </c>
      <c r="B337" s="235" t="s">
        <v>151</v>
      </c>
      <c r="C337" s="235" t="s">
        <v>150</v>
      </c>
      <c r="D337" s="236" t="s">
        <v>952</v>
      </c>
      <c r="E337" s="237" t="s">
        <v>953</v>
      </c>
      <c r="F337" s="235" t="s">
        <v>161</v>
      </c>
      <c r="G337" s="238">
        <v>191.4</v>
      </c>
      <c r="H337" s="238"/>
      <c r="I337" s="238">
        <f t="shared" si="39"/>
        <v>0</v>
      </c>
      <c r="J337" s="239">
        <v>0</v>
      </c>
      <c r="K337" s="238">
        <f t="shared" si="40"/>
        <v>0</v>
      </c>
      <c r="L337" s="239">
        <v>0</v>
      </c>
      <c r="M337" s="238">
        <f t="shared" si="41"/>
        <v>0</v>
      </c>
      <c r="N337" s="240">
        <v>20</v>
      </c>
      <c r="O337" s="241">
        <v>16</v>
      </c>
      <c r="P337" s="242" t="s">
        <v>146</v>
      </c>
    </row>
    <row r="338" spans="1:16" s="250" customFormat="1" ht="12.75" customHeight="1">
      <c r="A338" s="243">
        <v>307</v>
      </c>
      <c r="B338" s="243" t="s">
        <v>157</v>
      </c>
      <c r="C338" s="243" t="s">
        <v>160</v>
      </c>
      <c r="D338" s="244" t="s">
        <v>954</v>
      </c>
      <c r="E338" s="245" t="s">
        <v>955</v>
      </c>
      <c r="F338" s="243" t="s">
        <v>161</v>
      </c>
      <c r="G338" s="246">
        <v>195.22800000000001</v>
      </c>
      <c r="H338" s="246"/>
      <c r="I338" s="246">
        <f t="shared" si="39"/>
        <v>0</v>
      </c>
      <c r="J338" s="247">
        <v>0</v>
      </c>
      <c r="K338" s="246">
        <f t="shared" si="40"/>
        <v>0</v>
      </c>
      <c r="L338" s="247">
        <v>0</v>
      </c>
      <c r="M338" s="246">
        <f t="shared" si="41"/>
        <v>0</v>
      </c>
      <c r="N338" s="248">
        <v>20</v>
      </c>
      <c r="O338" s="249">
        <v>32</v>
      </c>
      <c r="P338" s="250" t="s">
        <v>146</v>
      </c>
    </row>
    <row r="339" spans="1:16" s="242" customFormat="1" ht="22.5" customHeight="1">
      <c r="A339" s="235">
        <v>308</v>
      </c>
      <c r="B339" s="235" t="s">
        <v>151</v>
      </c>
      <c r="C339" s="235" t="s">
        <v>150</v>
      </c>
      <c r="D339" s="236" t="s">
        <v>956</v>
      </c>
      <c r="E339" s="237" t="s">
        <v>957</v>
      </c>
      <c r="F339" s="235" t="s">
        <v>250</v>
      </c>
      <c r="G339" s="238">
        <v>416.6</v>
      </c>
      <c r="H339" s="238"/>
      <c r="I339" s="238">
        <f t="shared" si="39"/>
        <v>0</v>
      </c>
      <c r="J339" s="239">
        <v>0</v>
      </c>
      <c r="K339" s="238">
        <f t="shared" si="40"/>
        <v>0</v>
      </c>
      <c r="L339" s="239">
        <v>0</v>
      </c>
      <c r="M339" s="238">
        <f t="shared" si="41"/>
        <v>0</v>
      </c>
      <c r="N339" s="240">
        <v>20</v>
      </c>
      <c r="O339" s="241">
        <v>16</v>
      </c>
      <c r="P339" s="242" t="s">
        <v>146</v>
      </c>
    </row>
    <row r="340" spans="1:16" s="250" customFormat="1" ht="12.75" customHeight="1">
      <c r="A340" s="243">
        <v>309</v>
      </c>
      <c r="B340" s="243" t="s">
        <v>157</v>
      </c>
      <c r="C340" s="243" t="s">
        <v>160</v>
      </c>
      <c r="D340" s="244" t="s">
        <v>958</v>
      </c>
      <c r="E340" s="245" t="s">
        <v>959</v>
      </c>
      <c r="F340" s="243" t="s">
        <v>250</v>
      </c>
      <c r="G340" s="246">
        <v>577.279</v>
      </c>
      <c r="H340" s="246"/>
      <c r="I340" s="246">
        <f t="shared" si="39"/>
        <v>0</v>
      </c>
      <c r="J340" s="247">
        <v>0</v>
      </c>
      <c r="K340" s="246">
        <f t="shared" si="40"/>
        <v>0</v>
      </c>
      <c r="L340" s="247">
        <v>0</v>
      </c>
      <c r="M340" s="246">
        <f t="shared" si="41"/>
        <v>0</v>
      </c>
      <c r="N340" s="248">
        <v>20</v>
      </c>
      <c r="O340" s="249">
        <v>32</v>
      </c>
      <c r="P340" s="250" t="s">
        <v>146</v>
      </c>
    </row>
    <row r="341" spans="1:16" s="242" customFormat="1" ht="22.5" customHeight="1">
      <c r="A341" s="235">
        <v>310</v>
      </c>
      <c r="B341" s="235" t="s">
        <v>151</v>
      </c>
      <c r="C341" s="235" t="s">
        <v>150</v>
      </c>
      <c r="D341" s="236" t="s">
        <v>960</v>
      </c>
      <c r="E341" s="237" t="s">
        <v>961</v>
      </c>
      <c r="F341" s="235" t="s">
        <v>250</v>
      </c>
      <c r="G341" s="238">
        <v>196.4</v>
      </c>
      <c r="H341" s="238"/>
      <c r="I341" s="238">
        <f t="shared" si="39"/>
        <v>0</v>
      </c>
      <c r="J341" s="239">
        <v>0</v>
      </c>
      <c r="K341" s="238">
        <f t="shared" si="40"/>
        <v>0</v>
      </c>
      <c r="L341" s="239">
        <v>0</v>
      </c>
      <c r="M341" s="238">
        <f t="shared" si="41"/>
        <v>0</v>
      </c>
      <c r="N341" s="240">
        <v>20</v>
      </c>
      <c r="O341" s="241">
        <v>16</v>
      </c>
      <c r="P341" s="242" t="s">
        <v>146</v>
      </c>
    </row>
    <row r="342" spans="1:16" s="250" customFormat="1" ht="12.75" customHeight="1">
      <c r="A342" s="243">
        <v>311</v>
      </c>
      <c r="B342" s="243" t="s">
        <v>157</v>
      </c>
      <c r="C342" s="243" t="s">
        <v>160</v>
      </c>
      <c r="D342" s="244" t="s">
        <v>962</v>
      </c>
      <c r="E342" s="245" t="s">
        <v>963</v>
      </c>
      <c r="F342" s="243" t="s">
        <v>250</v>
      </c>
      <c r="G342" s="246">
        <v>123.624</v>
      </c>
      <c r="H342" s="246"/>
      <c r="I342" s="246">
        <f t="shared" si="39"/>
        <v>0</v>
      </c>
      <c r="J342" s="247">
        <v>0</v>
      </c>
      <c r="K342" s="246">
        <f t="shared" si="40"/>
        <v>0</v>
      </c>
      <c r="L342" s="247">
        <v>0</v>
      </c>
      <c r="M342" s="246">
        <f t="shared" si="41"/>
        <v>0</v>
      </c>
      <c r="N342" s="248">
        <v>20</v>
      </c>
      <c r="O342" s="249">
        <v>32</v>
      </c>
      <c r="P342" s="250" t="s">
        <v>146</v>
      </c>
    </row>
    <row r="343" spans="1:16" s="242" customFormat="1" ht="12.75" customHeight="1">
      <c r="A343" s="235">
        <v>312</v>
      </c>
      <c r="B343" s="235" t="s">
        <v>151</v>
      </c>
      <c r="C343" s="235" t="s">
        <v>150</v>
      </c>
      <c r="D343" s="236" t="s">
        <v>964</v>
      </c>
      <c r="E343" s="237" t="s">
        <v>965</v>
      </c>
      <c r="F343" s="235" t="s">
        <v>250</v>
      </c>
      <c r="G343" s="238">
        <v>113.8</v>
      </c>
      <c r="H343" s="238"/>
      <c r="I343" s="238">
        <f t="shared" si="39"/>
        <v>0</v>
      </c>
      <c r="J343" s="239">
        <v>0</v>
      </c>
      <c r="K343" s="238">
        <f t="shared" si="40"/>
        <v>0</v>
      </c>
      <c r="L343" s="239">
        <v>0</v>
      </c>
      <c r="M343" s="238">
        <f t="shared" si="41"/>
        <v>0</v>
      </c>
      <c r="N343" s="240">
        <v>20</v>
      </c>
      <c r="O343" s="241">
        <v>16</v>
      </c>
      <c r="P343" s="242" t="s">
        <v>146</v>
      </c>
    </row>
    <row r="344" spans="1:16" s="242" customFormat="1" ht="12.75" customHeight="1">
      <c r="A344" s="235">
        <v>313</v>
      </c>
      <c r="B344" s="235" t="s">
        <v>151</v>
      </c>
      <c r="C344" s="235" t="s">
        <v>150</v>
      </c>
      <c r="D344" s="236" t="s">
        <v>966</v>
      </c>
      <c r="E344" s="237" t="s">
        <v>967</v>
      </c>
      <c r="F344" s="235" t="s">
        <v>250</v>
      </c>
      <c r="G344" s="238">
        <v>762.36</v>
      </c>
      <c r="H344" s="238"/>
      <c r="I344" s="238">
        <f t="shared" si="39"/>
        <v>0</v>
      </c>
      <c r="J344" s="239">
        <v>0</v>
      </c>
      <c r="K344" s="238">
        <f t="shared" si="40"/>
        <v>0</v>
      </c>
      <c r="L344" s="239">
        <v>0</v>
      </c>
      <c r="M344" s="238">
        <f t="shared" si="41"/>
        <v>0</v>
      </c>
      <c r="N344" s="240">
        <v>20</v>
      </c>
      <c r="O344" s="241">
        <v>16</v>
      </c>
      <c r="P344" s="242" t="s">
        <v>146</v>
      </c>
    </row>
    <row r="345" spans="1:16" s="242" customFormat="1" ht="12.75" customHeight="1">
      <c r="A345" s="235">
        <v>314</v>
      </c>
      <c r="B345" s="235" t="s">
        <v>151</v>
      </c>
      <c r="C345" s="235" t="s">
        <v>150</v>
      </c>
      <c r="D345" s="236" t="s">
        <v>968</v>
      </c>
      <c r="E345" s="237" t="s">
        <v>969</v>
      </c>
      <c r="F345" s="235" t="s">
        <v>64</v>
      </c>
      <c r="G345" s="238">
        <v>273.55399999999997</v>
      </c>
      <c r="H345" s="238"/>
      <c r="I345" s="238">
        <f t="shared" si="39"/>
        <v>0</v>
      </c>
      <c r="J345" s="239">
        <v>0</v>
      </c>
      <c r="K345" s="238">
        <f t="shared" si="40"/>
        <v>0</v>
      </c>
      <c r="L345" s="239">
        <v>0</v>
      </c>
      <c r="M345" s="238">
        <f t="shared" si="41"/>
        <v>0</v>
      </c>
      <c r="N345" s="240">
        <v>20</v>
      </c>
      <c r="O345" s="241">
        <v>16</v>
      </c>
      <c r="P345" s="242" t="s">
        <v>146</v>
      </c>
    </row>
    <row r="346" spans="1:16" s="232" customFormat="1" ht="12.75" customHeight="1">
      <c r="B346" s="233" t="s">
        <v>58</v>
      </c>
      <c r="D346" s="232" t="s">
        <v>970</v>
      </c>
      <c r="E346" s="232" t="s">
        <v>971</v>
      </c>
      <c r="I346" s="234">
        <f>SUM(I347:I366)</f>
        <v>0</v>
      </c>
      <c r="K346" s="234">
        <f>SUM(K347:K366)</f>
        <v>0</v>
      </c>
      <c r="M346" s="234">
        <f>SUM(M347:M366)</f>
        <v>0</v>
      </c>
      <c r="P346" s="232" t="s">
        <v>152</v>
      </c>
    </row>
    <row r="347" spans="1:16" s="242" customFormat="1" ht="12.75" customHeight="1">
      <c r="A347" s="235">
        <v>315</v>
      </c>
      <c r="B347" s="235" t="s">
        <v>151</v>
      </c>
      <c r="C347" s="235" t="s">
        <v>150</v>
      </c>
      <c r="D347" s="236" t="s">
        <v>972</v>
      </c>
      <c r="E347" s="237" t="s">
        <v>973</v>
      </c>
      <c r="F347" s="235" t="s">
        <v>250</v>
      </c>
      <c r="G347" s="238">
        <v>1857.2</v>
      </c>
      <c r="H347" s="238"/>
      <c r="I347" s="238">
        <f t="shared" ref="I347:I366" si="42">ROUND(G347*H347,3)</f>
        <v>0</v>
      </c>
      <c r="J347" s="239">
        <v>0</v>
      </c>
      <c r="K347" s="238">
        <f t="shared" ref="K347:K366" si="43">G347*J347</f>
        <v>0</v>
      </c>
      <c r="L347" s="239">
        <v>0</v>
      </c>
      <c r="M347" s="238">
        <f t="shared" ref="M347:M366" si="44">G347*L347</f>
        <v>0</v>
      </c>
      <c r="N347" s="240">
        <v>20</v>
      </c>
      <c r="O347" s="241">
        <v>16</v>
      </c>
      <c r="P347" s="242" t="s">
        <v>146</v>
      </c>
    </row>
    <row r="348" spans="1:16" s="250" customFormat="1" ht="12.75" customHeight="1">
      <c r="A348" s="243">
        <v>316</v>
      </c>
      <c r="B348" s="243" t="s">
        <v>157</v>
      </c>
      <c r="C348" s="243" t="s">
        <v>160</v>
      </c>
      <c r="D348" s="244" t="s">
        <v>974</v>
      </c>
      <c r="E348" s="245" t="s">
        <v>975</v>
      </c>
      <c r="F348" s="243" t="s">
        <v>250</v>
      </c>
      <c r="G348" s="246">
        <v>2336.4169999999999</v>
      </c>
      <c r="H348" s="246"/>
      <c r="I348" s="246">
        <f t="shared" si="42"/>
        <v>0</v>
      </c>
      <c r="J348" s="247">
        <v>0</v>
      </c>
      <c r="K348" s="246">
        <f t="shared" si="43"/>
        <v>0</v>
      </c>
      <c r="L348" s="247">
        <v>0</v>
      </c>
      <c r="M348" s="246">
        <f t="shared" si="44"/>
        <v>0</v>
      </c>
      <c r="N348" s="248">
        <v>20</v>
      </c>
      <c r="O348" s="249">
        <v>32</v>
      </c>
      <c r="P348" s="250" t="s">
        <v>146</v>
      </c>
    </row>
    <row r="349" spans="1:16" s="242" customFormat="1" ht="22.5" customHeight="1">
      <c r="A349" s="235">
        <v>317</v>
      </c>
      <c r="B349" s="235" t="s">
        <v>151</v>
      </c>
      <c r="C349" s="235" t="s">
        <v>150</v>
      </c>
      <c r="D349" s="236" t="s">
        <v>976</v>
      </c>
      <c r="E349" s="237" t="s">
        <v>977</v>
      </c>
      <c r="F349" s="235" t="s">
        <v>250</v>
      </c>
      <c r="G349" s="238">
        <v>12.92</v>
      </c>
      <c r="H349" s="238"/>
      <c r="I349" s="238">
        <f t="shared" si="42"/>
        <v>0</v>
      </c>
      <c r="J349" s="239">
        <v>0</v>
      </c>
      <c r="K349" s="238">
        <f t="shared" si="43"/>
        <v>0</v>
      </c>
      <c r="L349" s="239">
        <v>0</v>
      </c>
      <c r="M349" s="238">
        <f t="shared" si="44"/>
        <v>0</v>
      </c>
      <c r="N349" s="240">
        <v>20</v>
      </c>
      <c r="O349" s="241">
        <v>16</v>
      </c>
      <c r="P349" s="242" t="s">
        <v>146</v>
      </c>
    </row>
    <row r="350" spans="1:16" s="250" customFormat="1" ht="12.75" customHeight="1">
      <c r="A350" s="243">
        <v>318</v>
      </c>
      <c r="B350" s="243" t="s">
        <v>157</v>
      </c>
      <c r="C350" s="243" t="s">
        <v>160</v>
      </c>
      <c r="D350" s="244" t="s">
        <v>978</v>
      </c>
      <c r="E350" s="245" t="s">
        <v>979</v>
      </c>
      <c r="F350" s="243" t="s">
        <v>250</v>
      </c>
      <c r="G350" s="246">
        <v>17.053999999999998</v>
      </c>
      <c r="H350" s="246"/>
      <c r="I350" s="246">
        <f t="shared" si="42"/>
        <v>0</v>
      </c>
      <c r="J350" s="247">
        <v>0</v>
      </c>
      <c r="K350" s="246">
        <f t="shared" si="43"/>
        <v>0</v>
      </c>
      <c r="L350" s="247">
        <v>0</v>
      </c>
      <c r="M350" s="246">
        <f t="shared" si="44"/>
        <v>0</v>
      </c>
      <c r="N350" s="248">
        <v>20</v>
      </c>
      <c r="O350" s="249">
        <v>32</v>
      </c>
      <c r="P350" s="250" t="s">
        <v>146</v>
      </c>
    </row>
    <row r="351" spans="1:16" s="242" customFormat="1" ht="12.75" customHeight="1">
      <c r="A351" s="235">
        <v>319</v>
      </c>
      <c r="B351" s="235" t="s">
        <v>151</v>
      </c>
      <c r="C351" s="235" t="s">
        <v>150</v>
      </c>
      <c r="D351" s="236" t="s">
        <v>980</v>
      </c>
      <c r="E351" s="237" t="s">
        <v>981</v>
      </c>
      <c r="F351" s="235" t="s">
        <v>250</v>
      </c>
      <c r="G351" s="238">
        <v>830.3</v>
      </c>
      <c r="H351" s="238"/>
      <c r="I351" s="238">
        <f t="shared" si="42"/>
        <v>0</v>
      </c>
      <c r="J351" s="239">
        <v>0</v>
      </c>
      <c r="K351" s="238">
        <f t="shared" si="43"/>
        <v>0</v>
      </c>
      <c r="L351" s="239">
        <v>0</v>
      </c>
      <c r="M351" s="238">
        <f t="shared" si="44"/>
        <v>0</v>
      </c>
      <c r="N351" s="240">
        <v>20</v>
      </c>
      <c r="O351" s="241">
        <v>16</v>
      </c>
      <c r="P351" s="242" t="s">
        <v>146</v>
      </c>
    </row>
    <row r="352" spans="1:16" s="250" customFormat="1" ht="12.75" customHeight="1">
      <c r="A352" s="243">
        <v>320</v>
      </c>
      <c r="B352" s="243" t="s">
        <v>157</v>
      </c>
      <c r="C352" s="243" t="s">
        <v>160</v>
      </c>
      <c r="D352" s="244" t="s">
        <v>982</v>
      </c>
      <c r="E352" s="245" t="s">
        <v>983</v>
      </c>
      <c r="F352" s="243" t="s">
        <v>250</v>
      </c>
      <c r="G352" s="246">
        <v>1066.24</v>
      </c>
      <c r="H352" s="246"/>
      <c r="I352" s="246">
        <f t="shared" si="42"/>
        <v>0</v>
      </c>
      <c r="J352" s="247">
        <v>0</v>
      </c>
      <c r="K352" s="246">
        <f t="shared" si="43"/>
        <v>0</v>
      </c>
      <c r="L352" s="247">
        <v>0</v>
      </c>
      <c r="M352" s="246">
        <f t="shared" si="44"/>
        <v>0</v>
      </c>
      <c r="N352" s="248">
        <v>20</v>
      </c>
      <c r="O352" s="249">
        <v>32</v>
      </c>
      <c r="P352" s="250" t="s">
        <v>146</v>
      </c>
    </row>
    <row r="353" spans="1:16" s="242" customFormat="1" ht="12.75" customHeight="1">
      <c r="A353" s="235">
        <v>321</v>
      </c>
      <c r="B353" s="235" t="s">
        <v>151</v>
      </c>
      <c r="C353" s="235" t="s">
        <v>150</v>
      </c>
      <c r="D353" s="236" t="s">
        <v>984</v>
      </c>
      <c r="E353" s="237" t="s">
        <v>985</v>
      </c>
      <c r="F353" s="235" t="s">
        <v>250</v>
      </c>
      <c r="G353" s="238">
        <v>136</v>
      </c>
      <c r="H353" s="238"/>
      <c r="I353" s="238">
        <f t="shared" si="42"/>
        <v>0</v>
      </c>
      <c r="J353" s="239">
        <v>0</v>
      </c>
      <c r="K353" s="238">
        <f t="shared" si="43"/>
        <v>0</v>
      </c>
      <c r="L353" s="239">
        <v>0</v>
      </c>
      <c r="M353" s="238">
        <f t="shared" si="44"/>
        <v>0</v>
      </c>
      <c r="N353" s="240">
        <v>20</v>
      </c>
      <c r="O353" s="241">
        <v>16</v>
      </c>
      <c r="P353" s="242" t="s">
        <v>146</v>
      </c>
    </row>
    <row r="354" spans="1:16" s="250" customFormat="1" ht="12.75" customHeight="1">
      <c r="A354" s="243">
        <v>322</v>
      </c>
      <c r="B354" s="243" t="s">
        <v>157</v>
      </c>
      <c r="C354" s="243" t="s">
        <v>160</v>
      </c>
      <c r="D354" s="244" t="s">
        <v>986</v>
      </c>
      <c r="E354" s="245" t="s">
        <v>987</v>
      </c>
      <c r="F354" s="243" t="s">
        <v>250</v>
      </c>
      <c r="G354" s="246">
        <v>165.72</v>
      </c>
      <c r="H354" s="246"/>
      <c r="I354" s="246">
        <f t="shared" si="42"/>
        <v>0</v>
      </c>
      <c r="J354" s="247">
        <v>0</v>
      </c>
      <c r="K354" s="246">
        <f t="shared" si="43"/>
        <v>0</v>
      </c>
      <c r="L354" s="247">
        <v>0</v>
      </c>
      <c r="M354" s="246">
        <f t="shared" si="44"/>
        <v>0</v>
      </c>
      <c r="N354" s="248">
        <v>20</v>
      </c>
      <c r="O354" s="249">
        <v>32</v>
      </c>
      <c r="P354" s="250" t="s">
        <v>146</v>
      </c>
    </row>
    <row r="355" spans="1:16" s="242" customFormat="1" ht="12.75" customHeight="1">
      <c r="A355" s="235">
        <v>323</v>
      </c>
      <c r="B355" s="235" t="s">
        <v>151</v>
      </c>
      <c r="C355" s="235" t="s">
        <v>150</v>
      </c>
      <c r="D355" s="236" t="s">
        <v>988</v>
      </c>
      <c r="E355" s="237" t="s">
        <v>989</v>
      </c>
      <c r="F355" s="235" t="s">
        <v>250</v>
      </c>
      <c r="G355" s="238">
        <v>79.3</v>
      </c>
      <c r="H355" s="238"/>
      <c r="I355" s="238">
        <f t="shared" si="42"/>
        <v>0</v>
      </c>
      <c r="J355" s="239">
        <v>0</v>
      </c>
      <c r="K355" s="238">
        <f t="shared" si="43"/>
        <v>0</v>
      </c>
      <c r="L355" s="239">
        <v>0</v>
      </c>
      <c r="M355" s="238">
        <f t="shared" si="44"/>
        <v>0</v>
      </c>
      <c r="N355" s="240">
        <v>20</v>
      </c>
      <c r="O355" s="241">
        <v>16</v>
      </c>
      <c r="P355" s="242" t="s">
        <v>146</v>
      </c>
    </row>
    <row r="356" spans="1:16" s="250" customFormat="1" ht="12.75" customHeight="1">
      <c r="A356" s="243">
        <v>324</v>
      </c>
      <c r="B356" s="243" t="s">
        <v>157</v>
      </c>
      <c r="C356" s="243" t="s">
        <v>160</v>
      </c>
      <c r="D356" s="244" t="s">
        <v>990</v>
      </c>
      <c r="E356" s="245" t="s">
        <v>991</v>
      </c>
      <c r="F356" s="243" t="s">
        <v>250</v>
      </c>
      <c r="G356" s="246">
        <v>131.5</v>
      </c>
      <c r="H356" s="246"/>
      <c r="I356" s="246">
        <f t="shared" si="42"/>
        <v>0</v>
      </c>
      <c r="J356" s="247">
        <v>0</v>
      </c>
      <c r="K356" s="246">
        <f t="shared" si="43"/>
        <v>0</v>
      </c>
      <c r="L356" s="247">
        <v>0</v>
      </c>
      <c r="M356" s="246">
        <f t="shared" si="44"/>
        <v>0</v>
      </c>
      <c r="N356" s="248">
        <v>20</v>
      </c>
      <c r="O356" s="249">
        <v>32</v>
      </c>
      <c r="P356" s="250" t="s">
        <v>146</v>
      </c>
    </row>
    <row r="357" spans="1:16" s="242" customFormat="1" ht="12.75" customHeight="1">
      <c r="A357" s="235">
        <v>325</v>
      </c>
      <c r="B357" s="235" t="s">
        <v>151</v>
      </c>
      <c r="C357" s="235" t="s">
        <v>150</v>
      </c>
      <c r="D357" s="236" t="s">
        <v>992</v>
      </c>
      <c r="E357" s="237" t="s">
        <v>993</v>
      </c>
      <c r="F357" s="235" t="s">
        <v>161</v>
      </c>
      <c r="G357" s="238">
        <v>2617.79</v>
      </c>
      <c r="H357" s="238"/>
      <c r="I357" s="238">
        <f t="shared" si="42"/>
        <v>0</v>
      </c>
      <c r="J357" s="239">
        <v>0</v>
      </c>
      <c r="K357" s="238">
        <f t="shared" si="43"/>
        <v>0</v>
      </c>
      <c r="L357" s="239">
        <v>0</v>
      </c>
      <c r="M357" s="238">
        <f t="shared" si="44"/>
        <v>0</v>
      </c>
      <c r="N357" s="240">
        <v>20</v>
      </c>
      <c r="O357" s="241">
        <v>16</v>
      </c>
      <c r="P357" s="242" t="s">
        <v>146</v>
      </c>
    </row>
    <row r="358" spans="1:16" s="242" customFormat="1" ht="12.75" customHeight="1">
      <c r="A358" s="235">
        <v>326</v>
      </c>
      <c r="B358" s="235" t="s">
        <v>151</v>
      </c>
      <c r="C358" s="235" t="s">
        <v>150</v>
      </c>
      <c r="D358" s="236" t="s">
        <v>994</v>
      </c>
      <c r="E358" s="237" t="s">
        <v>995</v>
      </c>
      <c r="F358" s="235" t="s">
        <v>161</v>
      </c>
      <c r="G358" s="238">
        <v>92.8</v>
      </c>
      <c r="H358" s="238"/>
      <c r="I358" s="238">
        <f t="shared" si="42"/>
        <v>0</v>
      </c>
      <c r="J358" s="239">
        <v>0</v>
      </c>
      <c r="K358" s="238">
        <f t="shared" si="43"/>
        <v>0</v>
      </c>
      <c r="L358" s="239">
        <v>0</v>
      </c>
      <c r="M358" s="238">
        <f t="shared" si="44"/>
        <v>0</v>
      </c>
      <c r="N358" s="240">
        <v>20</v>
      </c>
      <c r="O358" s="241">
        <v>16</v>
      </c>
      <c r="P358" s="242" t="s">
        <v>146</v>
      </c>
    </row>
    <row r="359" spans="1:16" s="242" customFormat="1" ht="12.75" customHeight="1">
      <c r="A359" s="235">
        <v>327</v>
      </c>
      <c r="B359" s="235" t="s">
        <v>151</v>
      </c>
      <c r="C359" s="235" t="s">
        <v>150</v>
      </c>
      <c r="D359" s="236" t="s">
        <v>996</v>
      </c>
      <c r="E359" s="237" t="s">
        <v>997</v>
      </c>
      <c r="F359" s="235" t="s">
        <v>161</v>
      </c>
      <c r="G359" s="238">
        <v>1069.5999999999999</v>
      </c>
      <c r="H359" s="238"/>
      <c r="I359" s="238">
        <f t="shared" si="42"/>
        <v>0</v>
      </c>
      <c r="J359" s="239">
        <v>0</v>
      </c>
      <c r="K359" s="238">
        <f t="shared" si="43"/>
        <v>0</v>
      </c>
      <c r="L359" s="239">
        <v>0</v>
      </c>
      <c r="M359" s="238">
        <f t="shared" si="44"/>
        <v>0</v>
      </c>
      <c r="N359" s="240">
        <v>20</v>
      </c>
      <c r="O359" s="241">
        <v>16</v>
      </c>
      <c r="P359" s="242" t="s">
        <v>146</v>
      </c>
    </row>
    <row r="360" spans="1:16" s="242" customFormat="1" ht="22.5" customHeight="1">
      <c r="A360" s="235">
        <v>328</v>
      </c>
      <c r="B360" s="235" t="s">
        <v>151</v>
      </c>
      <c r="C360" s="235" t="s">
        <v>150</v>
      </c>
      <c r="D360" s="236" t="s">
        <v>998</v>
      </c>
      <c r="E360" s="237" t="s">
        <v>999</v>
      </c>
      <c r="F360" s="235" t="s">
        <v>161</v>
      </c>
      <c r="G360" s="238">
        <v>28</v>
      </c>
      <c r="H360" s="238"/>
      <c r="I360" s="238">
        <f t="shared" si="42"/>
        <v>0</v>
      </c>
      <c r="J360" s="239">
        <v>0</v>
      </c>
      <c r="K360" s="238">
        <f t="shared" si="43"/>
        <v>0</v>
      </c>
      <c r="L360" s="239">
        <v>0</v>
      </c>
      <c r="M360" s="238">
        <f t="shared" si="44"/>
        <v>0</v>
      </c>
      <c r="N360" s="240">
        <v>20</v>
      </c>
      <c r="O360" s="241">
        <v>16</v>
      </c>
      <c r="P360" s="242" t="s">
        <v>146</v>
      </c>
    </row>
    <row r="361" spans="1:16" s="242" customFormat="1" ht="12.75" customHeight="1">
      <c r="A361" s="235">
        <v>329</v>
      </c>
      <c r="B361" s="235" t="s">
        <v>151</v>
      </c>
      <c r="C361" s="235" t="s">
        <v>150</v>
      </c>
      <c r="D361" s="236" t="s">
        <v>1000</v>
      </c>
      <c r="E361" s="237" t="s">
        <v>1001</v>
      </c>
      <c r="F361" s="235" t="s">
        <v>171</v>
      </c>
      <c r="G361" s="238">
        <v>1</v>
      </c>
      <c r="H361" s="238"/>
      <c r="I361" s="238">
        <f t="shared" si="42"/>
        <v>0</v>
      </c>
      <c r="J361" s="239">
        <v>0</v>
      </c>
      <c r="K361" s="238">
        <f t="shared" si="43"/>
        <v>0</v>
      </c>
      <c r="L361" s="239">
        <v>0</v>
      </c>
      <c r="M361" s="238">
        <f t="shared" si="44"/>
        <v>0</v>
      </c>
      <c r="N361" s="240">
        <v>20</v>
      </c>
      <c r="O361" s="241">
        <v>16</v>
      </c>
      <c r="P361" s="242" t="s">
        <v>146</v>
      </c>
    </row>
    <row r="362" spans="1:16" s="242" customFormat="1" ht="12.75" customHeight="1">
      <c r="A362" s="235">
        <v>330</v>
      </c>
      <c r="B362" s="235" t="s">
        <v>151</v>
      </c>
      <c r="C362" s="235" t="s">
        <v>150</v>
      </c>
      <c r="D362" s="236" t="s">
        <v>1002</v>
      </c>
      <c r="E362" s="237" t="s">
        <v>1003</v>
      </c>
      <c r="F362" s="235" t="s">
        <v>250</v>
      </c>
      <c r="G362" s="238">
        <v>3062.12</v>
      </c>
      <c r="H362" s="238"/>
      <c r="I362" s="238">
        <f t="shared" si="42"/>
        <v>0</v>
      </c>
      <c r="J362" s="239">
        <v>0</v>
      </c>
      <c r="K362" s="238">
        <f t="shared" si="43"/>
        <v>0</v>
      </c>
      <c r="L362" s="239">
        <v>0</v>
      </c>
      <c r="M362" s="238">
        <f t="shared" si="44"/>
        <v>0</v>
      </c>
      <c r="N362" s="240">
        <v>20</v>
      </c>
      <c r="O362" s="241">
        <v>16</v>
      </c>
      <c r="P362" s="242" t="s">
        <v>146</v>
      </c>
    </row>
    <row r="363" spans="1:16" s="242" customFormat="1" ht="22.5" customHeight="1">
      <c r="A363" s="235">
        <v>331</v>
      </c>
      <c r="B363" s="235" t="s">
        <v>151</v>
      </c>
      <c r="C363" s="235" t="s">
        <v>150</v>
      </c>
      <c r="D363" s="236" t="s">
        <v>1004</v>
      </c>
      <c r="E363" s="237" t="s">
        <v>1005</v>
      </c>
      <c r="F363" s="235" t="s">
        <v>250</v>
      </c>
      <c r="G363" s="238">
        <v>3062.12</v>
      </c>
      <c r="H363" s="238"/>
      <c r="I363" s="238">
        <f t="shared" si="42"/>
        <v>0</v>
      </c>
      <c r="J363" s="239">
        <v>0</v>
      </c>
      <c r="K363" s="238">
        <f t="shared" si="43"/>
        <v>0</v>
      </c>
      <c r="L363" s="239">
        <v>0</v>
      </c>
      <c r="M363" s="238">
        <f t="shared" si="44"/>
        <v>0</v>
      </c>
      <c r="N363" s="240">
        <v>20</v>
      </c>
      <c r="O363" s="241">
        <v>16</v>
      </c>
      <c r="P363" s="242" t="s">
        <v>146</v>
      </c>
    </row>
    <row r="364" spans="1:16" s="242" customFormat="1" ht="12.75" customHeight="1">
      <c r="A364" s="235">
        <v>332</v>
      </c>
      <c r="B364" s="235" t="s">
        <v>151</v>
      </c>
      <c r="C364" s="235" t="s">
        <v>150</v>
      </c>
      <c r="D364" s="236" t="s">
        <v>1006</v>
      </c>
      <c r="E364" s="237" t="s">
        <v>1007</v>
      </c>
      <c r="F364" s="235" t="s">
        <v>250</v>
      </c>
      <c r="G364" s="238">
        <v>3062.12</v>
      </c>
      <c r="H364" s="238"/>
      <c r="I364" s="238">
        <f t="shared" si="42"/>
        <v>0</v>
      </c>
      <c r="J364" s="239">
        <v>0</v>
      </c>
      <c r="K364" s="238">
        <f t="shared" si="43"/>
        <v>0</v>
      </c>
      <c r="L364" s="239">
        <v>0</v>
      </c>
      <c r="M364" s="238">
        <f t="shared" si="44"/>
        <v>0</v>
      </c>
      <c r="N364" s="240">
        <v>20</v>
      </c>
      <c r="O364" s="241">
        <v>16</v>
      </c>
      <c r="P364" s="242" t="s">
        <v>146</v>
      </c>
    </row>
    <row r="365" spans="1:16" s="242" customFormat="1" ht="12.75" customHeight="1">
      <c r="A365" s="235">
        <v>333</v>
      </c>
      <c r="B365" s="235" t="s">
        <v>151</v>
      </c>
      <c r="C365" s="235" t="s">
        <v>150</v>
      </c>
      <c r="D365" s="236" t="s">
        <v>1008</v>
      </c>
      <c r="E365" s="237" t="s">
        <v>1009</v>
      </c>
      <c r="F365" s="235" t="s">
        <v>250</v>
      </c>
      <c r="G365" s="238">
        <v>966.3</v>
      </c>
      <c r="H365" s="238"/>
      <c r="I365" s="238">
        <f t="shared" si="42"/>
        <v>0</v>
      </c>
      <c r="J365" s="239">
        <v>0</v>
      </c>
      <c r="K365" s="238">
        <f t="shared" si="43"/>
        <v>0</v>
      </c>
      <c r="L365" s="239">
        <v>0</v>
      </c>
      <c r="M365" s="238">
        <f t="shared" si="44"/>
        <v>0</v>
      </c>
      <c r="N365" s="240">
        <v>20</v>
      </c>
      <c r="O365" s="241">
        <v>16</v>
      </c>
      <c r="P365" s="242" t="s">
        <v>146</v>
      </c>
    </row>
    <row r="366" spans="1:16" s="242" customFormat="1" ht="12.75" customHeight="1">
      <c r="A366" s="235">
        <v>334</v>
      </c>
      <c r="B366" s="235" t="s">
        <v>151</v>
      </c>
      <c r="C366" s="235" t="s">
        <v>150</v>
      </c>
      <c r="D366" s="236" t="s">
        <v>1010</v>
      </c>
      <c r="E366" s="237" t="s">
        <v>1011</v>
      </c>
      <c r="F366" s="235" t="s">
        <v>64</v>
      </c>
      <c r="G366" s="238">
        <v>1561.5219999999999</v>
      </c>
      <c r="H366" s="238"/>
      <c r="I366" s="238">
        <f t="shared" si="42"/>
        <v>0</v>
      </c>
      <c r="J366" s="239">
        <v>0</v>
      </c>
      <c r="K366" s="238">
        <f t="shared" si="43"/>
        <v>0</v>
      </c>
      <c r="L366" s="239">
        <v>0</v>
      </c>
      <c r="M366" s="238">
        <f t="shared" si="44"/>
        <v>0</v>
      </c>
      <c r="N366" s="240">
        <v>20</v>
      </c>
      <c r="O366" s="241">
        <v>16</v>
      </c>
      <c r="P366" s="242" t="s">
        <v>146</v>
      </c>
    </row>
    <row r="367" spans="1:16" s="232" customFormat="1" ht="12.75" customHeight="1">
      <c r="B367" s="233" t="s">
        <v>58</v>
      </c>
      <c r="D367" s="232" t="s">
        <v>1012</v>
      </c>
      <c r="E367" s="232" t="s">
        <v>1013</v>
      </c>
      <c r="I367" s="234">
        <f>SUM(I368:I372)</f>
        <v>0</v>
      </c>
      <c r="K367" s="234">
        <f>SUM(K368:K372)</f>
        <v>0</v>
      </c>
      <c r="M367" s="234">
        <f>SUM(M368:M372)</f>
        <v>0</v>
      </c>
      <c r="P367" s="232" t="s">
        <v>152</v>
      </c>
    </row>
    <row r="368" spans="1:16" s="242" customFormat="1" ht="22.5" customHeight="1">
      <c r="A368" s="235">
        <v>335</v>
      </c>
      <c r="B368" s="235" t="s">
        <v>151</v>
      </c>
      <c r="C368" s="235" t="s">
        <v>150</v>
      </c>
      <c r="D368" s="236" t="s">
        <v>1014</v>
      </c>
      <c r="E368" s="237" t="s">
        <v>1015</v>
      </c>
      <c r="F368" s="235" t="s">
        <v>250</v>
      </c>
      <c r="G368" s="238">
        <v>1656.9390000000001</v>
      </c>
      <c r="H368" s="238"/>
      <c r="I368" s="238">
        <f>ROUND(G368*H368,3)</f>
        <v>0</v>
      </c>
      <c r="J368" s="239">
        <v>0</v>
      </c>
      <c r="K368" s="238">
        <f>G368*J368</f>
        <v>0</v>
      </c>
      <c r="L368" s="239">
        <v>0</v>
      </c>
      <c r="M368" s="238">
        <f>G368*L368</f>
        <v>0</v>
      </c>
      <c r="N368" s="240">
        <v>20</v>
      </c>
      <c r="O368" s="241">
        <v>16</v>
      </c>
      <c r="P368" s="242" t="s">
        <v>146</v>
      </c>
    </row>
    <row r="369" spans="1:16" s="250" customFormat="1" ht="12.75" customHeight="1">
      <c r="A369" s="243">
        <v>336</v>
      </c>
      <c r="B369" s="243" t="s">
        <v>157</v>
      </c>
      <c r="C369" s="243" t="s">
        <v>160</v>
      </c>
      <c r="D369" s="244" t="s">
        <v>1016</v>
      </c>
      <c r="E369" s="245" t="s">
        <v>1017</v>
      </c>
      <c r="F369" s="243" t="s">
        <v>250</v>
      </c>
      <c r="G369" s="246">
        <v>1690.078</v>
      </c>
      <c r="H369" s="246"/>
      <c r="I369" s="246">
        <f>ROUND(G369*H369,3)</f>
        <v>0</v>
      </c>
      <c r="J369" s="247">
        <v>0</v>
      </c>
      <c r="K369" s="246">
        <f>G369*J369</f>
        <v>0</v>
      </c>
      <c r="L369" s="247">
        <v>0</v>
      </c>
      <c r="M369" s="246">
        <f>G369*L369</f>
        <v>0</v>
      </c>
      <c r="N369" s="248">
        <v>20</v>
      </c>
      <c r="O369" s="249">
        <v>32</v>
      </c>
      <c r="P369" s="250" t="s">
        <v>146</v>
      </c>
    </row>
    <row r="370" spans="1:16" s="242" customFormat="1" ht="12.75" customHeight="1">
      <c r="A370" s="235">
        <v>337</v>
      </c>
      <c r="B370" s="235" t="s">
        <v>151</v>
      </c>
      <c r="C370" s="235" t="s">
        <v>150</v>
      </c>
      <c r="D370" s="236" t="s">
        <v>1018</v>
      </c>
      <c r="E370" s="237" t="s">
        <v>1019</v>
      </c>
      <c r="F370" s="235" t="s">
        <v>250</v>
      </c>
      <c r="G370" s="238">
        <v>464.10399999999998</v>
      </c>
      <c r="H370" s="238"/>
      <c r="I370" s="238">
        <f>ROUND(G370*H370,3)</f>
        <v>0</v>
      </c>
      <c r="J370" s="239">
        <v>0</v>
      </c>
      <c r="K370" s="238">
        <f>G370*J370</f>
        <v>0</v>
      </c>
      <c r="L370" s="239">
        <v>0</v>
      </c>
      <c r="M370" s="238">
        <f>G370*L370</f>
        <v>0</v>
      </c>
      <c r="N370" s="240">
        <v>20</v>
      </c>
      <c r="O370" s="241">
        <v>16</v>
      </c>
      <c r="P370" s="242" t="s">
        <v>146</v>
      </c>
    </row>
    <row r="371" spans="1:16" s="242" customFormat="1" ht="12.75" customHeight="1">
      <c r="A371" s="235">
        <v>338</v>
      </c>
      <c r="B371" s="235" t="s">
        <v>151</v>
      </c>
      <c r="C371" s="235" t="s">
        <v>150</v>
      </c>
      <c r="D371" s="236" t="s">
        <v>1020</v>
      </c>
      <c r="E371" s="237" t="s">
        <v>1021</v>
      </c>
      <c r="F371" s="235" t="s">
        <v>250</v>
      </c>
      <c r="G371" s="238">
        <v>1656.9390000000001</v>
      </c>
      <c r="H371" s="238"/>
      <c r="I371" s="238">
        <f>ROUND(G371*H371,3)</f>
        <v>0</v>
      </c>
      <c r="J371" s="239">
        <v>0</v>
      </c>
      <c r="K371" s="238">
        <f>G371*J371</f>
        <v>0</v>
      </c>
      <c r="L371" s="239">
        <v>0</v>
      </c>
      <c r="M371" s="238">
        <f>G371*L371</f>
        <v>0</v>
      </c>
      <c r="N371" s="240">
        <v>20</v>
      </c>
      <c r="O371" s="241">
        <v>16</v>
      </c>
      <c r="P371" s="242" t="s">
        <v>146</v>
      </c>
    </row>
    <row r="372" spans="1:16" s="242" customFormat="1" ht="12.75" customHeight="1">
      <c r="A372" s="235">
        <v>339</v>
      </c>
      <c r="B372" s="235" t="s">
        <v>151</v>
      </c>
      <c r="C372" s="235" t="s">
        <v>150</v>
      </c>
      <c r="D372" s="236" t="s">
        <v>1022</v>
      </c>
      <c r="E372" s="237" t="s">
        <v>1023</v>
      </c>
      <c r="F372" s="235" t="s">
        <v>64</v>
      </c>
      <c r="G372" s="238">
        <v>605.88199999999995</v>
      </c>
      <c r="H372" s="238"/>
      <c r="I372" s="238">
        <f>ROUND(G372*H372,3)</f>
        <v>0</v>
      </c>
      <c r="J372" s="239">
        <v>0</v>
      </c>
      <c r="K372" s="238">
        <f>G372*J372</f>
        <v>0</v>
      </c>
      <c r="L372" s="239">
        <v>0</v>
      </c>
      <c r="M372" s="238">
        <f>G372*L372</f>
        <v>0</v>
      </c>
      <c r="N372" s="240">
        <v>20</v>
      </c>
      <c r="O372" s="241">
        <v>16</v>
      </c>
      <c r="P372" s="242" t="s">
        <v>146</v>
      </c>
    </row>
    <row r="373" spans="1:16" s="232" customFormat="1" ht="12.75" customHeight="1">
      <c r="B373" s="233" t="s">
        <v>58</v>
      </c>
      <c r="D373" s="232" t="s">
        <v>1024</v>
      </c>
      <c r="E373" s="232" t="s">
        <v>1025</v>
      </c>
      <c r="I373" s="234">
        <f>SUM(I374:I385)</f>
        <v>0</v>
      </c>
      <c r="K373" s="234">
        <f>SUM(K374:K385)</f>
        <v>0</v>
      </c>
      <c r="M373" s="234">
        <f>SUM(M374:M385)</f>
        <v>0</v>
      </c>
      <c r="P373" s="232" t="s">
        <v>152</v>
      </c>
    </row>
    <row r="374" spans="1:16" s="242" customFormat="1" ht="22.5" customHeight="1">
      <c r="A374" s="235">
        <v>340</v>
      </c>
      <c r="B374" s="235" t="s">
        <v>151</v>
      </c>
      <c r="C374" s="235" t="s">
        <v>150</v>
      </c>
      <c r="D374" s="236" t="s">
        <v>1026</v>
      </c>
      <c r="E374" s="237" t="s">
        <v>1027</v>
      </c>
      <c r="F374" s="235" t="s">
        <v>250</v>
      </c>
      <c r="G374" s="238">
        <v>500</v>
      </c>
      <c r="H374" s="238"/>
      <c r="I374" s="238">
        <f t="shared" ref="I374:I385" si="45">ROUND(G374*H374,3)</f>
        <v>0</v>
      </c>
      <c r="J374" s="239">
        <v>0</v>
      </c>
      <c r="K374" s="238">
        <f t="shared" ref="K374:K385" si="46">G374*J374</f>
        <v>0</v>
      </c>
      <c r="L374" s="239">
        <v>0</v>
      </c>
      <c r="M374" s="238">
        <f t="shared" ref="M374:M385" si="47">G374*L374</f>
        <v>0</v>
      </c>
      <c r="N374" s="240">
        <v>20</v>
      </c>
      <c r="O374" s="241">
        <v>16</v>
      </c>
      <c r="P374" s="242" t="s">
        <v>146</v>
      </c>
    </row>
    <row r="375" spans="1:16" s="242" customFormat="1" ht="22.5" customHeight="1">
      <c r="A375" s="235">
        <v>341</v>
      </c>
      <c r="B375" s="235" t="s">
        <v>151</v>
      </c>
      <c r="C375" s="235" t="s">
        <v>150</v>
      </c>
      <c r="D375" s="236" t="s">
        <v>1028</v>
      </c>
      <c r="E375" s="237" t="s">
        <v>1029</v>
      </c>
      <c r="F375" s="235" t="s">
        <v>250</v>
      </c>
      <c r="G375" s="238">
        <v>500</v>
      </c>
      <c r="H375" s="238"/>
      <c r="I375" s="238">
        <f t="shared" si="45"/>
        <v>0</v>
      </c>
      <c r="J375" s="239">
        <v>0</v>
      </c>
      <c r="K375" s="238">
        <f t="shared" si="46"/>
        <v>0</v>
      </c>
      <c r="L375" s="239">
        <v>0</v>
      </c>
      <c r="M375" s="238">
        <f t="shared" si="47"/>
        <v>0</v>
      </c>
      <c r="N375" s="240">
        <v>20</v>
      </c>
      <c r="O375" s="241">
        <v>16</v>
      </c>
      <c r="P375" s="242" t="s">
        <v>146</v>
      </c>
    </row>
    <row r="376" spans="1:16" s="242" customFormat="1" ht="22.5" customHeight="1">
      <c r="A376" s="235">
        <v>342</v>
      </c>
      <c r="B376" s="235" t="s">
        <v>151</v>
      </c>
      <c r="C376" s="235" t="s">
        <v>150</v>
      </c>
      <c r="D376" s="236" t="s">
        <v>1030</v>
      </c>
      <c r="E376" s="237" t="s">
        <v>1031</v>
      </c>
      <c r="F376" s="235" t="s">
        <v>250</v>
      </c>
      <c r="G376" s="238">
        <v>500</v>
      </c>
      <c r="H376" s="238"/>
      <c r="I376" s="238">
        <f t="shared" si="45"/>
        <v>0</v>
      </c>
      <c r="J376" s="239">
        <v>0</v>
      </c>
      <c r="K376" s="238">
        <f t="shared" si="46"/>
        <v>0</v>
      </c>
      <c r="L376" s="239">
        <v>0</v>
      </c>
      <c r="M376" s="238">
        <f t="shared" si="47"/>
        <v>0</v>
      </c>
      <c r="N376" s="240">
        <v>20</v>
      </c>
      <c r="O376" s="241">
        <v>16</v>
      </c>
      <c r="P376" s="242" t="s">
        <v>146</v>
      </c>
    </row>
    <row r="377" spans="1:16" s="242" customFormat="1" ht="22.5" customHeight="1">
      <c r="A377" s="235">
        <v>343</v>
      </c>
      <c r="B377" s="235" t="s">
        <v>151</v>
      </c>
      <c r="C377" s="235" t="s">
        <v>150</v>
      </c>
      <c r="D377" s="236" t="s">
        <v>1032</v>
      </c>
      <c r="E377" s="237" t="s">
        <v>1033</v>
      </c>
      <c r="F377" s="235" t="s">
        <v>250</v>
      </c>
      <c r="G377" s="238">
        <v>222.32900000000001</v>
      </c>
      <c r="H377" s="238"/>
      <c r="I377" s="238">
        <f t="shared" si="45"/>
        <v>0</v>
      </c>
      <c r="J377" s="239">
        <v>0</v>
      </c>
      <c r="K377" s="238">
        <f t="shared" si="46"/>
        <v>0</v>
      </c>
      <c r="L377" s="239">
        <v>0</v>
      </c>
      <c r="M377" s="238">
        <f t="shared" si="47"/>
        <v>0</v>
      </c>
      <c r="N377" s="240">
        <v>20</v>
      </c>
      <c r="O377" s="241">
        <v>16</v>
      </c>
      <c r="P377" s="242" t="s">
        <v>146</v>
      </c>
    </row>
    <row r="378" spans="1:16" s="242" customFormat="1" ht="22.5" customHeight="1">
      <c r="A378" s="235">
        <v>344</v>
      </c>
      <c r="B378" s="235" t="s">
        <v>151</v>
      </c>
      <c r="C378" s="235" t="s">
        <v>150</v>
      </c>
      <c r="D378" s="236" t="s">
        <v>1034</v>
      </c>
      <c r="E378" s="237" t="s">
        <v>1035</v>
      </c>
      <c r="F378" s="235" t="s">
        <v>250</v>
      </c>
      <c r="G378" s="238">
        <v>222.32900000000001</v>
      </c>
      <c r="H378" s="238"/>
      <c r="I378" s="238">
        <f t="shared" si="45"/>
        <v>0</v>
      </c>
      <c r="J378" s="239">
        <v>0</v>
      </c>
      <c r="K378" s="238">
        <f t="shared" si="46"/>
        <v>0</v>
      </c>
      <c r="L378" s="239">
        <v>0</v>
      </c>
      <c r="M378" s="238">
        <f t="shared" si="47"/>
        <v>0</v>
      </c>
      <c r="N378" s="240">
        <v>20</v>
      </c>
      <c r="O378" s="241">
        <v>16</v>
      </c>
      <c r="P378" s="242" t="s">
        <v>146</v>
      </c>
    </row>
    <row r="379" spans="1:16" s="242" customFormat="1" ht="12.75" customHeight="1">
      <c r="A379" s="235">
        <v>345</v>
      </c>
      <c r="B379" s="235" t="s">
        <v>151</v>
      </c>
      <c r="C379" s="235" t="s">
        <v>150</v>
      </c>
      <c r="D379" s="236" t="s">
        <v>1036</v>
      </c>
      <c r="E379" s="237" t="s">
        <v>1037</v>
      </c>
      <c r="F379" s="235" t="s">
        <v>250</v>
      </c>
      <c r="G379" s="238">
        <v>222.32900000000001</v>
      </c>
      <c r="H379" s="238"/>
      <c r="I379" s="238">
        <f t="shared" si="45"/>
        <v>0</v>
      </c>
      <c r="J379" s="239">
        <v>0</v>
      </c>
      <c r="K379" s="238">
        <f t="shared" si="46"/>
        <v>0</v>
      </c>
      <c r="L379" s="239">
        <v>0</v>
      </c>
      <c r="M379" s="238">
        <f t="shared" si="47"/>
        <v>0</v>
      </c>
      <c r="N379" s="240">
        <v>20</v>
      </c>
      <c r="O379" s="241">
        <v>16</v>
      </c>
      <c r="P379" s="242" t="s">
        <v>146</v>
      </c>
    </row>
    <row r="380" spans="1:16" s="242" customFormat="1" ht="22.5" customHeight="1">
      <c r="A380" s="235">
        <v>346</v>
      </c>
      <c r="B380" s="235" t="s">
        <v>151</v>
      </c>
      <c r="C380" s="235" t="s">
        <v>150</v>
      </c>
      <c r="D380" s="236" t="s">
        <v>1038</v>
      </c>
      <c r="E380" s="237" t="s">
        <v>1039</v>
      </c>
      <c r="F380" s="235" t="s">
        <v>250</v>
      </c>
      <c r="G380" s="238">
        <v>6077.1390000000001</v>
      </c>
      <c r="H380" s="238"/>
      <c r="I380" s="238">
        <f t="shared" si="45"/>
        <v>0</v>
      </c>
      <c r="J380" s="239">
        <v>0</v>
      </c>
      <c r="K380" s="238">
        <f t="shared" si="46"/>
        <v>0</v>
      </c>
      <c r="L380" s="239">
        <v>0</v>
      </c>
      <c r="M380" s="238">
        <f t="shared" si="47"/>
        <v>0</v>
      </c>
      <c r="N380" s="240">
        <v>20</v>
      </c>
      <c r="O380" s="241">
        <v>16</v>
      </c>
      <c r="P380" s="242" t="s">
        <v>146</v>
      </c>
    </row>
    <row r="381" spans="1:16" s="242" customFormat="1" ht="22.5" customHeight="1">
      <c r="A381" s="235">
        <v>347</v>
      </c>
      <c r="B381" s="235" t="s">
        <v>151</v>
      </c>
      <c r="C381" s="235" t="s">
        <v>150</v>
      </c>
      <c r="D381" s="236" t="s">
        <v>1040</v>
      </c>
      <c r="E381" s="237" t="s">
        <v>1041</v>
      </c>
      <c r="F381" s="235" t="s">
        <v>250</v>
      </c>
      <c r="G381" s="238">
        <v>1531.4829999999999</v>
      </c>
      <c r="H381" s="238"/>
      <c r="I381" s="238">
        <f t="shared" si="45"/>
        <v>0</v>
      </c>
      <c r="J381" s="239">
        <v>0</v>
      </c>
      <c r="K381" s="238">
        <f t="shared" si="46"/>
        <v>0</v>
      </c>
      <c r="L381" s="239">
        <v>0</v>
      </c>
      <c r="M381" s="238">
        <f t="shared" si="47"/>
        <v>0</v>
      </c>
      <c r="N381" s="240">
        <v>20</v>
      </c>
      <c r="O381" s="241">
        <v>16</v>
      </c>
      <c r="P381" s="242" t="s">
        <v>146</v>
      </c>
    </row>
    <row r="382" spans="1:16" s="242" customFormat="1" ht="22.5" customHeight="1">
      <c r="A382" s="235">
        <v>348</v>
      </c>
      <c r="B382" s="235" t="s">
        <v>151</v>
      </c>
      <c r="C382" s="235" t="s">
        <v>150</v>
      </c>
      <c r="D382" s="236" t="s">
        <v>1042</v>
      </c>
      <c r="E382" s="237" t="s">
        <v>1043</v>
      </c>
      <c r="F382" s="235" t="s">
        <v>250</v>
      </c>
      <c r="G382" s="238">
        <v>1511.6</v>
      </c>
      <c r="H382" s="238"/>
      <c r="I382" s="238">
        <f t="shared" si="45"/>
        <v>0</v>
      </c>
      <c r="J382" s="239">
        <v>0</v>
      </c>
      <c r="K382" s="238">
        <f t="shared" si="46"/>
        <v>0</v>
      </c>
      <c r="L382" s="239">
        <v>0</v>
      </c>
      <c r="M382" s="238">
        <f t="shared" si="47"/>
        <v>0</v>
      </c>
      <c r="N382" s="240">
        <v>20</v>
      </c>
      <c r="O382" s="241">
        <v>16</v>
      </c>
      <c r="P382" s="242" t="s">
        <v>146</v>
      </c>
    </row>
    <row r="383" spans="1:16" s="242" customFormat="1" ht="22.5" customHeight="1">
      <c r="A383" s="235">
        <v>349</v>
      </c>
      <c r="B383" s="235" t="s">
        <v>151</v>
      </c>
      <c r="C383" s="235" t="s">
        <v>150</v>
      </c>
      <c r="D383" s="236" t="s">
        <v>1044</v>
      </c>
      <c r="E383" s="237" t="s">
        <v>1045</v>
      </c>
      <c r="F383" s="235" t="s">
        <v>250</v>
      </c>
      <c r="G383" s="238">
        <v>875.7</v>
      </c>
      <c r="H383" s="238"/>
      <c r="I383" s="238">
        <f t="shared" si="45"/>
        <v>0</v>
      </c>
      <c r="J383" s="239">
        <v>0</v>
      </c>
      <c r="K383" s="238">
        <f t="shared" si="46"/>
        <v>0</v>
      </c>
      <c r="L383" s="239">
        <v>0</v>
      </c>
      <c r="M383" s="238">
        <f t="shared" si="47"/>
        <v>0</v>
      </c>
      <c r="N383" s="240">
        <v>20</v>
      </c>
      <c r="O383" s="241">
        <v>16</v>
      </c>
      <c r="P383" s="242" t="s">
        <v>146</v>
      </c>
    </row>
    <row r="384" spans="1:16" s="242" customFormat="1" ht="22.5" customHeight="1">
      <c r="A384" s="235">
        <v>350</v>
      </c>
      <c r="B384" s="235" t="s">
        <v>151</v>
      </c>
      <c r="C384" s="235" t="s">
        <v>150</v>
      </c>
      <c r="D384" s="236" t="s">
        <v>1046</v>
      </c>
      <c r="E384" s="237" t="s">
        <v>1047</v>
      </c>
      <c r="F384" s="235" t="s">
        <v>250</v>
      </c>
      <c r="G384" s="238">
        <v>888.3</v>
      </c>
      <c r="H384" s="238"/>
      <c r="I384" s="238">
        <f t="shared" si="45"/>
        <v>0</v>
      </c>
      <c r="J384" s="239">
        <v>0</v>
      </c>
      <c r="K384" s="238">
        <f t="shared" si="46"/>
        <v>0</v>
      </c>
      <c r="L384" s="239">
        <v>0</v>
      </c>
      <c r="M384" s="238">
        <f t="shared" si="47"/>
        <v>0</v>
      </c>
      <c r="N384" s="240">
        <v>20</v>
      </c>
      <c r="O384" s="241">
        <v>16</v>
      </c>
      <c r="P384" s="242" t="s">
        <v>146</v>
      </c>
    </row>
    <row r="385" spans="1:16" s="242" customFormat="1" ht="22.5" customHeight="1">
      <c r="A385" s="235">
        <v>351</v>
      </c>
      <c r="B385" s="235" t="s">
        <v>151</v>
      </c>
      <c r="C385" s="235" t="s">
        <v>150</v>
      </c>
      <c r="D385" s="236" t="s">
        <v>1048</v>
      </c>
      <c r="E385" s="237" t="s">
        <v>1049</v>
      </c>
      <c r="F385" s="235" t="s">
        <v>250</v>
      </c>
      <c r="G385" s="238">
        <v>120.083</v>
      </c>
      <c r="H385" s="238"/>
      <c r="I385" s="238">
        <f t="shared" si="45"/>
        <v>0</v>
      </c>
      <c r="J385" s="239">
        <v>0</v>
      </c>
      <c r="K385" s="238">
        <f t="shared" si="46"/>
        <v>0</v>
      </c>
      <c r="L385" s="239">
        <v>0</v>
      </c>
      <c r="M385" s="238">
        <f t="shared" si="47"/>
        <v>0</v>
      </c>
      <c r="N385" s="240">
        <v>20</v>
      </c>
      <c r="O385" s="241">
        <v>16</v>
      </c>
      <c r="P385" s="242" t="s">
        <v>146</v>
      </c>
    </row>
    <row r="386" spans="1:16" s="232" customFormat="1" ht="12.75" customHeight="1">
      <c r="B386" s="233" t="s">
        <v>58</v>
      </c>
      <c r="D386" s="232" t="s">
        <v>1050</v>
      </c>
      <c r="E386" s="232" t="s">
        <v>1051</v>
      </c>
      <c r="I386" s="234">
        <f>I387</f>
        <v>0</v>
      </c>
      <c r="K386" s="234">
        <f>K387</f>
        <v>0</v>
      </c>
      <c r="M386" s="234">
        <f>M387</f>
        <v>0</v>
      </c>
      <c r="P386" s="232" t="s">
        <v>152</v>
      </c>
    </row>
    <row r="387" spans="1:16" s="242" customFormat="1" ht="22.5" customHeight="1">
      <c r="A387" s="235">
        <v>352</v>
      </c>
      <c r="B387" s="235" t="s">
        <v>151</v>
      </c>
      <c r="C387" s="235" t="s">
        <v>150</v>
      </c>
      <c r="D387" s="236" t="s">
        <v>1052</v>
      </c>
      <c r="E387" s="237" t="s">
        <v>1053</v>
      </c>
      <c r="F387" s="235" t="s">
        <v>250</v>
      </c>
      <c r="G387" s="238">
        <v>3618.8</v>
      </c>
      <c r="H387" s="238"/>
      <c r="I387" s="238">
        <f>ROUND(G387*H387,3)</f>
        <v>0</v>
      </c>
      <c r="J387" s="239">
        <v>0</v>
      </c>
      <c r="K387" s="238">
        <f>G387*J387</f>
        <v>0</v>
      </c>
      <c r="L387" s="239">
        <v>0</v>
      </c>
      <c r="M387" s="238">
        <f>G387*L387</f>
        <v>0</v>
      </c>
      <c r="N387" s="240">
        <v>20</v>
      </c>
      <c r="O387" s="241">
        <v>16</v>
      </c>
      <c r="P387" s="242" t="s">
        <v>146</v>
      </c>
    </row>
    <row r="388" spans="1:16" s="231" customFormat="1" ht="12.75" customHeight="1">
      <c r="B388" s="251" t="s">
        <v>58</v>
      </c>
      <c r="D388" s="231" t="s">
        <v>157</v>
      </c>
      <c r="E388" s="231" t="s">
        <v>308</v>
      </c>
      <c r="I388" s="252">
        <f>I389+I412+I419</f>
        <v>0</v>
      </c>
      <c r="K388" s="252">
        <f>K389+K412+K419</f>
        <v>0</v>
      </c>
      <c r="M388" s="252">
        <f>M389+M412+M419</f>
        <v>0</v>
      </c>
      <c r="P388" s="231" t="s">
        <v>155</v>
      </c>
    </row>
    <row r="389" spans="1:16" s="232" customFormat="1" ht="12.75" customHeight="1">
      <c r="B389" s="233" t="s">
        <v>58</v>
      </c>
      <c r="D389" s="232" t="s">
        <v>1054</v>
      </c>
      <c r="E389" s="232" t="s">
        <v>1055</v>
      </c>
      <c r="I389" s="234">
        <f>SUM(I390:I411)</f>
        <v>0</v>
      </c>
      <c r="K389" s="234">
        <f>SUM(K390:K411)</f>
        <v>0</v>
      </c>
      <c r="M389" s="234">
        <f>SUM(M390:M411)</f>
        <v>0</v>
      </c>
      <c r="P389" s="232" t="s">
        <v>152</v>
      </c>
    </row>
    <row r="390" spans="1:16" s="242" customFormat="1" ht="12.75" customHeight="1">
      <c r="A390" s="235">
        <v>353</v>
      </c>
      <c r="B390" s="235" t="s">
        <v>151</v>
      </c>
      <c r="C390" s="235" t="s">
        <v>150</v>
      </c>
      <c r="D390" s="236" t="s">
        <v>1056</v>
      </c>
      <c r="E390" s="237" t="s">
        <v>1057</v>
      </c>
      <c r="F390" s="235" t="s">
        <v>171</v>
      </c>
      <c r="G390" s="238">
        <v>1</v>
      </c>
      <c r="H390" s="238"/>
      <c r="I390" s="238">
        <f t="shared" ref="I390:I411" si="48">ROUND(G390*H390,3)</f>
        <v>0</v>
      </c>
      <c r="J390" s="239">
        <v>0</v>
      </c>
      <c r="K390" s="238">
        <f t="shared" ref="K390:K411" si="49">G390*J390</f>
        <v>0</v>
      </c>
      <c r="L390" s="239">
        <v>0</v>
      </c>
      <c r="M390" s="238">
        <f t="shared" ref="M390:M411" si="50">G390*L390</f>
        <v>0</v>
      </c>
      <c r="N390" s="240">
        <v>20</v>
      </c>
      <c r="O390" s="241">
        <v>64</v>
      </c>
      <c r="P390" s="242" t="s">
        <v>146</v>
      </c>
    </row>
    <row r="391" spans="1:16" s="250" customFormat="1" ht="12.75" customHeight="1">
      <c r="A391" s="243">
        <v>354</v>
      </c>
      <c r="B391" s="243" t="s">
        <v>157</v>
      </c>
      <c r="C391" s="243" t="s">
        <v>160</v>
      </c>
      <c r="D391" s="244" t="s">
        <v>1058</v>
      </c>
      <c r="E391" s="245" t="s">
        <v>1059</v>
      </c>
      <c r="F391" s="243" t="s">
        <v>171</v>
      </c>
      <c r="G391" s="246">
        <v>1</v>
      </c>
      <c r="H391" s="246"/>
      <c r="I391" s="246">
        <f t="shared" si="48"/>
        <v>0</v>
      </c>
      <c r="J391" s="247">
        <v>0</v>
      </c>
      <c r="K391" s="246">
        <f t="shared" si="49"/>
        <v>0</v>
      </c>
      <c r="L391" s="247">
        <v>0</v>
      </c>
      <c r="M391" s="246">
        <f t="shared" si="50"/>
        <v>0</v>
      </c>
      <c r="N391" s="248">
        <v>20</v>
      </c>
      <c r="O391" s="249">
        <v>256</v>
      </c>
      <c r="P391" s="250" t="s">
        <v>146</v>
      </c>
    </row>
    <row r="392" spans="1:16" s="242" customFormat="1" ht="12.75" customHeight="1">
      <c r="A392" s="235">
        <v>355</v>
      </c>
      <c r="B392" s="235" t="s">
        <v>151</v>
      </c>
      <c r="C392" s="235" t="s">
        <v>150</v>
      </c>
      <c r="D392" s="236" t="s">
        <v>1060</v>
      </c>
      <c r="E392" s="237" t="s">
        <v>1061</v>
      </c>
      <c r="F392" s="235" t="s">
        <v>171</v>
      </c>
      <c r="G392" s="238">
        <v>2</v>
      </c>
      <c r="H392" s="238"/>
      <c r="I392" s="238">
        <f t="shared" si="48"/>
        <v>0</v>
      </c>
      <c r="J392" s="239">
        <v>0</v>
      </c>
      <c r="K392" s="238">
        <f t="shared" si="49"/>
        <v>0</v>
      </c>
      <c r="L392" s="239">
        <v>0</v>
      </c>
      <c r="M392" s="238">
        <f t="shared" si="50"/>
        <v>0</v>
      </c>
      <c r="N392" s="240">
        <v>20</v>
      </c>
      <c r="O392" s="241">
        <v>64</v>
      </c>
      <c r="P392" s="242" t="s">
        <v>146</v>
      </c>
    </row>
    <row r="393" spans="1:16" s="250" customFormat="1" ht="12.75" customHeight="1">
      <c r="A393" s="243">
        <v>356</v>
      </c>
      <c r="B393" s="243" t="s">
        <v>157</v>
      </c>
      <c r="C393" s="243" t="s">
        <v>160</v>
      </c>
      <c r="D393" s="244" t="s">
        <v>1062</v>
      </c>
      <c r="E393" s="245" t="s">
        <v>1063</v>
      </c>
      <c r="F393" s="243" t="s">
        <v>171</v>
      </c>
      <c r="G393" s="246">
        <v>2</v>
      </c>
      <c r="H393" s="246"/>
      <c r="I393" s="246">
        <f t="shared" si="48"/>
        <v>0</v>
      </c>
      <c r="J393" s="247">
        <v>0</v>
      </c>
      <c r="K393" s="246">
        <f t="shared" si="49"/>
        <v>0</v>
      </c>
      <c r="L393" s="247">
        <v>0</v>
      </c>
      <c r="M393" s="246">
        <f t="shared" si="50"/>
        <v>0</v>
      </c>
      <c r="N393" s="248">
        <v>20</v>
      </c>
      <c r="O393" s="249">
        <v>256</v>
      </c>
      <c r="P393" s="250" t="s">
        <v>146</v>
      </c>
    </row>
    <row r="394" spans="1:16" s="242" customFormat="1" ht="12.75" customHeight="1">
      <c r="A394" s="235">
        <v>357</v>
      </c>
      <c r="B394" s="235" t="s">
        <v>151</v>
      </c>
      <c r="C394" s="235" t="s">
        <v>150</v>
      </c>
      <c r="D394" s="236" t="s">
        <v>1064</v>
      </c>
      <c r="E394" s="237" t="s">
        <v>1065</v>
      </c>
      <c r="F394" s="235" t="s">
        <v>171</v>
      </c>
      <c r="G394" s="238">
        <v>3</v>
      </c>
      <c r="H394" s="238"/>
      <c r="I394" s="238">
        <f t="shared" si="48"/>
        <v>0</v>
      </c>
      <c r="J394" s="239">
        <v>0</v>
      </c>
      <c r="K394" s="238">
        <f t="shared" si="49"/>
        <v>0</v>
      </c>
      <c r="L394" s="239">
        <v>0</v>
      </c>
      <c r="M394" s="238">
        <f t="shared" si="50"/>
        <v>0</v>
      </c>
      <c r="N394" s="240">
        <v>20</v>
      </c>
      <c r="O394" s="241">
        <v>64</v>
      </c>
      <c r="P394" s="242" t="s">
        <v>146</v>
      </c>
    </row>
    <row r="395" spans="1:16" s="250" customFormat="1" ht="12.75" customHeight="1">
      <c r="A395" s="243">
        <v>358</v>
      </c>
      <c r="B395" s="243" t="s">
        <v>157</v>
      </c>
      <c r="C395" s="243" t="s">
        <v>160</v>
      </c>
      <c r="D395" s="244" t="s">
        <v>1066</v>
      </c>
      <c r="E395" s="245" t="s">
        <v>1067</v>
      </c>
      <c r="F395" s="243" t="s">
        <v>171</v>
      </c>
      <c r="G395" s="246">
        <v>3</v>
      </c>
      <c r="H395" s="246"/>
      <c r="I395" s="246">
        <f t="shared" si="48"/>
        <v>0</v>
      </c>
      <c r="J395" s="247">
        <v>0</v>
      </c>
      <c r="K395" s="246">
        <f t="shared" si="49"/>
        <v>0</v>
      </c>
      <c r="L395" s="247">
        <v>0</v>
      </c>
      <c r="M395" s="246">
        <f t="shared" si="50"/>
        <v>0</v>
      </c>
      <c r="N395" s="248">
        <v>20</v>
      </c>
      <c r="O395" s="249">
        <v>256</v>
      </c>
      <c r="P395" s="250" t="s">
        <v>146</v>
      </c>
    </row>
    <row r="396" spans="1:16" s="242" customFormat="1" ht="12.75" customHeight="1">
      <c r="A396" s="235">
        <v>359</v>
      </c>
      <c r="B396" s="235" t="s">
        <v>151</v>
      </c>
      <c r="C396" s="235" t="s">
        <v>150</v>
      </c>
      <c r="D396" s="236" t="s">
        <v>1068</v>
      </c>
      <c r="E396" s="237" t="s">
        <v>1069</v>
      </c>
      <c r="F396" s="235" t="s">
        <v>171</v>
      </c>
      <c r="G396" s="238">
        <v>1</v>
      </c>
      <c r="H396" s="238"/>
      <c r="I396" s="238">
        <f t="shared" si="48"/>
        <v>0</v>
      </c>
      <c r="J396" s="239">
        <v>0</v>
      </c>
      <c r="K396" s="238">
        <f t="shared" si="49"/>
        <v>0</v>
      </c>
      <c r="L396" s="239">
        <v>0</v>
      </c>
      <c r="M396" s="238">
        <f t="shared" si="50"/>
        <v>0</v>
      </c>
      <c r="N396" s="240">
        <v>20</v>
      </c>
      <c r="O396" s="241">
        <v>64</v>
      </c>
      <c r="P396" s="242" t="s">
        <v>146</v>
      </c>
    </row>
    <row r="397" spans="1:16" s="250" customFormat="1" ht="12.75" customHeight="1">
      <c r="A397" s="243">
        <v>360</v>
      </c>
      <c r="B397" s="243" t="s">
        <v>157</v>
      </c>
      <c r="C397" s="243" t="s">
        <v>160</v>
      </c>
      <c r="D397" s="244" t="s">
        <v>1070</v>
      </c>
      <c r="E397" s="245" t="s">
        <v>1071</v>
      </c>
      <c r="F397" s="243" t="s">
        <v>171</v>
      </c>
      <c r="G397" s="246">
        <v>1</v>
      </c>
      <c r="H397" s="246"/>
      <c r="I397" s="246">
        <f t="shared" si="48"/>
        <v>0</v>
      </c>
      <c r="J397" s="247">
        <v>0</v>
      </c>
      <c r="K397" s="246">
        <f t="shared" si="49"/>
        <v>0</v>
      </c>
      <c r="L397" s="247">
        <v>0</v>
      </c>
      <c r="M397" s="246">
        <f t="shared" si="50"/>
        <v>0</v>
      </c>
      <c r="N397" s="248">
        <v>20</v>
      </c>
      <c r="O397" s="249">
        <v>256</v>
      </c>
      <c r="P397" s="250" t="s">
        <v>146</v>
      </c>
    </row>
    <row r="398" spans="1:16" s="242" customFormat="1" ht="12.75" customHeight="1">
      <c r="A398" s="235">
        <v>361</v>
      </c>
      <c r="B398" s="235" t="s">
        <v>151</v>
      </c>
      <c r="C398" s="235" t="s">
        <v>150</v>
      </c>
      <c r="D398" s="236" t="s">
        <v>1072</v>
      </c>
      <c r="E398" s="237" t="s">
        <v>1073</v>
      </c>
      <c r="F398" s="235" t="s">
        <v>171</v>
      </c>
      <c r="G398" s="238">
        <v>1</v>
      </c>
      <c r="H398" s="238"/>
      <c r="I398" s="238">
        <f t="shared" si="48"/>
        <v>0</v>
      </c>
      <c r="J398" s="239">
        <v>0</v>
      </c>
      <c r="K398" s="238">
        <f t="shared" si="49"/>
        <v>0</v>
      </c>
      <c r="L398" s="239">
        <v>0</v>
      </c>
      <c r="M398" s="238">
        <f t="shared" si="50"/>
        <v>0</v>
      </c>
      <c r="N398" s="240">
        <v>20</v>
      </c>
      <c r="O398" s="241">
        <v>64</v>
      </c>
      <c r="P398" s="242" t="s">
        <v>146</v>
      </c>
    </row>
    <row r="399" spans="1:16" s="250" customFormat="1" ht="12.75" customHeight="1">
      <c r="A399" s="243">
        <v>362</v>
      </c>
      <c r="B399" s="243" t="s">
        <v>157</v>
      </c>
      <c r="C399" s="243" t="s">
        <v>160</v>
      </c>
      <c r="D399" s="244" t="s">
        <v>1074</v>
      </c>
      <c r="E399" s="245" t="s">
        <v>1075</v>
      </c>
      <c r="F399" s="243" t="s">
        <v>171</v>
      </c>
      <c r="G399" s="246">
        <v>1</v>
      </c>
      <c r="H399" s="246"/>
      <c r="I399" s="246">
        <f t="shared" si="48"/>
        <v>0</v>
      </c>
      <c r="J399" s="247">
        <v>0</v>
      </c>
      <c r="K399" s="246">
        <f t="shared" si="49"/>
        <v>0</v>
      </c>
      <c r="L399" s="247">
        <v>0</v>
      </c>
      <c r="M399" s="246">
        <f t="shared" si="50"/>
        <v>0</v>
      </c>
      <c r="N399" s="248">
        <v>20</v>
      </c>
      <c r="O399" s="249">
        <v>256</v>
      </c>
      <c r="P399" s="250" t="s">
        <v>146</v>
      </c>
    </row>
    <row r="400" spans="1:16" s="242" customFormat="1" ht="12.75" customHeight="1">
      <c r="A400" s="235">
        <v>363</v>
      </c>
      <c r="B400" s="235" t="s">
        <v>151</v>
      </c>
      <c r="C400" s="235" t="s">
        <v>150</v>
      </c>
      <c r="D400" s="236" t="s">
        <v>1076</v>
      </c>
      <c r="E400" s="237" t="s">
        <v>1077</v>
      </c>
      <c r="F400" s="235" t="s">
        <v>171</v>
      </c>
      <c r="G400" s="238">
        <v>1</v>
      </c>
      <c r="H400" s="238"/>
      <c r="I400" s="238">
        <f t="shared" si="48"/>
        <v>0</v>
      </c>
      <c r="J400" s="239">
        <v>0</v>
      </c>
      <c r="K400" s="238">
        <f t="shared" si="49"/>
        <v>0</v>
      </c>
      <c r="L400" s="239">
        <v>0</v>
      </c>
      <c r="M400" s="238">
        <f t="shared" si="50"/>
        <v>0</v>
      </c>
      <c r="N400" s="240">
        <v>20</v>
      </c>
      <c r="O400" s="241">
        <v>64</v>
      </c>
      <c r="P400" s="242" t="s">
        <v>146</v>
      </c>
    </row>
    <row r="401" spans="1:16" s="250" customFormat="1" ht="12.75" customHeight="1">
      <c r="A401" s="243">
        <v>364</v>
      </c>
      <c r="B401" s="243" t="s">
        <v>157</v>
      </c>
      <c r="C401" s="243" t="s">
        <v>160</v>
      </c>
      <c r="D401" s="244" t="s">
        <v>1078</v>
      </c>
      <c r="E401" s="245" t="s">
        <v>1079</v>
      </c>
      <c r="F401" s="243" t="s">
        <v>171</v>
      </c>
      <c r="G401" s="246">
        <v>1</v>
      </c>
      <c r="H401" s="246"/>
      <c r="I401" s="246">
        <f t="shared" si="48"/>
        <v>0</v>
      </c>
      <c r="J401" s="247">
        <v>0</v>
      </c>
      <c r="K401" s="246">
        <f t="shared" si="49"/>
        <v>0</v>
      </c>
      <c r="L401" s="247">
        <v>0</v>
      </c>
      <c r="M401" s="246">
        <f t="shared" si="50"/>
        <v>0</v>
      </c>
      <c r="N401" s="248">
        <v>20</v>
      </c>
      <c r="O401" s="249">
        <v>256</v>
      </c>
      <c r="P401" s="250" t="s">
        <v>146</v>
      </c>
    </row>
    <row r="402" spans="1:16" s="242" customFormat="1" ht="12.75" customHeight="1">
      <c r="A402" s="235">
        <v>365</v>
      </c>
      <c r="B402" s="235" t="s">
        <v>151</v>
      </c>
      <c r="C402" s="235" t="s">
        <v>150</v>
      </c>
      <c r="D402" s="236" t="s">
        <v>1080</v>
      </c>
      <c r="E402" s="237" t="s">
        <v>1081</v>
      </c>
      <c r="F402" s="235" t="s">
        <v>171</v>
      </c>
      <c r="G402" s="238">
        <v>2</v>
      </c>
      <c r="H402" s="238"/>
      <c r="I402" s="238">
        <f t="shared" si="48"/>
        <v>0</v>
      </c>
      <c r="J402" s="239">
        <v>0</v>
      </c>
      <c r="K402" s="238">
        <f t="shared" si="49"/>
        <v>0</v>
      </c>
      <c r="L402" s="239">
        <v>0</v>
      </c>
      <c r="M402" s="238">
        <f t="shared" si="50"/>
        <v>0</v>
      </c>
      <c r="N402" s="240">
        <v>20</v>
      </c>
      <c r="O402" s="241">
        <v>64</v>
      </c>
      <c r="P402" s="242" t="s">
        <v>146</v>
      </c>
    </row>
    <row r="403" spans="1:16" s="250" customFormat="1" ht="12.75" customHeight="1">
      <c r="A403" s="243">
        <v>366</v>
      </c>
      <c r="B403" s="243" t="s">
        <v>157</v>
      </c>
      <c r="C403" s="243" t="s">
        <v>160</v>
      </c>
      <c r="D403" s="244" t="s">
        <v>1082</v>
      </c>
      <c r="E403" s="245" t="s">
        <v>1083</v>
      </c>
      <c r="F403" s="243" t="s">
        <v>171</v>
      </c>
      <c r="G403" s="246">
        <v>2</v>
      </c>
      <c r="H403" s="246"/>
      <c r="I403" s="246">
        <f t="shared" si="48"/>
        <v>0</v>
      </c>
      <c r="J403" s="247">
        <v>0</v>
      </c>
      <c r="K403" s="246">
        <f t="shared" si="49"/>
        <v>0</v>
      </c>
      <c r="L403" s="247">
        <v>0</v>
      </c>
      <c r="M403" s="246">
        <f t="shared" si="50"/>
        <v>0</v>
      </c>
      <c r="N403" s="248">
        <v>20</v>
      </c>
      <c r="O403" s="249">
        <v>256</v>
      </c>
      <c r="P403" s="250" t="s">
        <v>146</v>
      </c>
    </row>
    <row r="404" spans="1:16" s="242" customFormat="1" ht="12.75" customHeight="1">
      <c r="A404" s="235">
        <v>367</v>
      </c>
      <c r="B404" s="235" t="s">
        <v>151</v>
      </c>
      <c r="C404" s="235" t="s">
        <v>150</v>
      </c>
      <c r="D404" s="236" t="s">
        <v>1084</v>
      </c>
      <c r="E404" s="237" t="s">
        <v>1085</v>
      </c>
      <c r="F404" s="235" t="s">
        <v>171</v>
      </c>
      <c r="G404" s="238">
        <v>1</v>
      </c>
      <c r="H404" s="238"/>
      <c r="I404" s="238">
        <f t="shared" si="48"/>
        <v>0</v>
      </c>
      <c r="J404" s="239">
        <v>0</v>
      </c>
      <c r="K404" s="238">
        <f t="shared" si="49"/>
        <v>0</v>
      </c>
      <c r="L404" s="239">
        <v>0</v>
      </c>
      <c r="M404" s="238">
        <f t="shared" si="50"/>
        <v>0</v>
      </c>
      <c r="N404" s="240">
        <v>20</v>
      </c>
      <c r="O404" s="241">
        <v>64</v>
      </c>
      <c r="P404" s="242" t="s">
        <v>146</v>
      </c>
    </row>
    <row r="405" spans="1:16" s="250" customFormat="1" ht="12.75" customHeight="1">
      <c r="A405" s="243">
        <v>368</v>
      </c>
      <c r="B405" s="243" t="s">
        <v>157</v>
      </c>
      <c r="C405" s="243" t="s">
        <v>160</v>
      </c>
      <c r="D405" s="244" t="s">
        <v>1086</v>
      </c>
      <c r="E405" s="245" t="s">
        <v>1087</v>
      </c>
      <c r="F405" s="243" t="s">
        <v>171</v>
      </c>
      <c r="G405" s="246">
        <v>1</v>
      </c>
      <c r="H405" s="246"/>
      <c r="I405" s="246">
        <f t="shared" si="48"/>
        <v>0</v>
      </c>
      <c r="J405" s="247">
        <v>0</v>
      </c>
      <c r="K405" s="246">
        <f t="shared" si="49"/>
        <v>0</v>
      </c>
      <c r="L405" s="247">
        <v>0</v>
      </c>
      <c r="M405" s="246">
        <f t="shared" si="50"/>
        <v>0</v>
      </c>
      <c r="N405" s="248">
        <v>20</v>
      </c>
      <c r="O405" s="249">
        <v>256</v>
      </c>
      <c r="P405" s="250" t="s">
        <v>146</v>
      </c>
    </row>
    <row r="406" spans="1:16" s="242" customFormat="1" ht="12.75" customHeight="1">
      <c r="A406" s="235">
        <v>369</v>
      </c>
      <c r="B406" s="235" t="s">
        <v>151</v>
      </c>
      <c r="C406" s="235" t="s">
        <v>150</v>
      </c>
      <c r="D406" s="236" t="s">
        <v>1088</v>
      </c>
      <c r="E406" s="237" t="s">
        <v>1089</v>
      </c>
      <c r="F406" s="235" t="s">
        <v>171</v>
      </c>
      <c r="G406" s="238">
        <v>1</v>
      </c>
      <c r="H406" s="238"/>
      <c r="I406" s="238">
        <f t="shared" si="48"/>
        <v>0</v>
      </c>
      <c r="J406" s="239">
        <v>0</v>
      </c>
      <c r="K406" s="238">
        <f t="shared" si="49"/>
        <v>0</v>
      </c>
      <c r="L406" s="239">
        <v>0</v>
      </c>
      <c r="M406" s="238">
        <f t="shared" si="50"/>
        <v>0</v>
      </c>
      <c r="N406" s="240">
        <v>20</v>
      </c>
      <c r="O406" s="241">
        <v>64</v>
      </c>
      <c r="P406" s="242" t="s">
        <v>146</v>
      </c>
    </row>
    <row r="407" spans="1:16" s="250" customFormat="1" ht="12.75" customHeight="1">
      <c r="A407" s="243">
        <v>370</v>
      </c>
      <c r="B407" s="243" t="s">
        <v>157</v>
      </c>
      <c r="C407" s="243" t="s">
        <v>160</v>
      </c>
      <c r="D407" s="244" t="s">
        <v>1090</v>
      </c>
      <c r="E407" s="245" t="s">
        <v>1091</v>
      </c>
      <c r="F407" s="243" t="s">
        <v>171</v>
      </c>
      <c r="G407" s="246">
        <v>1</v>
      </c>
      <c r="H407" s="246"/>
      <c r="I407" s="246">
        <f t="shared" si="48"/>
        <v>0</v>
      </c>
      <c r="J407" s="247">
        <v>0</v>
      </c>
      <c r="K407" s="246">
        <f t="shared" si="49"/>
        <v>0</v>
      </c>
      <c r="L407" s="247">
        <v>0</v>
      </c>
      <c r="M407" s="246">
        <f t="shared" si="50"/>
        <v>0</v>
      </c>
      <c r="N407" s="248">
        <v>20</v>
      </c>
      <c r="O407" s="249">
        <v>256</v>
      </c>
      <c r="P407" s="250" t="s">
        <v>146</v>
      </c>
    </row>
    <row r="408" spans="1:16" s="242" customFormat="1" ht="12.75" customHeight="1">
      <c r="A408" s="235">
        <v>371</v>
      </c>
      <c r="B408" s="235" t="s">
        <v>151</v>
      </c>
      <c r="C408" s="235" t="s">
        <v>150</v>
      </c>
      <c r="D408" s="236" t="s">
        <v>1092</v>
      </c>
      <c r="E408" s="237" t="s">
        <v>1093</v>
      </c>
      <c r="F408" s="235" t="s">
        <v>171</v>
      </c>
      <c r="G408" s="238">
        <v>2</v>
      </c>
      <c r="H408" s="238"/>
      <c r="I408" s="238">
        <f t="shared" si="48"/>
        <v>0</v>
      </c>
      <c r="J408" s="239">
        <v>0</v>
      </c>
      <c r="K408" s="238">
        <f t="shared" si="49"/>
        <v>0</v>
      </c>
      <c r="L408" s="239">
        <v>0</v>
      </c>
      <c r="M408" s="238">
        <f t="shared" si="50"/>
        <v>0</v>
      </c>
      <c r="N408" s="240">
        <v>20</v>
      </c>
      <c r="O408" s="241">
        <v>64</v>
      </c>
      <c r="P408" s="242" t="s">
        <v>146</v>
      </c>
    </row>
    <row r="409" spans="1:16" s="250" customFormat="1" ht="12.75" customHeight="1">
      <c r="A409" s="243">
        <v>372</v>
      </c>
      <c r="B409" s="243" t="s">
        <v>157</v>
      </c>
      <c r="C409" s="243" t="s">
        <v>160</v>
      </c>
      <c r="D409" s="244" t="s">
        <v>1094</v>
      </c>
      <c r="E409" s="245" t="s">
        <v>1095</v>
      </c>
      <c r="F409" s="243" t="s">
        <v>171</v>
      </c>
      <c r="G409" s="246">
        <v>2</v>
      </c>
      <c r="H409" s="246"/>
      <c r="I409" s="246">
        <f t="shared" si="48"/>
        <v>0</v>
      </c>
      <c r="J409" s="247">
        <v>0</v>
      </c>
      <c r="K409" s="246">
        <f t="shared" si="49"/>
        <v>0</v>
      </c>
      <c r="L409" s="247">
        <v>0</v>
      </c>
      <c r="M409" s="246">
        <f t="shared" si="50"/>
        <v>0</v>
      </c>
      <c r="N409" s="248">
        <v>20</v>
      </c>
      <c r="O409" s="249">
        <v>256</v>
      </c>
      <c r="P409" s="250" t="s">
        <v>146</v>
      </c>
    </row>
    <row r="410" spans="1:16" s="242" customFormat="1" ht="12.75" customHeight="1">
      <c r="A410" s="235">
        <v>373</v>
      </c>
      <c r="B410" s="235" t="s">
        <v>151</v>
      </c>
      <c r="C410" s="235" t="s">
        <v>150</v>
      </c>
      <c r="D410" s="236" t="s">
        <v>1096</v>
      </c>
      <c r="E410" s="237" t="s">
        <v>1097</v>
      </c>
      <c r="F410" s="235" t="s">
        <v>171</v>
      </c>
      <c r="G410" s="238">
        <v>1</v>
      </c>
      <c r="H410" s="238"/>
      <c r="I410" s="238">
        <f t="shared" si="48"/>
        <v>0</v>
      </c>
      <c r="J410" s="239">
        <v>0</v>
      </c>
      <c r="K410" s="238">
        <f t="shared" si="49"/>
        <v>0</v>
      </c>
      <c r="L410" s="239">
        <v>0</v>
      </c>
      <c r="M410" s="238">
        <f t="shared" si="50"/>
        <v>0</v>
      </c>
      <c r="N410" s="240">
        <v>20</v>
      </c>
      <c r="O410" s="241">
        <v>64</v>
      </c>
      <c r="P410" s="242" t="s">
        <v>146</v>
      </c>
    </row>
    <row r="411" spans="1:16" s="250" customFormat="1" ht="12.75" customHeight="1">
      <c r="A411" s="243">
        <v>374</v>
      </c>
      <c r="B411" s="243" t="s">
        <v>157</v>
      </c>
      <c r="C411" s="243" t="s">
        <v>160</v>
      </c>
      <c r="D411" s="244" t="s">
        <v>1098</v>
      </c>
      <c r="E411" s="245" t="s">
        <v>1099</v>
      </c>
      <c r="F411" s="243" t="s">
        <v>171</v>
      </c>
      <c r="G411" s="246">
        <v>1</v>
      </c>
      <c r="H411" s="246"/>
      <c r="I411" s="246">
        <f t="shared" si="48"/>
        <v>0</v>
      </c>
      <c r="J411" s="247">
        <v>0</v>
      </c>
      <c r="K411" s="246">
        <f t="shared" si="49"/>
        <v>0</v>
      </c>
      <c r="L411" s="247">
        <v>0</v>
      </c>
      <c r="M411" s="246">
        <f t="shared" si="50"/>
        <v>0</v>
      </c>
      <c r="N411" s="248">
        <v>20</v>
      </c>
      <c r="O411" s="249">
        <v>256</v>
      </c>
      <c r="P411" s="250" t="s">
        <v>146</v>
      </c>
    </row>
    <row r="412" spans="1:16" s="232" customFormat="1" ht="12.75" customHeight="1">
      <c r="B412" s="233" t="s">
        <v>58</v>
      </c>
      <c r="D412" s="232" t="s">
        <v>1100</v>
      </c>
      <c r="E412" s="232" t="s">
        <v>1101</v>
      </c>
      <c r="I412" s="234">
        <f>SUM(I413:I418)</f>
        <v>0</v>
      </c>
      <c r="K412" s="234">
        <f>SUM(K413:K418)</f>
        <v>0</v>
      </c>
      <c r="M412" s="234">
        <f>SUM(M413:M418)</f>
        <v>0</v>
      </c>
      <c r="P412" s="232" t="s">
        <v>152</v>
      </c>
    </row>
    <row r="413" spans="1:16" s="242" customFormat="1" ht="12.75" customHeight="1">
      <c r="A413" s="235">
        <v>375</v>
      </c>
      <c r="B413" s="235" t="s">
        <v>151</v>
      </c>
      <c r="C413" s="235" t="s">
        <v>150</v>
      </c>
      <c r="D413" s="236" t="s">
        <v>1102</v>
      </c>
      <c r="E413" s="237" t="s">
        <v>1103</v>
      </c>
      <c r="F413" s="235" t="s">
        <v>171</v>
      </c>
      <c r="G413" s="238">
        <v>1</v>
      </c>
      <c r="H413" s="238"/>
      <c r="I413" s="238">
        <f t="shared" ref="I413:I418" si="51">ROUND(G413*H413,3)</f>
        <v>0</v>
      </c>
      <c r="J413" s="239">
        <v>0</v>
      </c>
      <c r="K413" s="238">
        <f t="shared" ref="K413:K418" si="52">G413*J413</f>
        <v>0</v>
      </c>
      <c r="L413" s="239">
        <v>0</v>
      </c>
      <c r="M413" s="238">
        <f t="shared" ref="M413:M418" si="53">G413*L413</f>
        <v>0</v>
      </c>
      <c r="N413" s="240">
        <v>20</v>
      </c>
      <c r="O413" s="241">
        <v>64</v>
      </c>
      <c r="P413" s="242" t="s">
        <v>146</v>
      </c>
    </row>
    <row r="414" spans="1:16" s="242" customFormat="1" ht="12.75" customHeight="1">
      <c r="A414" s="235">
        <v>376</v>
      </c>
      <c r="B414" s="235" t="s">
        <v>151</v>
      </c>
      <c r="C414" s="235" t="s">
        <v>150</v>
      </c>
      <c r="D414" s="236" t="s">
        <v>1104</v>
      </c>
      <c r="E414" s="237" t="s">
        <v>1105</v>
      </c>
      <c r="F414" s="235" t="s">
        <v>171</v>
      </c>
      <c r="G414" s="238">
        <v>1</v>
      </c>
      <c r="H414" s="238"/>
      <c r="I414" s="238">
        <f t="shared" si="51"/>
        <v>0</v>
      </c>
      <c r="J414" s="239">
        <v>0</v>
      </c>
      <c r="K414" s="238">
        <f t="shared" si="52"/>
        <v>0</v>
      </c>
      <c r="L414" s="239">
        <v>0</v>
      </c>
      <c r="M414" s="238">
        <f t="shared" si="53"/>
        <v>0</v>
      </c>
      <c r="N414" s="240">
        <v>20</v>
      </c>
      <c r="O414" s="241">
        <v>64</v>
      </c>
      <c r="P414" s="242" t="s">
        <v>146</v>
      </c>
    </row>
    <row r="415" spans="1:16" s="242" customFormat="1" ht="12.75" customHeight="1">
      <c r="A415" s="235">
        <v>377</v>
      </c>
      <c r="B415" s="235" t="s">
        <v>151</v>
      </c>
      <c r="C415" s="235" t="s">
        <v>150</v>
      </c>
      <c r="D415" s="236" t="s">
        <v>1106</v>
      </c>
      <c r="E415" s="237" t="s">
        <v>1107</v>
      </c>
      <c r="F415" s="235" t="s">
        <v>171</v>
      </c>
      <c r="G415" s="238">
        <v>1</v>
      </c>
      <c r="H415" s="238"/>
      <c r="I415" s="238">
        <f t="shared" si="51"/>
        <v>0</v>
      </c>
      <c r="J415" s="239">
        <v>0</v>
      </c>
      <c r="K415" s="238">
        <f t="shared" si="52"/>
        <v>0</v>
      </c>
      <c r="L415" s="239">
        <v>0</v>
      </c>
      <c r="M415" s="238">
        <f t="shared" si="53"/>
        <v>0</v>
      </c>
      <c r="N415" s="240">
        <v>20</v>
      </c>
      <c r="O415" s="241">
        <v>64</v>
      </c>
      <c r="P415" s="242" t="s">
        <v>146</v>
      </c>
    </row>
    <row r="416" spans="1:16" s="242" customFormat="1" ht="12.75" customHeight="1">
      <c r="A416" s="235">
        <v>378</v>
      </c>
      <c r="B416" s="235" t="s">
        <v>151</v>
      </c>
      <c r="C416" s="235" t="s">
        <v>150</v>
      </c>
      <c r="D416" s="236" t="s">
        <v>1108</v>
      </c>
      <c r="E416" s="237" t="s">
        <v>1109</v>
      </c>
      <c r="F416" s="235" t="s">
        <v>171</v>
      </c>
      <c r="G416" s="238">
        <v>1</v>
      </c>
      <c r="H416" s="238"/>
      <c r="I416" s="238">
        <f t="shared" si="51"/>
        <v>0</v>
      </c>
      <c r="J416" s="239">
        <v>0</v>
      </c>
      <c r="K416" s="238">
        <f t="shared" si="52"/>
        <v>0</v>
      </c>
      <c r="L416" s="239">
        <v>0</v>
      </c>
      <c r="M416" s="238">
        <f t="shared" si="53"/>
        <v>0</v>
      </c>
      <c r="N416" s="240">
        <v>20</v>
      </c>
      <c r="O416" s="241">
        <v>64</v>
      </c>
      <c r="P416" s="242" t="s">
        <v>146</v>
      </c>
    </row>
    <row r="417" spans="1:16" s="242" customFormat="1" ht="12.75" customHeight="1">
      <c r="A417" s="235">
        <v>379</v>
      </c>
      <c r="B417" s="235" t="s">
        <v>151</v>
      </c>
      <c r="C417" s="235" t="s">
        <v>150</v>
      </c>
      <c r="D417" s="236" t="s">
        <v>1110</v>
      </c>
      <c r="E417" s="237" t="s">
        <v>1111</v>
      </c>
      <c r="F417" s="235" t="s">
        <v>171</v>
      </c>
      <c r="G417" s="238">
        <v>1</v>
      </c>
      <c r="H417" s="238"/>
      <c r="I417" s="238">
        <f t="shared" si="51"/>
        <v>0</v>
      </c>
      <c r="J417" s="239">
        <v>0</v>
      </c>
      <c r="K417" s="238">
        <f t="shared" si="52"/>
        <v>0</v>
      </c>
      <c r="L417" s="239">
        <v>0</v>
      </c>
      <c r="M417" s="238">
        <f t="shared" si="53"/>
        <v>0</v>
      </c>
      <c r="N417" s="240">
        <v>20</v>
      </c>
      <c r="O417" s="241">
        <v>64</v>
      </c>
      <c r="P417" s="242" t="s">
        <v>146</v>
      </c>
    </row>
    <row r="418" spans="1:16" s="242" customFormat="1" ht="12.75" customHeight="1">
      <c r="A418" s="235">
        <v>380</v>
      </c>
      <c r="B418" s="235" t="s">
        <v>151</v>
      </c>
      <c r="C418" s="235" t="s">
        <v>150</v>
      </c>
      <c r="D418" s="236" t="s">
        <v>1112</v>
      </c>
      <c r="E418" s="237" t="s">
        <v>1113</v>
      </c>
      <c r="F418" s="235" t="s">
        <v>171</v>
      </c>
      <c r="G418" s="238">
        <v>1</v>
      </c>
      <c r="H418" s="238"/>
      <c r="I418" s="238">
        <f t="shared" si="51"/>
        <v>0</v>
      </c>
      <c r="J418" s="239">
        <v>0</v>
      </c>
      <c r="K418" s="238">
        <f t="shared" si="52"/>
        <v>0</v>
      </c>
      <c r="L418" s="239">
        <v>0</v>
      </c>
      <c r="M418" s="238">
        <f t="shared" si="53"/>
        <v>0</v>
      </c>
      <c r="N418" s="240">
        <v>20</v>
      </c>
      <c r="O418" s="241">
        <v>64</v>
      </c>
      <c r="P418" s="242" t="s">
        <v>146</v>
      </c>
    </row>
    <row r="419" spans="1:16" s="232" customFormat="1" ht="12.75" customHeight="1">
      <c r="B419" s="233" t="s">
        <v>58</v>
      </c>
      <c r="D419" s="232" t="s">
        <v>1114</v>
      </c>
      <c r="E419" s="232" t="s">
        <v>1115</v>
      </c>
      <c r="I419" s="234">
        <f>SUM(I420:I423)</f>
        <v>0</v>
      </c>
      <c r="K419" s="234">
        <f>SUM(K420:K423)</f>
        <v>0</v>
      </c>
      <c r="M419" s="234">
        <f>SUM(M420:M423)</f>
        <v>0</v>
      </c>
      <c r="P419" s="232" t="s">
        <v>152</v>
      </c>
    </row>
    <row r="420" spans="1:16" s="242" customFormat="1" ht="12.75" customHeight="1">
      <c r="A420" s="235">
        <v>381</v>
      </c>
      <c r="B420" s="235" t="s">
        <v>151</v>
      </c>
      <c r="C420" s="235" t="s">
        <v>150</v>
      </c>
      <c r="D420" s="236" t="s">
        <v>1116</v>
      </c>
      <c r="E420" s="237" t="s">
        <v>1117</v>
      </c>
      <c r="F420" s="235" t="s">
        <v>250</v>
      </c>
      <c r="G420" s="238">
        <v>0</v>
      </c>
      <c r="H420" s="238"/>
      <c r="I420" s="238">
        <f>ROUND(G420*H420,3)</f>
        <v>0</v>
      </c>
      <c r="J420" s="239">
        <v>0</v>
      </c>
      <c r="K420" s="238">
        <f>G420*J420</f>
        <v>0</v>
      </c>
      <c r="L420" s="239">
        <v>0</v>
      </c>
      <c r="M420" s="238">
        <f>G420*L420</f>
        <v>0</v>
      </c>
      <c r="N420" s="240">
        <v>20</v>
      </c>
      <c r="O420" s="241">
        <v>64</v>
      </c>
      <c r="P420" s="242" t="s">
        <v>146</v>
      </c>
    </row>
    <row r="421" spans="1:16" s="250" customFormat="1" ht="12.75" customHeight="1">
      <c r="A421" s="243">
        <v>382</v>
      </c>
      <c r="B421" s="243" t="s">
        <v>157</v>
      </c>
      <c r="C421" s="243" t="s">
        <v>160</v>
      </c>
      <c r="D421" s="244" t="s">
        <v>1118</v>
      </c>
      <c r="E421" s="245" t="s">
        <v>1119</v>
      </c>
      <c r="F421" s="243" t="s">
        <v>250</v>
      </c>
      <c r="G421" s="246">
        <v>0</v>
      </c>
      <c r="H421" s="246"/>
      <c r="I421" s="246">
        <f>ROUND(G421*H421,3)</f>
        <v>0</v>
      </c>
      <c r="J421" s="247">
        <v>0</v>
      </c>
      <c r="K421" s="246">
        <f>G421*J421</f>
        <v>0</v>
      </c>
      <c r="L421" s="247">
        <v>0</v>
      </c>
      <c r="M421" s="246">
        <f>G421*L421</f>
        <v>0</v>
      </c>
      <c r="N421" s="248">
        <v>20</v>
      </c>
      <c r="O421" s="249">
        <v>256</v>
      </c>
      <c r="P421" s="250" t="s">
        <v>146</v>
      </c>
    </row>
    <row r="422" spans="1:16" s="242" customFormat="1" ht="12.75" customHeight="1">
      <c r="A422" s="235">
        <v>383</v>
      </c>
      <c r="B422" s="235" t="s">
        <v>151</v>
      </c>
      <c r="C422" s="235" t="s">
        <v>150</v>
      </c>
      <c r="D422" s="236" t="s">
        <v>1120</v>
      </c>
      <c r="E422" s="237" t="s">
        <v>1121</v>
      </c>
      <c r="F422" s="235" t="s">
        <v>939</v>
      </c>
      <c r="G422" s="238">
        <v>24000</v>
      </c>
      <c r="H422" s="238"/>
      <c r="I422" s="238">
        <f>ROUND(G422*H422,3)</f>
        <v>0</v>
      </c>
      <c r="J422" s="239">
        <v>0</v>
      </c>
      <c r="K422" s="238">
        <f>G422*J422</f>
        <v>0</v>
      </c>
      <c r="L422" s="239">
        <v>0</v>
      </c>
      <c r="M422" s="238">
        <f>G422*L422</f>
        <v>0</v>
      </c>
      <c r="N422" s="240">
        <v>20</v>
      </c>
      <c r="O422" s="241">
        <v>64</v>
      </c>
      <c r="P422" s="242" t="s">
        <v>146</v>
      </c>
    </row>
    <row r="423" spans="1:16" s="250" customFormat="1" ht="12.75" customHeight="1">
      <c r="A423" s="243">
        <v>384</v>
      </c>
      <c r="B423" s="243" t="s">
        <v>157</v>
      </c>
      <c r="C423" s="243" t="s">
        <v>160</v>
      </c>
      <c r="D423" s="244" t="s">
        <v>1122</v>
      </c>
      <c r="E423" s="245" t="s">
        <v>1123</v>
      </c>
      <c r="F423" s="243" t="s">
        <v>939</v>
      </c>
      <c r="G423" s="246">
        <v>24000</v>
      </c>
      <c r="H423" s="246"/>
      <c r="I423" s="246">
        <f>ROUND(G423*H423,3)</f>
        <v>0</v>
      </c>
      <c r="J423" s="247">
        <v>0</v>
      </c>
      <c r="K423" s="246">
        <f>G423*J423</f>
        <v>0</v>
      </c>
      <c r="L423" s="247">
        <v>0</v>
      </c>
      <c r="M423" s="246">
        <f>G423*L423</f>
        <v>0</v>
      </c>
      <c r="N423" s="248">
        <v>20</v>
      </c>
      <c r="O423" s="249">
        <v>256</v>
      </c>
      <c r="P423" s="250" t="s">
        <v>146</v>
      </c>
    </row>
    <row r="424" spans="1:16" s="253" customFormat="1">
      <c r="E424" s="253" t="s">
        <v>125</v>
      </c>
      <c r="I424" s="254">
        <f>I14+I156+I388</f>
        <v>0</v>
      </c>
      <c r="K424" s="254">
        <f>K14+K156+K388</f>
        <v>6391.5333853145567</v>
      </c>
      <c r="M424" s="254">
        <f>M14+M156+M388</f>
        <v>0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.59055118110236227" right="0.59055118110236227" top="0.59055118110236227" bottom="0.59055118110236227" header="0.51181102362204722" footer="0.51181102362204722"/>
  <pageSetup paperSize="9" scale="73" fitToHeight="999" orientation="portrait" errors="blank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128"/>
  <sheetViews>
    <sheetView showGridLines="0" zoomScaleNormal="100" zoomScaleSheetLayoutView="100" workbookViewId="0">
      <pane ySplit="13" topLeftCell="A14" activePane="bottomLeft" state="frozen"/>
      <selection activeCell="D123" sqref="D123"/>
      <selection pane="bottomLeft" activeCell="Z72" sqref="Z72"/>
    </sheetView>
  </sheetViews>
  <sheetFormatPr defaultColWidth="9.140625" defaultRowHeight="11.25"/>
  <cols>
    <col min="1" max="1" width="5.7109375" style="210" customWidth="1"/>
    <col min="2" max="2" width="4.5703125" style="210" customWidth="1"/>
    <col min="3" max="3" width="4.7109375" style="210" customWidth="1"/>
    <col min="4" max="4" width="12.7109375" style="210" customWidth="1"/>
    <col min="5" max="5" width="55.7109375" style="210" customWidth="1"/>
    <col min="6" max="6" width="4.7109375" style="210" customWidth="1"/>
    <col min="7" max="7" width="9.5703125" style="210" customWidth="1"/>
    <col min="8" max="8" width="9.85546875" style="210" customWidth="1"/>
    <col min="9" max="9" width="12.7109375" style="210" customWidth="1"/>
    <col min="10" max="11" width="10.7109375" style="210" hidden="1" customWidth="1"/>
    <col min="12" max="12" width="9.7109375" style="210" hidden="1" customWidth="1"/>
    <col min="13" max="13" width="11.5703125" style="210" hidden="1" customWidth="1"/>
    <col min="14" max="14" width="6" style="210" customWidth="1"/>
    <col min="15" max="15" width="6.7109375" style="210" hidden="1" customWidth="1"/>
    <col min="16" max="16" width="7.140625" style="210" hidden="1" customWidth="1"/>
    <col min="17" max="19" width="9.140625" style="210" hidden="1" customWidth="1"/>
    <col min="20" max="20" width="18.7109375" style="210" hidden="1" customWidth="1"/>
    <col min="21" max="16384" width="9.140625" style="210"/>
  </cols>
  <sheetData>
    <row r="1" spans="1:21" ht="18">
      <c r="A1" s="207" t="s">
        <v>304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9"/>
      <c r="P1" s="209"/>
      <c r="Q1" s="208"/>
      <c r="R1" s="208"/>
      <c r="S1" s="208"/>
      <c r="T1" s="208"/>
    </row>
    <row r="2" spans="1:21">
      <c r="A2" s="211" t="s">
        <v>74</v>
      </c>
      <c r="B2" s="212"/>
      <c r="C2" s="213" t="str">
        <f>'Krycí list'!E5</f>
        <v>Modernizácia fakultnej nemocnice Trenčín  - Nový pavilón centrálnych operačných sál, OAIM a urgent.príjem -stupeň PSP</v>
      </c>
      <c r="D2" s="214"/>
      <c r="E2" s="214"/>
      <c r="F2" s="212"/>
      <c r="G2" s="212"/>
      <c r="H2" s="212"/>
      <c r="I2" s="212"/>
      <c r="J2" s="212"/>
      <c r="K2" s="212"/>
      <c r="L2" s="208"/>
      <c r="M2" s="208"/>
      <c r="N2" s="208"/>
      <c r="O2" s="209"/>
      <c r="P2" s="209"/>
      <c r="Q2" s="208"/>
      <c r="R2" s="208"/>
      <c r="S2" s="208"/>
      <c r="T2" s="208"/>
    </row>
    <row r="3" spans="1:21">
      <c r="A3" s="211" t="s">
        <v>303</v>
      </c>
      <c r="B3" s="212"/>
      <c r="C3" s="213" t="s">
        <v>319</v>
      </c>
      <c r="D3" s="214"/>
      <c r="E3" s="214"/>
      <c r="F3" s="212"/>
      <c r="G3" s="212"/>
      <c r="H3" s="212"/>
      <c r="I3" s="213"/>
      <c r="J3" s="214"/>
      <c r="K3" s="214"/>
      <c r="L3" s="208"/>
      <c r="M3" s="208"/>
      <c r="N3" s="208"/>
      <c r="O3" s="209"/>
      <c r="P3" s="209"/>
      <c r="Q3" s="208"/>
      <c r="R3" s="208"/>
      <c r="S3" s="208"/>
      <c r="T3" s="208"/>
    </row>
    <row r="4" spans="1:21">
      <c r="A4" s="211" t="s">
        <v>301</v>
      </c>
      <c r="B4" s="212"/>
      <c r="C4" s="212" t="s">
        <v>1322</v>
      </c>
      <c r="D4" s="214"/>
      <c r="E4" s="214"/>
      <c r="F4" s="212"/>
      <c r="G4" s="212"/>
      <c r="H4" s="212"/>
      <c r="I4" s="213"/>
      <c r="J4" s="214"/>
      <c r="K4" s="214"/>
      <c r="L4" s="208"/>
      <c r="M4" s="208"/>
      <c r="N4" s="208"/>
      <c r="O4" s="209"/>
      <c r="P4" s="209"/>
      <c r="Q4" s="208"/>
      <c r="R4" s="208"/>
      <c r="S4" s="208"/>
      <c r="T4" s="208"/>
    </row>
    <row r="5" spans="1:21">
      <c r="A5" s="212" t="s">
        <v>300</v>
      </c>
      <c r="B5" s="212"/>
      <c r="C5" s="213" t="s">
        <v>6</v>
      </c>
      <c r="D5" s="214"/>
      <c r="E5" s="214"/>
      <c r="F5" s="212"/>
      <c r="G5" s="212"/>
      <c r="H5" s="212"/>
      <c r="I5" s="215"/>
      <c r="J5" s="214"/>
      <c r="K5" s="214"/>
      <c r="L5" s="208"/>
      <c r="M5" s="208"/>
      <c r="N5" s="208"/>
      <c r="O5" s="209"/>
      <c r="P5" s="209"/>
      <c r="Q5" s="208"/>
      <c r="R5" s="208"/>
      <c r="S5" s="208"/>
      <c r="T5" s="208"/>
    </row>
    <row r="6" spans="1:21" ht="5.25" customHeight="1">
      <c r="A6" s="212"/>
      <c r="B6" s="212"/>
      <c r="C6" s="213"/>
      <c r="D6" s="214"/>
      <c r="E6" s="214"/>
      <c r="F6" s="212"/>
      <c r="G6" s="212"/>
      <c r="H6" s="212"/>
      <c r="I6" s="215"/>
      <c r="J6" s="214"/>
      <c r="K6" s="214"/>
      <c r="L6" s="208"/>
      <c r="M6" s="208"/>
      <c r="N6" s="208"/>
      <c r="O6" s="209"/>
      <c r="P6" s="209"/>
      <c r="Q6" s="208"/>
      <c r="R6" s="208"/>
      <c r="S6" s="208"/>
      <c r="T6" s="208"/>
    </row>
    <row r="7" spans="1:21">
      <c r="A7" s="212" t="s">
        <v>77</v>
      </c>
      <c r="B7" s="212"/>
      <c r="C7" s="213" t="str">
        <f>'Krycí list'!E26</f>
        <v>Fakultná nemocnica Trenčín, Legionárska 28</v>
      </c>
      <c r="D7" s="214"/>
      <c r="E7" s="214"/>
      <c r="F7" s="212"/>
      <c r="G7" s="212"/>
      <c r="H7" s="212"/>
      <c r="I7" s="215"/>
      <c r="J7" s="214"/>
      <c r="K7" s="214"/>
      <c r="L7" s="208"/>
      <c r="M7" s="208"/>
      <c r="N7" s="208"/>
      <c r="O7" s="209"/>
      <c r="P7" s="209"/>
      <c r="Q7" s="208"/>
      <c r="R7" s="208"/>
      <c r="S7" s="208"/>
      <c r="T7" s="208"/>
    </row>
    <row r="8" spans="1:21">
      <c r="A8" s="212" t="s">
        <v>79</v>
      </c>
      <c r="B8" s="212"/>
      <c r="C8" s="213"/>
      <c r="D8" s="214"/>
      <c r="E8" s="214"/>
      <c r="F8" s="212"/>
      <c r="G8" s="212"/>
      <c r="H8" s="212"/>
      <c r="I8" s="215"/>
      <c r="J8" s="214"/>
      <c r="K8" s="214"/>
      <c r="L8" s="208"/>
      <c r="M8" s="208"/>
      <c r="N8" s="208"/>
      <c r="O8" s="209"/>
      <c r="P8" s="209"/>
      <c r="Q8" s="208"/>
      <c r="R8" s="208"/>
      <c r="S8" s="208"/>
      <c r="T8" s="208"/>
    </row>
    <row r="9" spans="1:21">
      <c r="A9" s="212" t="s">
        <v>75</v>
      </c>
      <c r="B9" s="212"/>
      <c r="C9" s="213" t="s">
        <v>1125</v>
      </c>
      <c r="D9" s="214"/>
      <c r="E9" s="214"/>
      <c r="F9" s="212"/>
      <c r="G9" s="212"/>
      <c r="H9" s="212"/>
      <c r="I9" s="215"/>
      <c r="J9" s="214"/>
      <c r="K9" s="214"/>
      <c r="L9" s="208"/>
      <c r="M9" s="208"/>
      <c r="N9" s="208"/>
      <c r="O9" s="209"/>
      <c r="P9" s="209"/>
      <c r="Q9" s="208"/>
      <c r="R9" s="208"/>
      <c r="S9" s="208"/>
      <c r="T9" s="208"/>
    </row>
    <row r="10" spans="1:21" ht="6" customHeight="1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9"/>
      <c r="P10" s="209"/>
      <c r="Q10" s="208"/>
      <c r="R10" s="208"/>
      <c r="S10" s="208"/>
      <c r="T10" s="208"/>
    </row>
    <row r="11" spans="1:21" ht="22.5">
      <c r="A11" s="216" t="s">
        <v>299</v>
      </c>
      <c r="B11" s="217" t="s">
        <v>298</v>
      </c>
      <c r="C11" s="217" t="s">
        <v>297</v>
      </c>
      <c r="D11" s="217" t="s">
        <v>296</v>
      </c>
      <c r="E11" s="217" t="s">
        <v>82</v>
      </c>
      <c r="F11" s="217" t="s">
        <v>295</v>
      </c>
      <c r="G11" s="217" t="s">
        <v>294</v>
      </c>
      <c r="H11" s="217" t="s">
        <v>293</v>
      </c>
      <c r="I11" s="217" t="s">
        <v>292</v>
      </c>
      <c r="J11" s="217" t="s">
        <v>291</v>
      </c>
      <c r="K11" s="217" t="s">
        <v>290</v>
      </c>
      <c r="L11" s="217" t="s">
        <v>289</v>
      </c>
      <c r="M11" s="217" t="s">
        <v>288</v>
      </c>
      <c r="N11" s="217" t="s">
        <v>287</v>
      </c>
      <c r="O11" s="218" t="s">
        <v>286</v>
      </c>
      <c r="P11" s="218" t="s">
        <v>285</v>
      </c>
      <c r="Q11" s="217"/>
      <c r="R11" s="217"/>
      <c r="S11" s="217"/>
      <c r="T11" s="219" t="s">
        <v>284</v>
      </c>
      <c r="U11" s="220"/>
    </row>
    <row r="12" spans="1:21">
      <c r="A12" s="221">
        <v>1</v>
      </c>
      <c r="B12" s="222">
        <v>2</v>
      </c>
      <c r="C12" s="222">
        <v>3</v>
      </c>
      <c r="D12" s="222">
        <v>4</v>
      </c>
      <c r="E12" s="222">
        <v>5</v>
      </c>
      <c r="F12" s="222">
        <v>6</v>
      </c>
      <c r="G12" s="222">
        <v>7</v>
      </c>
      <c r="H12" s="222">
        <v>8</v>
      </c>
      <c r="I12" s="222">
        <v>9</v>
      </c>
      <c r="J12" s="222"/>
      <c r="K12" s="222"/>
      <c r="L12" s="222"/>
      <c r="M12" s="222"/>
      <c r="N12" s="222">
        <v>10</v>
      </c>
      <c r="O12" s="223">
        <v>11</v>
      </c>
      <c r="P12" s="223">
        <v>12</v>
      </c>
      <c r="Q12" s="222"/>
      <c r="R12" s="222"/>
      <c r="S12" s="222"/>
      <c r="T12" s="224">
        <v>11</v>
      </c>
      <c r="U12" s="220"/>
    </row>
    <row r="13" spans="1:21" ht="4.5" customHeight="1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25"/>
      <c r="O13" s="226"/>
      <c r="P13" s="227"/>
      <c r="Q13" s="225"/>
      <c r="R13" s="225"/>
      <c r="S13" s="225"/>
      <c r="T13" s="225"/>
    </row>
    <row r="14" spans="1:21" s="231" customFormat="1" ht="12.75" customHeight="1">
      <c r="A14" s="228"/>
      <c r="B14" s="229" t="s">
        <v>58</v>
      </c>
      <c r="C14" s="228"/>
      <c r="D14" s="228" t="s">
        <v>45</v>
      </c>
      <c r="E14" s="228" t="s">
        <v>1126</v>
      </c>
      <c r="F14" s="228"/>
      <c r="G14" s="228"/>
      <c r="H14" s="228"/>
      <c r="I14" s="230">
        <f>I15+I20+I42+I62+I68</f>
        <v>0</v>
      </c>
      <c r="J14" s="228"/>
      <c r="K14" s="230">
        <f>K15+K20+K42+K62+K68</f>
        <v>0</v>
      </c>
      <c r="L14" s="228"/>
      <c r="M14" s="230">
        <f>M15+M20+M42+M62+M68</f>
        <v>0</v>
      </c>
      <c r="N14" s="228"/>
      <c r="P14" s="231" t="s">
        <v>155</v>
      </c>
    </row>
    <row r="15" spans="1:21" s="232" customFormat="1" ht="12.75" customHeight="1">
      <c r="B15" s="233" t="s">
        <v>58</v>
      </c>
      <c r="D15" s="232" t="s">
        <v>642</v>
      </c>
      <c r="E15" s="232" t="s">
        <v>643</v>
      </c>
      <c r="I15" s="234">
        <f>SUM(I16:I19)</f>
        <v>0</v>
      </c>
      <c r="K15" s="234">
        <f>SUM(K16:K19)</f>
        <v>0</v>
      </c>
      <c r="M15" s="234">
        <f>SUM(M16:M19)</f>
        <v>0</v>
      </c>
      <c r="P15" s="232" t="s">
        <v>152</v>
      </c>
    </row>
    <row r="16" spans="1:21" s="242" customFormat="1" ht="12.75" customHeight="1">
      <c r="A16" s="235">
        <v>1</v>
      </c>
      <c r="B16" s="235" t="s">
        <v>151</v>
      </c>
      <c r="C16" s="235" t="s">
        <v>150</v>
      </c>
      <c r="D16" s="236" t="s">
        <v>1127</v>
      </c>
      <c r="E16" s="237" t="s">
        <v>1128</v>
      </c>
      <c r="F16" s="235" t="s">
        <v>161</v>
      </c>
      <c r="G16" s="238">
        <v>2800</v>
      </c>
      <c r="H16" s="238"/>
      <c r="I16" s="238">
        <f>ROUND(G16*H16,3)</f>
        <v>0</v>
      </c>
      <c r="J16" s="239">
        <v>0</v>
      </c>
      <c r="K16" s="238">
        <f>G16*J16</f>
        <v>0</v>
      </c>
      <c r="L16" s="239">
        <v>0</v>
      </c>
      <c r="M16" s="238">
        <f>G16*L16</f>
        <v>0</v>
      </c>
      <c r="N16" s="240">
        <v>20</v>
      </c>
      <c r="O16" s="241">
        <v>4</v>
      </c>
      <c r="P16" s="242" t="s">
        <v>146</v>
      </c>
    </row>
    <row r="17" spans="1:22" s="250" customFormat="1" ht="12.75" customHeight="1">
      <c r="A17" s="243">
        <v>2</v>
      </c>
      <c r="B17" s="243" t="s">
        <v>157</v>
      </c>
      <c r="C17" s="243" t="s">
        <v>160</v>
      </c>
      <c r="D17" s="244" t="s">
        <v>1129</v>
      </c>
      <c r="E17" s="245" t="s">
        <v>1130</v>
      </c>
      <c r="F17" s="243" t="s">
        <v>939</v>
      </c>
      <c r="G17" s="246">
        <v>56</v>
      </c>
      <c r="H17" s="246"/>
      <c r="I17" s="246">
        <f>ROUND(G17*H17,3)</f>
        <v>0</v>
      </c>
      <c r="J17" s="247">
        <v>0</v>
      </c>
      <c r="K17" s="246">
        <f>G17*J17</f>
        <v>0</v>
      </c>
      <c r="L17" s="247">
        <v>0</v>
      </c>
      <c r="M17" s="246">
        <f>G17*L17</f>
        <v>0</v>
      </c>
      <c r="N17" s="248">
        <v>20</v>
      </c>
      <c r="O17" s="249">
        <v>8</v>
      </c>
      <c r="P17" s="250" t="s">
        <v>146</v>
      </c>
      <c r="V17" s="242"/>
    </row>
    <row r="18" spans="1:22" s="250" customFormat="1" ht="12.75" customHeight="1">
      <c r="A18" s="243">
        <v>3</v>
      </c>
      <c r="B18" s="243" t="s">
        <v>157</v>
      </c>
      <c r="C18" s="243" t="s">
        <v>160</v>
      </c>
      <c r="D18" s="244" t="s">
        <v>1131</v>
      </c>
      <c r="E18" s="245" t="s">
        <v>1132</v>
      </c>
      <c r="F18" s="243" t="s">
        <v>161</v>
      </c>
      <c r="G18" s="246">
        <v>2800</v>
      </c>
      <c r="H18" s="246"/>
      <c r="I18" s="246">
        <f>ROUND(G18*H18,3)</f>
        <v>0</v>
      </c>
      <c r="J18" s="247">
        <v>0</v>
      </c>
      <c r="K18" s="246">
        <f>G18*J18</f>
        <v>0</v>
      </c>
      <c r="L18" s="247">
        <v>0</v>
      </c>
      <c r="M18" s="246">
        <f>G18*L18</f>
        <v>0</v>
      </c>
      <c r="N18" s="248">
        <v>20</v>
      </c>
      <c r="O18" s="249">
        <v>8</v>
      </c>
      <c r="P18" s="250" t="s">
        <v>146</v>
      </c>
      <c r="V18" s="242"/>
    </row>
    <row r="19" spans="1:22" s="242" customFormat="1" ht="12.75" customHeight="1">
      <c r="A19" s="235">
        <v>4</v>
      </c>
      <c r="B19" s="235" t="s">
        <v>151</v>
      </c>
      <c r="C19" s="235" t="s">
        <v>150</v>
      </c>
      <c r="D19" s="236" t="s">
        <v>1133</v>
      </c>
      <c r="E19" s="237" t="s">
        <v>1134</v>
      </c>
      <c r="F19" s="235" t="s">
        <v>64</v>
      </c>
      <c r="G19" s="238">
        <v>400.86500000000001</v>
      </c>
      <c r="H19" s="238"/>
      <c r="I19" s="238">
        <f>ROUND(G19*H19,3)</f>
        <v>0</v>
      </c>
      <c r="J19" s="239">
        <v>0</v>
      </c>
      <c r="K19" s="238">
        <f>G19*J19</f>
        <v>0</v>
      </c>
      <c r="L19" s="239">
        <v>0</v>
      </c>
      <c r="M19" s="238">
        <f>G19*L19</f>
        <v>0</v>
      </c>
      <c r="N19" s="240">
        <v>20</v>
      </c>
      <c r="O19" s="241">
        <v>4</v>
      </c>
      <c r="P19" s="242" t="s">
        <v>146</v>
      </c>
    </row>
    <row r="20" spans="1:22" s="232" customFormat="1" ht="12.75" customHeight="1">
      <c r="B20" s="233" t="s">
        <v>58</v>
      </c>
      <c r="D20" s="232" t="s">
        <v>1135</v>
      </c>
      <c r="E20" s="232" t="s">
        <v>1136</v>
      </c>
      <c r="I20" s="234">
        <f>SUM(I21:I41)</f>
        <v>0</v>
      </c>
      <c r="K20" s="234">
        <f>SUM(K21:K41)</f>
        <v>0</v>
      </c>
      <c r="M20" s="234">
        <f>SUM(M21:M41)</f>
        <v>0</v>
      </c>
      <c r="P20" s="232" t="s">
        <v>152</v>
      </c>
      <c r="V20" s="242"/>
    </row>
    <row r="21" spans="1:22" s="242" customFormat="1" ht="12.75" customHeight="1">
      <c r="A21" s="235">
        <v>5</v>
      </c>
      <c r="B21" s="235" t="s">
        <v>151</v>
      </c>
      <c r="C21" s="235" t="s">
        <v>150</v>
      </c>
      <c r="D21" s="236" t="s">
        <v>1137</v>
      </c>
      <c r="E21" s="237" t="s">
        <v>1138</v>
      </c>
      <c r="F21" s="235" t="s">
        <v>161</v>
      </c>
      <c r="G21" s="238">
        <v>115</v>
      </c>
      <c r="H21" s="238"/>
      <c r="I21" s="238">
        <f t="shared" ref="I21:I41" si="0">ROUND(G21*H21,3)</f>
        <v>0</v>
      </c>
      <c r="J21" s="239">
        <v>0</v>
      </c>
      <c r="K21" s="238">
        <f t="shared" ref="K21:K41" si="1">G21*J21</f>
        <v>0</v>
      </c>
      <c r="L21" s="239">
        <v>0</v>
      </c>
      <c r="M21" s="238">
        <f t="shared" ref="M21:M41" si="2">G21*L21</f>
        <v>0</v>
      </c>
      <c r="N21" s="240">
        <v>20</v>
      </c>
      <c r="O21" s="241">
        <v>4</v>
      </c>
      <c r="P21" s="242" t="s">
        <v>146</v>
      </c>
    </row>
    <row r="22" spans="1:22" s="242" customFormat="1" ht="12.75" customHeight="1">
      <c r="A22" s="235">
        <v>6</v>
      </c>
      <c r="B22" s="235" t="s">
        <v>151</v>
      </c>
      <c r="C22" s="235" t="s">
        <v>150</v>
      </c>
      <c r="D22" s="236" t="s">
        <v>1139</v>
      </c>
      <c r="E22" s="237" t="s">
        <v>1140</v>
      </c>
      <c r="F22" s="235" t="s">
        <v>161</v>
      </c>
      <c r="G22" s="238">
        <v>123</v>
      </c>
      <c r="H22" s="238"/>
      <c r="I22" s="238">
        <f t="shared" si="0"/>
        <v>0</v>
      </c>
      <c r="J22" s="239">
        <v>0</v>
      </c>
      <c r="K22" s="238">
        <f t="shared" si="1"/>
        <v>0</v>
      </c>
      <c r="L22" s="239">
        <v>0</v>
      </c>
      <c r="M22" s="238">
        <f t="shared" si="2"/>
        <v>0</v>
      </c>
      <c r="N22" s="240">
        <v>20</v>
      </c>
      <c r="O22" s="241">
        <v>4</v>
      </c>
      <c r="P22" s="242" t="s">
        <v>146</v>
      </c>
    </row>
    <row r="23" spans="1:22" s="242" customFormat="1" ht="12.75" customHeight="1">
      <c r="A23" s="235">
        <v>7</v>
      </c>
      <c r="B23" s="235" t="s">
        <v>151</v>
      </c>
      <c r="C23" s="235" t="s">
        <v>150</v>
      </c>
      <c r="D23" s="236" t="s">
        <v>1141</v>
      </c>
      <c r="E23" s="237" t="s">
        <v>1142</v>
      </c>
      <c r="F23" s="235" t="s">
        <v>161</v>
      </c>
      <c r="G23" s="238">
        <v>381</v>
      </c>
      <c r="H23" s="238"/>
      <c r="I23" s="238">
        <f t="shared" si="0"/>
        <v>0</v>
      </c>
      <c r="J23" s="239">
        <v>0</v>
      </c>
      <c r="K23" s="238">
        <f t="shared" si="1"/>
        <v>0</v>
      </c>
      <c r="L23" s="239">
        <v>0</v>
      </c>
      <c r="M23" s="238">
        <f t="shared" si="2"/>
        <v>0</v>
      </c>
      <c r="N23" s="240">
        <v>20</v>
      </c>
      <c r="O23" s="241">
        <v>4</v>
      </c>
      <c r="P23" s="242" t="s">
        <v>146</v>
      </c>
    </row>
    <row r="24" spans="1:22" s="242" customFormat="1" ht="12.75" customHeight="1">
      <c r="A24" s="235">
        <v>8</v>
      </c>
      <c r="B24" s="235" t="s">
        <v>151</v>
      </c>
      <c r="C24" s="235" t="s">
        <v>150</v>
      </c>
      <c r="D24" s="236" t="s">
        <v>1143</v>
      </c>
      <c r="E24" s="237" t="s">
        <v>1144</v>
      </c>
      <c r="F24" s="235" t="s">
        <v>161</v>
      </c>
      <c r="G24" s="238">
        <v>354.5</v>
      </c>
      <c r="H24" s="238"/>
      <c r="I24" s="238">
        <f t="shared" si="0"/>
        <v>0</v>
      </c>
      <c r="J24" s="239">
        <v>0</v>
      </c>
      <c r="K24" s="238">
        <f t="shared" si="1"/>
        <v>0</v>
      </c>
      <c r="L24" s="239">
        <v>0</v>
      </c>
      <c r="M24" s="238">
        <f t="shared" si="2"/>
        <v>0</v>
      </c>
      <c r="N24" s="240">
        <v>20</v>
      </c>
      <c r="O24" s="241">
        <v>4</v>
      </c>
      <c r="P24" s="242" t="s">
        <v>146</v>
      </c>
    </row>
    <row r="25" spans="1:22" s="242" customFormat="1" ht="12.75" customHeight="1">
      <c r="A25" s="235">
        <v>9</v>
      </c>
      <c r="B25" s="235" t="s">
        <v>151</v>
      </c>
      <c r="C25" s="235" t="s">
        <v>150</v>
      </c>
      <c r="D25" s="236" t="s">
        <v>1145</v>
      </c>
      <c r="E25" s="237" t="s">
        <v>1146</v>
      </c>
      <c r="F25" s="235" t="s">
        <v>161</v>
      </c>
      <c r="G25" s="238">
        <v>173</v>
      </c>
      <c r="H25" s="238"/>
      <c r="I25" s="238">
        <f t="shared" si="0"/>
        <v>0</v>
      </c>
      <c r="J25" s="239">
        <v>0</v>
      </c>
      <c r="K25" s="238">
        <f t="shared" si="1"/>
        <v>0</v>
      </c>
      <c r="L25" s="239">
        <v>0</v>
      </c>
      <c r="M25" s="238">
        <f t="shared" si="2"/>
        <v>0</v>
      </c>
      <c r="N25" s="240">
        <v>20</v>
      </c>
      <c r="O25" s="241">
        <v>4</v>
      </c>
      <c r="P25" s="242" t="s">
        <v>146</v>
      </c>
    </row>
    <row r="26" spans="1:22" s="242" customFormat="1" ht="12.75" customHeight="1">
      <c r="A26" s="235">
        <v>10</v>
      </c>
      <c r="B26" s="235" t="s">
        <v>151</v>
      </c>
      <c r="C26" s="235" t="s">
        <v>150</v>
      </c>
      <c r="D26" s="236" t="s">
        <v>1147</v>
      </c>
      <c r="E26" s="237" t="s">
        <v>1148</v>
      </c>
      <c r="F26" s="235" t="s">
        <v>161</v>
      </c>
      <c r="G26" s="238">
        <v>81</v>
      </c>
      <c r="H26" s="238"/>
      <c r="I26" s="238">
        <f t="shared" si="0"/>
        <v>0</v>
      </c>
      <c r="J26" s="239">
        <v>0</v>
      </c>
      <c r="K26" s="238">
        <f t="shared" si="1"/>
        <v>0</v>
      </c>
      <c r="L26" s="239">
        <v>0</v>
      </c>
      <c r="M26" s="238">
        <f t="shared" si="2"/>
        <v>0</v>
      </c>
      <c r="N26" s="240">
        <v>20</v>
      </c>
      <c r="O26" s="241">
        <v>4</v>
      </c>
      <c r="P26" s="242" t="s">
        <v>146</v>
      </c>
    </row>
    <row r="27" spans="1:22" s="242" customFormat="1" ht="12.75" customHeight="1">
      <c r="A27" s="235">
        <v>11</v>
      </c>
      <c r="B27" s="235" t="s">
        <v>151</v>
      </c>
      <c r="C27" s="235" t="s">
        <v>150</v>
      </c>
      <c r="D27" s="236" t="s">
        <v>1149</v>
      </c>
      <c r="E27" s="237" t="s">
        <v>1150</v>
      </c>
      <c r="F27" s="235" t="s">
        <v>161</v>
      </c>
      <c r="G27" s="238">
        <v>107</v>
      </c>
      <c r="H27" s="238"/>
      <c r="I27" s="238">
        <f t="shared" si="0"/>
        <v>0</v>
      </c>
      <c r="J27" s="239">
        <v>0</v>
      </c>
      <c r="K27" s="238">
        <f t="shared" si="1"/>
        <v>0</v>
      </c>
      <c r="L27" s="239">
        <v>0</v>
      </c>
      <c r="M27" s="238">
        <f t="shared" si="2"/>
        <v>0</v>
      </c>
      <c r="N27" s="240">
        <v>20</v>
      </c>
      <c r="O27" s="241">
        <v>4</v>
      </c>
      <c r="P27" s="242" t="s">
        <v>146</v>
      </c>
    </row>
    <row r="28" spans="1:22" s="242" customFormat="1" ht="12.75" customHeight="1">
      <c r="A28" s="235">
        <v>12</v>
      </c>
      <c r="B28" s="235" t="s">
        <v>151</v>
      </c>
      <c r="C28" s="235" t="s">
        <v>150</v>
      </c>
      <c r="D28" s="236" t="s">
        <v>1151</v>
      </c>
      <c r="E28" s="237" t="s">
        <v>1152</v>
      </c>
      <c r="F28" s="235" t="s">
        <v>161</v>
      </c>
      <c r="G28" s="238">
        <v>27</v>
      </c>
      <c r="H28" s="238"/>
      <c r="I28" s="238">
        <f t="shared" si="0"/>
        <v>0</v>
      </c>
      <c r="J28" s="239">
        <v>0</v>
      </c>
      <c r="K28" s="238">
        <f t="shared" si="1"/>
        <v>0</v>
      </c>
      <c r="L28" s="239">
        <v>0</v>
      </c>
      <c r="M28" s="238">
        <f t="shared" si="2"/>
        <v>0</v>
      </c>
      <c r="N28" s="240">
        <v>20</v>
      </c>
      <c r="O28" s="241">
        <v>4</v>
      </c>
      <c r="P28" s="242" t="s">
        <v>146</v>
      </c>
    </row>
    <row r="29" spans="1:22" s="242" customFormat="1" ht="12.75" customHeight="1">
      <c r="A29" s="235">
        <v>13</v>
      </c>
      <c r="B29" s="235" t="s">
        <v>151</v>
      </c>
      <c r="C29" s="235" t="s">
        <v>150</v>
      </c>
      <c r="D29" s="236" t="s">
        <v>1153</v>
      </c>
      <c r="E29" s="237" t="s">
        <v>1154</v>
      </c>
      <c r="F29" s="235" t="s">
        <v>1155</v>
      </c>
      <c r="G29" s="238">
        <v>108</v>
      </c>
      <c r="H29" s="238"/>
      <c r="I29" s="238">
        <f t="shared" si="0"/>
        <v>0</v>
      </c>
      <c r="J29" s="239">
        <v>0</v>
      </c>
      <c r="K29" s="238">
        <f t="shared" si="1"/>
        <v>0</v>
      </c>
      <c r="L29" s="239">
        <v>0</v>
      </c>
      <c r="M29" s="238">
        <f t="shared" si="2"/>
        <v>0</v>
      </c>
      <c r="N29" s="240">
        <v>20</v>
      </c>
      <c r="O29" s="241">
        <v>4</v>
      </c>
      <c r="P29" s="242" t="s">
        <v>146</v>
      </c>
    </row>
    <row r="30" spans="1:22" s="242" customFormat="1" ht="12.75" customHeight="1">
      <c r="A30" s="235">
        <v>14</v>
      </c>
      <c r="B30" s="235" t="s">
        <v>151</v>
      </c>
      <c r="C30" s="235" t="s">
        <v>150</v>
      </c>
      <c r="D30" s="236" t="s">
        <v>1156</v>
      </c>
      <c r="E30" s="237" t="s">
        <v>1157</v>
      </c>
      <c r="F30" s="235" t="s">
        <v>1155</v>
      </c>
      <c r="G30" s="238">
        <v>41</v>
      </c>
      <c r="H30" s="238"/>
      <c r="I30" s="238">
        <f t="shared" si="0"/>
        <v>0</v>
      </c>
      <c r="J30" s="239">
        <v>0</v>
      </c>
      <c r="K30" s="238">
        <f t="shared" si="1"/>
        <v>0</v>
      </c>
      <c r="L30" s="239">
        <v>0</v>
      </c>
      <c r="M30" s="238">
        <f t="shared" si="2"/>
        <v>0</v>
      </c>
      <c r="N30" s="240">
        <v>20</v>
      </c>
      <c r="O30" s="241">
        <v>4</v>
      </c>
      <c r="P30" s="242" t="s">
        <v>146</v>
      </c>
    </row>
    <row r="31" spans="1:22" s="242" customFormat="1" ht="12.75" customHeight="1">
      <c r="A31" s="235">
        <v>15</v>
      </c>
      <c r="B31" s="235" t="s">
        <v>151</v>
      </c>
      <c r="C31" s="235" t="s">
        <v>150</v>
      </c>
      <c r="D31" s="236" t="s">
        <v>1158</v>
      </c>
      <c r="E31" s="237" t="s">
        <v>1159</v>
      </c>
      <c r="F31" s="235" t="s">
        <v>1155</v>
      </c>
      <c r="G31" s="238">
        <v>36</v>
      </c>
      <c r="H31" s="238"/>
      <c r="I31" s="238">
        <f t="shared" si="0"/>
        <v>0</v>
      </c>
      <c r="J31" s="239">
        <v>0</v>
      </c>
      <c r="K31" s="238">
        <f t="shared" si="1"/>
        <v>0</v>
      </c>
      <c r="L31" s="239">
        <v>0</v>
      </c>
      <c r="M31" s="238">
        <f t="shared" si="2"/>
        <v>0</v>
      </c>
      <c r="N31" s="240">
        <v>20</v>
      </c>
      <c r="O31" s="241">
        <v>4</v>
      </c>
      <c r="P31" s="242" t="s">
        <v>146</v>
      </c>
    </row>
    <row r="32" spans="1:22" s="242" customFormat="1" ht="12.75" customHeight="1">
      <c r="A32" s="235">
        <v>16</v>
      </c>
      <c r="B32" s="235" t="s">
        <v>151</v>
      </c>
      <c r="C32" s="235" t="s">
        <v>150</v>
      </c>
      <c r="D32" s="236" t="s">
        <v>1160</v>
      </c>
      <c r="E32" s="237" t="s">
        <v>1161</v>
      </c>
      <c r="F32" s="235" t="s">
        <v>1155</v>
      </c>
      <c r="G32" s="238">
        <v>26</v>
      </c>
      <c r="H32" s="238"/>
      <c r="I32" s="238">
        <f t="shared" si="0"/>
        <v>0</v>
      </c>
      <c r="J32" s="239">
        <v>0</v>
      </c>
      <c r="K32" s="238">
        <f t="shared" si="1"/>
        <v>0</v>
      </c>
      <c r="L32" s="239">
        <v>0</v>
      </c>
      <c r="M32" s="238">
        <f t="shared" si="2"/>
        <v>0</v>
      </c>
      <c r="N32" s="240">
        <v>20</v>
      </c>
      <c r="O32" s="241">
        <v>4</v>
      </c>
      <c r="P32" s="242" t="s">
        <v>146</v>
      </c>
    </row>
    <row r="33" spans="1:22" s="250" customFormat="1" ht="12.75" customHeight="1">
      <c r="A33" s="243">
        <v>17</v>
      </c>
      <c r="B33" s="243" t="s">
        <v>157</v>
      </c>
      <c r="C33" s="243" t="s">
        <v>160</v>
      </c>
      <c r="D33" s="244" t="s">
        <v>1162</v>
      </c>
      <c r="E33" s="245" t="s">
        <v>1163</v>
      </c>
      <c r="F33" s="243" t="s">
        <v>1155</v>
      </c>
      <c r="G33" s="246">
        <v>26</v>
      </c>
      <c r="H33" s="246"/>
      <c r="I33" s="246">
        <f t="shared" si="0"/>
        <v>0</v>
      </c>
      <c r="J33" s="247">
        <v>0</v>
      </c>
      <c r="K33" s="246">
        <f t="shared" si="1"/>
        <v>0</v>
      </c>
      <c r="L33" s="247">
        <v>0</v>
      </c>
      <c r="M33" s="246">
        <f t="shared" si="2"/>
        <v>0</v>
      </c>
      <c r="N33" s="248">
        <v>20</v>
      </c>
      <c r="O33" s="249">
        <v>8</v>
      </c>
      <c r="P33" s="250" t="s">
        <v>146</v>
      </c>
      <c r="V33" s="242"/>
    </row>
    <row r="34" spans="1:22" s="242" customFormat="1" ht="12.75" customHeight="1">
      <c r="A34" s="235">
        <v>18</v>
      </c>
      <c r="B34" s="235" t="s">
        <v>151</v>
      </c>
      <c r="C34" s="235" t="s">
        <v>150</v>
      </c>
      <c r="D34" s="236" t="s">
        <v>1164</v>
      </c>
      <c r="E34" s="237" t="s">
        <v>1165</v>
      </c>
      <c r="F34" s="235" t="s">
        <v>1155</v>
      </c>
      <c r="G34" s="238">
        <v>14</v>
      </c>
      <c r="H34" s="238"/>
      <c r="I34" s="238">
        <f t="shared" si="0"/>
        <v>0</v>
      </c>
      <c r="J34" s="239">
        <v>0</v>
      </c>
      <c r="K34" s="238">
        <f t="shared" si="1"/>
        <v>0</v>
      </c>
      <c r="L34" s="239">
        <v>0</v>
      </c>
      <c r="M34" s="238">
        <f t="shared" si="2"/>
        <v>0</v>
      </c>
      <c r="N34" s="240">
        <v>20</v>
      </c>
      <c r="O34" s="241">
        <v>4</v>
      </c>
      <c r="P34" s="242" t="s">
        <v>146</v>
      </c>
    </row>
    <row r="35" spans="1:22" s="250" customFormat="1" ht="12.75" customHeight="1">
      <c r="A35" s="243">
        <v>19</v>
      </c>
      <c r="B35" s="243" t="s">
        <v>157</v>
      </c>
      <c r="C35" s="243" t="s">
        <v>160</v>
      </c>
      <c r="D35" s="244" t="s">
        <v>1166</v>
      </c>
      <c r="E35" s="245" t="s">
        <v>1167</v>
      </c>
      <c r="F35" s="243" t="s">
        <v>1155</v>
      </c>
      <c r="G35" s="246">
        <v>1</v>
      </c>
      <c r="H35" s="246"/>
      <c r="I35" s="246">
        <f t="shared" si="0"/>
        <v>0</v>
      </c>
      <c r="J35" s="247">
        <v>0</v>
      </c>
      <c r="K35" s="246">
        <f t="shared" si="1"/>
        <v>0</v>
      </c>
      <c r="L35" s="247">
        <v>0</v>
      </c>
      <c r="M35" s="246">
        <f t="shared" si="2"/>
        <v>0</v>
      </c>
      <c r="N35" s="248">
        <v>20</v>
      </c>
      <c r="O35" s="249">
        <v>8</v>
      </c>
      <c r="P35" s="250" t="s">
        <v>146</v>
      </c>
      <c r="V35" s="242"/>
    </row>
    <row r="36" spans="1:22" s="250" customFormat="1" ht="12.75" customHeight="1">
      <c r="A36" s="243">
        <v>20</v>
      </c>
      <c r="B36" s="243" t="s">
        <v>157</v>
      </c>
      <c r="C36" s="243" t="s">
        <v>160</v>
      </c>
      <c r="D36" s="244" t="s">
        <v>1168</v>
      </c>
      <c r="E36" s="245" t="s">
        <v>1169</v>
      </c>
      <c r="F36" s="243" t="s">
        <v>1155</v>
      </c>
      <c r="G36" s="246">
        <v>3</v>
      </c>
      <c r="H36" s="246"/>
      <c r="I36" s="246">
        <f t="shared" si="0"/>
        <v>0</v>
      </c>
      <c r="J36" s="247">
        <v>0</v>
      </c>
      <c r="K36" s="246">
        <f t="shared" si="1"/>
        <v>0</v>
      </c>
      <c r="L36" s="247">
        <v>0</v>
      </c>
      <c r="M36" s="246">
        <f t="shared" si="2"/>
        <v>0</v>
      </c>
      <c r="N36" s="248">
        <v>20</v>
      </c>
      <c r="O36" s="249">
        <v>8</v>
      </c>
      <c r="P36" s="250" t="s">
        <v>146</v>
      </c>
      <c r="V36" s="242"/>
    </row>
    <row r="37" spans="1:22" s="250" customFormat="1" ht="12.75" customHeight="1">
      <c r="A37" s="243">
        <v>21</v>
      </c>
      <c r="B37" s="243" t="s">
        <v>157</v>
      </c>
      <c r="C37" s="243" t="s">
        <v>160</v>
      </c>
      <c r="D37" s="244" t="s">
        <v>1170</v>
      </c>
      <c r="E37" s="245" t="s">
        <v>1171</v>
      </c>
      <c r="F37" s="243" t="s">
        <v>1155</v>
      </c>
      <c r="G37" s="246">
        <v>10</v>
      </c>
      <c r="H37" s="246"/>
      <c r="I37" s="246">
        <f t="shared" si="0"/>
        <v>0</v>
      </c>
      <c r="J37" s="247">
        <v>0</v>
      </c>
      <c r="K37" s="246">
        <f t="shared" si="1"/>
        <v>0</v>
      </c>
      <c r="L37" s="247">
        <v>0</v>
      </c>
      <c r="M37" s="246">
        <f t="shared" si="2"/>
        <v>0</v>
      </c>
      <c r="N37" s="248">
        <v>20</v>
      </c>
      <c r="O37" s="249">
        <v>8</v>
      </c>
      <c r="P37" s="250" t="s">
        <v>146</v>
      </c>
      <c r="V37" s="242"/>
    </row>
    <row r="38" spans="1:22" s="242" customFormat="1" ht="12.75" customHeight="1">
      <c r="A38" s="235">
        <v>22</v>
      </c>
      <c r="B38" s="235" t="s">
        <v>151</v>
      </c>
      <c r="C38" s="235" t="s">
        <v>150</v>
      </c>
      <c r="D38" s="236" t="s">
        <v>1172</v>
      </c>
      <c r="E38" s="237" t="s">
        <v>1173</v>
      </c>
      <c r="F38" s="235" t="s">
        <v>1155</v>
      </c>
      <c r="G38" s="238">
        <v>3</v>
      </c>
      <c r="H38" s="238"/>
      <c r="I38" s="238">
        <f t="shared" si="0"/>
        <v>0</v>
      </c>
      <c r="J38" s="239">
        <v>0</v>
      </c>
      <c r="K38" s="238">
        <f t="shared" si="1"/>
        <v>0</v>
      </c>
      <c r="L38" s="239">
        <v>0</v>
      </c>
      <c r="M38" s="238">
        <f t="shared" si="2"/>
        <v>0</v>
      </c>
      <c r="N38" s="240">
        <v>20</v>
      </c>
      <c r="O38" s="241">
        <v>4</v>
      </c>
      <c r="P38" s="242" t="s">
        <v>146</v>
      </c>
    </row>
    <row r="39" spans="1:22" s="242" customFormat="1" ht="12.75" customHeight="1">
      <c r="A39" s="235">
        <v>23</v>
      </c>
      <c r="B39" s="235" t="s">
        <v>151</v>
      </c>
      <c r="C39" s="235" t="s">
        <v>150</v>
      </c>
      <c r="D39" s="236" t="s">
        <v>1174</v>
      </c>
      <c r="E39" s="237" t="s">
        <v>1175</v>
      </c>
      <c r="F39" s="235" t="s">
        <v>161</v>
      </c>
      <c r="G39" s="238">
        <v>1146.5</v>
      </c>
      <c r="H39" s="238"/>
      <c r="I39" s="238">
        <f t="shared" si="0"/>
        <v>0</v>
      </c>
      <c r="J39" s="239">
        <v>0</v>
      </c>
      <c r="K39" s="238">
        <f t="shared" si="1"/>
        <v>0</v>
      </c>
      <c r="L39" s="239">
        <v>0</v>
      </c>
      <c r="M39" s="238">
        <f t="shared" si="2"/>
        <v>0</v>
      </c>
      <c r="N39" s="240">
        <v>20</v>
      </c>
      <c r="O39" s="241">
        <v>4</v>
      </c>
      <c r="P39" s="242" t="s">
        <v>146</v>
      </c>
    </row>
    <row r="40" spans="1:22" s="242" customFormat="1" ht="12.75" customHeight="1">
      <c r="A40" s="235">
        <v>24</v>
      </c>
      <c r="B40" s="235" t="s">
        <v>151</v>
      </c>
      <c r="C40" s="235" t="s">
        <v>150</v>
      </c>
      <c r="D40" s="236" t="s">
        <v>1176</v>
      </c>
      <c r="E40" s="237" t="s">
        <v>1177</v>
      </c>
      <c r="F40" s="235" t="s">
        <v>161</v>
      </c>
      <c r="G40" s="238">
        <v>215</v>
      </c>
      <c r="H40" s="238"/>
      <c r="I40" s="238">
        <f t="shared" si="0"/>
        <v>0</v>
      </c>
      <c r="J40" s="239">
        <v>0</v>
      </c>
      <c r="K40" s="238">
        <f t="shared" si="1"/>
        <v>0</v>
      </c>
      <c r="L40" s="239">
        <v>0</v>
      </c>
      <c r="M40" s="238">
        <f t="shared" si="2"/>
        <v>0</v>
      </c>
      <c r="N40" s="240">
        <v>20</v>
      </c>
      <c r="O40" s="241">
        <v>4</v>
      </c>
      <c r="P40" s="242" t="s">
        <v>146</v>
      </c>
    </row>
    <row r="41" spans="1:22" s="242" customFormat="1" ht="12.75" customHeight="1">
      <c r="A41" s="235">
        <v>25</v>
      </c>
      <c r="B41" s="235" t="s">
        <v>151</v>
      </c>
      <c r="C41" s="235" t="s">
        <v>150</v>
      </c>
      <c r="D41" s="236" t="s">
        <v>1178</v>
      </c>
      <c r="E41" s="237" t="s">
        <v>1179</v>
      </c>
      <c r="F41" s="235" t="s">
        <v>64</v>
      </c>
      <c r="G41" s="238">
        <v>398.06700000000001</v>
      </c>
      <c r="H41" s="238"/>
      <c r="I41" s="238">
        <f t="shared" si="0"/>
        <v>0</v>
      </c>
      <c r="J41" s="239">
        <v>0</v>
      </c>
      <c r="K41" s="238">
        <f t="shared" si="1"/>
        <v>0</v>
      </c>
      <c r="L41" s="239">
        <v>0</v>
      </c>
      <c r="M41" s="238">
        <f t="shared" si="2"/>
        <v>0</v>
      </c>
      <c r="N41" s="240">
        <v>20</v>
      </c>
      <c r="O41" s="241">
        <v>4</v>
      </c>
      <c r="P41" s="242" t="s">
        <v>146</v>
      </c>
    </row>
    <row r="42" spans="1:22" s="232" customFormat="1" ht="12.75" customHeight="1">
      <c r="B42" s="233" t="s">
        <v>58</v>
      </c>
      <c r="D42" s="232" t="s">
        <v>1180</v>
      </c>
      <c r="E42" s="232" t="s">
        <v>1181</v>
      </c>
      <c r="I42" s="234">
        <f>SUM(I43:I61)</f>
        <v>0</v>
      </c>
      <c r="K42" s="234">
        <f>SUM(K43:K61)</f>
        <v>0</v>
      </c>
      <c r="M42" s="234">
        <f>SUM(M43:M61)</f>
        <v>0</v>
      </c>
      <c r="P42" s="232" t="s">
        <v>152</v>
      </c>
      <c r="V42" s="242"/>
    </row>
    <row r="43" spans="1:22" s="242" customFormat="1" ht="12.75" customHeight="1">
      <c r="A43" s="235">
        <v>26</v>
      </c>
      <c r="B43" s="235" t="s">
        <v>151</v>
      </c>
      <c r="C43" s="235" t="s">
        <v>150</v>
      </c>
      <c r="D43" s="236" t="s">
        <v>1182</v>
      </c>
      <c r="E43" s="237" t="s">
        <v>1183</v>
      </c>
      <c r="F43" s="235" t="s">
        <v>161</v>
      </c>
      <c r="G43" s="238">
        <v>2765</v>
      </c>
      <c r="H43" s="238"/>
      <c r="I43" s="238">
        <f t="shared" ref="I43:I61" si="3">ROUND(G43*H43,3)</f>
        <v>0</v>
      </c>
      <c r="J43" s="239">
        <v>0</v>
      </c>
      <c r="K43" s="238">
        <f t="shared" ref="K43:K61" si="4">G43*J43</f>
        <v>0</v>
      </c>
      <c r="L43" s="239">
        <v>0</v>
      </c>
      <c r="M43" s="238">
        <f t="shared" ref="M43:M61" si="5">G43*L43</f>
        <v>0</v>
      </c>
      <c r="N43" s="240">
        <v>20</v>
      </c>
      <c r="O43" s="241">
        <v>4</v>
      </c>
      <c r="P43" s="242" t="s">
        <v>146</v>
      </c>
    </row>
    <row r="44" spans="1:22" s="242" customFormat="1" ht="12.75" customHeight="1">
      <c r="A44" s="235">
        <v>27</v>
      </c>
      <c r="B44" s="235" t="s">
        <v>151</v>
      </c>
      <c r="C44" s="235" t="s">
        <v>150</v>
      </c>
      <c r="D44" s="236" t="s">
        <v>1184</v>
      </c>
      <c r="E44" s="237" t="s">
        <v>1185</v>
      </c>
      <c r="F44" s="235" t="s">
        <v>1155</v>
      </c>
      <c r="G44" s="238">
        <v>11</v>
      </c>
      <c r="H44" s="238"/>
      <c r="I44" s="238">
        <f t="shared" si="3"/>
        <v>0</v>
      </c>
      <c r="J44" s="239">
        <v>0</v>
      </c>
      <c r="K44" s="238">
        <f t="shared" si="4"/>
        <v>0</v>
      </c>
      <c r="L44" s="239">
        <v>0</v>
      </c>
      <c r="M44" s="238">
        <f t="shared" si="5"/>
        <v>0</v>
      </c>
      <c r="N44" s="240">
        <v>20</v>
      </c>
      <c r="O44" s="241">
        <v>4</v>
      </c>
      <c r="P44" s="242" t="s">
        <v>146</v>
      </c>
    </row>
    <row r="45" spans="1:22" s="242" customFormat="1" ht="12.75" customHeight="1">
      <c r="A45" s="235">
        <v>28</v>
      </c>
      <c r="B45" s="235" t="s">
        <v>151</v>
      </c>
      <c r="C45" s="235" t="s">
        <v>150</v>
      </c>
      <c r="D45" s="236" t="s">
        <v>1186</v>
      </c>
      <c r="E45" s="237" t="s">
        <v>1187</v>
      </c>
      <c r="F45" s="235" t="s">
        <v>1155</v>
      </c>
      <c r="G45" s="238">
        <v>1</v>
      </c>
      <c r="H45" s="238"/>
      <c r="I45" s="238">
        <f t="shared" si="3"/>
        <v>0</v>
      </c>
      <c r="J45" s="239">
        <v>0</v>
      </c>
      <c r="K45" s="238">
        <f t="shared" si="4"/>
        <v>0</v>
      </c>
      <c r="L45" s="239">
        <v>0</v>
      </c>
      <c r="M45" s="238">
        <f t="shared" si="5"/>
        <v>0</v>
      </c>
      <c r="N45" s="240">
        <v>20</v>
      </c>
      <c r="O45" s="241">
        <v>4</v>
      </c>
      <c r="P45" s="242" t="s">
        <v>146</v>
      </c>
    </row>
    <row r="46" spans="1:22" s="250" customFormat="1" ht="12.75" customHeight="1">
      <c r="A46" s="243">
        <v>29</v>
      </c>
      <c r="B46" s="243" t="s">
        <v>157</v>
      </c>
      <c r="C46" s="243" t="s">
        <v>160</v>
      </c>
      <c r="D46" s="244" t="s">
        <v>1188</v>
      </c>
      <c r="E46" s="245" t="s">
        <v>1189</v>
      </c>
      <c r="F46" s="243" t="s">
        <v>1155</v>
      </c>
      <c r="G46" s="246">
        <v>1</v>
      </c>
      <c r="H46" s="246"/>
      <c r="I46" s="246">
        <f t="shared" si="3"/>
        <v>0</v>
      </c>
      <c r="J46" s="247">
        <v>0</v>
      </c>
      <c r="K46" s="246">
        <f t="shared" si="4"/>
        <v>0</v>
      </c>
      <c r="L46" s="247">
        <v>0</v>
      </c>
      <c r="M46" s="246">
        <f t="shared" si="5"/>
        <v>0</v>
      </c>
      <c r="N46" s="248">
        <v>20</v>
      </c>
      <c r="O46" s="249">
        <v>8</v>
      </c>
      <c r="P46" s="250" t="s">
        <v>146</v>
      </c>
      <c r="V46" s="242"/>
    </row>
    <row r="47" spans="1:22" s="242" customFormat="1" ht="12.75" customHeight="1">
      <c r="A47" s="235">
        <v>30</v>
      </c>
      <c r="B47" s="235" t="s">
        <v>151</v>
      </c>
      <c r="C47" s="235" t="s">
        <v>150</v>
      </c>
      <c r="D47" s="236" t="s">
        <v>1190</v>
      </c>
      <c r="E47" s="237" t="s">
        <v>1191</v>
      </c>
      <c r="F47" s="235" t="s">
        <v>1155</v>
      </c>
      <c r="G47" s="238">
        <v>1</v>
      </c>
      <c r="H47" s="238"/>
      <c r="I47" s="238">
        <f t="shared" si="3"/>
        <v>0</v>
      </c>
      <c r="J47" s="239">
        <v>0</v>
      </c>
      <c r="K47" s="238">
        <f t="shared" si="4"/>
        <v>0</v>
      </c>
      <c r="L47" s="239">
        <v>0</v>
      </c>
      <c r="M47" s="238">
        <f t="shared" si="5"/>
        <v>0</v>
      </c>
      <c r="N47" s="240">
        <v>20</v>
      </c>
      <c r="O47" s="241">
        <v>4</v>
      </c>
      <c r="P47" s="242" t="s">
        <v>146</v>
      </c>
    </row>
    <row r="48" spans="1:22" s="250" customFormat="1" ht="12.75" customHeight="1">
      <c r="A48" s="243">
        <v>31</v>
      </c>
      <c r="B48" s="243" t="s">
        <v>157</v>
      </c>
      <c r="C48" s="243" t="s">
        <v>160</v>
      </c>
      <c r="D48" s="244" t="s">
        <v>1192</v>
      </c>
      <c r="E48" s="245" t="s">
        <v>1193</v>
      </c>
      <c r="F48" s="243" t="s">
        <v>1155</v>
      </c>
      <c r="G48" s="246">
        <v>1</v>
      </c>
      <c r="H48" s="246"/>
      <c r="I48" s="246">
        <f t="shared" si="3"/>
        <v>0</v>
      </c>
      <c r="J48" s="247">
        <v>0</v>
      </c>
      <c r="K48" s="246">
        <f t="shared" si="4"/>
        <v>0</v>
      </c>
      <c r="L48" s="247">
        <v>0</v>
      </c>
      <c r="M48" s="246">
        <f t="shared" si="5"/>
        <v>0</v>
      </c>
      <c r="N48" s="248">
        <v>20</v>
      </c>
      <c r="O48" s="249">
        <v>8</v>
      </c>
      <c r="P48" s="250" t="s">
        <v>146</v>
      </c>
      <c r="V48" s="242"/>
    </row>
    <row r="49" spans="1:22" s="242" customFormat="1" ht="12.75" customHeight="1">
      <c r="A49" s="235">
        <v>32</v>
      </c>
      <c r="B49" s="235" t="s">
        <v>151</v>
      </c>
      <c r="C49" s="235" t="s">
        <v>150</v>
      </c>
      <c r="D49" s="236" t="s">
        <v>1194</v>
      </c>
      <c r="E49" s="237" t="s">
        <v>1195</v>
      </c>
      <c r="F49" s="235" t="s">
        <v>1155</v>
      </c>
      <c r="G49" s="238">
        <v>378</v>
      </c>
      <c r="H49" s="238"/>
      <c r="I49" s="238">
        <f t="shared" si="3"/>
        <v>0</v>
      </c>
      <c r="J49" s="239">
        <v>0</v>
      </c>
      <c r="K49" s="238">
        <f t="shared" si="4"/>
        <v>0</v>
      </c>
      <c r="L49" s="239">
        <v>0</v>
      </c>
      <c r="M49" s="238">
        <f t="shared" si="5"/>
        <v>0</v>
      </c>
      <c r="N49" s="240">
        <v>20</v>
      </c>
      <c r="O49" s="241">
        <v>4</v>
      </c>
      <c r="P49" s="242" t="s">
        <v>146</v>
      </c>
    </row>
    <row r="50" spans="1:22" s="242" customFormat="1" ht="12.75" customHeight="1">
      <c r="A50" s="235">
        <v>33</v>
      </c>
      <c r="B50" s="235" t="s">
        <v>151</v>
      </c>
      <c r="C50" s="235" t="s">
        <v>150</v>
      </c>
      <c r="D50" s="236" t="s">
        <v>1196</v>
      </c>
      <c r="E50" s="237" t="s">
        <v>1197</v>
      </c>
      <c r="F50" s="235" t="s">
        <v>1155</v>
      </c>
      <c r="G50" s="238">
        <v>13</v>
      </c>
      <c r="H50" s="238"/>
      <c r="I50" s="238">
        <f t="shared" si="3"/>
        <v>0</v>
      </c>
      <c r="J50" s="239">
        <v>0</v>
      </c>
      <c r="K50" s="238">
        <f t="shared" si="4"/>
        <v>0</v>
      </c>
      <c r="L50" s="239">
        <v>0</v>
      </c>
      <c r="M50" s="238">
        <f t="shared" si="5"/>
        <v>0</v>
      </c>
      <c r="N50" s="240">
        <v>20</v>
      </c>
      <c r="O50" s="241">
        <v>4</v>
      </c>
      <c r="P50" s="242" t="s">
        <v>146</v>
      </c>
    </row>
    <row r="51" spans="1:22" s="242" customFormat="1" ht="12.75" customHeight="1">
      <c r="A51" s="235">
        <v>34</v>
      </c>
      <c r="B51" s="235" t="s">
        <v>151</v>
      </c>
      <c r="C51" s="235" t="s">
        <v>150</v>
      </c>
      <c r="D51" s="236" t="s">
        <v>1198</v>
      </c>
      <c r="E51" s="237" t="s">
        <v>1199</v>
      </c>
      <c r="F51" s="235" t="s">
        <v>1155</v>
      </c>
      <c r="G51" s="238">
        <v>199</v>
      </c>
      <c r="H51" s="238"/>
      <c r="I51" s="238">
        <f t="shared" si="3"/>
        <v>0</v>
      </c>
      <c r="J51" s="239">
        <v>0</v>
      </c>
      <c r="K51" s="238">
        <f t="shared" si="4"/>
        <v>0</v>
      </c>
      <c r="L51" s="239">
        <v>0</v>
      </c>
      <c r="M51" s="238">
        <f t="shared" si="5"/>
        <v>0</v>
      </c>
      <c r="N51" s="240">
        <v>20</v>
      </c>
      <c r="O51" s="241">
        <v>4</v>
      </c>
      <c r="P51" s="242" t="s">
        <v>146</v>
      </c>
    </row>
    <row r="52" spans="1:22" s="250" customFormat="1" ht="12.75" customHeight="1">
      <c r="A52" s="243">
        <v>35</v>
      </c>
      <c r="B52" s="243" t="s">
        <v>157</v>
      </c>
      <c r="C52" s="243" t="s">
        <v>160</v>
      </c>
      <c r="D52" s="244" t="s">
        <v>1200</v>
      </c>
      <c r="E52" s="245" t="s">
        <v>1201</v>
      </c>
      <c r="F52" s="243" t="s">
        <v>1155</v>
      </c>
      <c r="G52" s="246">
        <v>198</v>
      </c>
      <c r="H52" s="246"/>
      <c r="I52" s="246">
        <f t="shared" si="3"/>
        <v>0</v>
      </c>
      <c r="J52" s="247">
        <v>0</v>
      </c>
      <c r="K52" s="246">
        <f t="shared" si="4"/>
        <v>0</v>
      </c>
      <c r="L52" s="247">
        <v>0</v>
      </c>
      <c r="M52" s="246">
        <f t="shared" si="5"/>
        <v>0</v>
      </c>
      <c r="N52" s="248">
        <v>20</v>
      </c>
      <c r="O52" s="249">
        <v>8</v>
      </c>
      <c r="P52" s="250" t="s">
        <v>146</v>
      </c>
      <c r="V52" s="242"/>
    </row>
    <row r="53" spans="1:22" s="250" customFormat="1" ht="12.75" customHeight="1">
      <c r="A53" s="243">
        <v>36</v>
      </c>
      <c r="B53" s="243" t="s">
        <v>157</v>
      </c>
      <c r="C53" s="243" t="s">
        <v>160</v>
      </c>
      <c r="D53" s="244" t="s">
        <v>1202</v>
      </c>
      <c r="E53" s="245" t="s">
        <v>1203</v>
      </c>
      <c r="F53" s="243" t="s">
        <v>1155</v>
      </c>
      <c r="G53" s="246">
        <v>1</v>
      </c>
      <c r="H53" s="246"/>
      <c r="I53" s="246">
        <f t="shared" si="3"/>
        <v>0</v>
      </c>
      <c r="J53" s="247">
        <v>0</v>
      </c>
      <c r="K53" s="246">
        <f t="shared" si="4"/>
        <v>0</v>
      </c>
      <c r="L53" s="247">
        <v>0</v>
      </c>
      <c r="M53" s="246">
        <f t="shared" si="5"/>
        <v>0</v>
      </c>
      <c r="N53" s="248">
        <v>20</v>
      </c>
      <c r="O53" s="249">
        <v>8</v>
      </c>
      <c r="P53" s="250" t="s">
        <v>146</v>
      </c>
      <c r="V53" s="242"/>
    </row>
    <row r="54" spans="1:22" s="242" customFormat="1" ht="12.75" customHeight="1">
      <c r="A54" s="235">
        <v>37</v>
      </c>
      <c r="B54" s="235" t="s">
        <v>151</v>
      </c>
      <c r="C54" s="235" t="s">
        <v>150</v>
      </c>
      <c r="D54" s="236" t="s">
        <v>1204</v>
      </c>
      <c r="E54" s="237" t="s">
        <v>1205</v>
      </c>
      <c r="F54" s="235" t="s">
        <v>1155</v>
      </c>
      <c r="G54" s="238">
        <v>2</v>
      </c>
      <c r="H54" s="238"/>
      <c r="I54" s="238">
        <f t="shared" si="3"/>
        <v>0</v>
      </c>
      <c r="J54" s="239">
        <v>0</v>
      </c>
      <c r="K54" s="238">
        <f t="shared" si="4"/>
        <v>0</v>
      </c>
      <c r="L54" s="239">
        <v>0</v>
      </c>
      <c r="M54" s="238">
        <f t="shared" si="5"/>
        <v>0</v>
      </c>
      <c r="N54" s="240">
        <v>20</v>
      </c>
      <c r="O54" s="241">
        <v>4</v>
      </c>
      <c r="P54" s="242" t="s">
        <v>146</v>
      </c>
    </row>
    <row r="55" spans="1:22" s="250" customFormat="1" ht="12.75" customHeight="1">
      <c r="A55" s="243">
        <v>38</v>
      </c>
      <c r="B55" s="243" t="s">
        <v>157</v>
      </c>
      <c r="C55" s="243" t="s">
        <v>160</v>
      </c>
      <c r="D55" s="244" t="s">
        <v>1206</v>
      </c>
      <c r="E55" s="245" t="s">
        <v>1207</v>
      </c>
      <c r="F55" s="243" t="s">
        <v>1155</v>
      </c>
      <c r="G55" s="246">
        <v>2</v>
      </c>
      <c r="H55" s="246"/>
      <c r="I55" s="246">
        <f t="shared" si="3"/>
        <v>0</v>
      </c>
      <c r="J55" s="247">
        <v>0</v>
      </c>
      <c r="K55" s="246">
        <f t="shared" si="4"/>
        <v>0</v>
      </c>
      <c r="L55" s="247">
        <v>0</v>
      </c>
      <c r="M55" s="246">
        <f t="shared" si="5"/>
        <v>0</v>
      </c>
      <c r="N55" s="248">
        <v>20</v>
      </c>
      <c r="O55" s="249">
        <v>8</v>
      </c>
      <c r="P55" s="250" t="s">
        <v>146</v>
      </c>
      <c r="V55" s="242"/>
    </row>
    <row r="56" spans="1:22" s="242" customFormat="1" ht="12.75" customHeight="1">
      <c r="A56" s="235">
        <v>39</v>
      </c>
      <c r="B56" s="235" t="s">
        <v>151</v>
      </c>
      <c r="C56" s="235" t="s">
        <v>150</v>
      </c>
      <c r="D56" s="236" t="s">
        <v>1208</v>
      </c>
      <c r="E56" s="237" t="s">
        <v>1209</v>
      </c>
      <c r="F56" s="235" t="s">
        <v>1210</v>
      </c>
      <c r="G56" s="238">
        <v>11</v>
      </c>
      <c r="H56" s="238"/>
      <c r="I56" s="238">
        <f t="shared" si="3"/>
        <v>0</v>
      </c>
      <c r="J56" s="239">
        <v>0</v>
      </c>
      <c r="K56" s="238">
        <f t="shared" si="4"/>
        <v>0</v>
      </c>
      <c r="L56" s="239">
        <v>0</v>
      </c>
      <c r="M56" s="238">
        <f t="shared" si="5"/>
        <v>0</v>
      </c>
      <c r="N56" s="240">
        <v>20</v>
      </c>
      <c r="O56" s="241">
        <v>4</v>
      </c>
      <c r="P56" s="242" t="s">
        <v>146</v>
      </c>
    </row>
    <row r="57" spans="1:22" s="242" customFormat="1" ht="12.75" customHeight="1">
      <c r="A57" s="235">
        <v>40</v>
      </c>
      <c r="B57" s="235" t="s">
        <v>151</v>
      </c>
      <c r="C57" s="235" t="s">
        <v>150</v>
      </c>
      <c r="D57" s="236" t="s">
        <v>1211</v>
      </c>
      <c r="E57" s="237" t="s">
        <v>1212</v>
      </c>
      <c r="F57" s="235" t="s">
        <v>1155</v>
      </c>
      <c r="G57" s="238">
        <v>1</v>
      </c>
      <c r="H57" s="238"/>
      <c r="I57" s="238">
        <f t="shared" si="3"/>
        <v>0</v>
      </c>
      <c r="J57" s="239">
        <v>0</v>
      </c>
      <c r="K57" s="238">
        <f t="shared" si="4"/>
        <v>0</v>
      </c>
      <c r="L57" s="239">
        <v>0</v>
      </c>
      <c r="M57" s="238">
        <f t="shared" si="5"/>
        <v>0</v>
      </c>
      <c r="N57" s="240">
        <v>20</v>
      </c>
      <c r="O57" s="241">
        <v>4</v>
      </c>
      <c r="P57" s="242" t="s">
        <v>146</v>
      </c>
    </row>
    <row r="58" spans="1:22" s="250" customFormat="1" ht="12.75" customHeight="1">
      <c r="A58" s="243">
        <v>41</v>
      </c>
      <c r="B58" s="243" t="s">
        <v>157</v>
      </c>
      <c r="C58" s="243" t="s">
        <v>160</v>
      </c>
      <c r="D58" s="244" t="s">
        <v>1213</v>
      </c>
      <c r="E58" s="245" t="s">
        <v>1214</v>
      </c>
      <c r="F58" s="243" t="s">
        <v>1155</v>
      </c>
      <c r="G58" s="246">
        <v>1</v>
      </c>
      <c r="H58" s="246"/>
      <c r="I58" s="246">
        <f t="shared" si="3"/>
        <v>0</v>
      </c>
      <c r="J58" s="247">
        <v>0</v>
      </c>
      <c r="K58" s="246">
        <f t="shared" si="4"/>
        <v>0</v>
      </c>
      <c r="L58" s="247">
        <v>0</v>
      </c>
      <c r="M58" s="246">
        <f t="shared" si="5"/>
        <v>0</v>
      </c>
      <c r="N58" s="248">
        <v>20</v>
      </c>
      <c r="O58" s="249">
        <v>8</v>
      </c>
      <c r="P58" s="250" t="s">
        <v>146</v>
      </c>
      <c r="V58" s="242"/>
    </row>
    <row r="59" spans="1:22" s="242" customFormat="1" ht="12.75" customHeight="1">
      <c r="A59" s="235">
        <v>42</v>
      </c>
      <c r="B59" s="235" t="s">
        <v>151</v>
      </c>
      <c r="C59" s="235" t="s">
        <v>150</v>
      </c>
      <c r="D59" s="236" t="s">
        <v>1215</v>
      </c>
      <c r="E59" s="237" t="s">
        <v>1216</v>
      </c>
      <c r="F59" s="235" t="s">
        <v>161</v>
      </c>
      <c r="G59" s="238">
        <v>2765</v>
      </c>
      <c r="H59" s="238"/>
      <c r="I59" s="238">
        <f t="shared" si="3"/>
        <v>0</v>
      </c>
      <c r="J59" s="239">
        <v>0</v>
      </c>
      <c r="K59" s="238">
        <f t="shared" si="4"/>
        <v>0</v>
      </c>
      <c r="L59" s="239">
        <v>0</v>
      </c>
      <c r="M59" s="238">
        <f t="shared" si="5"/>
        <v>0</v>
      </c>
      <c r="N59" s="240">
        <v>20</v>
      </c>
      <c r="O59" s="241">
        <v>4</v>
      </c>
      <c r="P59" s="242" t="s">
        <v>146</v>
      </c>
    </row>
    <row r="60" spans="1:22" s="242" customFormat="1" ht="12.75" customHeight="1">
      <c r="A60" s="235">
        <v>43</v>
      </c>
      <c r="B60" s="235" t="s">
        <v>151</v>
      </c>
      <c r="C60" s="235" t="s">
        <v>150</v>
      </c>
      <c r="D60" s="236" t="s">
        <v>1217</v>
      </c>
      <c r="E60" s="237" t="s">
        <v>1218</v>
      </c>
      <c r="F60" s="235" t="s">
        <v>161</v>
      </c>
      <c r="G60" s="238">
        <v>2765</v>
      </c>
      <c r="H60" s="238"/>
      <c r="I60" s="238">
        <f t="shared" si="3"/>
        <v>0</v>
      </c>
      <c r="J60" s="239">
        <v>0</v>
      </c>
      <c r="K60" s="238">
        <f t="shared" si="4"/>
        <v>0</v>
      </c>
      <c r="L60" s="239">
        <v>0</v>
      </c>
      <c r="M60" s="238">
        <f t="shared" si="5"/>
        <v>0</v>
      </c>
      <c r="N60" s="240">
        <v>20</v>
      </c>
      <c r="O60" s="241">
        <v>4</v>
      </c>
      <c r="P60" s="242" t="s">
        <v>146</v>
      </c>
    </row>
    <row r="61" spans="1:22" s="242" customFormat="1" ht="12.75" customHeight="1">
      <c r="A61" s="235">
        <v>44</v>
      </c>
      <c r="B61" s="235" t="s">
        <v>151</v>
      </c>
      <c r="C61" s="235" t="s">
        <v>150</v>
      </c>
      <c r="D61" s="236" t="s">
        <v>1219</v>
      </c>
      <c r="E61" s="237" t="s">
        <v>1220</v>
      </c>
      <c r="F61" s="235" t="s">
        <v>64</v>
      </c>
      <c r="G61" s="238">
        <v>922.98500000000001</v>
      </c>
      <c r="H61" s="238"/>
      <c r="I61" s="238">
        <f t="shared" si="3"/>
        <v>0</v>
      </c>
      <c r="J61" s="239">
        <v>0</v>
      </c>
      <c r="K61" s="238">
        <f t="shared" si="4"/>
        <v>0</v>
      </c>
      <c r="L61" s="239">
        <v>0</v>
      </c>
      <c r="M61" s="238">
        <f t="shared" si="5"/>
        <v>0</v>
      </c>
      <c r="N61" s="240">
        <v>20</v>
      </c>
      <c r="O61" s="241">
        <v>4</v>
      </c>
      <c r="P61" s="242" t="s">
        <v>146</v>
      </c>
    </row>
    <row r="62" spans="1:22" s="232" customFormat="1" ht="12.75" customHeight="1">
      <c r="B62" s="233" t="s">
        <v>58</v>
      </c>
      <c r="D62" s="232" t="s">
        <v>1221</v>
      </c>
      <c r="E62" s="232" t="s">
        <v>1222</v>
      </c>
      <c r="I62" s="234">
        <f>SUM(I63:I67)</f>
        <v>0</v>
      </c>
      <c r="K62" s="234">
        <f>SUM(K63:K67)</f>
        <v>0</v>
      </c>
      <c r="M62" s="234">
        <f>SUM(M63:M67)</f>
        <v>0</v>
      </c>
      <c r="P62" s="232" t="s">
        <v>152</v>
      </c>
      <c r="V62" s="242"/>
    </row>
    <row r="63" spans="1:22" s="242" customFormat="1" ht="12.75" customHeight="1">
      <c r="A63" s="235">
        <v>45</v>
      </c>
      <c r="B63" s="235" t="s">
        <v>151</v>
      </c>
      <c r="C63" s="235" t="s">
        <v>150</v>
      </c>
      <c r="D63" s="236" t="s">
        <v>1223</v>
      </c>
      <c r="E63" s="237" t="s">
        <v>1224</v>
      </c>
      <c r="F63" s="235" t="s">
        <v>1155</v>
      </c>
      <c r="G63" s="238">
        <v>1</v>
      </c>
      <c r="H63" s="238"/>
      <c r="I63" s="238">
        <f>ROUND(G63*H63,3)</f>
        <v>0</v>
      </c>
      <c r="J63" s="239">
        <v>0</v>
      </c>
      <c r="K63" s="238">
        <f>G63*J63</f>
        <v>0</v>
      </c>
      <c r="L63" s="239">
        <v>0</v>
      </c>
      <c r="M63" s="238">
        <f>G63*L63</f>
        <v>0</v>
      </c>
      <c r="N63" s="240">
        <v>20</v>
      </c>
      <c r="O63" s="241">
        <v>4</v>
      </c>
      <c r="P63" s="242" t="s">
        <v>146</v>
      </c>
    </row>
    <row r="64" spans="1:22" s="250" customFormat="1" ht="12.75" customHeight="1">
      <c r="A64" s="243">
        <v>46</v>
      </c>
      <c r="B64" s="243" t="s">
        <v>157</v>
      </c>
      <c r="C64" s="243" t="s">
        <v>160</v>
      </c>
      <c r="D64" s="244" t="s">
        <v>1225</v>
      </c>
      <c r="E64" s="245" t="s">
        <v>1226</v>
      </c>
      <c r="F64" s="243" t="s">
        <v>1155</v>
      </c>
      <c r="G64" s="246">
        <v>1</v>
      </c>
      <c r="H64" s="246"/>
      <c r="I64" s="246">
        <f>ROUND(G64*H64,3)</f>
        <v>0</v>
      </c>
      <c r="J64" s="247">
        <v>0</v>
      </c>
      <c r="K64" s="246">
        <f>G64*J64</f>
        <v>0</v>
      </c>
      <c r="L64" s="247">
        <v>0</v>
      </c>
      <c r="M64" s="246">
        <f>G64*L64</f>
        <v>0</v>
      </c>
      <c r="N64" s="248">
        <v>20</v>
      </c>
      <c r="O64" s="249">
        <v>8</v>
      </c>
      <c r="P64" s="250" t="s">
        <v>146</v>
      </c>
      <c r="V64" s="242"/>
    </row>
    <row r="65" spans="1:22" s="242" customFormat="1" ht="12.75" customHeight="1">
      <c r="A65" s="235">
        <v>47</v>
      </c>
      <c r="B65" s="235" t="s">
        <v>151</v>
      </c>
      <c r="C65" s="235" t="s">
        <v>150</v>
      </c>
      <c r="D65" s="236" t="s">
        <v>1227</v>
      </c>
      <c r="E65" s="237" t="s">
        <v>1228</v>
      </c>
      <c r="F65" s="235" t="s">
        <v>64</v>
      </c>
      <c r="G65" s="238">
        <v>98.5</v>
      </c>
      <c r="H65" s="238"/>
      <c r="I65" s="238">
        <f>ROUND(G65*H65,3)</f>
        <v>0</v>
      </c>
      <c r="J65" s="239">
        <v>0</v>
      </c>
      <c r="K65" s="238">
        <f>G65*J65</f>
        <v>0</v>
      </c>
      <c r="L65" s="239">
        <v>0</v>
      </c>
      <c r="M65" s="238">
        <f>G65*L65</f>
        <v>0</v>
      </c>
      <c r="N65" s="240">
        <v>20</v>
      </c>
      <c r="O65" s="241">
        <v>4</v>
      </c>
      <c r="P65" s="242" t="s">
        <v>146</v>
      </c>
    </row>
    <row r="66" spans="1:22" s="250" customFormat="1" ht="12.75" customHeight="1">
      <c r="A66" s="243">
        <v>48</v>
      </c>
      <c r="B66" s="243" t="s">
        <v>157</v>
      </c>
      <c r="C66" s="243" t="s">
        <v>160</v>
      </c>
      <c r="D66" s="244" t="s">
        <v>1229</v>
      </c>
      <c r="E66" s="245" t="s">
        <v>1230</v>
      </c>
      <c r="F66" s="243" t="s">
        <v>313</v>
      </c>
      <c r="G66" s="246">
        <v>1</v>
      </c>
      <c r="H66" s="246"/>
      <c r="I66" s="246">
        <f>ROUND(G66*H66,3)</f>
        <v>0</v>
      </c>
      <c r="J66" s="247">
        <v>0</v>
      </c>
      <c r="K66" s="246">
        <f>G66*J66</f>
        <v>0</v>
      </c>
      <c r="L66" s="247">
        <v>0</v>
      </c>
      <c r="M66" s="246">
        <f>G66*L66</f>
        <v>0</v>
      </c>
      <c r="N66" s="248">
        <v>20</v>
      </c>
      <c r="O66" s="249">
        <v>8</v>
      </c>
      <c r="P66" s="250" t="s">
        <v>146</v>
      </c>
      <c r="V66" s="242"/>
    </row>
    <row r="67" spans="1:22" s="242" customFormat="1" ht="12.75" customHeight="1">
      <c r="A67" s="235">
        <v>49</v>
      </c>
      <c r="B67" s="235" t="s">
        <v>151</v>
      </c>
      <c r="C67" s="235" t="s">
        <v>150</v>
      </c>
      <c r="D67" s="236" t="s">
        <v>1231</v>
      </c>
      <c r="E67" s="237" t="s">
        <v>1232</v>
      </c>
      <c r="F67" s="235" t="s">
        <v>64</v>
      </c>
      <c r="G67" s="238">
        <v>23.515000000000001</v>
      </c>
      <c r="H67" s="238"/>
      <c r="I67" s="238">
        <f>ROUND(G67*H67,3)</f>
        <v>0</v>
      </c>
      <c r="J67" s="239">
        <v>0</v>
      </c>
      <c r="K67" s="238">
        <f>G67*J67</f>
        <v>0</v>
      </c>
      <c r="L67" s="239">
        <v>0</v>
      </c>
      <c r="M67" s="238">
        <f>G67*L67</f>
        <v>0</v>
      </c>
      <c r="N67" s="240">
        <v>20</v>
      </c>
      <c r="O67" s="241">
        <v>4</v>
      </c>
      <c r="P67" s="242" t="s">
        <v>146</v>
      </c>
    </row>
    <row r="68" spans="1:22" s="232" customFormat="1" ht="12.75" customHeight="1">
      <c r="B68" s="233" t="s">
        <v>58</v>
      </c>
      <c r="D68" s="232" t="s">
        <v>1233</v>
      </c>
      <c r="E68" s="232" t="s">
        <v>1234</v>
      </c>
      <c r="I68" s="234">
        <f>SUM(I69:I111)</f>
        <v>0</v>
      </c>
      <c r="K68" s="234">
        <f>SUM(K69:K111)</f>
        <v>0</v>
      </c>
      <c r="M68" s="234">
        <f>SUM(M69:M111)</f>
        <v>0</v>
      </c>
      <c r="P68" s="232" t="s">
        <v>152</v>
      </c>
      <c r="V68" s="242"/>
    </row>
    <row r="69" spans="1:22" s="242" customFormat="1" ht="12.75" customHeight="1">
      <c r="A69" s="235">
        <v>50</v>
      </c>
      <c r="B69" s="235" t="s">
        <v>151</v>
      </c>
      <c r="C69" s="235" t="s">
        <v>150</v>
      </c>
      <c r="D69" s="236" t="s">
        <v>1235</v>
      </c>
      <c r="E69" s="237" t="s">
        <v>1236</v>
      </c>
      <c r="F69" s="235" t="s">
        <v>1210</v>
      </c>
      <c r="G69" s="238">
        <v>2</v>
      </c>
      <c r="H69" s="238"/>
      <c r="I69" s="238">
        <f t="shared" ref="I69:I111" si="6">ROUND(G69*H69,3)</f>
        <v>0</v>
      </c>
      <c r="J69" s="239">
        <v>0</v>
      </c>
      <c r="K69" s="238">
        <f t="shared" ref="K69:K111" si="7">G69*J69</f>
        <v>0</v>
      </c>
      <c r="L69" s="239">
        <v>0</v>
      </c>
      <c r="M69" s="238">
        <f t="shared" ref="M69:M111" si="8">G69*L69</f>
        <v>0</v>
      </c>
      <c r="N69" s="240">
        <v>20</v>
      </c>
      <c r="O69" s="241">
        <v>4</v>
      </c>
      <c r="P69" s="242" t="s">
        <v>146</v>
      </c>
    </row>
    <row r="70" spans="1:22" s="242" customFormat="1" ht="12.75" customHeight="1">
      <c r="A70" s="235">
        <v>51</v>
      </c>
      <c r="B70" s="235" t="s">
        <v>151</v>
      </c>
      <c r="C70" s="235" t="s">
        <v>150</v>
      </c>
      <c r="D70" s="236" t="s">
        <v>1237</v>
      </c>
      <c r="E70" s="237" t="s">
        <v>1238</v>
      </c>
      <c r="F70" s="235" t="s">
        <v>1210</v>
      </c>
      <c r="G70" s="238">
        <v>22</v>
      </c>
      <c r="H70" s="238"/>
      <c r="I70" s="238">
        <f t="shared" si="6"/>
        <v>0</v>
      </c>
      <c r="J70" s="239">
        <v>0</v>
      </c>
      <c r="K70" s="238">
        <f t="shared" si="7"/>
        <v>0</v>
      </c>
      <c r="L70" s="239">
        <v>0</v>
      </c>
      <c r="M70" s="238">
        <f t="shared" si="8"/>
        <v>0</v>
      </c>
      <c r="N70" s="240">
        <v>20</v>
      </c>
      <c r="O70" s="241">
        <v>4</v>
      </c>
      <c r="P70" s="242" t="s">
        <v>146</v>
      </c>
    </row>
    <row r="71" spans="1:22" s="250" customFormat="1" ht="12.75" customHeight="1">
      <c r="A71" s="243">
        <v>52</v>
      </c>
      <c r="B71" s="243" t="s">
        <v>157</v>
      </c>
      <c r="C71" s="243" t="s">
        <v>160</v>
      </c>
      <c r="D71" s="244" t="s">
        <v>1239</v>
      </c>
      <c r="E71" s="245" t="s">
        <v>1240</v>
      </c>
      <c r="F71" s="243" t="s">
        <v>1155</v>
      </c>
      <c r="G71" s="246">
        <v>22</v>
      </c>
      <c r="H71" s="246"/>
      <c r="I71" s="246">
        <f t="shared" si="6"/>
        <v>0</v>
      </c>
      <c r="J71" s="247">
        <v>0</v>
      </c>
      <c r="K71" s="246">
        <f t="shared" si="7"/>
        <v>0</v>
      </c>
      <c r="L71" s="247">
        <v>0</v>
      </c>
      <c r="M71" s="246">
        <f t="shared" si="8"/>
        <v>0</v>
      </c>
      <c r="N71" s="248">
        <v>20</v>
      </c>
      <c r="O71" s="249">
        <v>8</v>
      </c>
      <c r="P71" s="250" t="s">
        <v>146</v>
      </c>
      <c r="V71" s="242"/>
    </row>
    <row r="72" spans="1:22" s="250" customFormat="1" ht="12.75" customHeight="1">
      <c r="A72" s="243">
        <v>53</v>
      </c>
      <c r="B72" s="243" t="s">
        <v>157</v>
      </c>
      <c r="C72" s="243" t="s">
        <v>160</v>
      </c>
      <c r="D72" s="244" t="s">
        <v>1241</v>
      </c>
      <c r="E72" s="245" t="s">
        <v>1242</v>
      </c>
      <c r="F72" s="243" t="s">
        <v>1155</v>
      </c>
      <c r="G72" s="246">
        <v>22</v>
      </c>
      <c r="H72" s="246"/>
      <c r="I72" s="246">
        <f t="shared" si="6"/>
        <v>0</v>
      </c>
      <c r="J72" s="247">
        <v>0</v>
      </c>
      <c r="K72" s="246">
        <f t="shared" si="7"/>
        <v>0</v>
      </c>
      <c r="L72" s="247">
        <v>0</v>
      </c>
      <c r="M72" s="246">
        <f t="shared" si="8"/>
        <v>0</v>
      </c>
      <c r="N72" s="248">
        <v>20</v>
      </c>
      <c r="O72" s="249">
        <v>8</v>
      </c>
      <c r="P72" s="250" t="s">
        <v>146</v>
      </c>
      <c r="V72" s="242"/>
    </row>
    <row r="73" spans="1:22" s="250" customFormat="1" ht="12.75" customHeight="1">
      <c r="A73" s="243">
        <v>54</v>
      </c>
      <c r="B73" s="243" t="s">
        <v>157</v>
      </c>
      <c r="C73" s="243" t="s">
        <v>160</v>
      </c>
      <c r="D73" s="244" t="s">
        <v>1243</v>
      </c>
      <c r="E73" s="245" t="s">
        <v>1244</v>
      </c>
      <c r="F73" s="243" t="s">
        <v>1155</v>
      </c>
      <c r="G73" s="246">
        <v>22</v>
      </c>
      <c r="H73" s="246"/>
      <c r="I73" s="246">
        <f t="shared" si="6"/>
        <v>0</v>
      </c>
      <c r="J73" s="247">
        <v>0</v>
      </c>
      <c r="K73" s="246">
        <f t="shared" si="7"/>
        <v>0</v>
      </c>
      <c r="L73" s="247">
        <v>0</v>
      </c>
      <c r="M73" s="246">
        <f t="shared" si="8"/>
        <v>0</v>
      </c>
      <c r="N73" s="248">
        <v>20</v>
      </c>
      <c r="O73" s="249">
        <v>8</v>
      </c>
      <c r="P73" s="250" t="s">
        <v>146</v>
      </c>
      <c r="V73" s="242"/>
    </row>
    <row r="74" spans="1:22" s="250" customFormat="1" ht="12.75" customHeight="1">
      <c r="A74" s="243">
        <v>55</v>
      </c>
      <c r="B74" s="243" t="s">
        <v>157</v>
      </c>
      <c r="C74" s="243" t="s">
        <v>160</v>
      </c>
      <c r="D74" s="244" t="s">
        <v>1245</v>
      </c>
      <c r="E74" s="245" t="s">
        <v>1246</v>
      </c>
      <c r="F74" s="243" t="s">
        <v>1155</v>
      </c>
      <c r="G74" s="246">
        <v>22</v>
      </c>
      <c r="H74" s="246"/>
      <c r="I74" s="246">
        <f t="shared" si="6"/>
        <v>0</v>
      </c>
      <c r="J74" s="247">
        <v>0</v>
      </c>
      <c r="K74" s="246">
        <f t="shared" si="7"/>
        <v>0</v>
      </c>
      <c r="L74" s="247">
        <v>0</v>
      </c>
      <c r="M74" s="246">
        <f t="shared" si="8"/>
        <v>0</v>
      </c>
      <c r="N74" s="248">
        <v>20</v>
      </c>
      <c r="O74" s="249">
        <v>8</v>
      </c>
      <c r="P74" s="250" t="s">
        <v>146</v>
      </c>
      <c r="V74" s="242"/>
    </row>
    <row r="75" spans="1:22" s="242" customFormat="1" ht="12.75" customHeight="1">
      <c r="A75" s="235">
        <v>56</v>
      </c>
      <c r="B75" s="235" t="s">
        <v>151</v>
      </c>
      <c r="C75" s="235" t="s">
        <v>150</v>
      </c>
      <c r="D75" s="236" t="s">
        <v>1247</v>
      </c>
      <c r="E75" s="237" t="s">
        <v>1248</v>
      </c>
      <c r="F75" s="235" t="s">
        <v>1155</v>
      </c>
      <c r="G75" s="238">
        <v>22</v>
      </c>
      <c r="H75" s="238"/>
      <c r="I75" s="238">
        <f t="shared" si="6"/>
        <v>0</v>
      </c>
      <c r="J75" s="239">
        <v>0</v>
      </c>
      <c r="K75" s="238">
        <f t="shared" si="7"/>
        <v>0</v>
      </c>
      <c r="L75" s="239">
        <v>0</v>
      </c>
      <c r="M75" s="238">
        <f t="shared" si="8"/>
        <v>0</v>
      </c>
      <c r="N75" s="240">
        <v>20</v>
      </c>
      <c r="O75" s="241">
        <v>4</v>
      </c>
      <c r="P75" s="242" t="s">
        <v>146</v>
      </c>
    </row>
    <row r="76" spans="1:22" s="250" customFormat="1" ht="12.75" customHeight="1">
      <c r="A76" s="243">
        <v>57</v>
      </c>
      <c r="B76" s="243" t="s">
        <v>157</v>
      </c>
      <c r="C76" s="243" t="s">
        <v>160</v>
      </c>
      <c r="D76" s="244" t="s">
        <v>1249</v>
      </c>
      <c r="E76" s="245" t="s">
        <v>1250</v>
      </c>
      <c r="F76" s="243" t="s">
        <v>1155</v>
      </c>
      <c r="G76" s="246">
        <v>22</v>
      </c>
      <c r="H76" s="246"/>
      <c r="I76" s="246">
        <f t="shared" si="6"/>
        <v>0</v>
      </c>
      <c r="J76" s="247">
        <v>0</v>
      </c>
      <c r="K76" s="246">
        <f t="shared" si="7"/>
        <v>0</v>
      </c>
      <c r="L76" s="247">
        <v>0</v>
      </c>
      <c r="M76" s="246">
        <f t="shared" si="8"/>
        <v>0</v>
      </c>
      <c r="N76" s="248">
        <v>20</v>
      </c>
      <c r="O76" s="249">
        <v>8</v>
      </c>
      <c r="P76" s="250" t="s">
        <v>146</v>
      </c>
      <c r="V76" s="242"/>
    </row>
    <row r="77" spans="1:22" s="250" customFormat="1" ht="12.75" customHeight="1">
      <c r="A77" s="243">
        <v>58</v>
      </c>
      <c r="B77" s="243" t="s">
        <v>157</v>
      </c>
      <c r="C77" s="243" t="s">
        <v>160</v>
      </c>
      <c r="D77" s="244" t="s">
        <v>1251</v>
      </c>
      <c r="E77" s="245" t="s">
        <v>1252</v>
      </c>
      <c r="F77" s="243" t="s">
        <v>1155</v>
      </c>
      <c r="G77" s="246">
        <v>22</v>
      </c>
      <c r="H77" s="246"/>
      <c r="I77" s="246">
        <f t="shared" si="6"/>
        <v>0</v>
      </c>
      <c r="J77" s="247">
        <v>0</v>
      </c>
      <c r="K77" s="246">
        <f t="shared" si="7"/>
        <v>0</v>
      </c>
      <c r="L77" s="247">
        <v>0</v>
      </c>
      <c r="M77" s="246">
        <f t="shared" si="8"/>
        <v>0</v>
      </c>
      <c r="N77" s="248">
        <v>20</v>
      </c>
      <c r="O77" s="249">
        <v>8</v>
      </c>
      <c r="P77" s="250" t="s">
        <v>146</v>
      </c>
      <c r="V77" s="242"/>
    </row>
    <row r="78" spans="1:22" s="242" customFormat="1" ht="12.75" customHeight="1">
      <c r="A78" s="235">
        <v>59</v>
      </c>
      <c r="B78" s="235" t="s">
        <v>151</v>
      </c>
      <c r="C78" s="235" t="s">
        <v>150</v>
      </c>
      <c r="D78" s="236" t="s">
        <v>1253</v>
      </c>
      <c r="E78" s="237" t="s">
        <v>1254</v>
      </c>
      <c r="F78" s="235" t="s">
        <v>1155</v>
      </c>
      <c r="G78" s="238">
        <v>22</v>
      </c>
      <c r="H78" s="238"/>
      <c r="I78" s="238">
        <f t="shared" si="6"/>
        <v>0</v>
      </c>
      <c r="J78" s="239">
        <v>0</v>
      </c>
      <c r="K78" s="238">
        <f t="shared" si="7"/>
        <v>0</v>
      </c>
      <c r="L78" s="239">
        <v>0</v>
      </c>
      <c r="M78" s="238">
        <f t="shared" si="8"/>
        <v>0</v>
      </c>
      <c r="N78" s="240">
        <v>20</v>
      </c>
      <c r="O78" s="241">
        <v>4</v>
      </c>
      <c r="P78" s="242" t="s">
        <v>146</v>
      </c>
    </row>
    <row r="79" spans="1:22" s="242" customFormat="1" ht="12.75" customHeight="1">
      <c r="A79" s="235">
        <v>60</v>
      </c>
      <c r="B79" s="235" t="s">
        <v>151</v>
      </c>
      <c r="C79" s="235" t="s">
        <v>150</v>
      </c>
      <c r="D79" s="236" t="s">
        <v>1255</v>
      </c>
      <c r="E79" s="237" t="s">
        <v>1256</v>
      </c>
      <c r="F79" s="235" t="s">
        <v>1210</v>
      </c>
      <c r="G79" s="238">
        <v>2</v>
      </c>
      <c r="H79" s="238"/>
      <c r="I79" s="238">
        <f t="shared" si="6"/>
        <v>0</v>
      </c>
      <c r="J79" s="239">
        <v>0</v>
      </c>
      <c r="K79" s="238">
        <f t="shared" si="7"/>
        <v>0</v>
      </c>
      <c r="L79" s="239">
        <v>0</v>
      </c>
      <c r="M79" s="238">
        <f t="shared" si="8"/>
        <v>0</v>
      </c>
      <c r="N79" s="240">
        <v>20</v>
      </c>
      <c r="O79" s="241">
        <v>4</v>
      </c>
      <c r="P79" s="242" t="s">
        <v>146</v>
      </c>
    </row>
    <row r="80" spans="1:22" s="242" customFormat="1" ht="12.75" customHeight="1">
      <c r="A80" s="235">
        <v>61</v>
      </c>
      <c r="B80" s="235" t="s">
        <v>151</v>
      </c>
      <c r="C80" s="235" t="s">
        <v>150</v>
      </c>
      <c r="D80" s="236" t="s">
        <v>1257</v>
      </c>
      <c r="E80" s="237" t="s">
        <v>1258</v>
      </c>
      <c r="F80" s="235" t="s">
        <v>1210</v>
      </c>
      <c r="G80" s="238">
        <v>2</v>
      </c>
      <c r="H80" s="238"/>
      <c r="I80" s="238">
        <f t="shared" si="6"/>
        <v>0</v>
      </c>
      <c r="J80" s="239">
        <v>0</v>
      </c>
      <c r="K80" s="238">
        <f t="shared" si="7"/>
        <v>0</v>
      </c>
      <c r="L80" s="239">
        <v>0</v>
      </c>
      <c r="M80" s="238">
        <f t="shared" si="8"/>
        <v>0</v>
      </c>
      <c r="N80" s="240">
        <v>20</v>
      </c>
      <c r="O80" s="241">
        <v>4</v>
      </c>
      <c r="P80" s="242" t="s">
        <v>146</v>
      </c>
    </row>
    <row r="81" spans="1:22" s="250" customFormat="1" ht="12.75" customHeight="1">
      <c r="A81" s="243">
        <v>62</v>
      </c>
      <c r="B81" s="243" t="s">
        <v>157</v>
      </c>
      <c r="C81" s="243" t="s">
        <v>160</v>
      </c>
      <c r="D81" s="244" t="s">
        <v>1259</v>
      </c>
      <c r="E81" s="245" t="s">
        <v>1260</v>
      </c>
      <c r="F81" s="243" t="s">
        <v>1155</v>
      </c>
      <c r="G81" s="246">
        <v>2</v>
      </c>
      <c r="H81" s="246"/>
      <c r="I81" s="246">
        <f t="shared" si="6"/>
        <v>0</v>
      </c>
      <c r="J81" s="247">
        <v>0</v>
      </c>
      <c r="K81" s="246">
        <f t="shared" si="7"/>
        <v>0</v>
      </c>
      <c r="L81" s="247">
        <v>0</v>
      </c>
      <c r="M81" s="246">
        <f t="shared" si="8"/>
        <v>0</v>
      </c>
      <c r="N81" s="248">
        <v>20</v>
      </c>
      <c r="O81" s="249">
        <v>8</v>
      </c>
      <c r="P81" s="250" t="s">
        <v>146</v>
      </c>
      <c r="V81" s="242"/>
    </row>
    <row r="82" spans="1:22" s="250" customFormat="1" ht="12.75" customHeight="1">
      <c r="A82" s="243">
        <v>63</v>
      </c>
      <c r="B82" s="243" t="s">
        <v>157</v>
      </c>
      <c r="C82" s="243" t="s">
        <v>160</v>
      </c>
      <c r="D82" s="244" t="s">
        <v>1261</v>
      </c>
      <c r="E82" s="245" t="s">
        <v>1262</v>
      </c>
      <c r="F82" s="243" t="s">
        <v>1155</v>
      </c>
      <c r="G82" s="246">
        <v>2</v>
      </c>
      <c r="H82" s="246"/>
      <c r="I82" s="246">
        <f t="shared" si="6"/>
        <v>0</v>
      </c>
      <c r="J82" s="247">
        <v>0</v>
      </c>
      <c r="K82" s="246">
        <f t="shared" si="7"/>
        <v>0</v>
      </c>
      <c r="L82" s="247">
        <v>0</v>
      </c>
      <c r="M82" s="246">
        <f t="shared" si="8"/>
        <v>0</v>
      </c>
      <c r="N82" s="248">
        <v>20</v>
      </c>
      <c r="O82" s="249">
        <v>8</v>
      </c>
      <c r="P82" s="250" t="s">
        <v>146</v>
      </c>
      <c r="V82" s="242"/>
    </row>
    <row r="83" spans="1:22" s="242" customFormat="1" ht="12.75" customHeight="1">
      <c r="A83" s="235">
        <v>64</v>
      </c>
      <c r="B83" s="235" t="s">
        <v>151</v>
      </c>
      <c r="C83" s="235" t="s">
        <v>150</v>
      </c>
      <c r="D83" s="236" t="s">
        <v>1263</v>
      </c>
      <c r="E83" s="237" t="s">
        <v>1264</v>
      </c>
      <c r="F83" s="235" t="s">
        <v>1155</v>
      </c>
      <c r="G83" s="238">
        <v>2</v>
      </c>
      <c r="H83" s="238"/>
      <c r="I83" s="238">
        <f t="shared" si="6"/>
        <v>0</v>
      </c>
      <c r="J83" s="239">
        <v>0</v>
      </c>
      <c r="K83" s="238">
        <f t="shared" si="7"/>
        <v>0</v>
      </c>
      <c r="L83" s="239">
        <v>0</v>
      </c>
      <c r="M83" s="238">
        <f t="shared" si="8"/>
        <v>0</v>
      </c>
      <c r="N83" s="240">
        <v>20</v>
      </c>
      <c r="O83" s="241">
        <v>4</v>
      </c>
      <c r="P83" s="242" t="s">
        <v>146</v>
      </c>
    </row>
    <row r="84" spans="1:22" s="242" customFormat="1" ht="12.75" customHeight="1">
      <c r="A84" s="235">
        <v>65</v>
      </c>
      <c r="B84" s="235" t="s">
        <v>151</v>
      </c>
      <c r="C84" s="235" t="s">
        <v>150</v>
      </c>
      <c r="D84" s="236" t="s">
        <v>1265</v>
      </c>
      <c r="E84" s="237" t="s">
        <v>1266</v>
      </c>
      <c r="F84" s="235" t="s">
        <v>1210</v>
      </c>
      <c r="G84" s="238">
        <v>62</v>
      </c>
      <c r="H84" s="238"/>
      <c r="I84" s="238">
        <f t="shared" si="6"/>
        <v>0</v>
      </c>
      <c r="J84" s="239">
        <v>0</v>
      </c>
      <c r="K84" s="238">
        <f t="shared" si="7"/>
        <v>0</v>
      </c>
      <c r="L84" s="239">
        <v>0</v>
      </c>
      <c r="M84" s="238">
        <f t="shared" si="8"/>
        <v>0</v>
      </c>
      <c r="N84" s="240">
        <v>20</v>
      </c>
      <c r="O84" s="241">
        <v>4</v>
      </c>
      <c r="P84" s="242" t="s">
        <v>146</v>
      </c>
    </row>
    <row r="85" spans="1:22" s="242" customFormat="1" ht="12.75" customHeight="1">
      <c r="A85" s="235">
        <v>66</v>
      </c>
      <c r="B85" s="235" t="s">
        <v>151</v>
      </c>
      <c r="C85" s="235" t="s">
        <v>150</v>
      </c>
      <c r="D85" s="236" t="s">
        <v>1267</v>
      </c>
      <c r="E85" s="237" t="s">
        <v>1268</v>
      </c>
      <c r="F85" s="235" t="s">
        <v>1210</v>
      </c>
      <c r="G85" s="238">
        <v>6</v>
      </c>
      <c r="H85" s="238"/>
      <c r="I85" s="238">
        <f t="shared" si="6"/>
        <v>0</v>
      </c>
      <c r="J85" s="239">
        <v>0</v>
      </c>
      <c r="K85" s="238">
        <f t="shared" si="7"/>
        <v>0</v>
      </c>
      <c r="L85" s="239">
        <v>0</v>
      </c>
      <c r="M85" s="238">
        <f t="shared" si="8"/>
        <v>0</v>
      </c>
      <c r="N85" s="240">
        <v>20</v>
      </c>
      <c r="O85" s="241">
        <v>4</v>
      </c>
      <c r="P85" s="242" t="s">
        <v>146</v>
      </c>
    </row>
    <row r="86" spans="1:22" s="242" customFormat="1" ht="12.75" customHeight="1">
      <c r="A86" s="235">
        <v>67</v>
      </c>
      <c r="B86" s="235" t="s">
        <v>151</v>
      </c>
      <c r="C86" s="235" t="s">
        <v>150</v>
      </c>
      <c r="D86" s="236" t="s">
        <v>1269</v>
      </c>
      <c r="E86" s="237" t="s">
        <v>1270</v>
      </c>
      <c r="F86" s="235" t="s">
        <v>1210</v>
      </c>
      <c r="G86" s="238">
        <v>21</v>
      </c>
      <c r="H86" s="238"/>
      <c r="I86" s="238">
        <f t="shared" si="6"/>
        <v>0</v>
      </c>
      <c r="J86" s="239">
        <v>0</v>
      </c>
      <c r="K86" s="238">
        <f t="shared" si="7"/>
        <v>0</v>
      </c>
      <c r="L86" s="239">
        <v>0</v>
      </c>
      <c r="M86" s="238">
        <f t="shared" si="8"/>
        <v>0</v>
      </c>
      <c r="N86" s="240">
        <v>20</v>
      </c>
      <c r="O86" s="241">
        <v>4</v>
      </c>
      <c r="P86" s="242" t="s">
        <v>146</v>
      </c>
    </row>
    <row r="87" spans="1:22" s="250" customFormat="1" ht="12.75" customHeight="1">
      <c r="A87" s="243">
        <v>68</v>
      </c>
      <c r="B87" s="243" t="s">
        <v>157</v>
      </c>
      <c r="C87" s="243" t="s">
        <v>160</v>
      </c>
      <c r="D87" s="244" t="s">
        <v>1271</v>
      </c>
      <c r="E87" s="245" t="s">
        <v>1272</v>
      </c>
      <c r="F87" s="243" t="s">
        <v>1155</v>
      </c>
      <c r="G87" s="246">
        <v>2</v>
      </c>
      <c r="H87" s="246"/>
      <c r="I87" s="246">
        <f t="shared" si="6"/>
        <v>0</v>
      </c>
      <c r="J87" s="247">
        <v>0</v>
      </c>
      <c r="K87" s="246">
        <f t="shared" si="7"/>
        <v>0</v>
      </c>
      <c r="L87" s="247">
        <v>0</v>
      </c>
      <c r="M87" s="246">
        <f t="shared" si="8"/>
        <v>0</v>
      </c>
      <c r="N87" s="248">
        <v>20</v>
      </c>
      <c r="O87" s="249">
        <v>8</v>
      </c>
      <c r="P87" s="250" t="s">
        <v>146</v>
      </c>
      <c r="V87" s="242"/>
    </row>
    <row r="88" spans="1:22" s="250" customFormat="1" ht="12.75" customHeight="1">
      <c r="A88" s="243">
        <v>69</v>
      </c>
      <c r="B88" s="243" t="s">
        <v>157</v>
      </c>
      <c r="C88" s="243" t="s">
        <v>160</v>
      </c>
      <c r="D88" s="244" t="s">
        <v>1273</v>
      </c>
      <c r="E88" s="245" t="s">
        <v>1274</v>
      </c>
      <c r="F88" s="243" t="s">
        <v>1155</v>
      </c>
      <c r="G88" s="246">
        <v>19</v>
      </c>
      <c r="H88" s="246"/>
      <c r="I88" s="246">
        <f t="shared" si="6"/>
        <v>0</v>
      </c>
      <c r="J88" s="247">
        <v>0</v>
      </c>
      <c r="K88" s="246">
        <f t="shared" si="7"/>
        <v>0</v>
      </c>
      <c r="L88" s="247">
        <v>0</v>
      </c>
      <c r="M88" s="246">
        <f t="shared" si="8"/>
        <v>0</v>
      </c>
      <c r="N88" s="248">
        <v>20</v>
      </c>
      <c r="O88" s="249">
        <v>8</v>
      </c>
      <c r="P88" s="250" t="s">
        <v>146</v>
      </c>
      <c r="V88" s="242"/>
    </row>
    <row r="89" spans="1:22" s="242" customFormat="1" ht="12.75" customHeight="1">
      <c r="A89" s="235">
        <v>70</v>
      </c>
      <c r="B89" s="235" t="s">
        <v>151</v>
      </c>
      <c r="C89" s="235" t="s">
        <v>150</v>
      </c>
      <c r="D89" s="236" t="s">
        <v>1275</v>
      </c>
      <c r="E89" s="237" t="s">
        <v>1276</v>
      </c>
      <c r="F89" s="235" t="s">
        <v>1210</v>
      </c>
      <c r="G89" s="238">
        <v>15</v>
      </c>
      <c r="H89" s="238"/>
      <c r="I89" s="238">
        <f t="shared" si="6"/>
        <v>0</v>
      </c>
      <c r="J89" s="239">
        <v>0</v>
      </c>
      <c r="K89" s="238">
        <f t="shared" si="7"/>
        <v>0</v>
      </c>
      <c r="L89" s="239">
        <v>0</v>
      </c>
      <c r="M89" s="238">
        <f t="shared" si="8"/>
        <v>0</v>
      </c>
      <c r="N89" s="240">
        <v>20</v>
      </c>
      <c r="O89" s="241">
        <v>4</v>
      </c>
      <c r="P89" s="242" t="s">
        <v>146</v>
      </c>
    </row>
    <row r="90" spans="1:22" s="250" customFormat="1" ht="12.75" customHeight="1">
      <c r="A90" s="243">
        <v>71</v>
      </c>
      <c r="B90" s="243" t="s">
        <v>157</v>
      </c>
      <c r="C90" s="243" t="s">
        <v>160</v>
      </c>
      <c r="D90" s="244" t="s">
        <v>1277</v>
      </c>
      <c r="E90" s="245" t="s">
        <v>1278</v>
      </c>
      <c r="F90" s="243" t="s">
        <v>1155</v>
      </c>
      <c r="G90" s="246">
        <v>3</v>
      </c>
      <c r="H90" s="246"/>
      <c r="I90" s="246">
        <f t="shared" si="6"/>
        <v>0</v>
      </c>
      <c r="J90" s="247">
        <v>0</v>
      </c>
      <c r="K90" s="246">
        <f t="shared" si="7"/>
        <v>0</v>
      </c>
      <c r="L90" s="247">
        <v>0</v>
      </c>
      <c r="M90" s="246">
        <f t="shared" si="8"/>
        <v>0</v>
      </c>
      <c r="N90" s="248">
        <v>20</v>
      </c>
      <c r="O90" s="249">
        <v>8</v>
      </c>
      <c r="P90" s="250" t="s">
        <v>146</v>
      </c>
      <c r="V90" s="242"/>
    </row>
    <row r="91" spans="1:22" s="250" customFormat="1" ht="12.75" customHeight="1">
      <c r="A91" s="243">
        <v>72</v>
      </c>
      <c r="B91" s="243" t="s">
        <v>157</v>
      </c>
      <c r="C91" s="243" t="s">
        <v>160</v>
      </c>
      <c r="D91" s="244" t="s">
        <v>1279</v>
      </c>
      <c r="E91" s="245" t="s">
        <v>1280</v>
      </c>
      <c r="F91" s="243" t="s">
        <v>1155</v>
      </c>
      <c r="G91" s="246">
        <v>12</v>
      </c>
      <c r="H91" s="246"/>
      <c r="I91" s="246">
        <f t="shared" si="6"/>
        <v>0</v>
      </c>
      <c r="J91" s="247">
        <v>0</v>
      </c>
      <c r="K91" s="246">
        <f t="shared" si="7"/>
        <v>0</v>
      </c>
      <c r="L91" s="247">
        <v>0</v>
      </c>
      <c r="M91" s="246">
        <f t="shared" si="8"/>
        <v>0</v>
      </c>
      <c r="N91" s="248">
        <v>20</v>
      </c>
      <c r="O91" s="249">
        <v>8</v>
      </c>
      <c r="P91" s="250" t="s">
        <v>146</v>
      </c>
      <c r="V91" s="242"/>
    </row>
    <row r="92" spans="1:22" s="242" customFormat="1" ht="12.75" customHeight="1">
      <c r="A92" s="235">
        <v>73</v>
      </c>
      <c r="B92" s="235" t="s">
        <v>151</v>
      </c>
      <c r="C92" s="235" t="s">
        <v>150</v>
      </c>
      <c r="D92" s="236" t="s">
        <v>1281</v>
      </c>
      <c r="E92" s="237" t="s">
        <v>1282</v>
      </c>
      <c r="F92" s="235" t="s">
        <v>1210</v>
      </c>
      <c r="G92" s="238">
        <v>15</v>
      </c>
      <c r="H92" s="238"/>
      <c r="I92" s="238">
        <f t="shared" si="6"/>
        <v>0</v>
      </c>
      <c r="J92" s="239">
        <v>0</v>
      </c>
      <c r="K92" s="238">
        <f t="shared" si="7"/>
        <v>0</v>
      </c>
      <c r="L92" s="239">
        <v>0</v>
      </c>
      <c r="M92" s="238">
        <f t="shared" si="8"/>
        <v>0</v>
      </c>
      <c r="N92" s="240">
        <v>20</v>
      </c>
      <c r="O92" s="241">
        <v>4</v>
      </c>
      <c r="P92" s="242" t="s">
        <v>146</v>
      </c>
    </row>
    <row r="93" spans="1:22" s="250" customFormat="1" ht="12.75" customHeight="1">
      <c r="A93" s="243">
        <v>74</v>
      </c>
      <c r="B93" s="243" t="s">
        <v>157</v>
      </c>
      <c r="C93" s="243" t="s">
        <v>160</v>
      </c>
      <c r="D93" s="244" t="s">
        <v>1283</v>
      </c>
      <c r="E93" s="245" t="s">
        <v>1284</v>
      </c>
      <c r="F93" s="243" t="s">
        <v>1155</v>
      </c>
      <c r="G93" s="246">
        <v>1</v>
      </c>
      <c r="H93" s="246"/>
      <c r="I93" s="246">
        <f t="shared" si="6"/>
        <v>0</v>
      </c>
      <c r="J93" s="247">
        <v>0</v>
      </c>
      <c r="K93" s="246">
        <f t="shared" si="7"/>
        <v>0</v>
      </c>
      <c r="L93" s="247">
        <v>0</v>
      </c>
      <c r="M93" s="246">
        <f t="shared" si="8"/>
        <v>0</v>
      </c>
      <c r="N93" s="248">
        <v>20</v>
      </c>
      <c r="O93" s="249">
        <v>8</v>
      </c>
      <c r="P93" s="250" t="s">
        <v>146</v>
      </c>
      <c r="V93" s="242"/>
    </row>
    <row r="94" spans="1:22" s="250" customFormat="1" ht="12.75" customHeight="1">
      <c r="A94" s="243">
        <v>75</v>
      </c>
      <c r="B94" s="243" t="s">
        <v>157</v>
      </c>
      <c r="C94" s="243" t="s">
        <v>160</v>
      </c>
      <c r="D94" s="244" t="s">
        <v>1285</v>
      </c>
      <c r="E94" s="245" t="s">
        <v>1286</v>
      </c>
      <c r="F94" s="243" t="s">
        <v>1155</v>
      </c>
      <c r="G94" s="246">
        <v>2</v>
      </c>
      <c r="H94" s="246"/>
      <c r="I94" s="246">
        <f t="shared" si="6"/>
        <v>0</v>
      </c>
      <c r="J94" s="247">
        <v>0</v>
      </c>
      <c r="K94" s="246">
        <f t="shared" si="7"/>
        <v>0</v>
      </c>
      <c r="L94" s="247">
        <v>0</v>
      </c>
      <c r="M94" s="246">
        <f t="shared" si="8"/>
        <v>0</v>
      </c>
      <c r="N94" s="248">
        <v>20</v>
      </c>
      <c r="O94" s="249">
        <v>8</v>
      </c>
      <c r="P94" s="250" t="s">
        <v>146</v>
      </c>
      <c r="V94" s="242"/>
    </row>
    <row r="95" spans="1:22" s="250" customFormat="1" ht="12.75" customHeight="1">
      <c r="A95" s="243">
        <v>76</v>
      </c>
      <c r="B95" s="243" t="s">
        <v>157</v>
      </c>
      <c r="C95" s="243" t="s">
        <v>160</v>
      </c>
      <c r="D95" s="244" t="s">
        <v>1287</v>
      </c>
      <c r="E95" s="245" t="s">
        <v>1288</v>
      </c>
      <c r="F95" s="243" t="s">
        <v>1155</v>
      </c>
      <c r="G95" s="246">
        <v>4</v>
      </c>
      <c r="H95" s="246"/>
      <c r="I95" s="246">
        <f t="shared" si="6"/>
        <v>0</v>
      </c>
      <c r="J95" s="247">
        <v>0</v>
      </c>
      <c r="K95" s="246">
        <f t="shared" si="7"/>
        <v>0</v>
      </c>
      <c r="L95" s="247">
        <v>0</v>
      </c>
      <c r="M95" s="246">
        <f t="shared" si="8"/>
        <v>0</v>
      </c>
      <c r="N95" s="248">
        <v>20</v>
      </c>
      <c r="O95" s="249">
        <v>8</v>
      </c>
      <c r="P95" s="250" t="s">
        <v>146</v>
      </c>
      <c r="V95" s="242"/>
    </row>
    <row r="96" spans="1:22" s="250" customFormat="1" ht="12.75" customHeight="1">
      <c r="A96" s="243">
        <v>77</v>
      </c>
      <c r="B96" s="243" t="s">
        <v>157</v>
      </c>
      <c r="C96" s="243" t="s">
        <v>160</v>
      </c>
      <c r="D96" s="244" t="s">
        <v>1289</v>
      </c>
      <c r="E96" s="245" t="s">
        <v>1290</v>
      </c>
      <c r="F96" s="243" t="s">
        <v>1155</v>
      </c>
      <c r="G96" s="246">
        <v>2</v>
      </c>
      <c r="H96" s="246"/>
      <c r="I96" s="246">
        <f t="shared" si="6"/>
        <v>0</v>
      </c>
      <c r="J96" s="247">
        <v>0</v>
      </c>
      <c r="K96" s="246">
        <f t="shared" si="7"/>
        <v>0</v>
      </c>
      <c r="L96" s="247">
        <v>0</v>
      </c>
      <c r="M96" s="246">
        <f t="shared" si="8"/>
        <v>0</v>
      </c>
      <c r="N96" s="248">
        <v>20</v>
      </c>
      <c r="O96" s="249">
        <v>8</v>
      </c>
      <c r="P96" s="250" t="s">
        <v>146</v>
      </c>
      <c r="V96" s="242"/>
    </row>
    <row r="97" spans="1:22" s="250" customFormat="1" ht="12.75" customHeight="1">
      <c r="A97" s="243">
        <v>78</v>
      </c>
      <c r="B97" s="243" t="s">
        <v>157</v>
      </c>
      <c r="C97" s="243" t="s">
        <v>160</v>
      </c>
      <c r="D97" s="244" t="s">
        <v>1291</v>
      </c>
      <c r="E97" s="245" t="s">
        <v>1292</v>
      </c>
      <c r="F97" s="243" t="s">
        <v>1155</v>
      </c>
      <c r="G97" s="246">
        <v>2</v>
      </c>
      <c r="H97" s="246"/>
      <c r="I97" s="246">
        <f t="shared" si="6"/>
        <v>0</v>
      </c>
      <c r="J97" s="247">
        <v>0</v>
      </c>
      <c r="K97" s="246">
        <f t="shared" si="7"/>
        <v>0</v>
      </c>
      <c r="L97" s="247">
        <v>0</v>
      </c>
      <c r="M97" s="246">
        <f t="shared" si="8"/>
        <v>0</v>
      </c>
      <c r="N97" s="248">
        <v>20</v>
      </c>
      <c r="O97" s="249">
        <v>8</v>
      </c>
      <c r="P97" s="250" t="s">
        <v>146</v>
      </c>
      <c r="V97" s="242"/>
    </row>
    <row r="98" spans="1:22" s="250" customFormat="1" ht="12.75" customHeight="1">
      <c r="A98" s="243">
        <v>79</v>
      </c>
      <c r="B98" s="243" t="s">
        <v>157</v>
      </c>
      <c r="C98" s="243" t="s">
        <v>160</v>
      </c>
      <c r="D98" s="244" t="s">
        <v>1293</v>
      </c>
      <c r="E98" s="245" t="s">
        <v>1294</v>
      </c>
      <c r="F98" s="243" t="s">
        <v>1155</v>
      </c>
      <c r="G98" s="246">
        <v>2</v>
      </c>
      <c r="H98" s="246"/>
      <c r="I98" s="246">
        <f t="shared" si="6"/>
        <v>0</v>
      </c>
      <c r="J98" s="247">
        <v>0</v>
      </c>
      <c r="K98" s="246">
        <f t="shared" si="7"/>
        <v>0</v>
      </c>
      <c r="L98" s="247">
        <v>0</v>
      </c>
      <c r="M98" s="246">
        <f t="shared" si="8"/>
        <v>0</v>
      </c>
      <c r="N98" s="248">
        <v>20</v>
      </c>
      <c r="O98" s="249">
        <v>8</v>
      </c>
      <c r="P98" s="250" t="s">
        <v>146</v>
      </c>
      <c r="V98" s="242"/>
    </row>
    <row r="99" spans="1:22" s="250" customFormat="1" ht="12.75" customHeight="1">
      <c r="A99" s="243">
        <v>80</v>
      </c>
      <c r="B99" s="243" t="s">
        <v>157</v>
      </c>
      <c r="C99" s="243" t="s">
        <v>160</v>
      </c>
      <c r="D99" s="244" t="s">
        <v>1295</v>
      </c>
      <c r="E99" s="245" t="s">
        <v>1296</v>
      </c>
      <c r="F99" s="243" t="s">
        <v>1155</v>
      </c>
      <c r="G99" s="246">
        <v>2</v>
      </c>
      <c r="H99" s="246"/>
      <c r="I99" s="246">
        <f t="shared" si="6"/>
        <v>0</v>
      </c>
      <c r="J99" s="247">
        <v>0</v>
      </c>
      <c r="K99" s="246">
        <f t="shared" si="7"/>
        <v>0</v>
      </c>
      <c r="L99" s="247">
        <v>0</v>
      </c>
      <c r="M99" s="246">
        <f t="shared" si="8"/>
        <v>0</v>
      </c>
      <c r="N99" s="248">
        <v>20</v>
      </c>
      <c r="O99" s="249">
        <v>8</v>
      </c>
      <c r="P99" s="250" t="s">
        <v>146</v>
      </c>
      <c r="V99" s="242"/>
    </row>
    <row r="100" spans="1:22" s="242" customFormat="1" ht="12.75" customHeight="1">
      <c r="A100" s="235">
        <v>81</v>
      </c>
      <c r="B100" s="235" t="s">
        <v>151</v>
      </c>
      <c r="C100" s="235" t="s">
        <v>150</v>
      </c>
      <c r="D100" s="236" t="s">
        <v>1297</v>
      </c>
      <c r="E100" s="237" t="s">
        <v>1298</v>
      </c>
      <c r="F100" s="235" t="s">
        <v>1210</v>
      </c>
      <c r="G100" s="238">
        <v>10</v>
      </c>
      <c r="H100" s="238"/>
      <c r="I100" s="238">
        <f t="shared" si="6"/>
        <v>0</v>
      </c>
      <c r="J100" s="239">
        <v>0</v>
      </c>
      <c r="K100" s="238">
        <f t="shared" si="7"/>
        <v>0</v>
      </c>
      <c r="L100" s="239">
        <v>0</v>
      </c>
      <c r="M100" s="238">
        <f t="shared" si="8"/>
        <v>0</v>
      </c>
      <c r="N100" s="240">
        <v>20</v>
      </c>
      <c r="O100" s="241">
        <v>4</v>
      </c>
      <c r="P100" s="242" t="s">
        <v>146</v>
      </c>
    </row>
    <row r="101" spans="1:22" s="242" customFormat="1" ht="12.75" customHeight="1">
      <c r="A101" s="235">
        <v>82</v>
      </c>
      <c r="B101" s="235" t="s">
        <v>151</v>
      </c>
      <c r="C101" s="235" t="s">
        <v>150</v>
      </c>
      <c r="D101" s="236" t="s">
        <v>1299</v>
      </c>
      <c r="E101" s="237" t="s">
        <v>1300</v>
      </c>
      <c r="F101" s="235" t="s">
        <v>1210</v>
      </c>
      <c r="G101" s="238">
        <v>12</v>
      </c>
      <c r="H101" s="238"/>
      <c r="I101" s="238">
        <f t="shared" si="6"/>
        <v>0</v>
      </c>
      <c r="J101" s="239">
        <v>0</v>
      </c>
      <c r="K101" s="238">
        <f t="shared" si="7"/>
        <v>0</v>
      </c>
      <c r="L101" s="239">
        <v>0</v>
      </c>
      <c r="M101" s="238">
        <f t="shared" si="8"/>
        <v>0</v>
      </c>
      <c r="N101" s="240">
        <v>20</v>
      </c>
      <c r="O101" s="241">
        <v>4</v>
      </c>
      <c r="P101" s="242" t="s">
        <v>146</v>
      </c>
    </row>
    <row r="102" spans="1:22" s="250" customFormat="1" ht="12.75" customHeight="1">
      <c r="A102" s="243">
        <v>83</v>
      </c>
      <c r="B102" s="243" t="s">
        <v>157</v>
      </c>
      <c r="C102" s="243" t="s">
        <v>160</v>
      </c>
      <c r="D102" s="244" t="s">
        <v>1301</v>
      </c>
      <c r="E102" s="245" t="s">
        <v>1302</v>
      </c>
      <c r="F102" s="243" t="s">
        <v>1155</v>
      </c>
      <c r="G102" s="246">
        <v>12</v>
      </c>
      <c r="H102" s="246"/>
      <c r="I102" s="246">
        <f t="shared" si="6"/>
        <v>0</v>
      </c>
      <c r="J102" s="247">
        <v>0</v>
      </c>
      <c r="K102" s="246">
        <f t="shared" si="7"/>
        <v>0</v>
      </c>
      <c r="L102" s="247">
        <v>0</v>
      </c>
      <c r="M102" s="246">
        <f t="shared" si="8"/>
        <v>0</v>
      </c>
      <c r="N102" s="248">
        <v>20</v>
      </c>
      <c r="O102" s="249">
        <v>8</v>
      </c>
      <c r="P102" s="250" t="s">
        <v>146</v>
      </c>
      <c r="V102" s="242"/>
    </row>
    <row r="103" spans="1:22" s="242" customFormat="1" ht="12.75" customHeight="1">
      <c r="A103" s="235">
        <v>84</v>
      </c>
      <c r="B103" s="235" t="s">
        <v>151</v>
      </c>
      <c r="C103" s="235" t="s">
        <v>150</v>
      </c>
      <c r="D103" s="236" t="s">
        <v>1303</v>
      </c>
      <c r="E103" s="237" t="s">
        <v>1304</v>
      </c>
      <c r="F103" s="235" t="s">
        <v>1210</v>
      </c>
      <c r="G103" s="238">
        <v>142</v>
      </c>
      <c r="H103" s="238"/>
      <c r="I103" s="238">
        <f t="shared" si="6"/>
        <v>0</v>
      </c>
      <c r="J103" s="239">
        <v>0</v>
      </c>
      <c r="K103" s="238">
        <f t="shared" si="7"/>
        <v>0</v>
      </c>
      <c r="L103" s="239">
        <v>0</v>
      </c>
      <c r="M103" s="238">
        <f t="shared" si="8"/>
        <v>0</v>
      </c>
      <c r="N103" s="240">
        <v>20</v>
      </c>
      <c r="O103" s="241">
        <v>4</v>
      </c>
      <c r="P103" s="242" t="s">
        <v>146</v>
      </c>
    </row>
    <row r="104" spans="1:22" s="250" customFormat="1" ht="12.75" customHeight="1">
      <c r="A104" s="243">
        <v>85</v>
      </c>
      <c r="B104" s="243" t="s">
        <v>157</v>
      </c>
      <c r="C104" s="243" t="s">
        <v>160</v>
      </c>
      <c r="D104" s="244" t="s">
        <v>1305</v>
      </c>
      <c r="E104" s="245" t="s">
        <v>1306</v>
      </c>
      <c r="F104" s="243" t="s">
        <v>1155</v>
      </c>
      <c r="G104" s="246">
        <v>142</v>
      </c>
      <c r="H104" s="246"/>
      <c r="I104" s="246">
        <f t="shared" si="6"/>
        <v>0</v>
      </c>
      <c r="J104" s="247">
        <v>0</v>
      </c>
      <c r="K104" s="246">
        <f t="shared" si="7"/>
        <v>0</v>
      </c>
      <c r="L104" s="247">
        <v>0</v>
      </c>
      <c r="M104" s="246">
        <f t="shared" si="8"/>
        <v>0</v>
      </c>
      <c r="N104" s="248">
        <v>20</v>
      </c>
      <c r="O104" s="249">
        <v>8</v>
      </c>
      <c r="P104" s="250" t="s">
        <v>146</v>
      </c>
      <c r="V104" s="242"/>
    </row>
    <row r="105" spans="1:22" s="250" customFormat="1" ht="12.75" customHeight="1">
      <c r="A105" s="243">
        <v>86</v>
      </c>
      <c r="B105" s="243" t="s">
        <v>157</v>
      </c>
      <c r="C105" s="243" t="s">
        <v>160</v>
      </c>
      <c r="D105" s="244" t="s">
        <v>1307</v>
      </c>
      <c r="E105" s="245" t="s">
        <v>1308</v>
      </c>
      <c r="F105" s="243" t="s">
        <v>1155</v>
      </c>
      <c r="G105" s="246">
        <v>142</v>
      </c>
      <c r="H105" s="246"/>
      <c r="I105" s="246">
        <f t="shared" si="6"/>
        <v>0</v>
      </c>
      <c r="J105" s="247">
        <v>0</v>
      </c>
      <c r="K105" s="246">
        <f t="shared" si="7"/>
        <v>0</v>
      </c>
      <c r="L105" s="247">
        <v>0</v>
      </c>
      <c r="M105" s="246">
        <f t="shared" si="8"/>
        <v>0</v>
      </c>
      <c r="N105" s="248">
        <v>20</v>
      </c>
      <c r="O105" s="249">
        <v>8</v>
      </c>
      <c r="P105" s="250" t="s">
        <v>146</v>
      </c>
      <c r="V105" s="242"/>
    </row>
    <row r="106" spans="1:22" s="242" customFormat="1" ht="12.75" customHeight="1">
      <c r="A106" s="235">
        <v>87</v>
      </c>
      <c r="B106" s="235" t="s">
        <v>151</v>
      </c>
      <c r="C106" s="235" t="s">
        <v>150</v>
      </c>
      <c r="D106" s="236" t="s">
        <v>1309</v>
      </c>
      <c r="E106" s="237" t="s">
        <v>1310</v>
      </c>
      <c r="F106" s="235" t="s">
        <v>1210</v>
      </c>
      <c r="G106" s="238">
        <v>70</v>
      </c>
      <c r="H106" s="238"/>
      <c r="I106" s="238">
        <f t="shared" si="6"/>
        <v>0</v>
      </c>
      <c r="J106" s="239">
        <v>0</v>
      </c>
      <c r="K106" s="238">
        <f t="shared" si="7"/>
        <v>0</v>
      </c>
      <c r="L106" s="239">
        <v>0</v>
      </c>
      <c r="M106" s="238">
        <f t="shared" si="8"/>
        <v>0</v>
      </c>
      <c r="N106" s="240">
        <v>20</v>
      </c>
      <c r="O106" s="241">
        <v>4</v>
      </c>
      <c r="P106" s="242" t="s">
        <v>146</v>
      </c>
    </row>
    <row r="107" spans="1:22" s="242" customFormat="1" ht="12.75" customHeight="1">
      <c r="A107" s="235">
        <v>88</v>
      </c>
      <c r="B107" s="235" t="s">
        <v>151</v>
      </c>
      <c r="C107" s="235" t="s">
        <v>150</v>
      </c>
      <c r="D107" s="236" t="s">
        <v>1311</v>
      </c>
      <c r="E107" s="237" t="s">
        <v>1312</v>
      </c>
      <c r="F107" s="235" t="s">
        <v>1155</v>
      </c>
      <c r="G107" s="238">
        <v>70</v>
      </c>
      <c r="H107" s="238"/>
      <c r="I107" s="238">
        <f t="shared" si="6"/>
        <v>0</v>
      </c>
      <c r="J107" s="239">
        <v>0</v>
      </c>
      <c r="K107" s="238">
        <f t="shared" si="7"/>
        <v>0</v>
      </c>
      <c r="L107" s="239">
        <v>0</v>
      </c>
      <c r="M107" s="238">
        <f t="shared" si="8"/>
        <v>0</v>
      </c>
      <c r="N107" s="240">
        <v>20</v>
      </c>
      <c r="O107" s="241">
        <v>4</v>
      </c>
      <c r="P107" s="242" t="s">
        <v>146</v>
      </c>
    </row>
    <row r="108" spans="1:22" s="242" customFormat="1" ht="12.75" customHeight="1">
      <c r="A108" s="235">
        <v>89</v>
      </c>
      <c r="B108" s="235" t="s">
        <v>151</v>
      </c>
      <c r="C108" s="235" t="s">
        <v>150</v>
      </c>
      <c r="D108" s="236" t="s">
        <v>1313</v>
      </c>
      <c r="E108" s="237" t="s">
        <v>1314</v>
      </c>
      <c r="F108" s="235" t="s">
        <v>1155</v>
      </c>
      <c r="G108" s="238">
        <v>19</v>
      </c>
      <c r="H108" s="238"/>
      <c r="I108" s="238">
        <f t="shared" si="6"/>
        <v>0</v>
      </c>
      <c r="J108" s="239">
        <v>0</v>
      </c>
      <c r="K108" s="238">
        <f t="shared" si="7"/>
        <v>0</v>
      </c>
      <c r="L108" s="239">
        <v>0</v>
      </c>
      <c r="M108" s="238">
        <f t="shared" si="8"/>
        <v>0</v>
      </c>
      <c r="N108" s="240">
        <v>20</v>
      </c>
      <c r="O108" s="241">
        <v>4</v>
      </c>
      <c r="P108" s="242" t="s">
        <v>146</v>
      </c>
    </row>
    <row r="109" spans="1:22" s="250" customFormat="1" ht="12.75" customHeight="1">
      <c r="A109" s="243">
        <v>90</v>
      </c>
      <c r="B109" s="243" t="s">
        <v>157</v>
      </c>
      <c r="C109" s="243" t="s">
        <v>160</v>
      </c>
      <c r="D109" s="244" t="s">
        <v>1315</v>
      </c>
      <c r="E109" s="245" t="s">
        <v>1316</v>
      </c>
      <c r="F109" s="243" t="s">
        <v>1317</v>
      </c>
      <c r="G109" s="246">
        <v>19</v>
      </c>
      <c r="H109" s="246"/>
      <c r="I109" s="246">
        <f t="shared" si="6"/>
        <v>0</v>
      </c>
      <c r="J109" s="247">
        <v>0</v>
      </c>
      <c r="K109" s="246">
        <f t="shared" si="7"/>
        <v>0</v>
      </c>
      <c r="L109" s="247">
        <v>0</v>
      </c>
      <c r="M109" s="246">
        <f t="shared" si="8"/>
        <v>0</v>
      </c>
      <c r="N109" s="248">
        <v>20</v>
      </c>
      <c r="O109" s="249">
        <v>8</v>
      </c>
      <c r="P109" s="250" t="s">
        <v>146</v>
      </c>
      <c r="V109" s="242"/>
    </row>
    <row r="110" spans="1:22" s="242" customFormat="1" ht="12.75" customHeight="1">
      <c r="A110" s="235">
        <v>91</v>
      </c>
      <c r="B110" s="235" t="s">
        <v>151</v>
      </c>
      <c r="C110" s="235" t="s">
        <v>150</v>
      </c>
      <c r="D110" s="236" t="s">
        <v>1318</v>
      </c>
      <c r="E110" s="237" t="s">
        <v>1319</v>
      </c>
      <c r="F110" s="235" t="s">
        <v>1210</v>
      </c>
      <c r="G110" s="238">
        <v>17</v>
      </c>
      <c r="H110" s="238"/>
      <c r="I110" s="238">
        <f t="shared" si="6"/>
        <v>0</v>
      </c>
      <c r="J110" s="239">
        <v>0</v>
      </c>
      <c r="K110" s="238">
        <f t="shared" si="7"/>
        <v>0</v>
      </c>
      <c r="L110" s="239">
        <v>0</v>
      </c>
      <c r="M110" s="238">
        <f t="shared" si="8"/>
        <v>0</v>
      </c>
      <c r="N110" s="240">
        <v>20</v>
      </c>
      <c r="O110" s="241">
        <v>4</v>
      </c>
      <c r="P110" s="242" t="s">
        <v>146</v>
      </c>
    </row>
    <row r="111" spans="1:22" s="242" customFormat="1" ht="12.75" customHeight="1">
      <c r="A111" s="235">
        <v>92</v>
      </c>
      <c r="B111" s="235" t="s">
        <v>151</v>
      </c>
      <c r="C111" s="235" t="s">
        <v>150</v>
      </c>
      <c r="D111" s="236" t="s">
        <v>1320</v>
      </c>
      <c r="E111" s="237" t="s">
        <v>1321</v>
      </c>
      <c r="F111" s="235" t="s">
        <v>64</v>
      </c>
      <c r="G111" s="238">
        <v>504.596</v>
      </c>
      <c r="H111" s="238"/>
      <c r="I111" s="238">
        <f t="shared" si="6"/>
        <v>0</v>
      </c>
      <c r="J111" s="239">
        <v>0</v>
      </c>
      <c r="K111" s="238">
        <f t="shared" si="7"/>
        <v>0</v>
      </c>
      <c r="L111" s="239">
        <v>0</v>
      </c>
      <c r="M111" s="238">
        <f t="shared" si="8"/>
        <v>0</v>
      </c>
      <c r="N111" s="240">
        <v>20</v>
      </c>
      <c r="O111" s="241">
        <v>4</v>
      </c>
      <c r="P111" s="242" t="s">
        <v>146</v>
      </c>
    </row>
    <row r="112" spans="1:22" s="253" customFormat="1">
      <c r="E112" s="253" t="s">
        <v>125</v>
      </c>
      <c r="I112" s="254">
        <f>I14</f>
        <v>0</v>
      </c>
      <c r="K112" s="254">
        <f>K14</f>
        <v>0</v>
      </c>
      <c r="M112" s="254">
        <f>M14</f>
        <v>0</v>
      </c>
      <c r="V112" s="242"/>
    </row>
    <row r="113" spans="22:22">
      <c r="V113" s="242"/>
    </row>
    <row r="114" spans="22:22">
      <c r="V114" s="242"/>
    </row>
    <row r="115" spans="22:22">
      <c r="V115" s="242"/>
    </row>
    <row r="116" spans="22:22">
      <c r="V116" s="242"/>
    </row>
    <row r="117" spans="22:22">
      <c r="V117" s="242"/>
    </row>
    <row r="118" spans="22:22">
      <c r="V118" s="242"/>
    </row>
    <row r="119" spans="22:22">
      <c r="V119" s="242"/>
    </row>
    <row r="120" spans="22:22">
      <c r="V120" s="242"/>
    </row>
    <row r="121" spans="22:22">
      <c r="V121" s="242"/>
    </row>
    <row r="122" spans="22:22">
      <c r="V122" s="242"/>
    </row>
    <row r="123" spans="22:22">
      <c r="V123" s="242"/>
    </row>
    <row r="124" spans="22:22">
      <c r="V124" s="242"/>
    </row>
    <row r="125" spans="22:22">
      <c r="V125" s="242"/>
    </row>
    <row r="126" spans="22:22">
      <c r="V126" s="242"/>
    </row>
    <row r="127" spans="22:22">
      <c r="V127" s="242"/>
    </row>
    <row r="128" spans="22:22">
      <c r="V128" s="242"/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.59055118110236227" right="0.59055118110236227" top="0.59055118110236227" bottom="0.59055118110236227" header="0.51181102362204722" footer="0.51181102362204722"/>
  <pageSetup paperSize="9" scale="73" fitToHeight="999" orientation="portrait" errors="blank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08"/>
  <sheetViews>
    <sheetView zoomScaleNormal="100" zoomScaleSheetLayoutView="100" workbookViewId="0">
      <selection activeCell="H498" sqref="H498"/>
    </sheetView>
  </sheetViews>
  <sheetFormatPr defaultColWidth="9.140625" defaultRowHeight="12.75"/>
  <cols>
    <col min="1" max="1" width="5.42578125" style="255" customWidth="1"/>
    <col min="2" max="2" width="50.85546875" style="255" customWidth="1"/>
    <col min="3" max="3" width="6.42578125" style="255" customWidth="1"/>
    <col min="4" max="4" width="5.7109375" style="255" customWidth="1"/>
    <col min="5" max="5" width="15" style="255" customWidth="1"/>
    <col min="6" max="6" width="18.42578125" style="255" customWidth="1"/>
    <col min="7" max="16384" width="9.140625" style="255"/>
  </cols>
  <sheetData>
    <row r="1" spans="1:6" ht="13.5">
      <c r="A1" s="304" t="s">
        <v>1625</v>
      </c>
      <c r="B1" s="303"/>
      <c r="C1" s="303"/>
      <c r="D1" s="303"/>
      <c r="E1" s="304"/>
      <c r="F1" s="256"/>
    </row>
    <row r="2" spans="1:6" ht="13.5">
      <c r="A2" s="304" t="s">
        <v>1624</v>
      </c>
      <c r="B2" s="303"/>
      <c r="C2" s="303"/>
      <c r="D2" s="303"/>
      <c r="E2" s="304"/>
      <c r="F2" s="256"/>
    </row>
    <row r="3" spans="1:6" ht="13.5">
      <c r="A3" s="304" t="s">
        <v>1623</v>
      </c>
      <c r="B3" s="303"/>
      <c r="C3" s="303"/>
      <c r="D3" s="303"/>
      <c r="E3" s="304"/>
      <c r="F3" s="256"/>
    </row>
    <row r="4" spans="1:6" ht="13.5">
      <c r="A4" s="303"/>
      <c r="B4" s="303"/>
      <c r="C4" s="303"/>
      <c r="D4" s="303"/>
      <c r="E4" s="303"/>
      <c r="F4" s="256"/>
    </row>
    <row r="5" spans="1:6" ht="13.5">
      <c r="A5" s="304" t="s">
        <v>1622</v>
      </c>
      <c r="B5" s="303"/>
      <c r="C5" s="303"/>
      <c r="D5" s="303"/>
      <c r="E5" s="303"/>
      <c r="F5" s="305"/>
    </row>
    <row r="6" spans="1:6" ht="13.5">
      <c r="A6" s="304" t="s">
        <v>1621</v>
      </c>
      <c r="B6" s="303"/>
      <c r="C6" s="303"/>
      <c r="D6" s="303"/>
      <c r="E6" s="303"/>
      <c r="F6" s="256"/>
    </row>
    <row r="7" spans="1:6" ht="14.25" thickBot="1">
      <c r="A7" s="304" t="s">
        <v>1620</v>
      </c>
      <c r="B7" s="303"/>
      <c r="C7" s="303"/>
      <c r="D7" s="303"/>
      <c r="E7" s="303"/>
      <c r="F7" s="256"/>
    </row>
    <row r="8" spans="1:6" ht="13.5" thickBot="1">
      <c r="A8" s="302" t="s">
        <v>1619</v>
      </c>
      <c r="B8" s="300" t="s">
        <v>1618</v>
      </c>
      <c r="C8" s="301" t="s">
        <v>1617</v>
      </c>
      <c r="D8" s="300" t="s">
        <v>1616</v>
      </c>
      <c r="E8" s="299" t="s">
        <v>1615</v>
      </c>
      <c r="F8" s="299" t="s">
        <v>1614</v>
      </c>
    </row>
    <row r="9" spans="1:6" ht="15">
      <c r="A9" s="298"/>
      <c r="B9" s="297" t="s">
        <v>1613</v>
      </c>
      <c r="C9" s="296"/>
      <c r="D9" s="296"/>
      <c r="E9" s="295"/>
      <c r="F9" s="294"/>
    </row>
    <row r="10" spans="1:6">
      <c r="A10" s="293"/>
      <c r="B10" s="292" t="s">
        <v>1612</v>
      </c>
      <c r="C10" s="291"/>
      <c r="D10" s="290"/>
      <c r="E10" s="289"/>
      <c r="F10" s="288"/>
    </row>
    <row r="11" spans="1:6" ht="25.5">
      <c r="A11" s="293" t="s">
        <v>1611</v>
      </c>
      <c r="B11" s="292" t="s">
        <v>1610</v>
      </c>
      <c r="C11" s="291">
        <v>2</v>
      </c>
      <c r="D11" s="290" t="s">
        <v>171</v>
      </c>
      <c r="E11" s="728"/>
      <c r="F11" s="729">
        <f>ROUND(C11*E11,2)</f>
        <v>0</v>
      </c>
    </row>
    <row r="12" spans="1:6">
      <c r="A12" s="293"/>
      <c r="B12" s="292" t="s">
        <v>1406</v>
      </c>
      <c r="C12" s="291"/>
      <c r="D12" s="290"/>
      <c r="E12" s="728"/>
      <c r="F12" s="729"/>
    </row>
    <row r="13" spans="1:6">
      <c r="A13" s="293"/>
      <c r="B13" s="292" t="s">
        <v>1609</v>
      </c>
      <c r="C13" s="291"/>
      <c r="D13" s="290"/>
      <c r="E13" s="728"/>
      <c r="F13" s="729"/>
    </row>
    <row r="14" spans="1:6">
      <c r="A14" s="293"/>
      <c r="B14" s="292" t="s">
        <v>1608</v>
      </c>
      <c r="C14" s="291"/>
      <c r="D14" s="290"/>
      <c r="E14" s="728"/>
      <c r="F14" s="729"/>
    </row>
    <row r="15" spans="1:6">
      <c r="A15" s="293"/>
      <c r="B15" s="292" t="s">
        <v>1607</v>
      </c>
      <c r="C15" s="291"/>
      <c r="D15" s="290"/>
      <c r="E15" s="728"/>
      <c r="F15" s="729"/>
    </row>
    <row r="16" spans="1:6">
      <c r="A16" s="293"/>
      <c r="B16" s="292" t="s">
        <v>1606</v>
      </c>
      <c r="C16" s="291"/>
      <c r="D16" s="290"/>
      <c r="E16" s="728"/>
      <c r="F16" s="729"/>
    </row>
    <row r="17" spans="1:6">
      <c r="A17" s="293"/>
      <c r="B17" s="292" t="s">
        <v>1605</v>
      </c>
      <c r="C17" s="291"/>
      <c r="D17" s="290"/>
      <c r="E17" s="728"/>
      <c r="F17" s="729"/>
    </row>
    <row r="18" spans="1:6">
      <c r="A18" s="293"/>
      <c r="B18" s="292" t="s">
        <v>1604</v>
      </c>
      <c r="C18" s="291"/>
      <c r="D18" s="290"/>
      <c r="E18" s="728"/>
      <c r="F18" s="729"/>
    </row>
    <row r="19" spans="1:6">
      <c r="A19" s="293"/>
      <c r="B19" s="292" t="s">
        <v>1396</v>
      </c>
      <c r="C19" s="291"/>
      <c r="D19" s="290"/>
      <c r="E19" s="728"/>
      <c r="F19" s="729"/>
    </row>
    <row r="20" spans="1:6">
      <c r="A20" s="293"/>
      <c r="B20" s="292" t="s">
        <v>1603</v>
      </c>
      <c r="C20" s="291">
        <v>1</v>
      </c>
      <c r="D20" s="290" t="s">
        <v>171</v>
      </c>
      <c r="E20" s="728"/>
      <c r="F20" s="729">
        <f>ROUND(C20*E20,2)</f>
        <v>0</v>
      </c>
    </row>
    <row r="21" spans="1:6" ht="25.5">
      <c r="A21" s="293"/>
      <c r="B21" s="292" t="s">
        <v>1388</v>
      </c>
      <c r="C21" s="291">
        <v>2</v>
      </c>
      <c r="D21" s="290" t="s">
        <v>171</v>
      </c>
      <c r="E21" s="728"/>
      <c r="F21" s="729">
        <f>ROUND(C21*E21,2)</f>
        <v>0</v>
      </c>
    </row>
    <row r="22" spans="1:6">
      <c r="A22" s="293"/>
      <c r="B22" s="292"/>
      <c r="C22" s="291"/>
      <c r="D22" s="290"/>
      <c r="E22" s="728"/>
      <c r="F22" s="729"/>
    </row>
    <row r="23" spans="1:6">
      <c r="A23" s="293" t="s">
        <v>1602</v>
      </c>
      <c r="B23" s="292" t="s">
        <v>1601</v>
      </c>
      <c r="C23" s="291">
        <v>2</v>
      </c>
      <c r="D23" s="290" t="s">
        <v>171</v>
      </c>
      <c r="E23" s="728"/>
      <c r="F23" s="729">
        <f>ROUND(C23*E23,2)</f>
        <v>0</v>
      </c>
    </row>
    <row r="24" spans="1:6">
      <c r="A24" s="293"/>
      <c r="B24" s="292"/>
      <c r="C24" s="291"/>
      <c r="D24" s="290"/>
      <c r="E24" s="728"/>
      <c r="F24" s="729"/>
    </row>
    <row r="25" spans="1:6">
      <c r="A25" s="293" t="s">
        <v>1600</v>
      </c>
      <c r="B25" s="292" t="s">
        <v>1599</v>
      </c>
      <c r="C25" s="291">
        <v>1</v>
      </c>
      <c r="D25" s="290" t="s">
        <v>171</v>
      </c>
      <c r="E25" s="728"/>
      <c r="F25" s="729">
        <f>ROUND(C25*E25,2)</f>
        <v>0</v>
      </c>
    </row>
    <row r="26" spans="1:6">
      <c r="A26" s="293"/>
      <c r="B26" s="292"/>
      <c r="C26" s="291"/>
      <c r="D26" s="290"/>
      <c r="E26" s="728"/>
      <c r="F26" s="729"/>
    </row>
    <row r="27" spans="1:6" ht="51">
      <c r="A27" s="293" t="s">
        <v>1598</v>
      </c>
      <c r="B27" s="292" t="s">
        <v>1597</v>
      </c>
      <c r="C27" s="291">
        <v>1</v>
      </c>
      <c r="D27" s="290" t="s">
        <v>171</v>
      </c>
      <c r="E27" s="728"/>
      <c r="F27" s="729">
        <f>ROUND(C27*E27,2)</f>
        <v>0</v>
      </c>
    </row>
    <row r="28" spans="1:6" ht="51">
      <c r="A28" s="293"/>
      <c r="B28" s="292" t="s">
        <v>1596</v>
      </c>
      <c r="C28" s="291"/>
      <c r="D28" s="290"/>
      <c r="E28" s="728"/>
      <c r="F28" s="729"/>
    </row>
    <row r="29" spans="1:6" ht="51">
      <c r="A29" s="293"/>
      <c r="B29" s="292" t="s">
        <v>1595</v>
      </c>
      <c r="C29" s="291"/>
      <c r="D29" s="290"/>
      <c r="E29" s="728"/>
      <c r="F29" s="729"/>
    </row>
    <row r="30" spans="1:6">
      <c r="A30" s="293"/>
      <c r="B30" s="292" t="s">
        <v>1406</v>
      </c>
      <c r="C30" s="291"/>
      <c r="D30" s="290"/>
      <c r="E30" s="728"/>
      <c r="F30" s="729"/>
    </row>
    <row r="31" spans="1:6">
      <c r="A31" s="293"/>
      <c r="B31" s="292" t="s">
        <v>1591</v>
      </c>
      <c r="C31" s="290">
        <v>1</v>
      </c>
      <c r="D31" s="290" t="s">
        <v>171</v>
      </c>
      <c r="E31" s="728"/>
      <c r="F31" s="729">
        <f>ROUND(C31*E31,2)</f>
        <v>0</v>
      </c>
    </row>
    <row r="32" spans="1:6">
      <c r="A32" s="293"/>
      <c r="B32" s="292"/>
      <c r="C32" s="290"/>
      <c r="D32" s="290"/>
      <c r="E32" s="728"/>
      <c r="F32" s="729"/>
    </row>
    <row r="33" spans="1:6" ht="51">
      <c r="A33" s="293" t="s">
        <v>1594</v>
      </c>
      <c r="B33" s="292" t="s">
        <v>1593</v>
      </c>
      <c r="C33" s="290">
        <v>1</v>
      </c>
      <c r="D33" s="290" t="s">
        <v>171</v>
      </c>
      <c r="E33" s="728"/>
      <c r="F33" s="729">
        <f>ROUND(C33*E33,2)</f>
        <v>0</v>
      </c>
    </row>
    <row r="34" spans="1:6" ht="38.25">
      <c r="A34" s="293"/>
      <c r="B34" s="292" t="s">
        <v>1592</v>
      </c>
      <c r="C34" s="290"/>
      <c r="D34" s="290"/>
      <c r="E34" s="728"/>
      <c r="F34" s="729"/>
    </row>
    <row r="35" spans="1:6" ht="38.25">
      <c r="A35" s="293"/>
      <c r="B35" s="292" t="s">
        <v>1592</v>
      </c>
      <c r="C35" s="290"/>
      <c r="D35" s="290"/>
      <c r="E35" s="728"/>
      <c r="F35" s="729"/>
    </row>
    <row r="36" spans="1:6">
      <c r="A36" s="293"/>
      <c r="B36" s="292" t="s">
        <v>1406</v>
      </c>
      <c r="C36" s="290"/>
      <c r="D36" s="290"/>
      <c r="E36" s="728"/>
      <c r="F36" s="729"/>
    </row>
    <row r="37" spans="1:6">
      <c r="A37" s="293"/>
      <c r="B37" s="292" t="s">
        <v>1591</v>
      </c>
      <c r="C37" s="290">
        <v>1</v>
      </c>
      <c r="D37" s="290" t="s">
        <v>171</v>
      </c>
      <c r="E37" s="728"/>
      <c r="F37" s="729">
        <f>ROUND(C37*E37,2)</f>
        <v>0</v>
      </c>
    </row>
    <row r="38" spans="1:6">
      <c r="A38" s="293"/>
      <c r="B38" s="292"/>
      <c r="C38" s="291"/>
      <c r="D38" s="290"/>
      <c r="E38" s="728"/>
      <c r="F38" s="729"/>
    </row>
    <row r="39" spans="1:6" ht="25.5">
      <c r="A39" s="293" t="s">
        <v>1590</v>
      </c>
      <c r="B39" s="292" t="s">
        <v>1589</v>
      </c>
      <c r="C39" s="291">
        <v>1</v>
      </c>
      <c r="D39" s="290" t="s">
        <v>171</v>
      </c>
      <c r="E39" s="728"/>
      <c r="F39" s="729">
        <f>ROUND(C39*E39,2)</f>
        <v>0</v>
      </c>
    </row>
    <row r="40" spans="1:6">
      <c r="A40" s="293"/>
      <c r="B40" s="292" t="s">
        <v>1588</v>
      </c>
      <c r="C40" s="291"/>
      <c r="D40" s="290"/>
      <c r="E40" s="728"/>
      <c r="F40" s="729"/>
    </row>
    <row r="41" spans="1:6" ht="38.25">
      <c r="A41" s="293"/>
      <c r="B41" s="292" t="s">
        <v>1587</v>
      </c>
      <c r="C41" s="291"/>
      <c r="D41" s="290"/>
      <c r="E41" s="728"/>
      <c r="F41" s="729"/>
    </row>
    <row r="42" spans="1:6">
      <c r="A42" s="293"/>
      <c r="B42" s="292" t="s">
        <v>1586</v>
      </c>
      <c r="C42" s="291"/>
      <c r="D42" s="290"/>
      <c r="E42" s="728"/>
      <c r="F42" s="729"/>
    </row>
    <row r="43" spans="1:6">
      <c r="A43" s="293"/>
      <c r="B43" s="292" t="s">
        <v>1531</v>
      </c>
      <c r="C43" s="291"/>
      <c r="D43" s="290"/>
      <c r="E43" s="728"/>
      <c r="F43" s="729"/>
    </row>
    <row r="44" spans="1:6">
      <c r="A44" s="293"/>
      <c r="B44" s="292" t="s">
        <v>1585</v>
      </c>
      <c r="C44" s="291"/>
      <c r="D44" s="290"/>
      <c r="E44" s="728"/>
      <c r="F44" s="729"/>
    </row>
    <row r="45" spans="1:6">
      <c r="A45" s="293"/>
      <c r="B45" s="292" t="s">
        <v>1584</v>
      </c>
      <c r="C45" s="291"/>
      <c r="D45" s="290"/>
      <c r="E45" s="728"/>
      <c r="F45" s="729"/>
    </row>
    <row r="46" spans="1:6" ht="25.5">
      <c r="A46" s="293"/>
      <c r="B46" s="292" t="s">
        <v>1388</v>
      </c>
      <c r="C46" s="291">
        <v>1</v>
      </c>
      <c r="D46" s="290" t="s">
        <v>171</v>
      </c>
      <c r="E46" s="728"/>
      <c r="F46" s="729">
        <f>ROUND(C46*E46,2)</f>
        <v>0</v>
      </c>
    </row>
    <row r="47" spans="1:6">
      <c r="A47" s="293"/>
      <c r="B47" s="292"/>
      <c r="C47" s="291"/>
      <c r="D47" s="290"/>
      <c r="E47" s="728"/>
      <c r="F47" s="729"/>
    </row>
    <row r="48" spans="1:6" ht="25.5">
      <c r="A48" s="293" t="s">
        <v>1583</v>
      </c>
      <c r="B48" s="292" t="s">
        <v>1582</v>
      </c>
      <c r="C48" s="291">
        <v>1</v>
      </c>
      <c r="D48" s="290" t="s">
        <v>171</v>
      </c>
      <c r="E48" s="728"/>
      <c r="F48" s="729">
        <f>ROUND(C48*E48,2)</f>
        <v>0</v>
      </c>
    </row>
    <row r="49" spans="1:6">
      <c r="A49" s="293"/>
      <c r="B49" s="292"/>
      <c r="C49" s="291"/>
      <c r="D49" s="290"/>
      <c r="E49" s="728"/>
      <c r="F49" s="729"/>
    </row>
    <row r="50" spans="1:6" ht="38.25">
      <c r="A50" s="293" t="s">
        <v>1581</v>
      </c>
      <c r="B50" s="292" t="s">
        <v>1580</v>
      </c>
      <c r="C50" s="291">
        <v>1</v>
      </c>
      <c r="D50" s="290" t="s">
        <v>171</v>
      </c>
      <c r="E50" s="728"/>
      <c r="F50" s="729">
        <f>ROUND(C50*E50,2)</f>
        <v>0</v>
      </c>
    </row>
    <row r="51" spans="1:6" ht="25.5">
      <c r="A51" s="293"/>
      <c r="B51" s="292" t="s">
        <v>1388</v>
      </c>
      <c r="C51" s="291">
        <v>1</v>
      </c>
      <c r="D51" s="290" t="s">
        <v>171</v>
      </c>
      <c r="E51" s="728"/>
      <c r="F51" s="729">
        <f>ROUND(C51*E51,2)</f>
        <v>0</v>
      </c>
    </row>
    <row r="52" spans="1:6">
      <c r="A52" s="293"/>
      <c r="B52" s="292"/>
      <c r="C52" s="291"/>
      <c r="D52" s="290"/>
      <c r="E52" s="728"/>
      <c r="F52" s="729"/>
    </row>
    <row r="53" spans="1:6">
      <c r="A53" s="293" t="s">
        <v>1579</v>
      </c>
      <c r="B53" s="292" t="s">
        <v>1578</v>
      </c>
      <c r="C53" s="291"/>
      <c r="D53" s="290"/>
      <c r="E53" s="728"/>
      <c r="F53" s="729"/>
    </row>
    <row r="54" spans="1:6">
      <c r="A54" s="293"/>
      <c r="B54" s="292"/>
      <c r="C54" s="291"/>
      <c r="D54" s="290"/>
      <c r="E54" s="728"/>
      <c r="F54" s="729"/>
    </row>
    <row r="55" spans="1:6">
      <c r="A55" s="293" t="s">
        <v>1577</v>
      </c>
      <c r="B55" s="292" t="s">
        <v>1576</v>
      </c>
      <c r="C55" s="290">
        <v>1</v>
      </c>
      <c r="D55" s="290" t="s">
        <v>171</v>
      </c>
      <c r="E55" s="728"/>
      <c r="F55" s="729">
        <f>ROUND(C55*E55,2)</f>
        <v>0</v>
      </c>
    </row>
    <row r="56" spans="1:6">
      <c r="A56" s="293"/>
      <c r="B56" s="292"/>
      <c r="C56" s="290"/>
      <c r="D56" s="290"/>
      <c r="E56" s="728"/>
      <c r="F56" s="729"/>
    </row>
    <row r="57" spans="1:6">
      <c r="A57" s="293" t="s">
        <v>1575</v>
      </c>
      <c r="B57" s="292" t="s">
        <v>1574</v>
      </c>
      <c r="C57" s="291">
        <v>2</v>
      </c>
      <c r="D57" s="290" t="s">
        <v>171</v>
      </c>
      <c r="E57" s="728"/>
      <c r="F57" s="729">
        <f>ROUND(C57*E57,2)</f>
        <v>0</v>
      </c>
    </row>
    <row r="58" spans="1:6">
      <c r="A58" s="293"/>
      <c r="B58" s="292" t="s">
        <v>1535</v>
      </c>
      <c r="C58" s="291"/>
      <c r="D58" s="290"/>
      <c r="E58" s="728"/>
      <c r="F58" s="729"/>
    </row>
    <row r="59" spans="1:6">
      <c r="A59" s="293"/>
      <c r="B59" s="292" t="s">
        <v>1573</v>
      </c>
      <c r="C59" s="291"/>
      <c r="D59" s="290"/>
      <c r="E59" s="728"/>
      <c r="F59" s="729"/>
    </row>
    <row r="60" spans="1:6">
      <c r="A60" s="293"/>
      <c r="B60" s="292" t="s">
        <v>1540</v>
      </c>
      <c r="C60" s="291"/>
      <c r="D60" s="290"/>
      <c r="E60" s="728"/>
      <c r="F60" s="729"/>
    </row>
    <row r="61" spans="1:6">
      <c r="A61" s="293"/>
      <c r="B61" s="292" t="s">
        <v>1532</v>
      </c>
      <c r="C61" s="291"/>
      <c r="D61" s="290"/>
      <c r="E61" s="728"/>
      <c r="F61" s="729"/>
    </row>
    <row r="62" spans="1:6">
      <c r="A62" s="293"/>
      <c r="B62" s="292" t="s">
        <v>1531</v>
      </c>
      <c r="C62" s="291"/>
      <c r="D62" s="290"/>
      <c r="E62" s="728"/>
      <c r="F62" s="729"/>
    </row>
    <row r="63" spans="1:6">
      <c r="A63" s="293"/>
      <c r="B63" s="292" t="s">
        <v>1539</v>
      </c>
      <c r="C63" s="291"/>
      <c r="D63" s="290"/>
      <c r="E63" s="728"/>
      <c r="F63" s="729"/>
    </row>
    <row r="64" spans="1:6">
      <c r="A64" s="293"/>
      <c r="B64" s="292" t="s">
        <v>1572</v>
      </c>
      <c r="C64" s="291"/>
      <c r="D64" s="290"/>
      <c r="E64" s="728"/>
      <c r="F64" s="729"/>
    </row>
    <row r="65" spans="1:6">
      <c r="A65" s="293"/>
      <c r="B65" s="292" t="s">
        <v>1528</v>
      </c>
      <c r="C65" s="290"/>
      <c r="D65" s="290"/>
      <c r="E65" s="728"/>
      <c r="F65" s="729"/>
    </row>
    <row r="66" spans="1:6" ht="25.5">
      <c r="A66" s="293"/>
      <c r="B66" s="292" t="s">
        <v>1527</v>
      </c>
      <c r="C66" s="290"/>
      <c r="D66" s="290"/>
      <c r="E66" s="728"/>
      <c r="F66" s="729"/>
    </row>
    <row r="67" spans="1:6">
      <c r="A67" s="293"/>
      <c r="B67" s="292" t="s">
        <v>1571</v>
      </c>
      <c r="C67" s="291"/>
      <c r="D67" s="290"/>
      <c r="E67" s="728"/>
      <c r="F67" s="729"/>
    </row>
    <row r="68" spans="1:6" ht="25.5">
      <c r="A68" s="293"/>
      <c r="B68" s="292" t="s">
        <v>1388</v>
      </c>
      <c r="C68" s="291">
        <v>2</v>
      </c>
      <c r="D68" s="290" t="s">
        <v>171</v>
      </c>
      <c r="E68" s="728"/>
      <c r="F68" s="729">
        <f>ROUND(C68*E68,2)</f>
        <v>0</v>
      </c>
    </row>
    <row r="69" spans="1:6">
      <c r="A69" s="293"/>
      <c r="B69" s="292"/>
      <c r="C69" s="291"/>
      <c r="D69" s="290"/>
      <c r="E69" s="728"/>
      <c r="F69" s="729"/>
    </row>
    <row r="70" spans="1:6">
      <c r="A70" s="293" t="s">
        <v>1570</v>
      </c>
      <c r="B70" s="292" t="s">
        <v>1536</v>
      </c>
      <c r="C70" s="291">
        <v>1</v>
      </c>
      <c r="D70" s="290" t="s">
        <v>171</v>
      </c>
      <c r="E70" s="728"/>
      <c r="F70" s="729">
        <f>ROUND(C70*E70,2)</f>
        <v>0</v>
      </c>
    </row>
    <row r="71" spans="1:6">
      <c r="A71" s="293"/>
      <c r="B71" s="292" t="s">
        <v>1535</v>
      </c>
      <c r="C71" s="291"/>
      <c r="D71" s="290"/>
      <c r="E71" s="728"/>
      <c r="F71" s="729"/>
    </row>
    <row r="72" spans="1:6">
      <c r="A72" s="293"/>
      <c r="B72" s="292" t="s">
        <v>1569</v>
      </c>
      <c r="C72" s="291"/>
      <c r="D72" s="290"/>
      <c r="E72" s="728"/>
      <c r="F72" s="729"/>
    </row>
    <row r="73" spans="1:6">
      <c r="A73" s="293"/>
      <c r="B73" s="292" t="s">
        <v>1540</v>
      </c>
      <c r="C73" s="291"/>
      <c r="D73" s="290"/>
      <c r="E73" s="728"/>
      <c r="F73" s="729"/>
    </row>
    <row r="74" spans="1:6">
      <c r="A74" s="293"/>
      <c r="B74" s="292" t="s">
        <v>1532</v>
      </c>
      <c r="C74" s="291"/>
      <c r="D74" s="290"/>
      <c r="E74" s="728"/>
      <c r="F74" s="729"/>
    </row>
    <row r="75" spans="1:6">
      <c r="A75" s="293"/>
      <c r="B75" s="292" t="s">
        <v>1531</v>
      </c>
      <c r="C75" s="290"/>
      <c r="D75" s="290"/>
      <c r="E75" s="728"/>
      <c r="F75" s="729"/>
    </row>
    <row r="76" spans="1:6">
      <c r="A76" s="293"/>
      <c r="B76" s="292" t="s">
        <v>1530</v>
      </c>
      <c r="C76" s="290"/>
      <c r="D76" s="290"/>
      <c r="E76" s="728"/>
      <c r="F76" s="729"/>
    </row>
    <row r="77" spans="1:6">
      <c r="A77" s="293"/>
      <c r="B77" s="292" t="s">
        <v>1529</v>
      </c>
      <c r="C77" s="290"/>
      <c r="D77" s="290"/>
      <c r="E77" s="728"/>
      <c r="F77" s="729"/>
    </row>
    <row r="78" spans="1:6">
      <c r="A78" s="293"/>
      <c r="B78" s="292" t="s">
        <v>1528</v>
      </c>
      <c r="C78" s="290"/>
      <c r="D78" s="290"/>
      <c r="E78" s="728"/>
      <c r="F78" s="729"/>
    </row>
    <row r="79" spans="1:6" ht="25.5">
      <c r="A79" s="293"/>
      <c r="B79" s="292" t="s">
        <v>1527</v>
      </c>
      <c r="C79" s="291"/>
      <c r="D79" s="290"/>
      <c r="E79" s="728"/>
      <c r="F79" s="729"/>
    </row>
    <row r="80" spans="1:6">
      <c r="A80" s="293"/>
      <c r="B80" s="292" t="s">
        <v>1526</v>
      </c>
      <c r="C80" s="290"/>
      <c r="D80" s="290"/>
      <c r="E80" s="728"/>
      <c r="F80" s="729"/>
    </row>
    <row r="81" spans="1:6" ht="25.5">
      <c r="A81" s="293"/>
      <c r="B81" s="292" t="s">
        <v>1388</v>
      </c>
      <c r="C81" s="291">
        <v>1</v>
      </c>
      <c r="D81" s="290" t="s">
        <v>171</v>
      </c>
      <c r="E81" s="728"/>
      <c r="F81" s="729">
        <f>ROUND(C81*E81,2)</f>
        <v>0</v>
      </c>
    </row>
    <row r="82" spans="1:6">
      <c r="A82" s="293"/>
      <c r="B82" s="292"/>
      <c r="C82" s="291"/>
      <c r="D82" s="290"/>
      <c r="E82" s="728"/>
      <c r="F82" s="729"/>
    </row>
    <row r="83" spans="1:6">
      <c r="A83" s="293" t="s">
        <v>1568</v>
      </c>
      <c r="B83" s="292" t="s">
        <v>1536</v>
      </c>
      <c r="C83" s="291">
        <v>1</v>
      </c>
      <c r="D83" s="290" t="s">
        <v>171</v>
      </c>
      <c r="E83" s="728"/>
      <c r="F83" s="729">
        <f>ROUND(C83*E83,2)</f>
        <v>0</v>
      </c>
    </row>
    <row r="84" spans="1:6">
      <c r="A84" s="293"/>
      <c r="B84" s="292" t="s">
        <v>1535</v>
      </c>
      <c r="C84" s="291"/>
      <c r="D84" s="290"/>
      <c r="E84" s="728"/>
      <c r="F84" s="729"/>
    </row>
    <row r="85" spans="1:6">
      <c r="A85" s="293"/>
      <c r="B85" s="292" t="s">
        <v>1567</v>
      </c>
      <c r="C85" s="291"/>
      <c r="D85" s="290"/>
      <c r="E85" s="728"/>
      <c r="F85" s="729"/>
    </row>
    <row r="86" spans="1:6">
      <c r="A86" s="293"/>
      <c r="B86" s="292" t="s">
        <v>1540</v>
      </c>
      <c r="C86" s="291"/>
      <c r="D86" s="290"/>
      <c r="E86" s="728"/>
      <c r="F86" s="729"/>
    </row>
    <row r="87" spans="1:6">
      <c r="A87" s="293"/>
      <c r="B87" s="292" t="s">
        <v>1532</v>
      </c>
      <c r="C87" s="291"/>
      <c r="D87" s="290"/>
      <c r="E87" s="728"/>
      <c r="F87" s="729"/>
    </row>
    <row r="88" spans="1:6">
      <c r="A88" s="293"/>
      <c r="B88" s="292" t="s">
        <v>1531</v>
      </c>
      <c r="C88" s="291"/>
      <c r="D88" s="290"/>
      <c r="E88" s="728"/>
      <c r="F88" s="729"/>
    </row>
    <row r="89" spans="1:6">
      <c r="A89" s="293"/>
      <c r="B89" s="292" t="s">
        <v>1530</v>
      </c>
      <c r="C89" s="291"/>
      <c r="D89" s="290"/>
      <c r="E89" s="728"/>
      <c r="F89" s="729"/>
    </row>
    <row r="90" spans="1:6">
      <c r="A90" s="293"/>
      <c r="B90" s="292" t="s">
        <v>1529</v>
      </c>
      <c r="C90" s="291"/>
      <c r="D90" s="290"/>
      <c r="E90" s="728"/>
      <c r="F90" s="729"/>
    </row>
    <row r="91" spans="1:6">
      <c r="A91" s="293"/>
      <c r="B91" s="292" t="s">
        <v>1528</v>
      </c>
      <c r="C91" s="291"/>
      <c r="D91" s="290"/>
      <c r="E91" s="728"/>
      <c r="F91" s="729"/>
    </row>
    <row r="92" spans="1:6" ht="25.5">
      <c r="A92" s="293"/>
      <c r="B92" s="292" t="s">
        <v>1527</v>
      </c>
      <c r="C92" s="291"/>
      <c r="D92" s="290"/>
      <c r="E92" s="728"/>
      <c r="F92" s="729"/>
    </row>
    <row r="93" spans="1:6">
      <c r="A93" s="293"/>
      <c r="B93" s="292" t="s">
        <v>1526</v>
      </c>
      <c r="C93" s="291"/>
      <c r="D93" s="290"/>
      <c r="E93" s="728"/>
      <c r="F93" s="729"/>
    </row>
    <row r="94" spans="1:6" ht="25.5">
      <c r="A94" s="293"/>
      <c r="B94" s="292" t="s">
        <v>1388</v>
      </c>
      <c r="C94" s="291">
        <v>1</v>
      </c>
      <c r="D94" s="290" t="s">
        <v>171</v>
      </c>
      <c r="E94" s="728"/>
      <c r="F94" s="729">
        <f>ROUND(C94*E94,2)</f>
        <v>0</v>
      </c>
    </row>
    <row r="95" spans="1:6">
      <c r="A95" s="293"/>
      <c r="B95" s="292"/>
      <c r="C95" s="291"/>
      <c r="D95" s="290"/>
      <c r="E95" s="728"/>
      <c r="F95" s="729"/>
    </row>
    <row r="96" spans="1:6">
      <c r="A96" s="293" t="s">
        <v>1566</v>
      </c>
      <c r="B96" s="292" t="s">
        <v>1536</v>
      </c>
      <c r="C96" s="291">
        <v>1</v>
      </c>
      <c r="D96" s="290" t="s">
        <v>171</v>
      </c>
      <c r="E96" s="728"/>
      <c r="F96" s="729">
        <f>ROUND(C96*E96,2)</f>
        <v>0</v>
      </c>
    </row>
    <row r="97" spans="1:6">
      <c r="A97" s="293"/>
      <c r="B97" s="292" t="s">
        <v>1535</v>
      </c>
      <c r="C97" s="291"/>
      <c r="D97" s="290"/>
      <c r="E97" s="728"/>
      <c r="F97" s="729"/>
    </row>
    <row r="98" spans="1:6">
      <c r="A98" s="293"/>
      <c r="B98" s="292" t="s">
        <v>1565</v>
      </c>
      <c r="C98" s="291"/>
      <c r="D98" s="290"/>
      <c r="E98" s="728"/>
      <c r="F98" s="729"/>
    </row>
    <row r="99" spans="1:6">
      <c r="A99" s="293"/>
      <c r="B99" s="292" t="s">
        <v>1540</v>
      </c>
      <c r="C99" s="291"/>
      <c r="D99" s="290"/>
      <c r="E99" s="728"/>
      <c r="F99" s="729"/>
    </row>
    <row r="100" spans="1:6">
      <c r="A100" s="293"/>
      <c r="B100" s="292" t="s">
        <v>1532</v>
      </c>
      <c r="C100" s="290"/>
      <c r="D100" s="290"/>
      <c r="E100" s="728"/>
      <c r="F100" s="729"/>
    </row>
    <row r="101" spans="1:6">
      <c r="A101" s="293"/>
      <c r="B101" s="292" t="s">
        <v>1531</v>
      </c>
      <c r="C101" s="290"/>
      <c r="D101" s="290"/>
      <c r="E101" s="728"/>
      <c r="F101" s="729"/>
    </row>
    <row r="102" spans="1:6">
      <c r="A102" s="293"/>
      <c r="B102" s="292" t="s">
        <v>1530</v>
      </c>
      <c r="C102" s="290"/>
      <c r="D102" s="290"/>
      <c r="E102" s="728"/>
      <c r="F102" s="729"/>
    </row>
    <row r="103" spans="1:6">
      <c r="A103" s="293"/>
      <c r="B103" s="292" t="s">
        <v>1529</v>
      </c>
      <c r="C103" s="290"/>
      <c r="D103" s="290"/>
      <c r="E103" s="728"/>
      <c r="F103" s="729"/>
    </row>
    <row r="104" spans="1:6">
      <c r="A104" s="293"/>
      <c r="B104" s="292" t="s">
        <v>1528</v>
      </c>
      <c r="C104" s="290"/>
      <c r="D104" s="290"/>
      <c r="E104" s="728"/>
      <c r="F104" s="729"/>
    </row>
    <row r="105" spans="1:6" ht="25.5">
      <c r="A105" s="293"/>
      <c r="B105" s="292" t="s">
        <v>1527</v>
      </c>
      <c r="C105" s="290"/>
      <c r="D105" s="290"/>
      <c r="E105" s="728"/>
      <c r="F105" s="729"/>
    </row>
    <row r="106" spans="1:6">
      <c r="A106" s="293"/>
      <c r="B106" s="292" t="s">
        <v>1526</v>
      </c>
      <c r="C106" s="290"/>
      <c r="D106" s="290"/>
      <c r="E106" s="728"/>
      <c r="F106" s="729"/>
    </row>
    <row r="107" spans="1:6" ht="25.5">
      <c r="A107" s="293"/>
      <c r="B107" s="292" t="s">
        <v>1388</v>
      </c>
      <c r="C107" s="291">
        <v>1</v>
      </c>
      <c r="D107" s="290" t="s">
        <v>171</v>
      </c>
      <c r="E107" s="728"/>
      <c r="F107" s="729">
        <f>ROUND(C107*E107,2)</f>
        <v>0</v>
      </c>
    </row>
    <row r="108" spans="1:6">
      <c r="A108" s="293"/>
      <c r="B108" s="292"/>
      <c r="C108" s="291"/>
      <c r="D108" s="290"/>
      <c r="E108" s="728"/>
      <c r="F108" s="729"/>
    </row>
    <row r="109" spans="1:6">
      <c r="A109" s="293" t="s">
        <v>1564</v>
      </c>
      <c r="B109" s="292" t="s">
        <v>1536</v>
      </c>
      <c r="C109" s="291">
        <v>1</v>
      </c>
      <c r="D109" s="290" t="s">
        <v>171</v>
      </c>
      <c r="E109" s="728"/>
      <c r="F109" s="729">
        <f>ROUND(C109*E109,2)</f>
        <v>0</v>
      </c>
    </row>
    <row r="110" spans="1:6">
      <c r="A110" s="293"/>
      <c r="B110" s="292" t="s">
        <v>1535</v>
      </c>
      <c r="C110" s="291"/>
      <c r="D110" s="290"/>
      <c r="E110" s="728"/>
      <c r="F110" s="729"/>
    </row>
    <row r="111" spans="1:6">
      <c r="A111" s="293"/>
      <c r="B111" s="292" t="s">
        <v>1560</v>
      </c>
      <c r="C111" s="291"/>
      <c r="D111" s="290"/>
      <c r="E111" s="728"/>
      <c r="F111" s="729"/>
    </row>
    <row r="112" spans="1:6">
      <c r="A112" s="293"/>
      <c r="B112" s="292" t="s">
        <v>1540</v>
      </c>
      <c r="C112" s="291"/>
      <c r="D112" s="290"/>
      <c r="E112" s="728"/>
      <c r="F112" s="729"/>
    </row>
    <row r="113" spans="1:6">
      <c r="A113" s="293"/>
      <c r="B113" s="292" t="s">
        <v>1532</v>
      </c>
      <c r="C113" s="291"/>
      <c r="D113" s="290"/>
      <c r="E113" s="728"/>
      <c r="F113" s="729"/>
    </row>
    <row r="114" spans="1:6">
      <c r="A114" s="293"/>
      <c r="B114" s="292" t="s">
        <v>1531</v>
      </c>
      <c r="C114" s="291"/>
      <c r="D114" s="290"/>
      <c r="E114" s="728"/>
      <c r="F114" s="729"/>
    </row>
    <row r="115" spans="1:6">
      <c r="A115" s="293"/>
      <c r="B115" s="292" t="s">
        <v>1530</v>
      </c>
      <c r="C115" s="291"/>
      <c r="D115" s="290"/>
      <c r="E115" s="728"/>
      <c r="F115" s="729"/>
    </row>
    <row r="116" spans="1:6">
      <c r="A116" s="293"/>
      <c r="B116" s="292" t="s">
        <v>1529</v>
      </c>
      <c r="C116" s="291"/>
      <c r="D116" s="290"/>
      <c r="E116" s="728"/>
      <c r="F116" s="729"/>
    </row>
    <row r="117" spans="1:6">
      <c r="A117" s="293"/>
      <c r="B117" s="292" t="s">
        <v>1528</v>
      </c>
      <c r="C117" s="291"/>
      <c r="D117" s="290"/>
      <c r="E117" s="728"/>
      <c r="F117" s="729"/>
    </row>
    <row r="118" spans="1:6" ht="25.5">
      <c r="A118" s="293"/>
      <c r="B118" s="292" t="s">
        <v>1527</v>
      </c>
      <c r="C118" s="291"/>
      <c r="D118" s="290"/>
      <c r="E118" s="728"/>
      <c r="F118" s="729"/>
    </row>
    <row r="119" spans="1:6">
      <c r="A119" s="293"/>
      <c r="B119" s="292" t="s">
        <v>1526</v>
      </c>
      <c r="C119" s="291"/>
      <c r="D119" s="290"/>
      <c r="E119" s="728"/>
      <c r="F119" s="729"/>
    </row>
    <row r="120" spans="1:6" ht="25.5">
      <c r="A120" s="293"/>
      <c r="B120" s="292" t="s">
        <v>1388</v>
      </c>
      <c r="C120" s="291">
        <v>1</v>
      </c>
      <c r="D120" s="290" t="s">
        <v>171</v>
      </c>
      <c r="E120" s="728"/>
      <c r="F120" s="729">
        <f>ROUND(C120*E120,2)</f>
        <v>0</v>
      </c>
    </row>
    <row r="121" spans="1:6">
      <c r="A121" s="293"/>
      <c r="B121" s="292"/>
      <c r="C121" s="291"/>
      <c r="D121" s="290"/>
      <c r="E121" s="728"/>
      <c r="F121" s="729"/>
    </row>
    <row r="122" spans="1:6">
      <c r="A122" s="293"/>
      <c r="B122" s="292"/>
      <c r="C122" s="291"/>
      <c r="D122" s="290"/>
      <c r="E122" s="728"/>
      <c r="F122" s="729"/>
    </row>
    <row r="123" spans="1:6">
      <c r="A123" s="293" t="s">
        <v>1563</v>
      </c>
      <c r="B123" s="292" t="s">
        <v>1536</v>
      </c>
      <c r="C123" s="291">
        <v>1</v>
      </c>
      <c r="D123" s="290" t="s">
        <v>171</v>
      </c>
      <c r="E123" s="728"/>
      <c r="F123" s="729">
        <f>ROUND(C123*E123,2)</f>
        <v>0</v>
      </c>
    </row>
    <row r="124" spans="1:6">
      <c r="A124" s="293"/>
      <c r="B124" s="292" t="s">
        <v>1535</v>
      </c>
      <c r="C124" s="290"/>
      <c r="D124" s="290"/>
      <c r="E124" s="728"/>
      <c r="F124" s="729"/>
    </row>
    <row r="125" spans="1:6">
      <c r="A125" s="293"/>
      <c r="B125" s="292" t="s">
        <v>1562</v>
      </c>
      <c r="C125" s="290"/>
      <c r="D125" s="290"/>
      <c r="E125" s="728"/>
      <c r="F125" s="729"/>
    </row>
    <row r="126" spans="1:6">
      <c r="A126" s="293"/>
      <c r="B126" s="292" t="s">
        <v>1540</v>
      </c>
      <c r="C126" s="291"/>
      <c r="D126" s="290"/>
      <c r="E126" s="728"/>
      <c r="F126" s="729"/>
    </row>
    <row r="127" spans="1:6">
      <c r="A127" s="293"/>
      <c r="B127" s="292" t="s">
        <v>1532</v>
      </c>
      <c r="C127" s="291"/>
      <c r="D127" s="290"/>
      <c r="E127" s="728"/>
      <c r="F127" s="729"/>
    </row>
    <row r="128" spans="1:6">
      <c r="A128" s="293"/>
      <c r="B128" s="292" t="s">
        <v>1531</v>
      </c>
      <c r="C128" s="291"/>
      <c r="D128" s="290"/>
      <c r="E128" s="728"/>
      <c r="F128" s="729"/>
    </row>
    <row r="129" spans="1:6">
      <c r="A129" s="293"/>
      <c r="B129" s="292" t="s">
        <v>1530</v>
      </c>
      <c r="C129" s="291"/>
      <c r="D129" s="290"/>
      <c r="E129" s="728"/>
      <c r="F129" s="729"/>
    </row>
    <row r="130" spans="1:6">
      <c r="A130" s="293"/>
      <c r="B130" s="292" t="s">
        <v>1529</v>
      </c>
      <c r="C130" s="291"/>
      <c r="D130" s="290"/>
      <c r="E130" s="728"/>
      <c r="F130" s="729"/>
    </row>
    <row r="131" spans="1:6">
      <c r="A131" s="293"/>
      <c r="B131" s="292" t="s">
        <v>1528</v>
      </c>
      <c r="C131" s="291"/>
      <c r="D131" s="290"/>
      <c r="E131" s="728"/>
      <c r="F131" s="729"/>
    </row>
    <row r="132" spans="1:6" ht="25.5">
      <c r="A132" s="293"/>
      <c r="B132" s="292" t="s">
        <v>1527</v>
      </c>
      <c r="C132" s="291"/>
      <c r="D132" s="290"/>
      <c r="E132" s="728"/>
      <c r="F132" s="729"/>
    </row>
    <row r="133" spans="1:6">
      <c r="A133" s="293"/>
      <c r="B133" s="292" t="s">
        <v>1526</v>
      </c>
      <c r="C133" s="291"/>
      <c r="D133" s="290"/>
      <c r="E133" s="728"/>
      <c r="F133" s="729"/>
    </row>
    <row r="134" spans="1:6" ht="25.5">
      <c r="A134" s="293"/>
      <c r="B134" s="292" t="s">
        <v>1388</v>
      </c>
      <c r="C134" s="290">
        <v>1</v>
      </c>
      <c r="D134" s="290" t="s">
        <v>171</v>
      </c>
      <c r="E134" s="728"/>
      <c r="F134" s="729">
        <f>ROUND(C134*E134,2)</f>
        <v>0</v>
      </c>
    </row>
    <row r="135" spans="1:6">
      <c r="A135" s="293"/>
      <c r="B135" s="292"/>
      <c r="C135" s="290"/>
      <c r="D135" s="290"/>
      <c r="E135" s="728"/>
      <c r="F135" s="729"/>
    </row>
    <row r="136" spans="1:6">
      <c r="A136" s="293" t="s">
        <v>1561</v>
      </c>
      <c r="B136" s="292" t="s">
        <v>1536</v>
      </c>
      <c r="C136" s="291">
        <v>1</v>
      </c>
      <c r="D136" s="290" t="s">
        <v>171</v>
      </c>
      <c r="E136" s="728"/>
      <c r="F136" s="729">
        <f>ROUND(C136*E136,2)</f>
        <v>0</v>
      </c>
    </row>
    <row r="137" spans="1:6">
      <c r="A137" s="293"/>
      <c r="B137" s="292" t="s">
        <v>1535</v>
      </c>
      <c r="C137" s="291"/>
      <c r="D137" s="290"/>
      <c r="E137" s="728"/>
      <c r="F137" s="729"/>
    </row>
    <row r="138" spans="1:6">
      <c r="A138" s="293"/>
      <c r="B138" s="292" t="s">
        <v>1560</v>
      </c>
      <c r="C138" s="291"/>
      <c r="D138" s="290"/>
      <c r="E138" s="728"/>
      <c r="F138" s="729"/>
    </row>
    <row r="139" spans="1:6">
      <c r="A139" s="293"/>
      <c r="B139" s="292" t="s">
        <v>1540</v>
      </c>
      <c r="C139" s="291"/>
      <c r="D139" s="290"/>
      <c r="E139" s="728"/>
      <c r="F139" s="729"/>
    </row>
    <row r="140" spans="1:6">
      <c r="A140" s="293"/>
      <c r="B140" s="292" t="s">
        <v>1532</v>
      </c>
      <c r="C140" s="291"/>
      <c r="D140" s="290"/>
      <c r="E140" s="728"/>
      <c r="F140" s="729"/>
    </row>
    <row r="141" spans="1:6">
      <c r="A141" s="293"/>
      <c r="B141" s="292" t="s">
        <v>1531</v>
      </c>
      <c r="C141" s="291"/>
      <c r="D141" s="290"/>
      <c r="E141" s="728"/>
      <c r="F141" s="729"/>
    </row>
    <row r="142" spans="1:6">
      <c r="A142" s="293"/>
      <c r="B142" s="292" t="s">
        <v>1530</v>
      </c>
      <c r="C142" s="291"/>
      <c r="D142" s="290"/>
      <c r="E142" s="728"/>
      <c r="F142" s="729"/>
    </row>
    <row r="143" spans="1:6">
      <c r="A143" s="293"/>
      <c r="B143" s="292" t="s">
        <v>1529</v>
      </c>
      <c r="C143" s="291"/>
      <c r="D143" s="290"/>
      <c r="E143" s="728"/>
      <c r="F143" s="729"/>
    </row>
    <row r="144" spans="1:6">
      <c r="A144" s="293"/>
      <c r="B144" s="292" t="s">
        <v>1528</v>
      </c>
      <c r="C144" s="290"/>
      <c r="D144" s="290"/>
      <c r="E144" s="728"/>
      <c r="F144" s="729"/>
    </row>
    <row r="145" spans="1:6" ht="25.5">
      <c r="A145" s="293"/>
      <c r="B145" s="292" t="s">
        <v>1527</v>
      </c>
      <c r="C145" s="290"/>
      <c r="D145" s="290"/>
      <c r="E145" s="728"/>
      <c r="F145" s="729"/>
    </row>
    <row r="146" spans="1:6">
      <c r="A146" s="293"/>
      <c r="B146" s="292" t="s">
        <v>1526</v>
      </c>
      <c r="C146" s="290"/>
      <c r="D146" s="290"/>
      <c r="E146" s="728"/>
      <c r="F146" s="729"/>
    </row>
    <row r="147" spans="1:6" ht="25.5">
      <c r="A147" s="293"/>
      <c r="B147" s="292" t="s">
        <v>1388</v>
      </c>
      <c r="C147" s="290">
        <v>1</v>
      </c>
      <c r="D147" s="290" t="s">
        <v>171</v>
      </c>
      <c r="E147" s="728"/>
      <c r="F147" s="729">
        <f>ROUND(C147*E147,2)</f>
        <v>0</v>
      </c>
    </row>
    <row r="148" spans="1:6">
      <c r="A148" s="293"/>
      <c r="B148" s="292"/>
      <c r="C148" s="291"/>
      <c r="D148" s="290"/>
      <c r="E148" s="728"/>
      <c r="F148" s="729"/>
    </row>
    <row r="149" spans="1:6">
      <c r="A149" s="293" t="s">
        <v>1559</v>
      </c>
      <c r="B149" s="292" t="s">
        <v>1536</v>
      </c>
      <c r="C149" s="290">
        <v>1</v>
      </c>
      <c r="D149" s="290" t="s">
        <v>171</v>
      </c>
      <c r="E149" s="728"/>
      <c r="F149" s="729">
        <f>ROUND(C149*E149,2)</f>
        <v>0</v>
      </c>
    </row>
    <row r="150" spans="1:6">
      <c r="A150" s="293"/>
      <c r="B150" s="292" t="s">
        <v>1535</v>
      </c>
      <c r="C150" s="291"/>
      <c r="D150" s="290"/>
      <c r="E150" s="728"/>
      <c r="F150" s="729"/>
    </row>
    <row r="151" spans="1:6">
      <c r="A151" s="293"/>
      <c r="B151" s="292" t="s">
        <v>1557</v>
      </c>
      <c r="C151" s="291"/>
      <c r="D151" s="290"/>
      <c r="E151" s="728"/>
      <c r="F151" s="729"/>
    </row>
    <row r="152" spans="1:6">
      <c r="A152" s="293"/>
      <c r="B152" s="292" t="s">
        <v>1540</v>
      </c>
      <c r="C152" s="290"/>
      <c r="D152" s="290"/>
      <c r="E152" s="728"/>
      <c r="F152" s="729"/>
    </row>
    <row r="153" spans="1:6">
      <c r="A153" s="293"/>
      <c r="B153" s="292" t="s">
        <v>1532</v>
      </c>
      <c r="C153" s="290"/>
      <c r="D153" s="290"/>
      <c r="E153" s="728"/>
      <c r="F153" s="729"/>
    </row>
    <row r="154" spans="1:6">
      <c r="A154" s="293"/>
      <c r="B154" s="292" t="s">
        <v>1531</v>
      </c>
      <c r="C154" s="291"/>
      <c r="D154" s="290"/>
      <c r="E154" s="728"/>
      <c r="F154" s="729"/>
    </row>
    <row r="155" spans="1:6">
      <c r="A155" s="293"/>
      <c r="B155" s="292" t="s">
        <v>1530</v>
      </c>
      <c r="C155" s="291"/>
      <c r="D155" s="290"/>
      <c r="E155" s="728"/>
      <c r="F155" s="729"/>
    </row>
    <row r="156" spans="1:6">
      <c r="A156" s="293"/>
      <c r="B156" s="292" t="s">
        <v>1529</v>
      </c>
      <c r="C156" s="291"/>
      <c r="D156" s="290"/>
      <c r="E156" s="728"/>
      <c r="F156" s="729"/>
    </row>
    <row r="157" spans="1:6">
      <c r="A157" s="293"/>
      <c r="B157" s="292" t="s">
        <v>1528</v>
      </c>
      <c r="C157" s="291"/>
      <c r="D157" s="290"/>
      <c r="E157" s="728"/>
      <c r="F157" s="729"/>
    </row>
    <row r="158" spans="1:6" ht="25.5">
      <c r="A158" s="293"/>
      <c r="B158" s="292" t="s">
        <v>1527</v>
      </c>
      <c r="C158" s="291"/>
      <c r="D158" s="290"/>
      <c r="E158" s="728"/>
      <c r="F158" s="729"/>
    </row>
    <row r="159" spans="1:6">
      <c r="A159" s="293"/>
      <c r="B159" s="292" t="s">
        <v>1526</v>
      </c>
      <c r="C159" s="291"/>
      <c r="D159" s="290"/>
      <c r="E159" s="728"/>
      <c r="F159" s="729"/>
    </row>
    <row r="160" spans="1:6" ht="25.5">
      <c r="A160" s="293"/>
      <c r="B160" s="292" t="s">
        <v>1388</v>
      </c>
      <c r="C160" s="291">
        <v>1</v>
      </c>
      <c r="D160" s="290" t="s">
        <v>171</v>
      </c>
      <c r="E160" s="728"/>
      <c r="F160" s="729">
        <f>ROUND(C160*E160,2)</f>
        <v>0</v>
      </c>
    </row>
    <row r="161" spans="1:6">
      <c r="A161" s="293"/>
      <c r="B161" s="292"/>
      <c r="C161" s="291"/>
      <c r="D161" s="290"/>
      <c r="E161" s="728"/>
      <c r="F161" s="729"/>
    </row>
    <row r="162" spans="1:6">
      <c r="A162" s="293" t="s">
        <v>1558</v>
      </c>
      <c r="B162" s="292" t="s">
        <v>1536</v>
      </c>
      <c r="C162" s="291">
        <v>1</v>
      </c>
      <c r="D162" s="290" t="s">
        <v>171</v>
      </c>
      <c r="E162" s="728"/>
      <c r="F162" s="729">
        <f>ROUND(C162*E162,2)</f>
        <v>0</v>
      </c>
    </row>
    <row r="163" spans="1:6">
      <c r="A163" s="293"/>
      <c r="B163" s="292" t="s">
        <v>1535</v>
      </c>
      <c r="C163" s="291"/>
      <c r="D163" s="290"/>
      <c r="E163" s="728"/>
      <c r="F163" s="729"/>
    </row>
    <row r="164" spans="1:6">
      <c r="A164" s="293"/>
      <c r="B164" s="292" t="s">
        <v>1557</v>
      </c>
      <c r="C164" s="291"/>
      <c r="D164" s="290"/>
      <c r="E164" s="728"/>
      <c r="F164" s="729"/>
    </row>
    <row r="165" spans="1:6">
      <c r="A165" s="293"/>
      <c r="B165" s="292" t="s">
        <v>1540</v>
      </c>
      <c r="C165" s="291"/>
      <c r="D165" s="290"/>
      <c r="E165" s="728"/>
      <c r="F165" s="729"/>
    </row>
    <row r="166" spans="1:6">
      <c r="A166" s="293"/>
      <c r="B166" s="292" t="s">
        <v>1532</v>
      </c>
      <c r="C166" s="291"/>
      <c r="D166" s="290"/>
      <c r="E166" s="728"/>
      <c r="F166" s="729"/>
    </row>
    <row r="167" spans="1:6">
      <c r="A167" s="293"/>
      <c r="B167" s="292" t="s">
        <v>1531</v>
      </c>
      <c r="C167" s="291"/>
      <c r="D167" s="290"/>
      <c r="E167" s="728"/>
      <c r="F167" s="729"/>
    </row>
    <row r="168" spans="1:6">
      <c r="A168" s="293"/>
      <c r="B168" s="292" t="s">
        <v>1530</v>
      </c>
      <c r="C168" s="291"/>
      <c r="D168" s="290"/>
      <c r="E168" s="728"/>
      <c r="F168" s="729"/>
    </row>
    <row r="169" spans="1:6">
      <c r="A169" s="293"/>
      <c r="B169" s="292" t="s">
        <v>1529</v>
      </c>
      <c r="C169" s="291"/>
      <c r="D169" s="290"/>
      <c r="E169" s="728"/>
      <c r="F169" s="729"/>
    </row>
    <row r="170" spans="1:6">
      <c r="A170" s="293"/>
      <c r="B170" s="292" t="s">
        <v>1528</v>
      </c>
      <c r="C170" s="291"/>
      <c r="D170" s="290"/>
      <c r="E170" s="728"/>
      <c r="F170" s="729"/>
    </row>
    <row r="171" spans="1:6" ht="25.5">
      <c r="A171" s="293"/>
      <c r="B171" s="292" t="s">
        <v>1527</v>
      </c>
      <c r="C171" s="291"/>
      <c r="D171" s="290"/>
      <c r="E171" s="728"/>
      <c r="F171" s="729"/>
    </row>
    <row r="172" spans="1:6">
      <c r="A172" s="293"/>
      <c r="B172" s="292" t="s">
        <v>1526</v>
      </c>
      <c r="C172" s="291"/>
      <c r="D172" s="290"/>
      <c r="E172" s="728"/>
      <c r="F172" s="729"/>
    </row>
    <row r="173" spans="1:6" ht="25.5">
      <c r="A173" s="293"/>
      <c r="B173" s="292" t="s">
        <v>1388</v>
      </c>
      <c r="C173" s="291">
        <v>1</v>
      </c>
      <c r="D173" s="290" t="s">
        <v>171</v>
      </c>
      <c r="E173" s="728"/>
      <c r="F173" s="729">
        <f>ROUND(C173*E173,2)</f>
        <v>0</v>
      </c>
    </row>
    <row r="174" spans="1:6">
      <c r="A174" s="293"/>
      <c r="B174" s="292"/>
      <c r="C174" s="290"/>
      <c r="D174" s="290"/>
      <c r="E174" s="728"/>
      <c r="F174" s="729"/>
    </row>
    <row r="175" spans="1:6">
      <c r="A175" s="293" t="s">
        <v>1556</v>
      </c>
      <c r="B175" s="292" t="s">
        <v>1536</v>
      </c>
      <c r="C175" s="290">
        <v>1</v>
      </c>
      <c r="D175" s="290" t="s">
        <v>171</v>
      </c>
      <c r="E175" s="728"/>
      <c r="F175" s="729">
        <f>ROUND(C175*E175,2)</f>
        <v>0</v>
      </c>
    </row>
    <row r="176" spans="1:6">
      <c r="A176" s="293"/>
      <c r="B176" s="292" t="s">
        <v>1535</v>
      </c>
      <c r="C176" s="290"/>
      <c r="D176" s="290"/>
      <c r="E176" s="728"/>
      <c r="F176" s="729"/>
    </row>
    <row r="177" spans="1:6">
      <c r="A177" s="293"/>
      <c r="B177" s="292" t="s">
        <v>1555</v>
      </c>
      <c r="C177" s="290"/>
      <c r="D177" s="290"/>
      <c r="E177" s="728"/>
      <c r="F177" s="729"/>
    </row>
    <row r="178" spans="1:6">
      <c r="A178" s="293"/>
      <c r="B178" s="292" t="s">
        <v>1533</v>
      </c>
      <c r="C178" s="290"/>
      <c r="D178" s="290"/>
      <c r="E178" s="728"/>
      <c r="F178" s="729"/>
    </row>
    <row r="179" spans="1:6">
      <c r="A179" s="293"/>
      <c r="B179" s="292" t="s">
        <v>1532</v>
      </c>
      <c r="C179" s="290"/>
      <c r="D179" s="290"/>
      <c r="E179" s="728"/>
      <c r="F179" s="729"/>
    </row>
    <row r="180" spans="1:6">
      <c r="A180" s="293"/>
      <c r="B180" s="292" t="s">
        <v>1531</v>
      </c>
      <c r="C180" s="290"/>
      <c r="D180" s="290"/>
      <c r="E180" s="728"/>
      <c r="F180" s="729"/>
    </row>
    <row r="181" spans="1:6">
      <c r="A181" s="293"/>
      <c r="B181" s="292" t="s">
        <v>1530</v>
      </c>
      <c r="C181" s="291"/>
      <c r="D181" s="290"/>
      <c r="E181" s="728"/>
      <c r="F181" s="729"/>
    </row>
    <row r="182" spans="1:6">
      <c r="A182" s="293"/>
      <c r="B182" s="292" t="s">
        <v>1529</v>
      </c>
      <c r="C182" s="291"/>
      <c r="D182" s="290"/>
      <c r="E182" s="728"/>
      <c r="F182" s="729"/>
    </row>
    <row r="183" spans="1:6">
      <c r="A183" s="293"/>
      <c r="B183" s="292" t="s">
        <v>1528</v>
      </c>
      <c r="C183" s="291"/>
      <c r="D183" s="290"/>
      <c r="E183" s="728"/>
      <c r="F183" s="729"/>
    </row>
    <row r="184" spans="1:6" ht="25.5">
      <c r="A184" s="293"/>
      <c r="B184" s="292" t="s">
        <v>1527</v>
      </c>
      <c r="C184" s="291"/>
      <c r="D184" s="290"/>
      <c r="E184" s="728"/>
      <c r="F184" s="729"/>
    </row>
    <row r="185" spans="1:6">
      <c r="A185" s="293"/>
      <c r="B185" s="292" t="s">
        <v>1526</v>
      </c>
      <c r="C185" s="291"/>
      <c r="D185" s="290"/>
      <c r="E185" s="728"/>
      <c r="F185" s="729"/>
    </row>
    <row r="186" spans="1:6" ht="25.5">
      <c r="A186" s="293"/>
      <c r="B186" s="292" t="s">
        <v>1388</v>
      </c>
      <c r="C186" s="291">
        <v>1</v>
      </c>
      <c r="D186" s="290" t="s">
        <v>171</v>
      </c>
      <c r="E186" s="728"/>
      <c r="F186" s="729">
        <f>ROUND(C186*E186,2)</f>
        <v>0</v>
      </c>
    </row>
    <row r="187" spans="1:6">
      <c r="A187" s="293"/>
      <c r="B187" s="292"/>
      <c r="C187" s="291"/>
      <c r="D187" s="290"/>
      <c r="E187" s="728"/>
      <c r="F187" s="729"/>
    </row>
    <row r="188" spans="1:6" ht="25.5">
      <c r="A188" s="293" t="s">
        <v>1554</v>
      </c>
      <c r="B188" s="292" t="s">
        <v>1550</v>
      </c>
      <c r="C188" s="291">
        <v>1</v>
      </c>
      <c r="D188" s="290" t="s">
        <v>171</v>
      </c>
      <c r="E188" s="728"/>
      <c r="F188" s="729">
        <f>ROUND(C188*E188,2)</f>
        <v>0</v>
      </c>
    </row>
    <row r="189" spans="1:6">
      <c r="A189" s="293"/>
      <c r="B189" s="292" t="s">
        <v>1535</v>
      </c>
      <c r="C189" s="291"/>
      <c r="D189" s="290"/>
      <c r="E189" s="728"/>
      <c r="F189" s="729"/>
    </row>
    <row r="190" spans="1:6">
      <c r="A190" s="293"/>
      <c r="B190" s="292" t="s">
        <v>1553</v>
      </c>
      <c r="C190" s="291"/>
      <c r="D190" s="290"/>
      <c r="E190" s="728"/>
      <c r="F190" s="729"/>
    </row>
    <row r="191" spans="1:6">
      <c r="A191" s="293"/>
      <c r="B191" s="292" t="s">
        <v>1533</v>
      </c>
      <c r="C191" s="291"/>
      <c r="D191" s="290"/>
      <c r="E191" s="728"/>
      <c r="F191" s="729"/>
    </row>
    <row r="192" spans="1:6">
      <c r="A192" s="293"/>
      <c r="B192" s="292" t="s">
        <v>1532</v>
      </c>
      <c r="C192" s="291"/>
      <c r="D192" s="290"/>
      <c r="E192" s="728"/>
      <c r="F192" s="729"/>
    </row>
    <row r="193" spans="1:6">
      <c r="A193" s="293"/>
      <c r="B193" s="292" t="s">
        <v>1531</v>
      </c>
      <c r="C193" s="291"/>
      <c r="D193" s="290"/>
      <c r="E193" s="728"/>
      <c r="F193" s="729"/>
    </row>
    <row r="194" spans="1:6">
      <c r="A194" s="293"/>
      <c r="B194" s="292" t="s">
        <v>1548</v>
      </c>
      <c r="C194" s="291"/>
      <c r="D194" s="290"/>
      <c r="E194" s="728"/>
      <c r="F194" s="729"/>
    </row>
    <row r="195" spans="1:6">
      <c r="A195" s="293"/>
      <c r="B195" s="292" t="s">
        <v>1547</v>
      </c>
      <c r="C195" s="291"/>
      <c r="D195" s="290"/>
      <c r="E195" s="728"/>
      <c r="F195" s="729"/>
    </row>
    <row r="196" spans="1:6">
      <c r="A196" s="293"/>
      <c r="B196" s="292" t="s">
        <v>1546</v>
      </c>
      <c r="C196" s="291"/>
      <c r="D196" s="290"/>
      <c r="E196" s="728"/>
      <c r="F196" s="729"/>
    </row>
    <row r="197" spans="1:6" ht="25.5">
      <c r="A197" s="293"/>
      <c r="B197" s="292" t="s">
        <v>1545</v>
      </c>
      <c r="C197" s="291"/>
      <c r="D197" s="290"/>
      <c r="E197" s="728"/>
      <c r="F197" s="729"/>
    </row>
    <row r="198" spans="1:6">
      <c r="A198" s="293"/>
      <c r="B198" s="292" t="s">
        <v>1544</v>
      </c>
      <c r="C198" s="290"/>
      <c r="D198" s="290"/>
      <c r="E198" s="728"/>
      <c r="F198" s="729"/>
    </row>
    <row r="199" spans="1:6">
      <c r="A199" s="293"/>
      <c r="B199" s="292" t="s">
        <v>1528</v>
      </c>
      <c r="C199" s="290"/>
      <c r="D199" s="290"/>
      <c r="E199" s="728"/>
      <c r="F199" s="729"/>
    </row>
    <row r="200" spans="1:6" ht="25.5">
      <c r="A200" s="293"/>
      <c r="B200" s="292" t="s">
        <v>1527</v>
      </c>
      <c r="C200" s="291"/>
      <c r="D200" s="290"/>
      <c r="E200" s="728"/>
      <c r="F200" s="729"/>
    </row>
    <row r="201" spans="1:6">
      <c r="A201" s="293"/>
      <c r="B201" s="292" t="s">
        <v>1526</v>
      </c>
      <c r="C201" s="291"/>
      <c r="D201" s="290"/>
      <c r="E201" s="728"/>
      <c r="F201" s="729"/>
    </row>
    <row r="202" spans="1:6" ht="25.5">
      <c r="A202" s="293"/>
      <c r="B202" s="292" t="s">
        <v>1388</v>
      </c>
      <c r="C202" s="291">
        <v>1</v>
      </c>
      <c r="D202" s="290" t="s">
        <v>171</v>
      </c>
      <c r="E202" s="728"/>
      <c r="F202" s="729">
        <f>ROUND(C202*E202,2)</f>
        <v>0</v>
      </c>
    </row>
    <row r="203" spans="1:6">
      <c r="A203" s="293"/>
      <c r="B203" s="292"/>
      <c r="C203" s="291"/>
      <c r="D203" s="290"/>
      <c r="E203" s="728"/>
      <c r="F203" s="729"/>
    </row>
    <row r="204" spans="1:6" ht="25.5">
      <c r="A204" s="293" t="s">
        <v>1552</v>
      </c>
      <c r="B204" s="292" t="s">
        <v>1550</v>
      </c>
      <c r="C204" s="291">
        <v>1</v>
      </c>
      <c r="D204" s="290" t="s">
        <v>171</v>
      </c>
      <c r="E204" s="728"/>
      <c r="F204" s="729">
        <f>ROUND(C204*E204,2)</f>
        <v>0</v>
      </c>
    </row>
    <row r="205" spans="1:6">
      <c r="A205" s="293"/>
      <c r="B205" s="292" t="s">
        <v>1535</v>
      </c>
      <c r="C205" s="291"/>
      <c r="D205" s="290"/>
      <c r="E205" s="728"/>
      <c r="F205" s="729"/>
    </row>
    <row r="206" spans="1:6">
      <c r="A206" s="293"/>
      <c r="B206" s="292" t="s">
        <v>1549</v>
      </c>
      <c r="C206" s="291"/>
      <c r="D206" s="290"/>
      <c r="E206" s="728"/>
      <c r="F206" s="729"/>
    </row>
    <row r="207" spans="1:6">
      <c r="A207" s="293"/>
      <c r="B207" s="292" t="s">
        <v>1533</v>
      </c>
      <c r="C207" s="291"/>
      <c r="D207" s="290"/>
      <c r="E207" s="728"/>
      <c r="F207" s="729"/>
    </row>
    <row r="208" spans="1:6">
      <c r="A208" s="293"/>
      <c r="B208" s="292" t="s">
        <v>1532</v>
      </c>
      <c r="C208" s="290"/>
      <c r="D208" s="290"/>
      <c r="E208" s="728"/>
      <c r="F208" s="729"/>
    </row>
    <row r="209" spans="1:6">
      <c r="A209" s="293"/>
      <c r="B209" s="292" t="s">
        <v>1531</v>
      </c>
      <c r="C209" s="290"/>
      <c r="D209" s="290"/>
      <c r="E209" s="728"/>
      <c r="F209" s="729"/>
    </row>
    <row r="210" spans="1:6">
      <c r="A210" s="293"/>
      <c r="B210" s="292" t="s">
        <v>1548</v>
      </c>
      <c r="C210" s="291"/>
      <c r="D210" s="290"/>
      <c r="E210" s="728"/>
      <c r="F210" s="729"/>
    </row>
    <row r="211" spans="1:6">
      <c r="A211" s="293"/>
      <c r="B211" s="292" t="s">
        <v>1547</v>
      </c>
      <c r="C211" s="291"/>
      <c r="D211" s="290"/>
      <c r="E211" s="728"/>
      <c r="F211" s="729"/>
    </row>
    <row r="212" spans="1:6">
      <c r="A212" s="293"/>
      <c r="B212" s="292" t="s">
        <v>1546</v>
      </c>
      <c r="C212" s="291"/>
      <c r="D212" s="290"/>
      <c r="E212" s="728"/>
      <c r="F212" s="729"/>
    </row>
    <row r="213" spans="1:6" ht="25.5">
      <c r="A213" s="293"/>
      <c r="B213" s="292" t="s">
        <v>1545</v>
      </c>
      <c r="C213" s="291"/>
      <c r="D213" s="290"/>
      <c r="E213" s="728"/>
      <c r="F213" s="729"/>
    </row>
    <row r="214" spans="1:6">
      <c r="A214" s="293"/>
      <c r="B214" s="292" t="s">
        <v>1544</v>
      </c>
      <c r="C214" s="291"/>
      <c r="D214" s="290"/>
      <c r="E214" s="728"/>
      <c r="F214" s="729"/>
    </row>
    <row r="215" spans="1:6">
      <c r="A215" s="293"/>
      <c r="B215" s="292" t="s">
        <v>1528</v>
      </c>
      <c r="C215" s="291"/>
      <c r="D215" s="290"/>
      <c r="E215" s="728"/>
      <c r="F215" s="729"/>
    </row>
    <row r="216" spans="1:6" ht="25.5">
      <c r="A216" s="293"/>
      <c r="B216" s="292" t="s">
        <v>1527</v>
      </c>
      <c r="C216" s="291"/>
      <c r="D216" s="290"/>
      <c r="E216" s="728"/>
      <c r="F216" s="729"/>
    </row>
    <row r="217" spans="1:6">
      <c r="A217" s="293"/>
      <c r="B217" s="292" t="s">
        <v>1526</v>
      </c>
      <c r="C217" s="291"/>
      <c r="D217" s="290"/>
      <c r="E217" s="728"/>
      <c r="F217" s="729"/>
    </row>
    <row r="218" spans="1:6" ht="25.5">
      <c r="A218" s="293"/>
      <c r="B218" s="292" t="s">
        <v>1388</v>
      </c>
      <c r="C218" s="290">
        <v>1</v>
      </c>
      <c r="D218" s="290" t="s">
        <v>171</v>
      </c>
      <c r="E218" s="728"/>
      <c r="F218" s="729">
        <f>ROUND(C218*E218,2)</f>
        <v>0</v>
      </c>
    </row>
    <row r="219" spans="1:6">
      <c r="A219" s="293"/>
      <c r="B219" s="292"/>
      <c r="C219" s="290"/>
      <c r="D219" s="290"/>
      <c r="E219" s="728"/>
      <c r="F219" s="729"/>
    </row>
    <row r="220" spans="1:6" ht="25.5">
      <c r="A220" s="293" t="s">
        <v>1551</v>
      </c>
      <c r="B220" s="292" t="s">
        <v>1550</v>
      </c>
      <c r="C220" s="290">
        <v>1</v>
      </c>
      <c r="D220" s="290" t="s">
        <v>171</v>
      </c>
      <c r="E220" s="728"/>
      <c r="F220" s="729">
        <f>ROUND(C220*E220,2)</f>
        <v>0</v>
      </c>
    </row>
    <row r="221" spans="1:6">
      <c r="A221" s="293"/>
      <c r="B221" s="292" t="s">
        <v>1535</v>
      </c>
      <c r="C221" s="290"/>
      <c r="D221" s="290"/>
      <c r="E221" s="728"/>
      <c r="F221" s="729"/>
    </row>
    <row r="222" spans="1:6">
      <c r="A222" s="293"/>
      <c r="B222" s="292" t="s">
        <v>1549</v>
      </c>
      <c r="C222" s="291"/>
      <c r="D222" s="290"/>
      <c r="E222" s="728"/>
      <c r="F222" s="729"/>
    </row>
    <row r="223" spans="1:6">
      <c r="A223" s="293"/>
      <c r="B223" s="292" t="s">
        <v>1533</v>
      </c>
      <c r="C223" s="290"/>
      <c r="D223" s="290"/>
      <c r="E223" s="728"/>
      <c r="F223" s="729"/>
    </row>
    <row r="224" spans="1:6">
      <c r="A224" s="293"/>
      <c r="B224" s="292" t="s">
        <v>1532</v>
      </c>
      <c r="C224" s="291"/>
      <c r="D224" s="290"/>
      <c r="E224" s="728"/>
      <c r="F224" s="729"/>
    </row>
    <row r="225" spans="1:6">
      <c r="A225" s="293"/>
      <c r="B225" s="292" t="s">
        <v>1531</v>
      </c>
      <c r="C225" s="291"/>
      <c r="D225" s="290"/>
      <c r="E225" s="728"/>
      <c r="F225" s="729"/>
    </row>
    <row r="226" spans="1:6">
      <c r="A226" s="293"/>
      <c r="B226" s="292" t="s">
        <v>1548</v>
      </c>
      <c r="C226" s="290"/>
      <c r="D226" s="290"/>
      <c r="E226" s="728"/>
      <c r="F226" s="729"/>
    </row>
    <row r="227" spans="1:6">
      <c r="A227" s="293"/>
      <c r="B227" s="292" t="s">
        <v>1547</v>
      </c>
      <c r="C227" s="290"/>
      <c r="D227" s="290"/>
      <c r="E227" s="728"/>
      <c r="F227" s="729"/>
    </row>
    <row r="228" spans="1:6">
      <c r="A228" s="293"/>
      <c r="B228" s="292" t="s">
        <v>1546</v>
      </c>
      <c r="C228" s="291"/>
      <c r="D228" s="290"/>
      <c r="E228" s="728"/>
      <c r="F228" s="729"/>
    </row>
    <row r="229" spans="1:6" ht="25.5">
      <c r="A229" s="293"/>
      <c r="B229" s="292" t="s">
        <v>1545</v>
      </c>
      <c r="C229" s="291"/>
      <c r="D229" s="290"/>
      <c r="E229" s="728"/>
      <c r="F229" s="729"/>
    </row>
    <row r="230" spans="1:6">
      <c r="A230" s="293"/>
      <c r="B230" s="292" t="s">
        <v>1544</v>
      </c>
      <c r="C230" s="291"/>
      <c r="D230" s="290"/>
      <c r="E230" s="728"/>
      <c r="F230" s="729"/>
    </row>
    <row r="231" spans="1:6">
      <c r="A231" s="293"/>
      <c r="B231" s="292" t="s">
        <v>1528</v>
      </c>
      <c r="C231" s="291"/>
      <c r="D231" s="290"/>
      <c r="E231" s="728"/>
      <c r="F231" s="729"/>
    </row>
    <row r="232" spans="1:6" ht="25.5">
      <c r="A232" s="293"/>
      <c r="B232" s="292" t="s">
        <v>1527</v>
      </c>
      <c r="C232" s="291"/>
      <c r="D232" s="290"/>
      <c r="E232" s="728"/>
      <c r="F232" s="729"/>
    </row>
    <row r="233" spans="1:6">
      <c r="A233" s="293"/>
      <c r="B233" s="292" t="s">
        <v>1526</v>
      </c>
      <c r="C233" s="291"/>
      <c r="D233" s="290"/>
      <c r="E233" s="728"/>
      <c r="F233" s="729"/>
    </row>
    <row r="234" spans="1:6" ht="25.5">
      <c r="A234" s="293"/>
      <c r="B234" s="292" t="s">
        <v>1388</v>
      </c>
      <c r="C234" s="291">
        <v>1</v>
      </c>
      <c r="D234" s="290" t="s">
        <v>171</v>
      </c>
      <c r="E234" s="728"/>
      <c r="F234" s="729">
        <f>ROUND(C234*E234,2)</f>
        <v>0</v>
      </c>
    </row>
    <row r="235" spans="1:6">
      <c r="A235" s="293"/>
      <c r="B235" s="292"/>
      <c r="C235" s="291"/>
      <c r="D235" s="290"/>
      <c r="E235" s="728"/>
      <c r="F235" s="729"/>
    </row>
    <row r="236" spans="1:6">
      <c r="A236" s="293" t="s">
        <v>1543</v>
      </c>
      <c r="B236" s="292" t="s">
        <v>1542</v>
      </c>
      <c r="C236" s="291">
        <v>1</v>
      </c>
      <c r="D236" s="290" t="s">
        <v>171</v>
      </c>
      <c r="E236" s="728"/>
      <c r="F236" s="729">
        <f>ROUND(C236*E236,2)</f>
        <v>0</v>
      </c>
    </row>
    <row r="237" spans="1:6">
      <c r="A237" s="293"/>
      <c r="B237" s="292" t="s">
        <v>1535</v>
      </c>
      <c r="C237" s="291"/>
      <c r="D237" s="290"/>
      <c r="E237" s="728"/>
      <c r="F237" s="729"/>
    </row>
    <row r="238" spans="1:6">
      <c r="A238" s="293"/>
      <c r="B238" s="292" t="s">
        <v>1541</v>
      </c>
      <c r="C238" s="291"/>
      <c r="D238" s="290"/>
      <c r="E238" s="728"/>
      <c r="F238" s="729"/>
    </row>
    <row r="239" spans="1:6">
      <c r="A239" s="293"/>
      <c r="B239" s="292" t="s">
        <v>1540</v>
      </c>
      <c r="C239" s="291"/>
      <c r="D239" s="290"/>
      <c r="E239" s="728"/>
      <c r="F239" s="729"/>
    </row>
    <row r="240" spans="1:6">
      <c r="A240" s="293"/>
      <c r="B240" s="292" t="s">
        <v>1532</v>
      </c>
      <c r="C240" s="291"/>
      <c r="D240" s="290"/>
      <c r="E240" s="728"/>
      <c r="F240" s="729"/>
    </row>
    <row r="241" spans="1:6">
      <c r="A241" s="293"/>
      <c r="B241" s="292" t="s">
        <v>1531</v>
      </c>
      <c r="C241" s="291"/>
      <c r="D241" s="290"/>
      <c r="E241" s="728"/>
      <c r="F241" s="729"/>
    </row>
    <row r="242" spans="1:6">
      <c r="A242" s="293"/>
      <c r="B242" s="292" t="s">
        <v>1539</v>
      </c>
      <c r="C242" s="291"/>
      <c r="D242" s="290"/>
      <c r="E242" s="728"/>
      <c r="F242" s="729"/>
    </row>
    <row r="243" spans="1:6">
      <c r="A243" s="293"/>
      <c r="B243" s="292" t="s">
        <v>1538</v>
      </c>
      <c r="C243" s="291"/>
      <c r="D243" s="290"/>
      <c r="E243" s="728"/>
      <c r="F243" s="729"/>
    </row>
    <row r="244" spans="1:6">
      <c r="A244" s="293"/>
      <c r="B244" s="292" t="s">
        <v>1528</v>
      </c>
      <c r="C244" s="291"/>
      <c r="D244" s="290"/>
      <c r="E244" s="728"/>
      <c r="F244" s="729"/>
    </row>
    <row r="245" spans="1:6" ht="25.5">
      <c r="A245" s="293"/>
      <c r="B245" s="292" t="s">
        <v>1527</v>
      </c>
      <c r="C245" s="291"/>
      <c r="D245" s="290"/>
      <c r="E245" s="728"/>
      <c r="F245" s="729"/>
    </row>
    <row r="246" spans="1:6">
      <c r="A246" s="293"/>
      <c r="B246" s="292" t="s">
        <v>1526</v>
      </c>
      <c r="C246" s="291"/>
      <c r="D246" s="290"/>
      <c r="E246" s="728"/>
      <c r="F246" s="729"/>
    </row>
    <row r="247" spans="1:6" ht="25.5">
      <c r="A247" s="293"/>
      <c r="B247" s="292" t="s">
        <v>1388</v>
      </c>
      <c r="C247" s="291">
        <v>1</v>
      </c>
      <c r="D247" s="290" t="s">
        <v>171</v>
      </c>
      <c r="E247" s="728"/>
      <c r="F247" s="729">
        <f>ROUND(C247*E247,2)</f>
        <v>0</v>
      </c>
    </row>
    <row r="248" spans="1:6">
      <c r="A248" s="293"/>
      <c r="B248" s="292"/>
      <c r="C248" s="290"/>
      <c r="D248" s="290"/>
      <c r="E248" s="728"/>
      <c r="F248" s="729"/>
    </row>
    <row r="249" spans="1:6">
      <c r="A249" s="293" t="s">
        <v>1537</v>
      </c>
      <c r="B249" s="292" t="s">
        <v>1536</v>
      </c>
      <c r="C249" s="290">
        <v>1</v>
      </c>
      <c r="D249" s="290" t="s">
        <v>171</v>
      </c>
      <c r="E249" s="728"/>
      <c r="F249" s="729">
        <f>ROUND(C249*E249,2)</f>
        <v>0</v>
      </c>
    </row>
    <row r="250" spans="1:6">
      <c r="A250" s="293"/>
      <c r="B250" s="292" t="s">
        <v>1535</v>
      </c>
      <c r="C250" s="290"/>
      <c r="D250" s="290"/>
      <c r="E250" s="728"/>
      <c r="F250" s="729"/>
    </row>
    <row r="251" spans="1:6">
      <c r="A251" s="293"/>
      <c r="B251" s="292" t="s">
        <v>1534</v>
      </c>
      <c r="C251" s="290"/>
      <c r="D251" s="290"/>
      <c r="E251" s="728"/>
      <c r="F251" s="729"/>
    </row>
    <row r="252" spans="1:6">
      <c r="A252" s="293"/>
      <c r="B252" s="292" t="s">
        <v>1533</v>
      </c>
      <c r="C252" s="290"/>
      <c r="D252" s="290"/>
      <c r="E252" s="728"/>
      <c r="F252" s="729"/>
    </row>
    <row r="253" spans="1:6">
      <c r="A253" s="293"/>
      <c r="B253" s="292" t="s">
        <v>1532</v>
      </c>
      <c r="C253" s="290"/>
      <c r="D253" s="290"/>
      <c r="E253" s="728"/>
      <c r="F253" s="729"/>
    </row>
    <row r="254" spans="1:6">
      <c r="A254" s="293"/>
      <c r="B254" s="292" t="s">
        <v>1531</v>
      </c>
      <c r="C254" s="290"/>
      <c r="D254" s="290"/>
      <c r="E254" s="728"/>
      <c r="F254" s="729"/>
    </row>
    <row r="255" spans="1:6">
      <c r="A255" s="293"/>
      <c r="B255" s="292" t="s">
        <v>1530</v>
      </c>
      <c r="C255" s="291"/>
      <c r="D255" s="290"/>
      <c r="E255" s="728"/>
      <c r="F255" s="729"/>
    </row>
    <row r="256" spans="1:6">
      <c r="A256" s="293"/>
      <c r="B256" s="292" t="s">
        <v>1529</v>
      </c>
      <c r="C256" s="291"/>
      <c r="D256" s="290"/>
      <c r="E256" s="728"/>
      <c r="F256" s="729"/>
    </row>
    <row r="257" spans="1:6">
      <c r="A257" s="293"/>
      <c r="B257" s="292" t="s">
        <v>1528</v>
      </c>
      <c r="C257" s="291"/>
      <c r="D257" s="290"/>
      <c r="E257" s="728"/>
      <c r="F257" s="729"/>
    </row>
    <row r="258" spans="1:6" ht="25.5">
      <c r="A258" s="293"/>
      <c r="B258" s="292" t="s">
        <v>1527</v>
      </c>
      <c r="C258" s="291"/>
      <c r="D258" s="290"/>
      <c r="E258" s="728"/>
      <c r="F258" s="729"/>
    </row>
    <row r="259" spans="1:6">
      <c r="A259" s="293"/>
      <c r="B259" s="292" t="s">
        <v>1526</v>
      </c>
      <c r="C259" s="291"/>
      <c r="D259" s="290"/>
      <c r="E259" s="728"/>
      <c r="F259" s="729"/>
    </row>
    <row r="260" spans="1:6" ht="25.5">
      <c r="A260" s="293"/>
      <c r="B260" s="292" t="s">
        <v>1388</v>
      </c>
      <c r="C260" s="291">
        <v>1</v>
      </c>
      <c r="D260" s="290" t="s">
        <v>171</v>
      </c>
      <c r="E260" s="728"/>
      <c r="F260" s="729">
        <f>ROUND(C260*E260,2)</f>
        <v>0</v>
      </c>
    </row>
    <row r="261" spans="1:6">
      <c r="A261" s="293"/>
      <c r="B261" s="292"/>
      <c r="C261" s="291"/>
      <c r="D261" s="290"/>
      <c r="E261" s="728"/>
      <c r="F261" s="729"/>
    </row>
    <row r="262" spans="1:6">
      <c r="A262" s="293"/>
      <c r="B262" s="292" t="s">
        <v>1525</v>
      </c>
      <c r="C262" s="291"/>
      <c r="D262" s="290"/>
      <c r="E262" s="728"/>
      <c r="F262" s="729"/>
    </row>
    <row r="263" spans="1:6">
      <c r="A263" s="293"/>
      <c r="B263" s="292"/>
      <c r="C263" s="291"/>
      <c r="D263" s="290"/>
      <c r="E263" s="728"/>
      <c r="F263" s="729"/>
    </row>
    <row r="264" spans="1:6">
      <c r="A264" s="293"/>
      <c r="B264" s="292" t="s">
        <v>1524</v>
      </c>
      <c r="C264" s="291">
        <v>21</v>
      </c>
      <c r="D264" s="290" t="s">
        <v>171</v>
      </c>
      <c r="E264" s="728"/>
      <c r="F264" s="729">
        <f>ROUND(C264*E264,2)</f>
        <v>0</v>
      </c>
    </row>
    <row r="265" spans="1:6">
      <c r="A265" s="293"/>
      <c r="B265" s="292" t="s">
        <v>1406</v>
      </c>
      <c r="C265" s="291"/>
      <c r="D265" s="290"/>
      <c r="E265" s="728"/>
      <c r="F265" s="729"/>
    </row>
    <row r="266" spans="1:6">
      <c r="A266" s="293"/>
      <c r="B266" s="292" t="s">
        <v>1523</v>
      </c>
      <c r="C266" s="291"/>
      <c r="D266" s="290"/>
      <c r="E266" s="728"/>
      <c r="F266" s="729"/>
    </row>
    <row r="267" spans="1:6">
      <c r="A267" s="293"/>
      <c r="B267" s="292" t="s">
        <v>1517</v>
      </c>
      <c r="C267" s="291"/>
      <c r="D267" s="290"/>
      <c r="E267" s="728"/>
      <c r="F267" s="729"/>
    </row>
    <row r="268" spans="1:6">
      <c r="A268" s="293"/>
      <c r="B268" s="292"/>
      <c r="C268" s="291"/>
      <c r="D268" s="290"/>
      <c r="E268" s="728"/>
      <c r="F268" s="729"/>
    </row>
    <row r="269" spans="1:6">
      <c r="A269" s="293"/>
      <c r="B269" s="292" t="s">
        <v>1522</v>
      </c>
      <c r="C269" s="291">
        <v>31</v>
      </c>
      <c r="D269" s="290" t="s">
        <v>171</v>
      </c>
      <c r="E269" s="728"/>
      <c r="F269" s="729">
        <f>ROUND(C269*E269,2)</f>
        <v>0</v>
      </c>
    </row>
    <row r="270" spans="1:6">
      <c r="A270" s="293"/>
      <c r="B270" s="292" t="s">
        <v>1406</v>
      </c>
      <c r="C270" s="291"/>
      <c r="D270" s="290"/>
      <c r="E270" s="728"/>
      <c r="F270" s="729"/>
    </row>
    <row r="271" spans="1:6">
      <c r="A271" s="293"/>
      <c r="B271" s="292" t="s">
        <v>1518</v>
      </c>
      <c r="C271" s="291"/>
      <c r="D271" s="290"/>
      <c r="E271" s="728"/>
      <c r="F271" s="729"/>
    </row>
    <row r="272" spans="1:6">
      <c r="A272" s="293"/>
      <c r="B272" s="292" t="s">
        <v>1517</v>
      </c>
      <c r="C272" s="290"/>
      <c r="D272" s="290"/>
      <c r="E272" s="728"/>
      <c r="F272" s="729"/>
    </row>
    <row r="273" spans="1:6">
      <c r="A273" s="293"/>
      <c r="B273" s="292"/>
      <c r="C273" s="290"/>
      <c r="D273" s="290"/>
      <c r="E273" s="728"/>
      <c r="F273" s="729"/>
    </row>
    <row r="274" spans="1:6">
      <c r="A274" s="293"/>
      <c r="B274" s="292" t="s">
        <v>1521</v>
      </c>
      <c r="C274" s="291">
        <v>17</v>
      </c>
      <c r="D274" s="290" t="s">
        <v>171</v>
      </c>
      <c r="E274" s="728"/>
      <c r="F274" s="729">
        <f>ROUND(C274*E274,2)</f>
        <v>0</v>
      </c>
    </row>
    <row r="275" spans="1:6">
      <c r="A275" s="293"/>
      <c r="B275" s="292" t="s">
        <v>1406</v>
      </c>
      <c r="C275" s="291"/>
      <c r="D275" s="290"/>
      <c r="E275" s="728"/>
      <c r="F275" s="729"/>
    </row>
    <row r="276" spans="1:6">
      <c r="A276" s="293"/>
      <c r="B276" s="292" t="s">
        <v>1518</v>
      </c>
      <c r="C276" s="291"/>
      <c r="D276" s="290"/>
      <c r="E276" s="728"/>
      <c r="F276" s="729"/>
    </row>
    <row r="277" spans="1:6">
      <c r="A277" s="293"/>
      <c r="B277" s="292" t="s">
        <v>1517</v>
      </c>
      <c r="C277" s="291"/>
      <c r="D277" s="290"/>
      <c r="E277" s="728"/>
      <c r="F277" s="729"/>
    </row>
    <row r="278" spans="1:6">
      <c r="A278" s="293"/>
      <c r="B278" s="292"/>
      <c r="C278" s="291"/>
      <c r="D278" s="290"/>
      <c r="E278" s="728"/>
      <c r="F278" s="729"/>
    </row>
    <row r="279" spans="1:6">
      <c r="A279" s="293"/>
      <c r="B279" s="292" t="s">
        <v>1520</v>
      </c>
      <c r="C279" s="291">
        <v>10</v>
      </c>
      <c r="D279" s="290" t="s">
        <v>171</v>
      </c>
      <c r="E279" s="728"/>
      <c r="F279" s="729">
        <f>ROUND(C279*E279,2)</f>
        <v>0</v>
      </c>
    </row>
    <row r="280" spans="1:6">
      <c r="A280" s="293"/>
      <c r="B280" s="292" t="s">
        <v>1406</v>
      </c>
      <c r="C280" s="291"/>
      <c r="D280" s="290"/>
      <c r="E280" s="728"/>
      <c r="F280" s="729"/>
    </row>
    <row r="281" spans="1:6">
      <c r="A281" s="293"/>
      <c r="B281" s="292" t="s">
        <v>1518</v>
      </c>
      <c r="C281" s="291"/>
      <c r="D281" s="290"/>
      <c r="E281" s="728"/>
      <c r="F281" s="729"/>
    </row>
    <row r="282" spans="1:6">
      <c r="A282" s="293"/>
      <c r="B282" s="292" t="s">
        <v>1517</v>
      </c>
      <c r="C282" s="290"/>
      <c r="D282" s="290"/>
      <c r="E282" s="728"/>
      <c r="F282" s="729"/>
    </row>
    <row r="283" spans="1:6">
      <c r="A283" s="293"/>
      <c r="B283" s="292"/>
      <c r="C283" s="290"/>
      <c r="D283" s="290"/>
      <c r="E283" s="728"/>
      <c r="F283" s="729"/>
    </row>
    <row r="284" spans="1:6">
      <c r="A284" s="293"/>
      <c r="B284" s="292" t="s">
        <v>1519</v>
      </c>
      <c r="C284" s="291">
        <v>11</v>
      </c>
      <c r="D284" s="290" t="s">
        <v>171</v>
      </c>
      <c r="E284" s="728"/>
      <c r="F284" s="729">
        <f>ROUND(C284*E284,2)</f>
        <v>0</v>
      </c>
    </row>
    <row r="285" spans="1:6">
      <c r="A285" s="293"/>
      <c r="B285" s="292" t="s">
        <v>1406</v>
      </c>
      <c r="C285" s="291"/>
      <c r="D285" s="290"/>
      <c r="E285" s="728"/>
      <c r="F285" s="729"/>
    </row>
    <row r="286" spans="1:6">
      <c r="A286" s="293"/>
      <c r="B286" s="292" t="s">
        <v>1518</v>
      </c>
      <c r="C286" s="291"/>
      <c r="D286" s="290"/>
      <c r="E286" s="728"/>
      <c r="F286" s="729"/>
    </row>
    <row r="287" spans="1:6">
      <c r="A287" s="293"/>
      <c r="B287" s="292" t="s">
        <v>1517</v>
      </c>
      <c r="C287" s="291"/>
      <c r="D287" s="290"/>
      <c r="E287" s="728"/>
      <c r="F287" s="729"/>
    </row>
    <row r="288" spans="1:6">
      <c r="A288" s="293"/>
      <c r="B288" s="292"/>
      <c r="C288" s="291"/>
      <c r="D288" s="290"/>
      <c r="E288" s="728"/>
      <c r="F288" s="729"/>
    </row>
    <row r="289" spans="1:6">
      <c r="A289" s="293"/>
      <c r="B289" s="292" t="s">
        <v>1516</v>
      </c>
      <c r="C289" s="291"/>
      <c r="D289" s="290"/>
      <c r="E289" s="728"/>
      <c r="F289" s="729"/>
    </row>
    <row r="290" spans="1:6">
      <c r="A290" s="293"/>
      <c r="B290" s="292"/>
      <c r="C290" s="291"/>
      <c r="D290" s="290"/>
      <c r="E290" s="728"/>
      <c r="F290" s="729"/>
    </row>
    <row r="291" spans="1:6">
      <c r="A291" s="293"/>
      <c r="B291" s="292" t="s">
        <v>1515</v>
      </c>
      <c r="C291" s="290">
        <v>180</v>
      </c>
      <c r="D291" s="290" t="s">
        <v>171</v>
      </c>
      <c r="E291" s="728"/>
      <c r="F291" s="729">
        <f>ROUND(C291*E291,2)</f>
        <v>0</v>
      </c>
    </row>
    <row r="292" spans="1:6" ht="25.5">
      <c r="A292" s="293"/>
      <c r="B292" s="292" t="s">
        <v>1514</v>
      </c>
      <c r="C292" s="290">
        <v>90</v>
      </c>
      <c r="D292" s="290" t="s">
        <v>171</v>
      </c>
      <c r="E292" s="728"/>
      <c r="F292" s="729">
        <f>ROUND(C292*E292,2)</f>
        <v>0</v>
      </c>
    </row>
    <row r="293" spans="1:6">
      <c r="A293" s="293"/>
      <c r="B293" s="292"/>
      <c r="C293" s="290"/>
      <c r="D293" s="290"/>
      <c r="E293" s="728"/>
      <c r="F293" s="729"/>
    </row>
    <row r="294" spans="1:6">
      <c r="A294" s="293"/>
      <c r="B294" s="292" t="s">
        <v>1513</v>
      </c>
      <c r="C294" s="290"/>
      <c r="D294" s="290"/>
      <c r="E294" s="728"/>
      <c r="F294" s="729"/>
    </row>
    <row r="295" spans="1:6">
      <c r="A295" s="293"/>
      <c r="B295" s="292"/>
      <c r="C295" s="291"/>
      <c r="D295" s="290"/>
      <c r="E295" s="728"/>
      <c r="F295" s="729"/>
    </row>
    <row r="296" spans="1:6">
      <c r="A296" s="293" t="s">
        <v>1512</v>
      </c>
      <c r="B296" s="292" t="s">
        <v>1511</v>
      </c>
      <c r="C296" s="290">
        <v>3</v>
      </c>
      <c r="D296" s="290" t="s">
        <v>171</v>
      </c>
      <c r="E296" s="728"/>
      <c r="F296" s="729">
        <f>ROUND(C296*E296,2)</f>
        <v>0</v>
      </c>
    </row>
    <row r="297" spans="1:6">
      <c r="A297" s="293" t="s">
        <v>1510</v>
      </c>
      <c r="B297" s="292" t="s">
        <v>1509</v>
      </c>
      <c r="C297" s="291">
        <v>1</v>
      </c>
      <c r="D297" s="290" t="s">
        <v>171</v>
      </c>
      <c r="E297" s="728"/>
      <c r="F297" s="729">
        <f>ROUND(C297*E297,2)</f>
        <v>0</v>
      </c>
    </row>
    <row r="298" spans="1:6">
      <c r="A298" s="293" t="s">
        <v>1508</v>
      </c>
      <c r="B298" s="292" t="s">
        <v>1507</v>
      </c>
      <c r="C298" s="291">
        <v>14</v>
      </c>
      <c r="D298" s="290" t="s">
        <v>171</v>
      </c>
      <c r="E298" s="728"/>
      <c r="F298" s="729">
        <f>ROUND(C298*E298,2)</f>
        <v>0</v>
      </c>
    </row>
    <row r="299" spans="1:6">
      <c r="A299" s="293" t="s">
        <v>1506</v>
      </c>
      <c r="B299" s="292" t="s">
        <v>1505</v>
      </c>
      <c r="C299" s="290">
        <v>13</v>
      </c>
      <c r="D299" s="290" t="s">
        <v>171</v>
      </c>
      <c r="E299" s="728"/>
      <c r="F299" s="729">
        <f>ROUND(C299*E299,2)</f>
        <v>0</v>
      </c>
    </row>
    <row r="300" spans="1:6">
      <c r="A300" s="293"/>
      <c r="B300" s="292"/>
      <c r="C300" s="290"/>
      <c r="D300" s="290"/>
      <c r="E300" s="728"/>
      <c r="F300" s="729"/>
    </row>
    <row r="301" spans="1:6">
      <c r="A301" s="293" t="s">
        <v>1504</v>
      </c>
      <c r="B301" s="292" t="s">
        <v>1503</v>
      </c>
      <c r="C301" s="290">
        <v>1</v>
      </c>
      <c r="D301" s="290" t="s">
        <v>171</v>
      </c>
      <c r="E301" s="728"/>
      <c r="F301" s="729">
        <f t="shared" ref="F301:F307" si="0">ROUND(C301*E301,2)</f>
        <v>0</v>
      </c>
    </row>
    <row r="302" spans="1:6">
      <c r="A302" s="293" t="s">
        <v>1502</v>
      </c>
      <c r="B302" s="292" t="s">
        <v>1501</v>
      </c>
      <c r="C302" s="291">
        <v>1</v>
      </c>
      <c r="D302" s="290" t="s">
        <v>171</v>
      </c>
      <c r="E302" s="728"/>
      <c r="F302" s="729">
        <f t="shared" si="0"/>
        <v>0</v>
      </c>
    </row>
    <row r="303" spans="1:6">
      <c r="A303" s="293" t="s">
        <v>1500</v>
      </c>
      <c r="B303" s="292" t="s">
        <v>1499</v>
      </c>
      <c r="C303" s="291">
        <v>1</v>
      </c>
      <c r="D303" s="290" t="s">
        <v>171</v>
      </c>
      <c r="E303" s="728"/>
      <c r="F303" s="729">
        <f t="shared" si="0"/>
        <v>0</v>
      </c>
    </row>
    <row r="304" spans="1:6">
      <c r="A304" s="293" t="s">
        <v>1498</v>
      </c>
      <c r="B304" s="292" t="s">
        <v>1497</v>
      </c>
      <c r="C304" s="291">
        <v>3</v>
      </c>
      <c r="D304" s="290" t="s">
        <v>171</v>
      </c>
      <c r="E304" s="728"/>
      <c r="F304" s="729">
        <f t="shared" si="0"/>
        <v>0</v>
      </c>
    </row>
    <row r="305" spans="1:6">
      <c r="A305" s="293" t="s">
        <v>1496</v>
      </c>
      <c r="B305" s="292" t="s">
        <v>1495</v>
      </c>
      <c r="C305" s="291">
        <v>4</v>
      </c>
      <c r="D305" s="290" t="s">
        <v>171</v>
      </c>
      <c r="E305" s="728"/>
      <c r="F305" s="729">
        <f t="shared" si="0"/>
        <v>0</v>
      </c>
    </row>
    <row r="306" spans="1:6">
      <c r="A306" s="293" t="s">
        <v>1494</v>
      </c>
      <c r="B306" s="292" t="s">
        <v>1493</v>
      </c>
      <c r="C306" s="291">
        <v>6</v>
      </c>
      <c r="D306" s="290" t="s">
        <v>171</v>
      </c>
      <c r="E306" s="728"/>
      <c r="F306" s="729">
        <f t="shared" si="0"/>
        <v>0</v>
      </c>
    </row>
    <row r="307" spans="1:6">
      <c r="A307" s="293" t="s">
        <v>1492</v>
      </c>
      <c r="B307" s="292" t="s">
        <v>1491</v>
      </c>
      <c r="C307" s="291">
        <v>5</v>
      </c>
      <c r="D307" s="290" t="s">
        <v>171</v>
      </c>
      <c r="E307" s="728"/>
      <c r="F307" s="729">
        <f t="shared" si="0"/>
        <v>0</v>
      </c>
    </row>
    <row r="308" spans="1:6">
      <c r="A308" s="293"/>
      <c r="B308" s="292"/>
      <c r="C308" s="291"/>
      <c r="D308" s="290"/>
      <c r="E308" s="728"/>
      <c r="F308" s="729"/>
    </row>
    <row r="309" spans="1:6" ht="25.5">
      <c r="A309" s="293" t="s">
        <v>1490</v>
      </c>
      <c r="B309" s="292" t="s">
        <v>1489</v>
      </c>
      <c r="C309" s="291">
        <v>1</v>
      </c>
      <c r="D309" s="290" t="s">
        <v>171</v>
      </c>
      <c r="E309" s="728"/>
      <c r="F309" s="729">
        <f>ROUND(C309*E309,2)</f>
        <v>0</v>
      </c>
    </row>
    <row r="310" spans="1:6" ht="25.5">
      <c r="A310" s="293" t="s">
        <v>1488</v>
      </c>
      <c r="B310" s="292" t="s">
        <v>1487</v>
      </c>
      <c r="C310" s="291">
        <v>4</v>
      </c>
      <c r="D310" s="290" t="s">
        <v>171</v>
      </c>
      <c r="E310" s="728"/>
      <c r="F310" s="729">
        <f>ROUND(C310*E310,2)</f>
        <v>0</v>
      </c>
    </row>
    <row r="311" spans="1:6" ht="25.5">
      <c r="A311" s="293" t="s">
        <v>1486</v>
      </c>
      <c r="B311" s="292" t="s">
        <v>1485</v>
      </c>
      <c r="C311" s="291">
        <v>3</v>
      </c>
      <c r="D311" s="290" t="s">
        <v>171</v>
      </c>
      <c r="E311" s="728"/>
      <c r="F311" s="729">
        <f>ROUND(C311*E311,2)</f>
        <v>0</v>
      </c>
    </row>
    <row r="312" spans="1:6" ht="25.5">
      <c r="A312" s="293" t="s">
        <v>1484</v>
      </c>
      <c r="B312" s="292" t="s">
        <v>1483</v>
      </c>
      <c r="C312" s="291">
        <v>4</v>
      </c>
      <c r="D312" s="290" t="s">
        <v>171</v>
      </c>
      <c r="E312" s="728"/>
      <c r="F312" s="729">
        <f>ROUND(C312*E312,2)</f>
        <v>0</v>
      </c>
    </row>
    <row r="313" spans="1:6">
      <c r="A313" s="293"/>
      <c r="B313" s="292"/>
      <c r="C313" s="291"/>
      <c r="D313" s="290"/>
      <c r="E313" s="728"/>
      <c r="F313" s="729"/>
    </row>
    <row r="314" spans="1:6">
      <c r="A314" s="293" t="s">
        <v>1482</v>
      </c>
      <c r="B314" s="292" t="s">
        <v>1481</v>
      </c>
      <c r="C314" s="291">
        <v>6</v>
      </c>
      <c r="D314" s="290" t="s">
        <v>171</v>
      </c>
      <c r="E314" s="728"/>
      <c r="F314" s="729">
        <f>ROUND(C314*E314,2)</f>
        <v>0</v>
      </c>
    </row>
    <row r="315" spans="1:6">
      <c r="A315" s="293" t="s">
        <v>1480</v>
      </c>
      <c r="B315" s="292" t="s">
        <v>1479</v>
      </c>
      <c r="C315" s="291">
        <v>5</v>
      </c>
      <c r="D315" s="290" t="s">
        <v>171</v>
      </c>
      <c r="E315" s="728"/>
      <c r="F315" s="729">
        <f>ROUND(C315*E315,2)</f>
        <v>0</v>
      </c>
    </row>
    <row r="316" spans="1:6">
      <c r="A316" s="293"/>
      <c r="B316" s="292"/>
      <c r="C316" s="291"/>
      <c r="D316" s="290"/>
      <c r="E316" s="728"/>
      <c r="F316" s="729"/>
    </row>
    <row r="317" spans="1:6">
      <c r="A317" s="293" t="s">
        <v>1369</v>
      </c>
      <c r="B317" s="292" t="s">
        <v>1478</v>
      </c>
      <c r="C317" s="291">
        <v>2</v>
      </c>
      <c r="D317" s="290" t="s">
        <v>171</v>
      </c>
      <c r="E317" s="728"/>
      <c r="F317" s="729">
        <f>ROUND(C317*E317,2)</f>
        <v>0</v>
      </c>
    </row>
    <row r="318" spans="1:6">
      <c r="A318" s="293"/>
      <c r="B318" s="292"/>
      <c r="C318" s="291"/>
      <c r="D318" s="290"/>
      <c r="E318" s="728"/>
      <c r="F318" s="729"/>
    </row>
    <row r="319" spans="1:6" ht="25.5">
      <c r="A319" s="293" t="s">
        <v>1477</v>
      </c>
      <c r="B319" s="292" t="s">
        <v>1476</v>
      </c>
      <c r="C319" s="291">
        <v>3</v>
      </c>
      <c r="D319" s="290" t="s">
        <v>171</v>
      </c>
      <c r="E319" s="728"/>
      <c r="F319" s="729">
        <f t="shared" ref="F319:F326" si="1">ROUND(C319*E319,2)</f>
        <v>0</v>
      </c>
    </row>
    <row r="320" spans="1:6" ht="25.5">
      <c r="A320" s="293" t="s">
        <v>1475</v>
      </c>
      <c r="B320" s="292" t="s">
        <v>1474</v>
      </c>
      <c r="C320" s="291">
        <v>2</v>
      </c>
      <c r="D320" s="290" t="s">
        <v>171</v>
      </c>
      <c r="E320" s="728"/>
      <c r="F320" s="729">
        <f t="shared" si="1"/>
        <v>0</v>
      </c>
    </row>
    <row r="321" spans="1:6" ht="25.5">
      <c r="A321" s="293" t="s">
        <v>1473</v>
      </c>
      <c r="B321" s="292" t="s">
        <v>1472</v>
      </c>
      <c r="C321" s="290">
        <v>17</v>
      </c>
      <c r="D321" s="290" t="s">
        <v>171</v>
      </c>
      <c r="E321" s="728"/>
      <c r="F321" s="729">
        <f t="shared" si="1"/>
        <v>0</v>
      </c>
    </row>
    <row r="322" spans="1:6" ht="25.5">
      <c r="A322" s="293" t="s">
        <v>1471</v>
      </c>
      <c r="B322" s="292" t="s">
        <v>1470</v>
      </c>
      <c r="C322" s="290">
        <v>20</v>
      </c>
      <c r="D322" s="290" t="s">
        <v>171</v>
      </c>
      <c r="E322" s="728"/>
      <c r="F322" s="729">
        <f t="shared" si="1"/>
        <v>0</v>
      </c>
    </row>
    <row r="323" spans="1:6" ht="25.5">
      <c r="A323" s="293" t="s">
        <v>1469</v>
      </c>
      <c r="B323" s="292" t="s">
        <v>1468</v>
      </c>
      <c r="C323" s="290">
        <v>32</v>
      </c>
      <c r="D323" s="290" t="s">
        <v>171</v>
      </c>
      <c r="E323" s="728"/>
      <c r="F323" s="729">
        <f t="shared" si="1"/>
        <v>0</v>
      </c>
    </row>
    <row r="324" spans="1:6" ht="25.5">
      <c r="A324" s="293" t="s">
        <v>1467</v>
      </c>
      <c r="B324" s="292" t="s">
        <v>1466</v>
      </c>
      <c r="C324" s="290">
        <v>25</v>
      </c>
      <c r="D324" s="290" t="s">
        <v>171</v>
      </c>
      <c r="E324" s="728"/>
      <c r="F324" s="729">
        <f t="shared" si="1"/>
        <v>0</v>
      </c>
    </row>
    <row r="325" spans="1:6" ht="25.5">
      <c r="A325" s="293" t="s">
        <v>1465</v>
      </c>
      <c r="B325" s="292" t="s">
        <v>1464</v>
      </c>
      <c r="C325" s="290">
        <v>10</v>
      </c>
      <c r="D325" s="290" t="s">
        <v>171</v>
      </c>
      <c r="E325" s="728"/>
      <c r="F325" s="729">
        <f t="shared" si="1"/>
        <v>0</v>
      </c>
    </row>
    <row r="326" spans="1:6" ht="25.5">
      <c r="A326" s="293" t="s">
        <v>1463</v>
      </c>
      <c r="B326" s="292" t="s">
        <v>1462</v>
      </c>
      <c r="C326" s="290">
        <v>13</v>
      </c>
      <c r="D326" s="290" t="s">
        <v>171</v>
      </c>
      <c r="E326" s="728"/>
      <c r="F326" s="729">
        <f t="shared" si="1"/>
        <v>0</v>
      </c>
    </row>
    <row r="327" spans="1:6">
      <c r="A327" s="293"/>
      <c r="B327" s="292"/>
      <c r="C327" s="291"/>
      <c r="D327" s="290"/>
      <c r="E327" s="728"/>
      <c r="F327" s="729"/>
    </row>
    <row r="328" spans="1:6">
      <c r="A328" s="293" t="s">
        <v>1461</v>
      </c>
      <c r="B328" s="292" t="s">
        <v>1460</v>
      </c>
      <c r="C328" s="291">
        <v>20</v>
      </c>
      <c r="D328" s="290" t="s">
        <v>171</v>
      </c>
      <c r="E328" s="728"/>
      <c r="F328" s="729">
        <f t="shared" ref="F328:F335" si="2">ROUND(C328*E328,2)</f>
        <v>0</v>
      </c>
    </row>
    <row r="329" spans="1:6">
      <c r="A329" s="293" t="s">
        <v>1459</v>
      </c>
      <c r="B329" s="292" t="s">
        <v>1458</v>
      </c>
      <c r="C329" s="291">
        <v>18</v>
      </c>
      <c r="D329" s="290" t="s">
        <v>171</v>
      </c>
      <c r="E329" s="728"/>
      <c r="F329" s="729">
        <f t="shared" si="2"/>
        <v>0</v>
      </c>
    </row>
    <row r="330" spans="1:6">
      <c r="A330" s="293" t="s">
        <v>1457</v>
      </c>
      <c r="B330" s="292" t="s">
        <v>1456</v>
      </c>
      <c r="C330" s="291">
        <v>15</v>
      </c>
      <c r="D330" s="290" t="s">
        <v>171</v>
      </c>
      <c r="E330" s="728"/>
      <c r="F330" s="729">
        <f t="shared" si="2"/>
        <v>0</v>
      </c>
    </row>
    <row r="331" spans="1:6">
      <c r="A331" s="293" t="s">
        <v>1455</v>
      </c>
      <c r="B331" s="292" t="s">
        <v>1454</v>
      </c>
      <c r="C331" s="291">
        <v>20</v>
      </c>
      <c r="D331" s="290" t="s">
        <v>171</v>
      </c>
      <c r="E331" s="728"/>
      <c r="F331" s="729">
        <f t="shared" si="2"/>
        <v>0</v>
      </c>
    </row>
    <row r="332" spans="1:6">
      <c r="A332" s="293" t="s">
        <v>1453</v>
      </c>
      <c r="B332" s="292" t="s">
        <v>1452</v>
      </c>
      <c r="C332" s="291">
        <v>150</v>
      </c>
      <c r="D332" s="290" t="s">
        <v>171</v>
      </c>
      <c r="E332" s="728"/>
      <c r="F332" s="729">
        <f t="shared" si="2"/>
        <v>0</v>
      </c>
    </row>
    <row r="333" spans="1:6">
      <c r="A333" s="293" t="s">
        <v>1451</v>
      </c>
      <c r="B333" s="292" t="s">
        <v>1450</v>
      </c>
      <c r="C333" s="291">
        <v>50</v>
      </c>
      <c r="D333" s="290" t="s">
        <v>171</v>
      </c>
      <c r="E333" s="728"/>
      <c r="F333" s="729">
        <f t="shared" si="2"/>
        <v>0</v>
      </c>
    </row>
    <row r="334" spans="1:6">
      <c r="A334" s="293" t="s">
        <v>1449</v>
      </c>
      <c r="B334" s="292" t="s">
        <v>1448</v>
      </c>
      <c r="C334" s="291">
        <v>50</v>
      </c>
      <c r="D334" s="290" t="s">
        <v>171</v>
      </c>
      <c r="E334" s="728"/>
      <c r="F334" s="729">
        <f t="shared" si="2"/>
        <v>0</v>
      </c>
    </row>
    <row r="335" spans="1:6">
      <c r="A335" s="293" t="s">
        <v>1447</v>
      </c>
      <c r="B335" s="292" t="s">
        <v>1446</v>
      </c>
      <c r="C335" s="291">
        <v>100</v>
      </c>
      <c r="D335" s="290" t="s">
        <v>171</v>
      </c>
      <c r="E335" s="728"/>
      <c r="F335" s="729">
        <f t="shared" si="2"/>
        <v>0</v>
      </c>
    </row>
    <row r="336" spans="1:6">
      <c r="A336" s="293"/>
      <c r="B336" s="292"/>
      <c r="C336" s="291"/>
      <c r="D336" s="290"/>
      <c r="E336" s="728"/>
      <c r="F336" s="729"/>
    </row>
    <row r="337" spans="1:6" ht="25.5">
      <c r="A337" s="293"/>
      <c r="B337" s="292" t="s">
        <v>1445</v>
      </c>
      <c r="C337" s="291">
        <v>41</v>
      </c>
      <c r="D337" s="290" t="s">
        <v>171</v>
      </c>
      <c r="E337" s="728"/>
      <c r="F337" s="729">
        <f t="shared" ref="F337:F349" si="3">ROUND(C337*E337,2)</f>
        <v>0</v>
      </c>
    </row>
    <row r="338" spans="1:6" ht="25.5">
      <c r="A338" s="293"/>
      <c r="B338" s="292" t="s">
        <v>1354</v>
      </c>
      <c r="C338" s="291">
        <v>26</v>
      </c>
      <c r="D338" s="290" t="s">
        <v>171</v>
      </c>
      <c r="E338" s="728"/>
      <c r="F338" s="729">
        <f t="shared" si="3"/>
        <v>0</v>
      </c>
    </row>
    <row r="339" spans="1:6">
      <c r="A339" s="293"/>
      <c r="B339" s="292" t="s">
        <v>1353</v>
      </c>
      <c r="C339" s="291">
        <v>50</v>
      </c>
      <c r="D339" s="290" t="s">
        <v>171</v>
      </c>
      <c r="E339" s="728"/>
      <c r="F339" s="729">
        <f t="shared" si="3"/>
        <v>0</v>
      </c>
    </row>
    <row r="340" spans="1:6" ht="38.25">
      <c r="A340" s="293"/>
      <c r="B340" s="292" t="s">
        <v>1444</v>
      </c>
      <c r="C340" s="291">
        <v>50</v>
      </c>
      <c r="D340" s="290" t="s">
        <v>171</v>
      </c>
      <c r="E340" s="728"/>
      <c r="F340" s="729">
        <f t="shared" si="3"/>
        <v>0</v>
      </c>
    </row>
    <row r="341" spans="1:6">
      <c r="A341" s="293"/>
      <c r="B341" s="292" t="s">
        <v>1443</v>
      </c>
      <c r="C341" s="290">
        <v>41</v>
      </c>
      <c r="D341" s="290" t="s">
        <v>171</v>
      </c>
      <c r="E341" s="728"/>
      <c r="F341" s="729">
        <f t="shared" si="3"/>
        <v>0</v>
      </c>
    </row>
    <row r="342" spans="1:6">
      <c r="A342" s="293"/>
      <c r="B342" s="292" t="s">
        <v>1352</v>
      </c>
      <c r="C342" s="290">
        <v>6</v>
      </c>
      <c r="D342" s="290" t="s">
        <v>171</v>
      </c>
      <c r="E342" s="728"/>
      <c r="F342" s="729">
        <f t="shared" si="3"/>
        <v>0</v>
      </c>
    </row>
    <row r="343" spans="1:6">
      <c r="A343" s="293"/>
      <c r="B343" s="292" t="s">
        <v>1442</v>
      </c>
      <c r="C343" s="291">
        <v>3</v>
      </c>
      <c r="D343" s="290" t="s">
        <v>171</v>
      </c>
      <c r="E343" s="728"/>
      <c r="F343" s="729">
        <f t="shared" si="3"/>
        <v>0</v>
      </c>
    </row>
    <row r="344" spans="1:6">
      <c r="A344" s="293"/>
      <c r="B344" s="292" t="s">
        <v>1350</v>
      </c>
      <c r="C344" s="291">
        <v>40</v>
      </c>
      <c r="D344" s="290" t="s">
        <v>171</v>
      </c>
      <c r="E344" s="728"/>
      <c r="F344" s="729">
        <f t="shared" si="3"/>
        <v>0</v>
      </c>
    </row>
    <row r="345" spans="1:6">
      <c r="A345" s="293"/>
      <c r="B345" s="292" t="s">
        <v>1349</v>
      </c>
      <c r="C345" s="291">
        <v>32</v>
      </c>
      <c r="D345" s="290" t="s">
        <v>171</v>
      </c>
      <c r="E345" s="728"/>
      <c r="F345" s="729">
        <f t="shared" si="3"/>
        <v>0</v>
      </c>
    </row>
    <row r="346" spans="1:6">
      <c r="A346" s="293"/>
      <c r="B346" s="292" t="s">
        <v>1441</v>
      </c>
      <c r="C346" s="291">
        <v>20</v>
      </c>
      <c r="D346" s="290" t="s">
        <v>171</v>
      </c>
      <c r="E346" s="728"/>
      <c r="F346" s="729">
        <f t="shared" si="3"/>
        <v>0</v>
      </c>
    </row>
    <row r="347" spans="1:6">
      <c r="A347" s="293"/>
      <c r="B347" s="292" t="s">
        <v>1440</v>
      </c>
      <c r="C347" s="291">
        <v>6</v>
      </c>
      <c r="D347" s="290" t="s">
        <v>171</v>
      </c>
      <c r="E347" s="728"/>
      <c r="F347" s="729">
        <f t="shared" si="3"/>
        <v>0</v>
      </c>
    </row>
    <row r="348" spans="1:6">
      <c r="A348" s="293"/>
      <c r="B348" s="292" t="s">
        <v>1439</v>
      </c>
      <c r="C348" s="291">
        <v>10</v>
      </c>
      <c r="D348" s="290" t="s">
        <v>171</v>
      </c>
      <c r="E348" s="728"/>
      <c r="F348" s="729">
        <f t="shared" si="3"/>
        <v>0</v>
      </c>
    </row>
    <row r="349" spans="1:6">
      <c r="A349" s="293"/>
      <c r="B349" s="292" t="s">
        <v>1438</v>
      </c>
      <c r="C349" s="291">
        <v>20</v>
      </c>
      <c r="D349" s="290" t="s">
        <v>171</v>
      </c>
      <c r="E349" s="728"/>
      <c r="F349" s="729">
        <f t="shared" si="3"/>
        <v>0</v>
      </c>
    </row>
    <row r="350" spans="1:6">
      <c r="A350" s="293"/>
      <c r="B350" s="292"/>
      <c r="C350" s="291"/>
      <c r="D350" s="290"/>
      <c r="E350" s="728"/>
      <c r="F350" s="729"/>
    </row>
    <row r="351" spans="1:6">
      <c r="A351" s="293"/>
      <c r="B351" s="292" t="s">
        <v>1437</v>
      </c>
      <c r="C351" s="290"/>
      <c r="D351" s="290"/>
      <c r="E351" s="728"/>
      <c r="F351" s="729"/>
    </row>
    <row r="352" spans="1:6">
      <c r="A352" s="293"/>
      <c r="B352" s="292" t="s">
        <v>1436</v>
      </c>
      <c r="C352" s="290"/>
      <c r="D352" s="290"/>
      <c r="E352" s="728"/>
      <c r="F352" s="729"/>
    </row>
    <row r="353" spans="1:6" ht="25.5">
      <c r="A353" s="293"/>
      <c r="B353" s="292" t="s">
        <v>1345</v>
      </c>
      <c r="C353" s="291"/>
      <c r="D353" s="290"/>
      <c r="E353" s="728"/>
      <c r="F353" s="729"/>
    </row>
    <row r="354" spans="1:6">
      <c r="A354" s="293"/>
      <c r="B354" s="292" t="s">
        <v>1420</v>
      </c>
      <c r="C354" s="291">
        <v>150</v>
      </c>
      <c r="D354" s="290" t="s">
        <v>161</v>
      </c>
      <c r="E354" s="728"/>
      <c r="F354" s="729">
        <f t="shared" ref="F354:F360" si="4">ROUND(C354*E354,2)</f>
        <v>0</v>
      </c>
    </row>
    <row r="355" spans="1:6">
      <c r="A355" s="293"/>
      <c r="B355" s="292" t="s">
        <v>1419</v>
      </c>
      <c r="C355" s="291">
        <v>480</v>
      </c>
      <c r="D355" s="290" t="s">
        <v>161</v>
      </c>
      <c r="E355" s="728"/>
      <c r="F355" s="729">
        <f t="shared" si="4"/>
        <v>0</v>
      </c>
    </row>
    <row r="356" spans="1:6">
      <c r="A356" s="293"/>
      <c r="B356" s="292" t="s">
        <v>1418</v>
      </c>
      <c r="C356" s="291">
        <v>350</v>
      </c>
      <c r="D356" s="290" t="s">
        <v>161</v>
      </c>
      <c r="E356" s="728"/>
      <c r="F356" s="729">
        <f t="shared" si="4"/>
        <v>0</v>
      </c>
    </row>
    <row r="357" spans="1:6">
      <c r="A357" s="293"/>
      <c r="B357" s="292" t="s">
        <v>1417</v>
      </c>
      <c r="C357" s="291">
        <v>320</v>
      </c>
      <c r="D357" s="290" t="s">
        <v>161</v>
      </c>
      <c r="E357" s="728"/>
      <c r="F357" s="729">
        <f t="shared" si="4"/>
        <v>0</v>
      </c>
    </row>
    <row r="358" spans="1:6">
      <c r="A358" s="293"/>
      <c r="B358" s="292" t="s">
        <v>1416</v>
      </c>
      <c r="C358" s="291">
        <v>280</v>
      </c>
      <c r="D358" s="290" t="s">
        <v>161</v>
      </c>
      <c r="E358" s="728"/>
      <c r="F358" s="729">
        <f t="shared" si="4"/>
        <v>0</v>
      </c>
    </row>
    <row r="359" spans="1:6">
      <c r="A359" s="293"/>
      <c r="B359" s="292" t="s">
        <v>1415</v>
      </c>
      <c r="C359" s="291">
        <v>220</v>
      </c>
      <c r="D359" s="290" t="s">
        <v>161</v>
      </c>
      <c r="E359" s="728"/>
      <c r="F359" s="729">
        <f t="shared" si="4"/>
        <v>0</v>
      </c>
    </row>
    <row r="360" spans="1:6">
      <c r="A360" s="293"/>
      <c r="B360" s="292" t="s">
        <v>1414</v>
      </c>
      <c r="C360" s="291">
        <v>250</v>
      </c>
      <c r="D360" s="290" t="s">
        <v>161</v>
      </c>
      <c r="E360" s="728"/>
      <c r="F360" s="729">
        <f t="shared" si="4"/>
        <v>0</v>
      </c>
    </row>
    <row r="361" spans="1:6">
      <c r="A361" s="293"/>
      <c r="B361" s="292"/>
      <c r="C361" s="290"/>
      <c r="D361" s="290"/>
      <c r="E361" s="728"/>
      <c r="F361" s="729"/>
    </row>
    <row r="362" spans="1:6">
      <c r="A362" s="293"/>
      <c r="B362" s="292" t="s">
        <v>1346</v>
      </c>
      <c r="C362" s="290"/>
      <c r="D362" s="290"/>
      <c r="E362" s="728"/>
      <c r="F362" s="729"/>
    </row>
    <row r="363" spans="1:6" ht="25.5">
      <c r="A363" s="293"/>
      <c r="B363" s="292" t="s">
        <v>1345</v>
      </c>
      <c r="C363" s="290"/>
      <c r="D363" s="290"/>
      <c r="E363" s="728"/>
      <c r="F363" s="729"/>
    </row>
    <row r="364" spans="1:6">
      <c r="A364" s="293"/>
      <c r="B364" s="292" t="s">
        <v>1335</v>
      </c>
      <c r="C364" s="290">
        <v>300</v>
      </c>
      <c r="D364" s="290" t="s">
        <v>161</v>
      </c>
      <c r="E364" s="728"/>
      <c r="F364" s="729">
        <f>ROUND(C364*E364,2)</f>
        <v>0</v>
      </c>
    </row>
    <row r="365" spans="1:6">
      <c r="A365" s="293"/>
      <c r="B365" s="292" t="s">
        <v>1334</v>
      </c>
      <c r="C365" s="291">
        <v>80</v>
      </c>
      <c r="D365" s="290" t="s">
        <v>161</v>
      </c>
      <c r="E365" s="728"/>
      <c r="F365" s="729">
        <f>ROUND(C365*E365,2)</f>
        <v>0</v>
      </c>
    </row>
    <row r="366" spans="1:6">
      <c r="A366" s="293"/>
      <c r="B366" s="292" t="s">
        <v>1332</v>
      </c>
      <c r="C366" s="290">
        <v>50</v>
      </c>
      <c r="D366" s="290" t="s">
        <v>161</v>
      </c>
      <c r="E366" s="728"/>
      <c r="F366" s="729">
        <f>ROUND(C366*E366,2)</f>
        <v>0</v>
      </c>
    </row>
    <row r="367" spans="1:6">
      <c r="A367" s="293"/>
      <c r="B367" s="292" t="s">
        <v>1344</v>
      </c>
      <c r="C367" s="291">
        <v>40</v>
      </c>
      <c r="D367" s="290" t="s">
        <v>171</v>
      </c>
      <c r="E367" s="728"/>
      <c r="F367" s="729">
        <f>ROUND(C367*E367,2)</f>
        <v>0</v>
      </c>
    </row>
    <row r="368" spans="1:6">
      <c r="A368" s="293"/>
      <c r="B368" s="292" t="s">
        <v>1435</v>
      </c>
      <c r="C368" s="291">
        <v>2480</v>
      </c>
      <c r="D368" s="290" t="s">
        <v>161</v>
      </c>
      <c r="E368" s="728"/>
      <c r="F368" s="729">
        <f>ROUND(C368*E368,2)</f>
        <v>0</v>
      </c>
    </row>
    <row r="369" spans="1:6">
      <c r="A369" s="293"/>
      <c r="B369" s="292"/>
      <c r="C369" s="290"/>
      <c r="D369" s="290"/>
      <c r="E369" s="728"/>
      <c r="F369" s="729"/>
    </row>
    <row r="370" spans="1:6">
      <c r="A370" s="293"/>
      <c r="B370" s="292" t="s">
        <v>1434</v>
      </c>
      <c r="C370" s="290"/>
      <c r="D370" s="290"/>
      <c r="E370" s="728"/>
      <c r="F370" s="729"/>
    </row>
    <row r="371" spans="1:6">
      <c r="A371" s="293"/>
      <c r="B371" s="292"/>
      <c r="C371" s="290"/>
      <c r="D371" s="290"/>
      <c r="E371" s="728"/>
      <c r="F371" s="729"/>
    </row>
    <row r="372" spans="1:6" ht="25.5">
      <c r="A372" s="293"/>
      <c r="B372" s="292" t="s">
        <v>1433</v>
      </c>
      <c r="C372" s="291"/>
      <c r="D372" s="290"/>
      <c r="E372" s="728"/>
      <c r="F372" s="729"/>
    </row>
    <row r="373" spans="1:6">
      <c r="A373" s="293"/>
      <c r="B373" s="292" t="s">
        <v>1432</v>
      </c>
      <c r="C373" s="291">
        <v>150</v>
      </c>
      <c r="D373" s="290" t="s">
        <v>161</v>
      </c>
      <c r="E373" s="728"/>
      <c r="F373" s="729">
        <f t="shared" ref="F373:F382" si="5">ROUND(C373*E373,2)</f>
        <v>0</v>
      </c>
    </row>
    <row r="374" spans="1:6">
      <c r="A374" s="293"/>
      <c r="B374" s="292" t="s">
        <v>1431</v>
      </c>
      <c r="C374" s="291">
        <v>480</v>
      </c>
      <c r="D374" s="290" t="s">
        <v>161</v>
      </c>
      <c r="E374" s="728"/>
      <c r="F374" s="729">
        <f t="shared" si="5"/>
        <v>0</v>
      </c>
    </row>
    <row r="375" spans="1:6">
      <c r="A375" s="293"/>
      <c r="B375" s="292" t="s">
        <v>1430</v>
      </c>
      <c r="C375" s="291">
        <v>350</v>
      </c>
      <c r="D375" s="290" t="s">
        <v>161</v>
      </c>
      <c r="E375" s="728"/>
      <c r="F375" s="729">
        <f t="shared" si="5"/>
        <v>0</v>
      </c>
    </row>
    <row r="376" spans="1:6">
      <c r="A376" s="293"/>
      <c r="B376" s="292" t="s">
        <v>1429</v>
      </c>
      <c r="C376" s="291">
        <v>320</v>
      </c>
      <c r="D376" s="290" t="s">
        <v>161</v>
      </c>
      <c r="E376" s="728"/>
      <c r="F376" s="729">
        <f t="shared" si="5"/>
        <v>0</v>
      </c>
    </row>
    <row r="377" spans="1:6">
      <c r="A377" s="293"/>
      <c r="B377" s="292" t="s">
        <v>1428</v>
      </c>
      <c r="C377" s="291">
        <v>280</v>
      </c>
      <c r="D377" s="290" t="s">
        <v>161</v>
      </c>
      <c r="E377" s="728"/>
      <c r="F377" s="729">
        <f t="shared" si="5"/>
        <v>0</v>
      </c>
    </row>
    <row r="378" spans="1:6">
      <c r="A378" s="293"/>
      <c r="B378" s="292" t="s">
        <v>1427</v>
      </c>
      <c r="C378" s="291">
        <v>220</v>
      </c>
      <c r="D378" s="290" t="s">
        <v>161</v>
      </c>
      <c r="E378" s="728"/>
      <c r="F378" s="729">
        <f t="shared" si="5"/>
        <v>0</v>
      </c>
    </row>
    <row r="379" spans="1:6">
      <c r="A379" s="293"/>
      <c r="B379" s="292" t="s">
        <v>1426</v>
      </c>
      <c r="C379" s="291">
        <v>250</v>
      </c>
      <c r="D379" s="290" t="s">
        <v>161</v>
      </c>
      <c r="E379" s="728"/>
      <c r="F379" s="729">
        <f t="shared" si="5"/>
        <v>0</v>
      </c>
    </row>
    <row r="380" spans="1:6">
      <c r="A380" s="293"/>
      <c r="B380" s="292" t="s">
        <v>1425</v>
      </c>
      <c r="C380" s="291">
        <v>300</v>
      </c>
      <c r="D380" s="290" t="s">
        <v>161</v>
      </c>
      <c r="E380" s="728"/>
      <c r="F380" s="729">
        <f t="shared" si="5"/>
        <v>0</v>
      </c>
    </row>
    <row r="381" spans="1:6">
      <c r="A381" s="293"/>
      <c r="B381" s="292" t="s">
        <v>1424</v>
      </c>
      <c r="C381" s="291">
        <v>80</v>
      </c>
      <c r="D381" s="290" t="s">
        <v>161</v>
      </c>
      <c r="E381" s="728"/>
      <c r="F381" s="729">
        <f t="shared" si="5"/>
        <v>0</v>
      </c>
    </row>
    <row r="382" spans="1:6">
      <c r="A382" s="293"/>
      <c r="B382" s="292" t="s">
        <v>1423</v>
      </c>
      <c r="C382" s="291">
        <v>50</v>
      </c>
      <c r="D382" s="290" t="s">
        <v>161</v>
      </c>
      <c r="E382" s="728"/>
      <c r="F382" s="729">
        <f t="shared" si="5"/>
        <v>0</v>
      </c>
    </row>
    <row r="383" spans="1:6">
      <c r="A383" s="293"/>
      <c r="B383" s="292"/>
      <c r="C383" s="291"/>
      <c r="D383" s="290"/>
      <c r="E383" s="728"/>
      <c r="F383" s="729"/>
    </row>
    <row r="384" spans="1:6">
      <c r="A384" s="293"/>
      <c r="B384" s="292" t="s">
        <v>1422</v>
      </c>
      <c r="C384" s="291"/>
      <c r="D384" s="290"/>
      <c r="E384" s="728"/>
      <c r="F384" s="729"/>
    </row>
    <row r="385" spans="1:6">
      <c r="A385" s="293"/>
      <c r="B385" s="292" t="s">
        <v>1421</v>
      </c>
      <c r="C385" s="291"/>
      <c r="D385" s="290"/>
      <c r="E385" s="728"/>
      <c r="F385" s="729"/>
    </row>
    <row r="386" spans="1:6" ht="25.5">
      <c r="A386" s="293"/>
      <c r="B386" s="292" t="s">
        <v>1336</v>
      </c>
      <c r="C386" s="291"/>
      <c r="D386" s="290"/>
      <c r="E386" s="728"/>
      <c r="F386" s="729"/>
    </row>
    <row r="387" spans="1:6">
      <c r="A387" s="293"/>
      <c r="B387" s="292" t="s">
        <v>1420</v>
      </c>
      <c r="C387" s="291">
        <v>150</v>
      </c>
      <c r="D387" s="290" t="s">
        <v>161</v>
      </c>
      <c r="E387" s="728"/>
      <c r="F387" s="729">
        <f t="shared" ref="F387:F396" si="6">ROUND(C387*E387,2)</f>
        <v>0</v>
      </c>
    </row>
    <row r="388" spans="1:6">
      <c r="A388" s="293"/>
      <c r="B388" s="292" t="s">
        <v>1419</v>
      </c>
      <c r="C388" s="291">
        <v>480</v>
      </c>
      <c r="D388" s="290" t="s">
        <v>161</v>
      </c>
      <c r="E388" s="728"/>
      <c r="F388" s="729">
        <f t="shared" si="6"/>
        <v>0</v>
      </c>
    </row>
    <row r="389" spans="1:6">
      <c r="A389" s="293"/>
      <c r="B389" s="292" t="s">
        <v>1418</v>
      </c>
      <c r="C389" s="291">
        <v>350</v>
      </c>
      <c r="D389" s="290" t="s">
        <v>161</v>
      </c>
      <c r="E389" s="728"/>
      <c r="F389" s="729">
        <f t="shared" si="6"/>
        <v>0</v>
      </c>
    </row>
    <row r="390" spans="1:6">
      <c r="A390" s="293"/>
      <c r="B390" s="292" t="s">
        <v>1417</v>
      </c>
      <c r="C390" s="291">
        <v>320</v>
      </c>
      <c r="D390" s="290" t="s">
        <v>161</v>
      </c>
      <c r="E390" s="728"/>
      <c r="F390" s="729">
        <f t="shared" si="6"/>
        <v>0</v>
      </c>
    </row>
    <row r="391" spans="1:6">
      <c r="A391" s="293"/>
      <c r="B391" s="292" t="s">
        <v>1416</v>
      </c>
      <c r="C391" s="291">
        <v>280</v>
      </c>
      <c r="D391" s="290" t="s">
        <v>161</v>
      </c>
      <c r="E391" s="728"/>
      <c r="F391" s="729">
        <f t="shared" si="6"/>
        <v>0</v>
      </c>
    </row>
    <row r="392" spans="1:6">
      <c r="A392" s="293"/>
      <c r="B392" s="292" t="s">
        <v>1415</v>
      </c>
      <c r="C392" s="291">
        <v>220</v>
      </c>
      <c r="D392" s="290" t="s">
        <v>161</v>
      </c>
      <c r="E392" s="728"/>
      <c r="F392" s="729">
        <f t="shared" si="6"/>
        <v>0</v>
      </c>
    </row>
    <row r="393" spans="1:6">
      <c r="A393" s="293"/>
      <c r="B393" s="292" t="s">
        <v>1414</v>
      </c>
      <c r="C393" s="291">
        <v>250</v>
      </c>
      <c r="D393" s="290" t="s">
        <v>161</v>
      </c>
      <c r="E393" s="728"/>
      <c r="F393" s="729">
        <f t="shared" si="6"/>
        <v>0</v>
      </c>
    </row>
    <row r="394" spans="1:6">
      <c r="A394" s="293"/>
      <c r="B394" s="292" t="s">
        <v>1335</v>
      </c>
      <c r="C394" s="291">
        <v>300</v>
      </c>
      <c r="D394" s="290" t="s">
        <v>161</v>
      </c>
      <c r="E394" s="728"/>
      <c r="F394" s="729">
        <f t="shared" si="6"/>
        <v>0</v>
      </c>
    </row>
    <row r="395" spans="1:6">
      <c r="A395" s="293"/>
      <c r="B395" s="292" t="s">
        <v>1334</v>
      </c>
      <c r="C395" s="291">
        <v>80</v>
      </c>
      <c r="D395" s="290" t="s">
        <v>161</v>
      </c>
      <c r="E395" s="728"/>
      <c r="F395" s="729">
        <f t="shared" si="6"/>
        <v>0</v>
      </c>
    </row>
    <row r="396" spans="1:6">
      <c r="A396" s="293"/>
      <c r="B396" s="292" t="s">
        <v>1332</v>
      </c>
      <c r="C396" s="291">
        <v>50</v>
      </c>
      <c r="D396" s="290" t="s">
        <v>161</v>
      </c>
      <c r="E396" s="728"/>
      <c r="F396" s="729">
        <f t="shared" si="6"/>
        <v>0</v>
      </c>
    </row>
    <row r="397" spans="1:6">
      <c r="A397" s="293"/>
      <c r="B397" s="292"/>
      <c r="C397" s="290"/>
      <c r="D397" s="290"/>
      <c r="E397" s="728"/>
      <c r="F397" s="729"/>
    </row>
    <row r="398" spans="1:6">
      <c r="A398" s="293"/>
      <c r="B398" s="292" t="s">
        <v>1413</v>
      </c>
      <c r="C398" s="291"/>
      <c r="D398" s="290"/>
      <c r="E398" s="728"/>
      <c r="F398" s="729"/>
    </row>
    <row r="399" spans="1:6">
      <c r="A399" s="293"/>
      <c r="B399" s="292" t="s">
        <v>1330</v>
      </c>
      <c r="C399" s="291">
        <v>2480</v>
      </c>
      <c r="D399" s="290" t="s">
        <v>161</v>
      </c>
      <c r="E399" s="728"/>
      <c r="F399" s="729">
        <f>ROUND(C399*E399,2)</f>
        <v>0</v>
      </c>
    </row>
    <row r="400" spans="1:6">
      <c r="A400" s="293"/>
      <c r="B400" s="292" t="s">
        <v>1329</v>
      </c>
      <c r="C400" s="291">
        <v>50</v>
      </c>
      <c r="D400" s="290" t="s">
        <v>147</v>
      </c>
      <c r="E400" s="728"/>
      <c r="F400" s="729">
        <f>ROUND(C400*E400,2)</f>
        <v>0</v>
      </c>
    </row>
    <row r="401" spans="1:6">
      <c r="A401" s="293"/>
      <c r="B401" s="292" t="s">
        <v>1412</v>
      </c>
      <c r="C401" s="291">
        <v>35</v>
      </c>
      <c r="D401" s="290" t="s">
        <v>147</v>
      </c>
      <c r="E401" s="728"/>
      <c r="F401" s="729">
        <f>ROUND(C401*E401,2)</f>
        <v>0</v>
      </c>
    </row>
    <row r="402" spans="1:6">
      <c r="A402" s="293"/>
      <c r="B402" s="292" t="s">
        <v>1327</v>
      </c>
      <c r="C402" s="291">
        <v>10</v>
      </c>
      <c r="D402" s="290" t="s">
        <v>147</v>
      </c>
      <c r="E402" s="728"/>
      <c r="F402" s="729">
        <f>ROUND(C402*E402,2)</f>
        <v>0</v>
      </c>
    </row>
    <row r="403" spans="1:6">
      <c r="A403" s="293"/>
      <c r="B403" s="292"/>
      <c r="C403" s="291"/>
      <c r="D403" s="290"/>
      <c r="E403" s="728"/>
      <c r="F403" s="729"/>
    </row>
    <row r="404" spans="1:6">
      <c r="A404" s="293"/>
      <c r="B404" s="292" t="s">
        <v>1411</v>
      </c>
      <c r="C404" s="291">
        <v>500</v>
      </c>
      <c r="D404" s="290" t="s">
        <v>939</v>
      </c>
      <c r="E404" s="728"/>
      <c r="F404" s="729">
        <f>ROUND(C404*E404,2)</f>
        <v>0</v>
      </c>
    </row>
    <row r="405" spans="1:6">
      <c r="A405" s="293"/>
      <c r="B405" s="292"/>
      <c r="C405" s="291"/>
      <c r="D405" s="290"/>
      <c r="E405" s="728"/>
      <c r="F405" s="729"/>
    </row>
    <row r="406" spans="1:6">
      <c r="A406" s="293"/>
      <c r="B406" s="292"/>
      <c r="C406" s="291"/>
      <c r="D406" s="290"/>
      <c r="E406" s="728"/>
      <c r="F406" s="729"/>
    </row>
    <row r="407" spans="1:6">
      <c r="A407" s="293"/>
      <c r="B407" s="292" t="s">
        <v>1410</v>
      </c>
      <c r="C407" s="291"/>
      <c r="D407" s="290"/>
      <c r="E407" s="728"/>
      <c r="F407" s="729"/>
    </row>
    <row r="408" spans="1:6">
      <c r="A408" s="293"/>
      <c r="B408" s="292" t="s">
        <v>1409</v>
      </c>
      <c r="C408" s="291"/>
      <c r="D408" s="290"/>
      <c r="E408" s="728"/>
      <c r="F408" s="729"/>
    </row>
    <row r="409" spans="1:6" ht="25.5">
      <c r="A409" s="293" t="s">
        <v>1408</v>
      </c>
      <c r="B409" s="292" t="s">
        <v>1407</v>
      </c>
      <c r="C409" s="291">
        <v>1</v>
      </c>
      <c r="D409" s="290" t="s">
        <v>171</v>
      </c>
      <c r="E409" s="728"/>
      <c r="F409" s="729">
        <f>ROUND(C409*E409,2)</f>
        <v>0</v>
      </c>
    </row>
    <row r="410" spans="1:6">
      <c r="A410" s="293"/>
      <c r="B410" s="292" t="s">
        <v>1406</v>
      </c>
      <c r="C410" s="291"/>
      <c r="D410" s="290"/>
      <c r="E410" s="728"/>
      <c r="F410" s="729"/>
    </row>
    <row r="411" spans="1:6">
      <c r="A411" s="293"/>
      <c r="B411" s="292" t="s">
        <v>1405</v>
      </c>
      <c r="C411" s="291"/>
      <c r="D411" s="290"/>
      <c r="E411" s="728"/>
      <c r="F411" s="729"/>
    </row>
    <row r="412" spans="1:6">
      <c r="A412" s="293"/>
      <c r="B412" s="292" t="s">
        <v>1404</v>
      </c>
      <c r="C412" s="291"/>
      <c r="D412" s="290"/>
      <c r="E412" s="728"/>
      <c r="F412" s="729"/>
    </row>
    <row r="413" spans="1:6">
      <c r="A413" s="293"/>
      <c r="B413" s="292" t="s">
        <v>1403</v>
      </c>
      <c r="C413" s="290"/>
      <c r="D413" s="290"/>
      <c r="E413" s="728"/>
      <c r="F413" s="729"/>
    </row>
    <row r="414" spans="1:6">
      <c r="A414" s="293"/>
      <c r="B414" s="292" t="s">
        <v>1402</v>
      </c>
      <c r="C414" s="290"/>
      <c r="D414" s="290"/>
      <c r="E414" s="728"/>
      <c r="F414" s="729"/>
    </row>
    <row r="415" spans="1:6">
      <c r="A415" s="293"/>
      <c r="B415" s="292" t="s">
        <v>1401</v>
      </c>
      <c r="C415" s="291"/>
      <c r="D415" s="290"/>
      <c r="E415" s="728"/>
      <c r="F415" s="729"/>
    </row>
    <row r="416" spans="1:6">
      <c r="A416" s="293"/>
      <c r="B416" s="292" t="s">
        <v>1400</v>
      </c>
      <c r="C416" s="291"/>
      <c r="D416" s="290"/>
      <c r="E416" s="728"/>
      <c r="F416" s="729"/>
    </row>
    <row r="417" spans="1:6">
      <c r="A417" s="293"/>
      <c r="B417" s="292" t="s">
        <v>1399</v>
      </c>
      <c r="C417" s="291"/>
      <c r="D417" s="290"/>
      <c r="E417" s="728"/>
      <c r="F417" s="729"/>
    </row>
    <row r="418" spans="1:6">
      <c r="A418" s="293"/>
      <c r="B418" s="292" t="s">
        <v>1398</v>
      </c>
      <c r="C418" s="291"/>
      <c r="D418" s="290"/>
      <c r="E418" s="728"/>
      <c r="F418" s="729"/>
    </row>
    <row r="419" spans="1:6">
      <c r="A419" s="293"/>
      <c r="B419" s="292" t="s">
        <v>1397</v>
      </c>
      <c r="C419" s="291"/>
      <c r="D419" s="290"/>
      <c r="E419" s="728"/>
      <c r="F419" s="729"/>
    </row>
    <row r="420" spans="1:6">
      <c r="A420" s="293"/>
      <c r="B420" s="292" t="s">
        <v>1396</v>
      </c>
      <c r="C420" s="291"/>
      <c r="D420" s="290"/>
      <c r="E420" s="728"/>
      <c r="F420" s="729"/>
    </row>
    <row r="421" spans="1:6">
      <c r="A421" s="293"/>
      <c r="B421" s="292"/>
      <c r="C421" s="291"/>
      <c r="D421" s="290"/>
      <c r="E421" s="728"/>
      <c r="F421" s="729"/>
    </row>
    <row r="422" spans="1:6">
      <c r="A422" s="293" t="s">
        <v>1395</v>
      </c>
      <c r="B422" s="292" t="s">
        <v>1394</v>
      </c>
      <c r="C422" s="291">
        <v>1</v>
      </c>
      <c r="D422" s="290" t="s">
        <v>171</v>
      </c>
      <c r="E422" s="728"/>
      <c r="F422" s="729">
        <f>ROUND(C422*E422,2)</f>
        <v>0</v>
      </c>
    </row>
    <row r="423" spans="1:6">
      <c r="A423" s="293"/>
      <c r="B423" s="292"/>
      <c r="C423" s="290"/>
      <c r="D423" s="290"/>
      <c r="E423" s="728"/>
      <c r="F423" s="729"/>
    </row>
    <row r="424" spans="1:6">
      <c r="A424" s="293" t="s">
        <v>1393</v>
      </c>
      <c r="B424" s="292" t="s">
        <v>1392</v>
      </c>
      <c r="C424" s="290">
        <v>1</v>
      </c>
      <c r="D424" s="290" t="s">
        <v>171</v>
      </c>
      <c r="E424" s="728"/>
      <c r="F424" s="729">
        <f>ROUND(C424*E424,2)</f>
        <v>0</v>
      </c>
    </row>
    <row r="425" spans="1:6">
      <c r="A425" s="293"/>
      <c r="B425" s="292"/>
      <c r="C425" s="291"/>
      <c r="D425" s="290"/>
      <c r="E425" s="728"/>
      <c r="F425" s="729"/>
    </row>
    <row r="426" spans="1:6">
      <c r="A426" s="293" t="s">
        <v>1391</v>
      </c>
      <c r="B426" s="292" t="s">
        <v>1390</v>
      </c>
      <c r="C426" s="291">
        <v>1</v>
      </c>
      <c r="D426" s="290" t="s">
        <v>171</v>
      </c>
      <c r="E426" s="728"/>
      <c r="F426" s="729">
        <f>ROUND(C426*E426,2)</f>
        <v>0</v>
      </c>
    </row>
    <row r="427" spans="1:6">
      <c r="A427" s="293"/>
      <c r="B427" s="292"/>
      <c r="C427" s="291"/>
      <c r="D427" s="290"/>
      <c r="E427" s="728"/>
      <c r="F427" s="729"/>
    </row>
    <row r="428" spans="1:6" ht="51">
      <c r="A428" s="293"/>
      <c r="B428" s="292" t="s">
        <v>1389</v>
      </c>
      <c r="C428" s="291">
        <v>1</v>
      </c>
      <c r="D428" s="290" t="s">
        <v>171</v>
      </c>
      <c r="E428" s="728"/>
      <c r="F428" s="729">
        <f>ROUND(C428*E428,2)</f>
        <v>0</v>
      </c>
    </row>
    <row r="429" spans="1:6" ht="25.5">
      <c r="A429" s="293"/>
      <c r="B429" s="292" t="s">
        <v>1388</v>
      </c>
      <c r="C429" s="291">
        <v>1</v>
      </c>
      <c r="D429" s="290" t="s">
        <v>171</v>
      </c>
      <c r="E429" s="728"/>
      <c r="F429" s="729">
        <f>ROUND(C429*E429,2)</f>
        <v>0</v>
      </c>
    </row>
    <row r="430" spans="1:6">
      <c r="A430" s="293"/>
      <c r="B430" s="292"/>
      <c r="C430" s="291"/>
      <c r="D430" s="290"/>
      <c r="E430" s="728"/>
      <c r="F430" s="729"/>
    </row>
    <row r="431" spans="1:6">
      <c r="A431" s="293" t="s">
        <v>1387</v>
      </c>
      <c r="B431" s="292" t="s">
        <v>1386</v>
      </c>
      <c r="C431" s="291">
        <v>1</v>
      </c>
      <c r="D431" s="290" t="s">
        <v>171</v>
      </c>
      <c r="E431" s="728"/>
      <c r="F431" s="729">
        <f>ROUND(C431*E431,2)</f>
        <v>0</v>
      </c>
    </row>
    <row r="432" spans="1:6">
      <c r="A432" s="293"/>
      <c r="B432" s="292"/>
      <c r="C432" s="291"/>
      <c r="D432" s="290"/>
      <c r="E432" s="728"/>
      <c r="F432" s="729"/>
    </row>
    <row r="433" spans="1:6" ht="25.5">
      <c r="A433" s="293" t="s">
        <v>1385</v>
      </c>
      <c r="B433" s="292" t="s">
        <v>1384</v>
      </c>
      <c r="C433" s="290">
        <v>1</v>
      </c>
      <c r="D433" s="290" t="s">
        <v>171</v>
      </c>
      <c r="E433" s="728"/>
      <c r="F433" s="729">
        <f>ROUND(C433*E433,2)</f>
        <v>0</v>
      </c>
    </row>
    <row r="434" spans="1:6">
      <c r="A434" s="293"/>
      <c r="B434" s="292"/>
      <c r="C434" s="290"/>
      <c r="D434" s="290"/>
      <c r="E434" s="728"/>
      <c r="F434" s="729"/>
    </row>
    <row r="435" spans="1:6" ht="25.5">
      <c r="A435" s="293"/>
      <c r="B435" s="292" t="s">
        <v>1383</v>
      </c>
      <c r="C435" s="290">
        <v>1</v>
      </c>
      <c r="D435" s="290" t="s">
        <v>171</v>
      </c>
      <c r="E435" s="728"/>
      <c r="F435" s="729">
        <f>ROUND(C435*E435,2)</f>
        <v>0</v>
      </c>
    </row>
    <row r="436" spans="1:6">
      <c r="A436" s="293"/>
      <c r="B436" s="292"/>
      <c r="C436" s="290"/>
      <c r="D436" s="290"/>
      <c r="E436" s="728"/>
      <c r="F436" s="729"/>
    </row>
    <row r="437" spans="1:6" ht="63.75">
      <c r="A437" s="293"/>
      <c r="B437" s="292" t="s">
        <v>1382</v>
      </c>
      <c r="C437" s="291">
        <v>1</v>
      </c>
      <c r="D437" s="290" t="s">
        <v>171</v>
      </c>
      <c r="E437" s="728"/>
      <c r="F437" s="729">
        <f>ROUND(C437*E437,2)</f>
        <v>0</v>
      </c>
    </row>
    <row r="438" spans="1:6">
      <c r="A438" s="293"/>
      <c r="B438" s="292"/>
      <c r="C438" s="290"/>
      <c r="D438" s="290"/>
      <c r="E438" s="728"/>
      <c r="F438" s="729"/>
    </row>
    <row r="439" spans="1:6" ht="38.25">
      <c r="A439" s="293"/>
      <c r="B439" s="292" t="s">
        <v>1381</v>
      </c>
      <c r="C439" s="291">
        <v>12</v>
      </c>
      <c r="D439" s="290" t="s">
        <v>171</v>
      </c>
      <c r="E439" s="728"/>
      <c r="F439" s="729">
        <f>ROUND(C439*E439,2)</f>
        <v>0</v>
      </c>
    </row>
    <row r="440" spans="1:6">
      <c r="A440" s="293"/>
      <c r="B440" s="292"/>
      <c r="C440" s="291"/>
      <c r="D440" s="290"/>
      <c r="E440" s="728"/>
      <c r="F440" s="729"/>
    </row>
    <row r="441" spans="1:6">
      <c r="A441" s="293"/>
      <c r="B441" s="292" t="s">
        <v>1380</v>
      </c>
      <c r="C441" s="290"/>
      <c r="D441" s="290"/>
      <c r="E441" s="728"/>
      <c r="F441" s="729"/>
    </row>
    <row r="442" spans="1:6" ht="25.5">
      <c r="A442" s="293" t="s">
        <v>1379</v>
      </c>
      <c r="B442" s="292" t="s">
        <v>1378</v>
      </c>
      <c r="C442" s="290">
        <v>1</v>
      </c>
      <c r="D442" s="290" t="s">
        <v>171</v>
      </c>
      <c r="E442" s="728"/>
      <c r="F442" s="729">
        <f>ROUND(C442*E442,2)</f>
        <v>0</v>
      </c>
    </row>
    <row r="443" spans="1:6" ht="25.5">
      <c r="A443" s="293" t="s">
        <v>1377</v>
      </c>
      <c r="B443" s="292" t="s">
        <v>1376</v>
      </c>
      <c r="C443" s="291">
        <v>2</v>
      </c>
      <c r="D443" s="290" t="s">
        <v>171</v>
      </c>
      <c r="E443" s="728"/>
      <c r="F443" s="729">
        <f>ROUND(C443*E443,2)</f>
        <v>0</v>
      </c>
    </row>
    <row r="444" spans="1:6" ht="25.5">
      <c r="A444" s="293" t="s">
        <v>1375</v>
      </c>
      <c r="B444" s="292" t="s">
        <v>1374</v>
      </c>
      <c r="C444" s="291">
        <v>6</v>
      </c>
      <c r="D444" s="290" t="s">
        <v>171</v>
      </c>
      <c r="E444" s="728"/>
      <c r="F444" s="729">
        <f>ROUND(C444*E444,2)</f>
        <v>0</v>
      </c>
    </row>
    <row r="445" spans="1:6" ht="25.5">
      <c r="A445" s="293" t="s">
        <v>1373</v>
      </c>
      <c r="B445" s="292" t="s">
        <v>1372</v>
      </c>
      <c r="C445" s="291">
        <v>20</v>
      </c>
      <c r="D445" s="290" t="s">
        <v>171</v>
      </c>
      <c r="E445" s="728"/>
      <c r="F445" s="729">
        <f>ROUND(C445*E445,2)</f>
        <v>0</v>
      </c>
    </row>
    <row r="446" spans="1:6" ht="25.5">
      <c r="A446" s="293" t="s">
        <v>1371</v>
      </c>
      <c r="B446" s="292" t="s">
        <v>1370</v>
      </c>
      <c r="C446" s="291">
        <v>2</v>
      </c>
      <c r="D446" s="290" t="s">
        <v>171</v>
      </c>
      <c r="E446" s="728"/>
      <c r="F446" s="729">
        <f>ROUND(C446*E446,2)</f>
        <v>0</v>
      </c>
    </row>
    <row r="447" spans="1:6">
      <c r="A447" s="293"/>
      <c r="B447" s="292"/>
      <c r="C447" s="291"/>
      <c r="D447" s="290"/>
      <c r="E447" s="728"/>
      <c r="F447" s="729"/>
    </row>
    <row r="448" spans="1:6">
      <c r="A448" s="293" t="s">
        <v>1369</v>
      </c>
      <c r="B448" s="292" t="s">
        <v>1368</v>
      </c>
      <c r="C448" s="291">
        <v>1</v>
      </c>
      <c r="D448" s="290" t="s">
        <v>171</v>
      </c>
      <c r="E448" s="728"/>
      <c r="F448" s="729">
        <f>ROUND(C448*E448,2)</f>
        <v>0</v>
      </c>
    </row>
    <row r="449" spans="1:6">
      <c r="A449" s="293" t="s">
        <v>1367</v>
      </c>
      <c r="B449" s="292" t="s">
        <v>1366</v>
      </c>
      <c r="C449" s="291">
        <v>2</v>
      </c>
      <c r="D449" s="290" t="s">
        <v>171</v>
      </c>
      <c r="E449" s="728"/>
      <c r="F449" s="729">
        <f>ROUND(C449*E449,2)</f>
        <v>0</v>
      </c>
    </row>
    <row r="450" spans="1:6">
      <c r="A450" s="293"/>
      <c r="B450" s="292"/>
      <c r="C450" s="291"/>
      <c r="D450" s="290"/>
      <c r="E450" s="728"/>
      <c r="F450" s="729"/>
    </row>
    <row r="451" spans="1:6" ht="25.5">
      <c r="A451" s="293" t="s">
        <v>1365</v>
      </c>
      <c r="B451" s="292" t="s">
        <v>1364</v>
      </c>
      <c r="C451" s="291">
        <v>1</v>
      </c>
      <c r="D451" s="290" t="s">
        <v>171</v>
      </c>
      <c r="E451" s="728"/>
      <c r="F451" s="729">
        <f>ROUND(C451*E451,2)</f>
        <v>0</v>
      </c>
    </row>
    <row r="452" spans="1:6">
      <c r="A452" s="293"/>
      <c r="B452" s="292"/>
      <c r="C452" s="291"/>
      <c r="D452" s="290"/>
      <c r="E452" s="728"/>
      <c r="F452" s="729"/>
    </row>
    <row r="453" spans="1:6" ht="25.5">
      <c r="A453" s="293" t="s">
        <v>1363</v>
      </c>
      <c r="B453" s="292" t="s">
        <v>1362</v>
      </c>
      <c r="C453" s="291">
        <v>30</v>
      </c>
      <c r="D453" s="290" t="s">
        <v>171</v>
      </c>
      <c r="E453" s="728"/>
      <c r="F453" s="729">
        <f>ROUND(C453*E453,2)</f>
        <v>0</v>
      </c>
    </row>
    <row r="454" spans="1:6">
      <c r="A454" s="293"/>
      <c r="B454" s="292"/>
      <c r="C454" s="291"/>
      <c r="D454" s="290"/>
      <c r="E454" s="728"/>
      <c r="F454" s="729"/>
    </row>
    <row r="455" spans="1:6">
      <c r="A455" s="293" t="s">
        <v>1361</v>
      </c>
      <c r="B455" s="292" t="s">
        <v>1360</v>
      </c>
      <c r="C455" s="291">
        <v>20</v>
      </c>
      <c r="D455" s="290" t="s">
        <v>171</v>
      </c>
      <c r="E455" s="728"/>
      <c r="F455" s="729">
        <f>ROUND(C455*E455,2)</f>
        <v>0</v>
      </c>
    </row>
    <row r="456" spans="1:6">
      <c r="A456" s="293"/>
      <c r="B456" s="292"/>
      <c r="C456" s="291"/>
      <c r="D456" s="290"/>
      <c r="E456" s="728"/>
      <c r="F456" s="729"/>
    </row>
    <row r="457" spans="1:6">
      <c r="A457" s="293" t="s">
        <v>1359</v>
      </c>
      <c r="B457" s="292" t="s">
        <v>1358</v>
      </c>
      <c r="C457" s="291">
        <v>20</v>
      </c>
      <c r="D457" s="290" t="s">
        <v>171</v>
      </c>
      <c r="E457" s="728"/>
      <c r="F457" s="729">
        <f>ROUND(C457*E457,2)</f>
        <v>0</v>
      </c>
    </row>
    <row r="458" spans="1:6">
      <c r="A458" s="293"/>
      <c r="B458" s="292"/>
      <c r="C458" s="291"/>
      <c r="D458" s="290"/>
      <c r="E458" s="728"/>
      <c r="F458" s="729"/>
    </row>
    <row r="459" spans="1:6" ht="25.5">
      <c r="A459" s="293"/>
      <c r="B459" s="292" t="s">
        <v>1357</v>
      </c>
      <c r="C459" s="291">
        <v>11</v>
      </c>
      <c r="D459" s="290" t="s">
        <v>171</v>
      </c>
      <c r="E459" s="728"/>
      <c r="F459" s="729">
        <f>ROUND(C459*E459,2)</f>
        <v>0</v>
      </c>
    </row>
    <row r="460" spans="1:6">
      <c r="A460" s="293"/>
      <c r="B460" s="292"/>
      <c r="C460" s="291"/>
      <c r="D460" s="290"/>
      <c r="E460" s="728"/>
      <c r="F460" s="729"/>
    </row>
    <row r="461" spans="1:6" ht="25.5">
      <c r="A461" s="293"/>
      <c r="B461" s="292" t="s">
        <v>1356</v>
      </c>
      <c r="C461" s="291">
        <v>26</v>
      </c>
      <c r="D461" s="290" t="s">
        <v>171</v>
      </c>
      <c r="E461" s="728"/>
      <c r="F461" s="729">
        <f>ROUND(C461*E461,2)</f>
        <v>0</v>
      </c>
    </row>
    <row r="462" spans="1:6" ht="25.5">
      <c r="A462" s="293"/>
      <c r="B462" s="292" t="s">
        <v>1355</v>
      </c>
      <c r="C462" s="290">
        <v>26</v>
      </c>
      <c r="D462" s="290" t="s">
        <v>171</v>
      </c>
      <c r="E462" s="728"/>
      <c r="F462" s="729">
        <f>ROUND(C462*E462,2)</f>
        <v>0</v>
      </c>
    </row>
    <row r="463" spans="1:6" ht="25.5">
      <c r="A463" s="293"/>
      <c r="B463" s="292" t="s">
        <v>1354</v>
      </c>
      <c r="C463" s="290">
        <v>26</v>
      </c>
      <c r="D463" s="290" t="s">
        <v>171</v>
      </c>
      <c r="E463" s="728"/>
      <c r="F463" s="729">
        <f>ROUND(C463*E463,2)</f>
        <v>0</v>
      </c>
    </row>
    <row r="464" spans="1:6">
      <c r="A464" s="293"/>
      <c r="B464" s="292" t="s">
        <v>1353</v>
      </c>
      <c r="C464" s="290">
        <v>26</v>
      </c>
      <c r="D464" s="290" t="s">
        <v>171</v>
      </c>
      <c r="E464" s="728"/>
      <c r="F464" s="729">
        <f>ROUND(C464*E464,2)</f>
        <v>0</v>
      </c>
    </row>
    <row r="465" spans="1:6">
      <c r="A465" s="293"/>
      <c r="B465" s="292"/>
      <c r="C465" s="290"/>
      <c r="D465" s="290"/>
      <c r="E465" s="728"/>
      <c r="F465" s="729"/>
    </row>
    <row r="466" spans="1:6">
      <c r="A466" s="293"/>
      <c r="B466" s="292" t="s">
        <v>1352</v>
      </c>
      <c r="C466" s="290">
        <v>2</v>
      </c>
      <c r="D466" s="290" t="s">
        <v>171</v>
      </c>
      <c r="E466" s="728"/>
      <c r="F466" s="729">
        <f>ROUND(C466*E466,2)</f>
        <v>0</v>
      </c>
    </row>
    <row r="467" spans="1:6">
      <c r="A467" s="293"/>
      <c r="B467" s="292" t="s">
        <v>1351</v>
      </c>
      <c r="C467" s="290">
        <v>2</v>
      </c>
      <c r="D467" s="290" t="s">
        <v>171</v>
      </c>
      <c r="E467" s="728"/>
      <c r="F467" s="729">
        <f>ROUND(C467*E467,2)</f>
        <v>0</v>
      </c>
    </row>
    <row r="468" spans="1:6">
      <c r="A468" s="293"/>
      <c r="B468" s="292" t="s">
        <v>1350</v>
      </c>
      <c r="C468" s="290">
        <v>6</v>
      </c>
      <c r="D468" s="290" t="s">
        <v>171</v>
      </c>
      <c r="E468" s="728"/>
      <c r="F468" s="729">
        <f>ROUND(C468*E468,2)</f>
        <v>0</v>
      </c>
    </row>
    <row r="469" spans="1:6">
      <c r="A469" s="293"/>
      <c r="B469" s="292" t="s">
        <v>1349</v>
      </c>
      <c r="C469" s="291">
        <v>21</v>
      </c>
      <c r="D469" s="290" t="s">
        <v>171</v>
      </c>
      <c r="E469" s="728"/>
      <c r="F469" s="729">
        <f>ROUND(C469*E469,2)</f>
        <v>0</v>
      </c>
    </row>
    <row r="470" spans="1:6">
      <c r="A470" s="293"/>
      <c r="B470" s="292" t="s">
        <v>1348</v>
      </c>
      <c r="C470" s="291">
        <v>2</v>
      </c>
      <c r="D470" s="290" t="s">
        <v>171</v>
      </c>
      <c r="E470" s="728"/>
      <c r="F470" s="729">
        <f>ROUND(C470*E470,2)</f>
        <v>0</v>
      </c>
    </row>
    <row r="471" spans="1:6">
      <c r="A471" s="293"/>
      <c r="B471" s="292"/>
      <c r="C471" s="291"/>
      <c r="D471" s="290"/>
      <c r="E471" s="728"/>
      <c r="F471" s="729"/>
    </row>
    <row r="472" spans="1:6">
      <c r="A472" s="293"/>
      <c r="B472" s="292" t="s">
        <v>1347</v>
      </c>
      <c r="C472" s="291"/>
      <c r="D472" s="290"/>
      <c r="E472" s="728"/>
      <c r="F472" s="729"/>
    </row>
    <row r="473" spans="1:6">
      <c r="A473" s="293"/>
      <c r="B473" s="292" t="s">
        <v>1346</v>
      </c>
      <c r="C473" s="291"/>
      <c r="D473" s="290"/>
      <c r="E473" s="728"/>
      <c r="F473" s="729"/>
    </row>
    <row r="474" spans="1:6" ht="25.5">
      <c r="A474" s="293"/>
      <c r="B474" s="292" t="s">
        <v>1345</v>
      </c>
      <c r="C474" s="291"/>
      <c r="D474" s="290"/>
      <c r="E474" s="728"/>
      <c r="F474" s="729"/>
    </row>
    <row r="475" spans="1:6">
      <c r="A475" s="293"/>
      <c r="B475" s="292" t="s">
        <v>1335</v>
      </c>
      <c r="C475" s="291">
        <v>120</v>
      </c>
      <c r="D475" s="290" t="s">
        <v>161</v>
      </c>
      <c r="E475" s="728"/>
      <c r="F475" s="729">
        <f>ROUND(C475*E475,2)</f>
        <v>0</v>
      </c>
    </row>
    <row r="476" spans="1:6">
      <c r="A476" s="293"/>
      <c r="B476" s="292" t="s">
        <v>1334</v>
      </c>
      <c r="C476" s="291">
        <v>70</v>
      </c>
      <c r="D476" s="290" t="s">
        <v>161</v>
      </c>
      <c r="E476" s="728"/>
      <c r="F476" s="729">
        <f>ROUND(C476*E476,2)</f>
        <v>0</v>
      </c>
    </row>
    <row r="477" spans="1:6">
      <c r="A477" s="293"/>
      <c r="B477" s="292" t="s">
        <v>1333</v>
      </c>
      <c r="C477" s="291">
        <v>20</v>
      </c>
      <c r="D477" s="290" t="s">
        <v>161</v>
      </c>
      <c r="E477" s="728"/>
      <c r="F477" s="729">
        <f>ROUND(C477*E477,2)</f>
        <v>0</v>
      </c>
    </row>
    <row r="478" spans="1:6">
      <c r="A478" s="293"/>
      <c r="B478" s="292" t="s">
        <v>1332</v>
      </c>
      <c r="C478" s="291">
        <v>40</v>
      </c>
      <c r="D478" s="290" t="s">
        <v>161</v>
      </c>
      <c r="E478" s="728"/>
      <c r="F478" s="729">
        <f>ROUND(C478*E478,2)</f>
        <v>0</v>
      </c>
    </row>
    <row r="479" spans="1:6">
      <c r="A479" s="293"/>
      <c r="B479" s="292"/>
      <c r="C479" s="291"/>
      <c r="D479" s="290"/>
      <c r="E479" s="728"/>
      <c r="F479" s="729"/>
    </row>
    <row r="480" spans="1:6">
      <c r="A480" s="293"/>
      <c r="B480" s="292" t="s">
        <v>1344</v>
      </c>
      <c r="C480" s="291">
        <v>20</v>
      </c>
      <c r="D480" s="290" t="s">
        <v>171</v>
      </c>
      <c r="E480" s="728"/>
      <c r="F480" s="729">
        <f>ROUND(C480*E480,2)</f>
        <v>0</v>
      </c>
    </row>
    <row r="481" spans="1:6">
      <c r="A481" s="293"/>
      <c r="B481" s="292"/>
      <c r="C481" s="291"/>
      <c r="D481" s="290"/>
      <c r="E481" s="728"/>
      <c r="F481" s="729"/>
    </row>
    <row r="482" spans="1:6">
      <c r="A482" s="293"/>
      <c r="B482" s="292" t="s">
        <v>1343</v>
      </c>
      <c r="C482" s="291"/>
      <c r="D482" s="290"/>
      <c r="E482" s="728"/>
      <c r="F482" s="729"/>
    </row>
    <row r="483" spans="1:6" ht="25.5">
      <c r="A483" s="293"/>
      <c r="B483" s="292" t="s">
        <v>1342</v>
      </c>
      <c r="C483" s="291"/>
      <c r="D483" s="290"/>
      <c r="E483" s="728"/>
      <c r="F483" s="729"/>
    </row>
    <row r="484" spans="1:6">
      <c r="A484" s="293"/>
      <c r="B484" s="292" t="s">
        <v>1341</v>
      </c>
      <c r="C484" s="291">
        <v>50</v>
      </c>
      <c r="D484" s="290" t="s">
        <v>250</v>
      </c>
      <c r="E484" s="728"/>
      <c r="F484" s="729">
        <f>ROUND(C484*E484,2)</f>
        <v>0</v>
      </c>
    </row>
    <row r="485" spans="1:6">
      <c r="A485" s="293"/>
      <c r="B485" s="292" t="s">
        <v>1340</v>
      </c>
      <c r="C485" s="291">
        <v>25</v>
      </c>
      <c r="D485" s="290" t="s">
        <v>250</v>
      </c>
      <c r="E485" s="728"/>
      <c r="F485" s="729">
        <f>ROUND(C485*E485,2)</f>
        <v>0</v>
      </c>
    </row>
    <row r="486" spans="1:6">
      <c r="A486" s="293"/>
      <c r="B486" s="292" t="s">
        <v>1339</v>
      </c>
      <c r="C486" s="290">
        <v>4</v>
      </c>
      <c r="D486" s="290" t="s">
        <v>250</v>
      </c>
      <c r="E486" s="728"/>
      <c r="F486" s="729">
        <f>ROUND(C486*E486,2)</f>
        <v>0</v>
      </c>
    </row>
    <row r="487" spans="1:6">
      <c r="A487" s="293"/>
      <c r="B487" s="292"/>
      <c r="C487" s="290"/>
      <c r="D487" s="290"/>
      <c r="E487" s="728"/>
      <c r="F487" s="729"/>
    </row>
    <row r="488" spans="1:6">
      <c r="A488" s="293"/>
      <c r="B488" s="292" t="s">
        <v>1338</v>
      </c>
      <c r="C488" s="291"/>
      <c r="D488" s="290"/>
      <c r="E488" s="728"/>
      <c r="F488" s="729"/>
    </row>
    <row r="489" spans="1:6" ht="25.5">
      <c r="A489" s="293"/>
      <c r="B489" s="292" t="s">
        <v>1337</v>
      </c>
      <c r="C489" s="291"/>
      <c r="D489" s="290"/>
      <c r="E489" s="728"/>
      <c r="F489" s="729"/>
    </row>
    <row r="490" spans="1:6" ht="25.5">
      <c r="A490" s="293"/>
      <c r="B490" s="292" t="s">
        <v>1336</v>
      </c>
      <c r="C490" s="291"/>
      <c r="D490" s="290"/>
      <c r="E490" s="728"/>
      <c r="F490" s="729"/>
    </row>
    <row r="491" spans="1:6">
      <c r="A491" s="293"/>
      <c r="B491" s="292" t="s">
        <v>1335</v>
      </c>
      <c r="C491" s="291">
        <v>120</v>
      </c>
      <c r="D491" s="290" t="s">
        <v>161</v>
      </c>
      <c r="E491" s="728"/>
      <c r="F491" s="729">
        <f>ROUND(C491*E491,2)</f>
        <v>0</v>
      </c>
    </row>
    <row r="492" spans="1:6">
      <c r="A492" s="293"/>
      <c r="B492" s="292" t="s">
        <v>1334</v>
      </c>
      <c r="C492" s="291">
        <v>70</v>
      </c>
      <c r="D492" s="290" t="s">
        <v>161</v>
      </c>
      <c r="E492" s="728"/>
      <c r="F492" s="729">
        <f>ROUND(C492*E492,2)</f>
        <v>0</v>
      </c>
    </row>
    <row r="493" spans="1:6">
      <c r="A493" s="293"/>
      <c r="B493" s="292" t="s">
        <v>1333</v>
      </c>
      <c r="C493" s="291">
        <v>20</v>
      </c>
      <c r="D493" s="290" t="s">
        <v>161</v>
      </c>
      <c r="E493" s="728"/>
      <c r="F493" s="729">
        <f>ROUND(C493*E493,2)</f>
        <v>0</v>
      </c>
    </row>
    <row r="494" spans="1:6">
      <c r="A494" s="293"/>
      <c r="B494" s="292" t="s">
        <v>1332</v>
      </c>
      <c r="C494" s="291">
        <v>40</v>
      </c>
      <c r="D494" s="290" t="s">
        <v>161</v>
      </c>
      <c r="E494" s="728"/>
      <c r="F494" s="729">
        <f>ROUND(C494*E494,2)</f>
        <v>0</v>
      </c>
    </row>
    <row r="495" spans="1:6">
      <c r="A495" s="293"/>
      <c r="B495" s="292"/>
      <c r="C495" s="291"/>
      <c r="D495" s="290"/>
      <c r="E495" s="728"/>
      <c r="F495" s="729"/>
    </row>
    <row r="496" spans="1:6">
      <c r="A496" s="293"/>
      <c r="B496" s="292" t="s">
        <v>1331</v>
      </c>
      <c r="C496" s="290"/>
      <c r="D496" s="290"/>
      <c r="E496" s="728"/>
      <c r="F496" s="729"/>
    </row>
    <row r="497" spans="1:6">
      <c r="A497" s="293"/>
      <c r="B497" s="292" t="s">
        <v>1330</v>
      </c>
      <c r="C497" s="290">
        <v>250</v>
      </c>
      <c r="D497" s="290" t="s">
        <v>161</v>
      </c>
      <c r="E497" s="728"/>
      <c r="F497" s="729">
        <f>ROUND(C497*E497,2)</f>
        <v>0</v>
      </c>
    </row>
    <row r="498" spans="1:6">
      <c r="A498" s="293"/>
      <c r="B498" s="292" t="s">
        <v>1329</v>
      </c>
      <c r="C498" s="291">
        <v>50</v>
      </c>
      <c r="D498" s="290" t="s">
        <v>147</v>
      </c>
      <c r="E498" s="728"/>
      <c r="F498" s="729">
        <f>ROUND(C498*E498,2)</f>
        <v>0</v>
      </c>
    </row>
    <row r="499" spans="1:6">
      <c r="A499" s="293"/>
      <c r="B499" s="292" t="s">
        <v>1328</v>
      </c>
      <c r="C499" s="291">
        <v>25</v>
      </c>
      <c r="D499" s="290" t="s">
        <v>147</v>
      </c>
      <c r="E499" s="728"/>
      <c r="F499" s="729">
        <f>ROUND(C499*E499,2)</f>
        <v>0</v>
      </c>
    </row>
    <row r="500" spans="1:6">
      <c r="A500" s="293"/>
      <c r="B500" s="292" t="s">
        <v>1327</v>
      </c>
      <c r="C500" s="291">
        <v>10</v>
      </c>
      <c r="D500" s="290" t="s">
        <v>147</v>
      </c>
      <c r="E500" s="728"/>
      <c r="F500" s="729">
        <f>ROUND(C500*E500,2)</f>
        <v>0</v>
      </c>
    </row>
    <row r="501" spans="1:6">
      <c r="A501" s="293"/>
      <c r="B501" s="292"/>
      <c r="C501" s="291"/>
      <c r="D501" s="290"/>
      <c r="E501" s="728"/>
      <c r="F501" s="729"/>
    </row>
    <row r="502" spans="1:6">
      <c r="A502" s="293"/>
      <c r="B502" s="292" t="s">
        <v>1326</v>
      </c>
      <c r="C502" s="291">
        <v>400</v>
      </c>
      <c r="D502" s="290" t="s">
        <v>939</v>
      </c>
      <c r="E502" s="728"/>
      <c r="F502" s="729">
        <f>ROUND(C502*E502,2)</f>
        <v>0</v>
      </c>
    </row>
    <row r="503" spans="1:6" ht="13.5" thickBot="1">
      <c r="A503" s="287"/>
      <c r="B503" s="286"/>
      <c r="C503" s="285"/>
      <c r="D503" s="284"/>
      <c r="E503" s="730"/>
      <c r="F503" s="731"/>
    </row>
    <row r="504" spans="1:6">
      <c r="A504" s="281"/>
      <c r="B504" s="280" t="s">
        <v>1325</v>
      </c>
      <c r="C504" s="279"/>
      <c r="D504" s="278"/>
      <c r="E504" s="277"/>
      <c r="F504" s="276"/>
    </row>
    <row r="505" spans="1:6" ht="13.5" thickBot="1">
      <c r="A505" s="275"/>
      <c r="B505" s="274" t="s">
        <v>1324</v>
      </c>
      <c r="C505" s="273"/>
      <c r="D505" s="272"/>
      <c r="E505" s="271"/>
      <c r="F505" s="270"/>
    </row>
    <row r="506" spans="1:6" ht="13.5" thickBot="1">
      <c r="A506" s="269"/>
      <c r="B506" s="268" t="s">
        <v>1323</v>
      </c>
      <c r="C506" s="267"/>
      <c r="D506" s="266"/>
      <c r="E506" s="265"/>
      <c r="F506" s="264">
        <f>SUM(F11:F503)</f>
        <v>0</v>
      </c>
    </row>
    <row r="507" spans="1:6">
      <c r="A507" s="260"/>
      <c r="B507" s="263"/>
      <c r="C507" s="262"/>
      <c r="D507" s="262"/>
      <c r="E507" s="256"/>
      <c r="F507" s="261"/>
    </row>
    <row r="508" spans="1:6">
      <c r="A508" s="260"/>
      <c r="B508" s="259"/>
      <c r="C508" s="258"/>
      <c r="D508" s="258"/>
      <c r="E508" s="257"/>
      <c r="F508" s="256"/>
    </row>
  </sheetData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47"/>
  <sheetViews>
    <sheetView showGridLines="0" zoomScaleNormal="100" zoomScaleSheetLayoutView="100" workbookViewId="0">
      <pane ySplit="13" topLeftCell="A14" activePane="bottomLeft" state="frozen"/>
      <selection activeCell="D123" sqref="D123"/>
      <selection pane="bottomLeft" activeCell="Y39" sqref="Y39"/>
    </sheetView>
  </sheetViews>
  <sheetFormatPr defaultColWidth="9.140625" defaultRowHeight="11.25"/>
  <cols>
    <col min="1" max="1" width="5.7109375" style="210" customWidth="1"/>
    <col min="2" max="2" width="4.5703125" style="210" customWidth="1"/>
    <col min="3" max="3" width="4.7109375" style="210" customWidth="1"/>
    <col min="4" max="4" width="12.7109375" style="210" customWidth="1"/>
    <col min="5" max="5" width="55.7109375" style="210" customWidth="1"/>
    <col min="6" max="6" width="4.7109375" style="210" customWidth="1"/>
    <col min="7" max="7" width="9.5703125" style="210" customWidth="1"/>
    <col min="8" max="8" width="9.85546875" style="210" customWidth="1"/>
    <col min="9" max="9" width="12.7109375" style="210" customWidth="1"/>
    <col min="10" max="11" width="10.7109375" style="210" hidden="1" customWidth="1"/>
    <col min="12" max="12" width="9.7109375" style="210" hidden="1" customWidth="1"/>
    <col min="13" max="13" width="11.5703125" style="210" hidden="1" customWidth="1"/>
    <col min="14" max="14" width="6" style="210" customWidth="1"/>
    <col min="15" max="15" width="6.7109375" style="210" hidden="1" customWidth="1"/>
    <col min="16" max="16" width="7.140625" style="210" hidden="1" customWidth="1"/>
    <col min="17" max="19" width="9.140625" style="210" hidden="1" customWidth="1"/>
    <col min="20" max="20" width="18.7109375" style="210" hidden="1" customWidth="1"/>
    <col min="21" max="16384" width="9.140625" style="210"/>
  </cols>
  <sheetData>
    <row r="1" spans="1:21" ht="18">
      <c r="A1" s="207" t="s">
        <v>304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9"/>
      <c r="P1" s="209"/>
      <c r="Q1" s="208"/>
      <c r="R1" s="208"/>
      <c r="S1" s="208"/>
      <c r="T1" s="208"/>
    </row>
    <row r="2" spans="1:21">
      <c r="A2" s="211" t="s">
        <v>74</v>
      </c>
      <c r="B2" s="212"/>
      <c r="C2" s="213" t="str">
        <f>'Krycí list'!E5</f>
        <v>Modernizácia fakultnej nemocnice Trenčín  - Nový pavilón centrálnych operačných sál, OAIM a urgent.príjem -stupeň PSP</v>
      </c>
      <c r="D2" s="214"/>
      <c r="E2" s="214"/>
      <c r="F2" s="212"/>
      <c r="G2" s="212"/>
      <c r="H2" s="212"/>
      <c r="I2" s="212"/>
      <c r="J2" s="212"/>
      <c r="K2" s="212"/>
      <c r="L2" s="208"/>
      <c r="M2" s="208"/>
      <c r="N2" s="208"/>
      <c r="O2" s="209"/>
      <c r="P2" s="209"/>
      <c r="Q2" s="208"/>
      <c r="R2" s="208"/>
      <c r="S2" s="208"/>
      <c r="T2" s="208"/>
    </row>
    <row r="3" spans="1:21">
      <c r="A3" s="211" t="s">
        <v>303</v>
      </c>
      <c r="B3" s="212"/>
      <c r="C3" s="213" t="s">
        <v>319</v>
      </c>
      <c r="D3" s="214"/>
      <c r="E3" s="214"/>
      <c r="F3" s="212"/>
      <c r="G3" s="212"/>
      <c r="H3" s="212"/>
      <c r="I3" s="213"/>
      <c r="J3" s="214"/>
      <c r="K3" s="214"/>
      <c r="L3" s="208"/>
      <c r="M3" s="208"/>
      <c r="N3" s="208"/>
      <c r="O3" s="209"/>
      <c r="P3" s="209"/>
      <c r="Q3" s="208"/>
      <c r="R3" s="208"/>
      <c r="S3" s="208"/>
      <c r="T3" s="208"/>
    </row>
    <row r="4" spans="1:21">
      <c r="A4" s="211" t="s">
        <v>301</v>
      </c>
      <c r="B4" s="212"/>
      <c r="C4" s="212" t="s">
        <v>1691</v>
      </c>
      <c r="D4" s="214"/>
      <c r="E4" s="214"/>
      <c r="F4" s="212"/>
      <c r="G4" s="212"/>
      <c r="H4" s="212"/>
      <c r="I4" s="213"/>
      <c r="J4" s="214"/>
      <c r="K4" s="214"/>
      <c r="L4" s="208"/>
      <c r="M4" s="208"/>
      <c r="N4" s="208"/>
      <c r="O4" s="209"/>
      <c r="P4" s="209"/>
      <c r="Q4" s="208"/>
      <c r="R4" s="208"/>
      <c r="S4" s="208"/>
      <c r="T4" s="208"/>
    </row>
    <row r="5" spans="1:21">
      <c r="A5" s="212" t="s">
        <v>300</v>
      </c>
      <c r="B5" s="212"/>
      <c r="C5" s="213" t="s">
        <v>6</v>
      </c>
      <c r="D5" s="214"/>
      <c r="E5" s="214"/>
      <c r="F5" s="212"/>
      <c r="G5" s="212"/>
      <c r="H5" s="212"/>
      <c r="I5" s="215"/>
      <c r="J5" s="214"/>
      <c r="K5" s="214"/>
      <c r="L5" s="208"/>
      <c r="M5" s="208"/>
      <c r="N5" s="208"/>
      <c r="O5" s="209"/>
      <c r="P5" s="209"/>
      <c r="Q5" s="208"/>
      <c r="R5" s="208"/>
      <c r="S5" s="208"/>
      <c r="T5" s="208"/>
    </row>
    <row r="6" spans="1:21" ht="5.25" customHeight="1">
      <c r="A6" s="212"/>
      <c r="B6" s="212"/>
      <c r="C6" s="213"/>
      <c r="D6" s="214"/>
      <c r="E6" s="214"/>
      <c r="F6" s="212"/>
      <c r="G6" s="212"/>
      <c r="H6" s="212"/>
      <c r="I6" s="215"/>
      <c r="J6" s="214"/>
      <c r="K6" s="214"/>
      <c r="L6" s="208"/>
      <c r="M6" s="208"/>
      <c r="N6" s="208"/>
      <c r="O6" s="209"/>
      <c r="P6" s="209"/>
      <c r="Q6" s="208"/>
      <c r="R6" s="208"/>
      <c r="S6" s="208"/>
      <c r="T6" s="208"/>
    </row>
    <row r="7" spans="1:21">
      <c r="A7" s="212" t="s">
        <v>77</v>
      </c>
      <c r="B7" s="212"/>
      <c r="C7" s="213" t="str">
        <f>'Krycí list'!E26</f>
        <v>Fakultná nemocnica Trenčín, Legionárska 28</v>
      </c>
      <c r="D7" s="214"/>
      <c r="E7" s="214"/>
      <c r="F7" s="212"/>
      <c r="G7" s="212"/>
      <c r="H7" s="212"/>
      <c r="I7" s="215"/>
      <c r="J7" s="214"/>
      <c r="K7" s="214"/>
      <c r="L7" s="208"/>
      <c r="M7" s="208"/>
      <c r="N7" s="208"/>
      <c r="O7" s="209"/>
      <c r="P7" s="209"/>
      <c r="Q7" s="208"/>
      <c r="R7" s="208"/>
      <c r="S7" s="208"/>
      <c r="T7" s="208"/>
    </row>
    <row r="8" spans="1:21">
      <c r="A8" s="212" t="s">
        <v>79</v>
      </c>
      <c r="B8" s="212"/>
      <c r="C8" s="213"/>
      <c r="D8" s="214"/>
      <c r="E8" s="214"/>
      <c r="F8" s="212"/>
      <c r="G8" s="212"/>
      <c r="H8" s="212"/>
      <c r="I8" s="215"/>
      <c r="J8" s="214"/>
      <c r="K8" s="214"/>
      <c r="L8" s="208"/>
      <c r="M8" s="208"/>
      <c r="N8" s="208"/>
      <c r="O8" s="209"/>
      <c r="P8" s="209"/>
      <c r="Q8" s="208"/>
      <c r="R8" s="208"/>
      <c r="S8" s="208"/>
      <c r="T8" s="208"/>
    </row>
    <row r="9" spans="1:21">
      <c r="A9" s="212" t="s">
        <v>75</v>
      </c>
      <c r="B9" s="212"/>
      <c r="C9" s="213" t="s">
        <v>22</v>
      </c>
      <c r="D9" s="214"/>
      <c r="E9" s="214"/>
      <c r="F9" s="212"/>
      <c r="G9" s="212"/>
      <c r="H9" s="212"/>
      <c r="I9" s="215"/>
      <c r="J9" s="214"/>
      <c r="K9" s="214"/>
      <c r="L9" s="208"/>
      <c r="M9" s="208"/>
      <c r="N9" s="208"/>
      <c r="O9" s="209"/>
      <c r="P9" s="209"/>
      <c r="Q9" s="208"/>
      <c r="R9" s="208"/>
      <c r="S9" s="208"/>
      <c r="T9" s="208"/>
    </row>
    <row r="10" spans="1:21" ht="6" customHeight="1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9"/>
      <c r="P10" s="209"/>
      <c r="Q10" s="208"/>
      <c r="R10" s="208"/>
      <c r="S10" s="208"/>
      <c r="T10" s="208"/>
    </row>
    <row r="11" spans="1:21" ht="22.5">
      <c r="A11" s="216" t="s">
        <v>299</v>
      </c>
      <c r="B11" s="217" t="s">
        <v>298</v>
      </c>
      <c r="C11" s="217" t="s">
        <v>297</v>
      </c>
      <c r="D11" s="217" t="s">
        <v>296</v>
      </c>
      <c r="E11" s="217" t="s">
        <v>82</v>
      </c>
      <c r="F11" s="217" t="s">
        <v>295</v>
      </c>
      <c r="G11" s="217" t="s">
        <v>294</v>
      </c>
      <c r="H11" s="217" t="s">
        <v>293</v>
      </c>
      <c r="I11" s="217" t="s">
        <v>292</v>
      </c>
      <c r="J11" s="217" t="s">
        <v>291</v>
      </c>
      <c r="K11" s="217" t="s">
        <v>290</v>
      </c>
      <c r="L11" s="217" t="s">
        <v>289</v>
      </c>
      <c r="M11" s="217" t="s">
        <v>288</v>
      </c>
      <c r="N11" s="217" t="s">
        <v>287</v>
      </c>
      <c r="O11" s="218" t="s">
        <v>286</v>
      </c>
      <c r="P11" s="218" t="s">
        <v>285</v>
      </c>
      <c r="Q11" s="217"/>
      <c r="R11" s="217"/>
      <c r="S11" s="217"/>
      <c r="T11" s="219" t="s">
        <v>284</v>
      </c>
      <c r="U11" s="220"/>
    </row>
    <row r="12" spans="1:21">
      <c r="A12" s="221">
        <v>1</v>
      </c>
      <c r="B12" s="222">
        <v>2</v>
      </c>
      <c r="C12" s="222">
        <v>3</v>
      </c>
      <c r="D12" s="222">
        <v>4</v>
      </c>
      <c r="E12" s="222">
        <v>5</v>
      </c>
      <c r="F12" s="222">
        <v>6</v>
      </c>
      <c r="G12" s="222">
        <v>7</v>
      </c>
      <c r="H12" s="222">
        <v>8</v>
      </c>
      <c r="I12" s="222">
        <v>9</v>
      </c>
      <c r="J12" s="222"/>
      <c r="K12" s="222"/>
      <c r="L12" s="222"/>
      <c r="M12" s="222"/>
      <c r="N12" s="222">
        <v>10</v>
      </c>
      <c r="O12" s="223">
        <v>11</v>
      </c>
      <c r="P12" s="223">
        <v>12</v>
      </c>
      <c r="Q12" s="222"/>
      <c r="R12" s="222"/>
      <c r="S12" s="222"/>
      <c r="T12" s="224">
        <v>11</v>
      </c>
      <c r="U12" s="220"/>
    </row>
    <row r="13" spans="1:21" ht="4.5" customHeight="1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25"/>
      <c r="O13" s="226"/>
      <c r="P13" s="227"/>
      <c r="Q13" s="225"/>
      <c r="R13" s="225"/>
      <c r="S13" s="225"/>
      <c r="T13" s="225"/>
    </row>
    <row r="14" spans="1:21" s="231" customFormat="1" ht="12.75" customHeight="1">
      <c r="A14" s="228"/>
      <c r="B14" s="229" t="s">
        <v>58</v>
      </c>
      <c r="C14" s="228"/>
      <c r="D14" s="228" t="s">
        <v>1626</v>
      </c>
      <c r="E14" s="228" t="s">
        <v>1126</v>
      </c>
      <c r="F14" s="228"/>
      <c r="G14" s="228"/>
      <c r="H14" s="228"/>
      <c r="I14" s="230">
        <f>I15+I42</f>
        <v>0</v>
      </c>
      <c r="J14" s="228"/>
      <c r="K14" s="230">
        <f>K15+K42</f>
        <v>0</v>
      </c>
      <c r="L14" s="228"/>
      <c r="M14" s="230">
        <f>M15+M42</f>
        <v>0</v>
      </c>
      <c r="N14" s="228"/>
      <c r="P14" s="231" t="s">
        <v>155</v>
      </c>
    </row>
    <row r="15" spans="1:21" s="232" customFormat="1" ht="12.75" customHeight="1">
      <c r="B15" s="233" t="s">
        <v>58</v>
      </c>
      <c r="D15" s="232" t="s">
        <v>1627</v>
      </c>
      <c r="E15" s="232" t="s">
        <v>1628</v>
      </c>
      <c r="I15" s="234">
        <f>SUM(I16:I41)</f>
        <v>0</v>
      </c>
      <c r="K15" s="234">
        <f>SUM(K16:K41)</f>
        <v>0</v>
      </c>
      <c r="M15" s="234">
        <f>SUM(M16:M41)</f>
        <v>0</v>
      </c>
      <c r="P15" s="232" t="s">
        <v>152</v>
      </c>
    </row>
    <row r="16" spans="1:21" s="242" customFormat="1" ht="12.75" customHeight="1">
      <c r="A16" s="235">
        <v>1</v>
      </c>
      <c r="B16" s="235" t="s">
        <v>151</v>
      </c>
      <c r="C16" s="235" t="s">
        <v>150</v>
      </c>
      <c r="D16" s="236" t="s">
        <v>1629</v>
      </c>
      <c r="E16" s="237" t="s">
        <v>1630</v>
      </c>
      <c r="F16" s="235" t="s">
        <v>161</v>
      </c>
      <c r="G16" s="238">
        <v>14</v>
      </c>
      <c r="H16" s="238"/>
      <c r="I16" s="238">
        <f t="shared" ref="I16:I41" si="0">ROUND(G16*H16,3)</f>
        <v>0</v>
      </c>
      <c r="J16" s="239">
        <v>0</v>
      </c>
      <c r="K16" s="238">
        <f t="shared" ref="K16:K41" si="1">G16*J16</f>
        <v>0</v>
      </c>
      <c r="L16" s="239">
        <v>0</v>
      </c>
      <c r="M16" s="238">
        <f t="shared" ref="M16:M41" si="2">G16*L16</f>
        <v>0</v>
      </c>
      <c r="N16" s="240">
        <v>20</v>
      </c>
      <c r="O16" s="241">
        <v>4</v>
      </c>
      <c r="P16" s="242" t="s">
        <v>146</v>
      </c>
    </row>
    <row r="17" spans="1:16" s="242" customFormat="1" ht="12.75" customHeight="1">
      <c r="A17" s="235">
        <v>2</v>
      </c>
      <c r="B17" s="235" t="s">
        <v>151</v>
      </c>
      <c r="C17" s="235" t="s">
        <v>150</v>
      </c>
      <c r="D17" s="236" t="s">
        <v>1631</v>
      </c>
      <c r="E17" s="237" t="s">
        <v>1632</v>
      </c>
      <c r="F17" s="235" t="s">
        <v>161</v>
      </c>
      <c r="G17" s="238">
        <v>13</v>
      </c>
      <c r="H17" s="238"/>
      <c r="I17" s="238">
        <f t="shared" si="0"/>
        <v>0</v>
      </c>
      <c r="J17" s="239">
        <v>0</v>
      </c>
      <c r="K17" s="238">
        <f t="shared" si="1"/>
        <v>0</v>
      </c>
      <c r="L17" s="239">
        <v>0</v>
      </c>
      <c r="M17" s="238">
        <f t="shared" si="2"/>
        <v>0</v>
      </c>
      <c r="N17" s="240">
        <v>20</v>
      </c>
      <c r="O17" s="241">
        <v>4</v>
      </c>
      <c r="P17" s="242" t="s">
        <v>146</v>
      </c>
    </row>
    <row r="18" spans="1:16" s="242" customFormat="1" ht="12.75" customHeight="1">
      <c r="A18" s="235">
        <v>3</v>
      </c>
      <c r="B18" s="235" t="s">
        <v>151</v>
      </c>
      <c r="C18" s="235" t="s">
        <v>150</v>
      </c>
      <c r="D18" s="236" t="s">
        <v>1633</v>
      </c>
      <c r="E18" s="237" t="s">
        <v>1634</v>
      </c>
      <c r="F18" s="235" t="s">
        <v>161</v>
      </c>
      <c r="G18" s="238">
        <v>12</v>
      </c>
      <c r="H18" s="238"/>
      <c r="I18" s="238">
        <f t="shared" si="0"/>
        <v>0</v>
      </c>
      <c r="J18" s="239">
        <v>0</v>
      </c>
      <c r="K18" s="238">
        <f t="shared" si="1"/>
        <v>0</v>
      </c>
      <c r="L18" s="239">
        <v>0</v>
      </c>
      <c r="M18" s="238">
        <f t="shared" si="2"/>
        <v>0</v>
      </c>
      <c r="N18" s="240">
        <v>20</v>
      </c>
      <c r="O18" s="241">
        <v>4</v>
      </c>
      <c r="P18" s="242" t="s">
        <v>146</v>
      </c>
    </row>
    <row r="19" spans="1:16" s="242" customFormat="1" ht="12.75" customHeight="1">
      <c r="A19" s="235">
        <v>4</v>
      </c>
      <c r="B19" s="235" t="s">
        <v>151</v>
      </c>
      <c r="C19" s="235" t="s">
        <v>150</v>
      </c>
      <c r="D19" s="236" t="s">
        <v>1635</v>
      </c>
      <c r="E19" s="237" t="s">
        <v>1636</v>
      </c>
      <c r="F19" s="235" t="s">
        <v>161</v>
      </c>
      <c r="G19" s="238">
        <v>2</v>
      </c>
      <c r="H19" s="238"/>
      <c r="I19" s="238">
        <f t="shared" si="0"/>
        <v>0</v>
      </c>
      <c r="J19" s="239">
        <v>0</v>
      </c>
      <c r="K19" s="238">
        <f t="shared" si="1"/>
        <v>0</v>
      </c>
      <c r="L19" s="239">
        <v>0</v>
      </c>
      <c r="M19" s="238">
        <f t="shared" si="2"/>
        <v>0</v>
      </c>
      <c r="N19" s="240">
        <v>20</v>
      </c>
      <c r="O19" s="241">
        <v>4</v>
      </c>
      <c r="P19" s="242" t="s">
        <v>146</v>
      </c>
    </row>
    <row r="20" spans="1:16" s="242" customFormat="1" ht="12.75" customHeight="1">
      <c r="A20" s="235">
        <v>5</v>
      </c>
      <c r="B20" s="235" t="s">
        <v>151</v>
      </c>
      <c r="C20" s="235" t="s">
        <v>150</v>
      </c>
      <c r="D20" s="236" t="s">
        <v>1637</v>
      </c>
      <c r="E20" s="237" t="s">
        <v>1638</v>
      </c>
      <c r="F20" s="235" t="s">
        <v>161</v>
      </c>
      <c r="G20" s="238">
        <v>34</v>
      </c>
      <c r="H20" s="238"/>
      <c r="I20" s="238">
        <f t="shared" si="0"/>
        <v>0</v>
      </c>
      <c r="J20" s="239">
        <v>0</v>
      </c>
      <c r="K20" s="238">
        <f t="shared" si="1"/>
        <v>0</v>
      </c>
      <c r="L20" s="239">
        <v>0</v>
      </c>
      <c r="M20" s="238">
        <f t="shared" si="2"/>
        <v>0</v>
      </c>
      <c r="N20" s="240">
        <v>20</v>
      </c>
      <c r="O20" s="241">
        <v>4</v>
      </c>
      <c r="P20" s="242" t="s">
        <v>146</v>
      </c>
    </row>
    <row r="21" spans="1:16" s="242" customFormat="1" ht="12.75" customHeight="1">
      <c r="A21" s="235">
        <v>6</v>
      </c>
      <c r="B21" s="235" t="s">
        <v>151</v>
      </c>
      <c r="C21" s="235" t="s">
        <v>150</v>
      </c>
      <c r="D21" s="236" t="s">
        <v>1639</v>
      </c>
      <c r="E21" s="237" t="s">
        <v>1640</v>
      </c>
      <c r="F21" s="235" t="s">
        <v>161</v>
      </c>
      <c r="G21" s="238">
        <v>4.5</v>
      </c>
      <c r="H21" s="238"/>
      <c r="I21" s="238">
        <f t="shared" si="0"/>
        <v>0</v>
      </c>
      <c r="J21" s="239">
        <v>0</v>
      </c>
      <c r="K21" s="238">
        <f t="shared" si="1"/>
        <v>0</v>
      </c>
      <c r="L21" s="239">
        <v>0</v>
      </c>
      <c r="M21" s="238">
        <f t="shared" si="2"/>
        <v>0</v>
      </c>
      <c r="N21" s="240">
        <v>20</v>
      </c>
      <c r="O21" s="241">
        <v>4</v>
      </c>
      <c r="P21" s="242" t="s">
        <v>146</v>
      </c>
    </row>
    <row r="22" spans="1:16" s="242" customFormat="1" ht="12.75" customHeight="1">
      <c r="A22" s="235">
        <v>7</v>
      </c>
      <c r="B22" s="235" t="s">
        <v>151</v>
      </c>
      <c r="C22" s="235" t="s">
        <v>150</v>
      </c>
      <c r="D22" s="236" t="s">
        <v>1641</v>
      </c>
      <c r="E22" s="237" t="s">
        <v>1642</v>
      </c>
      <c r="F22" s="235" t="s">
        <v>161</v>
      </c>
      <c r="G22" s="238">
        <v>4.5</v>
      </c>
      <c r="H22" s="238"/>
      <c r="I22" s="238">
        <f t="shared" si="0"/>
        <v>0</v>
      </c>
      <c r="J22" s="239">
        <v>0</v>
      </c>
      <c r="K22" s="238">
        <f t="shared" si="1"/>
        <v>0</v>
      </c>
      <c r="L22" s="239">
        <v>0</v>
      </c>
      <c r="M22" s="238">
        <f t="shared" si="2"/>
        <v>0</v>
      </c>
      <c r="N22" s="240">
        <v>20</v>
      </c>
      <c r="O22" s="241">
        <v>4</v>
      </c>
      <c r="P22" s="242" t="s">
        <v>146</v>
      </c>
    </row>
    <row r="23" spans="1:16" s="242" customFormat="1" ht="12.75" customHeight="1">
      <c r="A23" s="235">
        <v>8</v>
      </c>
      <c r="B23" s="235" t="s">
        <v>151</v>
      </c>
      <c r="C23" s="235" t="s">
        <v>150</v>
      </c>
      <c r="D23" s="236" t="s">
        <v>1643</v>
      </c>
      <c r="E23" s="237" t="s">
        <v>1644</v>
      </c>
      <c r="F23" s="235" t="s">
        <v>1155</v>
      </c>
      <c r="G23" s="238">
        <v>2</v>
      </c>
      <c r="H23" s="238"/>
      <c r="I23" s="238">
        <f t="shared" si="0"/>
        <v>0</v>
      </c>
      <c r="J23" s="239">
        <v>0</v>
      </c>
      <c r="K23" s="238">
        <f t="shared" si="1"/>
        <v>0</v>
      </c>
      <c r="L23" s="239">
        <v>0</v>
      </c>
      <c r="M23" s="238">
        <f t="shared" si="2"/>
        <v>0</v>
      </c>
      <c r="N23" s="240">
        <v>20</v>
      </c>
      <c r="O23" s="241">
        <v>4</v>
      </c>
      <c r="P23" s="242" t="s">
        <v>146</v>
      </c>
    </row>
    <row r="24" spans="1:16" s="242" customFormat="1" ht="12.75" customHeight="1">
      <c r="A24" s="235">
        <v>9</v>
      </c>
      <c r="B24" s="235" t="s">
        <v>151</v>
      </c>
      <c r="C24" s="235" t="s">
        <v>150</v>
      </c>
      <c r="D24" s="236" t="s">
        <v>1645</v>
      </c>
      <c r="E24" s="237" t="s">
        <v>1646</v>
      </c>
      <c r="F24" s="235" t="s">
        <v>1155</v>
      </c>
      <c r="G24" s="238">
        <v>6</v>
      </c>
      <c r="H24" s="238"/>
      <c r="I24" s="238">
        <f t="shared" si="0"/>
        <v>0</v>
      </c>
      <c r="J24" s="239">
        <v>0</v>
      </c>
      <c r="K24" s="238">
        <f t="shared" si="1"/>
        <v>0</v>
      </c>
      <c r="L24" s="239">
        <v>0</v>
      </c>
      <c r="M24" s="238">
        <f t="shared" si="2"/>
        <v>0</v>
      </c>
      <c r="N24" s="240">
        <v>20</v>
      </c>
      <c r="O24" s="241">
        <v>4</v>
      </c>
      <c r="P24" s="242" t="s">
        <v>146</v>
      </c>
    </row>
    <row r="25" spans="1:16" s="242" customFormat="1" ht="12.75" customHeight="1">
      <c r="A25" s="235">
        <v>10</v>
      </c>
      <c r="B25" s="235" t="s">
        <v>151</v>
      </c>
      <c r="C25" s="235" t="s">
        <v>150</v>
      </c>
      <c r="D25" s="236" t="s">
        <v>1647</v>
      </c>
      <c r="E25" s="237" t="s">
        <v>1648</v>
      </c>
      <c r="F25" s="235" t="s">
        <v>1155</v>
      </c>
      <c r="G25" s="238">
        <v>1</v>
      </c>
      <c r="H25" s="238"/>
      <c r="I25" s="238">
        <f t="shared" si="0"/>
        <v>0</v>
      </c>
      <c r="J25" s="239">
        <v>0</v>
      </c>
      <c r="K25" s="238">
        <f t="shared" si="1"/>
        <v>0</v>
      </c>
      <c r="L25" s="239">
        <v>0</v>
      </c>
      <c r="M25" s="238">
        <f t="shared" si="2"/>
        <v>0</v>
      </c>
      <c r="N25" s="240">
        <v>20</v>
      </c>
      <c r="O25" s="241">
        <v>4</v>
      </c>
      <c r="P25" s="242" t="s">
        <v>146</v>
      </c>
    </row>
    <row r="26" spans="1:16" s="242" customFormat="1" ht="12.75" customHeight="1">
      <c r="A26" s="235">
        <v>11</v>
      </c>
      <c r="B26" s="235" t="s">
        <v>151</v>
      </c>
      <c r="C26" s="235" t="s">
        <v>150</v>
      </c>
      <c r="D26" s="236" t="s">
        <v>1649</v>
      </c>
      <c r="E26" s="237" t="s">
        <v>1650</v>
      </c>
      <c r="F26" s="235" t="s">
        <v>1155</v>
      </c>
      <c r="G26" s="238">
        <v>1</v>
      </c>
      <c r="H26" s="238"/>
      <c r="I26" s="238">
        <f t="shared" si="0"/>
        <v>0</v>
      </c>
      <c r="J26" s="239">
        <v>0</v>
      </c>
      <c r="K26" s="238">
        <f t="shared" si="1"/>
        <v>0</v>
      </c>
      <c r="L26" s="239">
        <v>0</v>
      </c>
      <c r="M26" s="238">
        <f t="shared" si="2"/>
        <v>0</v>
      </c>
      <c r="N26" s="240">
        <v>20</v>
      </c>
      <c r="O26" s="241">
        <v>4</v>
      </c>
      <c r="P26" s="242" t="s">
        <v>146</v>
      </c>
    </row>
    <row r="27" spans="1:16" s="242" customFormat="1" ht="12.75" customHeight="1">
      <c r="A27" s="235">
        <v>12</v>
      </c>
      <c r="B27" s="235" t="s">
        <v>151</v>
      </c>
      <c r="C27" s="235" t="s">
        <v>150</v>
      </c>
      <c r="D27" s="236" t="s">
        <v>1651</v>
      </c>
      <c r="E27" s="237" t="s">
        <v>1652</v>
      </c>
      <c r="F27" s="235" t="s">
        <v>161</v>
      </c>
      <c r="G27" s="238">
        <v>1</v>
      </c>
      <c r="H27" s="238"/>
      <c r="I27" s="238">
        <f t="shared" si="0"/>
        <v>0</v>
      </c>
      <c r="J27" s="239">
        <v>0</v>
      </c>
      <c r="K27" s="238">
        <f t="shared" si="1"/>
        <v>0</v>
      </c>
      <c r="L27" s="239">
        <v>0</v>
      </c>
      <c r="M27" s="238">
        <f t="shared" si="2"/>
        <v>0</v>
      </c>
      <c r="N27" s="240">
        <v>20</v>
      </c>
      <c r="O27" s="241">
        <v>4</v>
      </c>
      <c r="P27" s="242" t="s">
        <v>146</v>
      </c>
    </row>
    <row r="28" spans="1:16" s="242" customFormat="1" ht="12.75" customHeight="1">
      <c r="A28" s="235">
        <v>13</v>
      </c>
      <c r="B28" s="235" t="s">
        <v>151</v>
      </c>
      <c r="C28" s="235" t="s">
        <v>150</v>
      </c>
      <c r="D28" s="236" t="s">
        <v>1653</v>
      </c>
      <c r="E28" s="237" t="s">
        <v>1654</v>
      </c>
      <c r="F28" s="235" t="s">
        <v>171</v>
      </c>
      <c r="G28" s="238">
        <v>4</v>
      </c>
      <c r="H28" s="238"/>
      <c r="I28" s="238">
        <f t="shared" si="0"/>
        <v>0</v>
      </c>
      <c r="J28" s="239">
        <v>0</v>
      </c>
      <c r="K28" s="238">
        <f t="shared" si="1"/>
        <v>0</v>
      </c>
      <c r="L28" s="239">
        <v>0</v>
      </c>
      <c r="M28" s="238">
        <f t="shared" si="2"/>
        <v>0</v>
      </c>
      <c r="N28" s="240">
        <v>20</v>
      </c>
      <c r="O28" s="241">
        <v>4</v>
      </c>
      <c r="P28" s="242" t="s">
        <v>146</v>
      </c>
    </row>
    <row r="29" spans="1:16" s="242" customFormat="1" ht="12.75" customHeight="1">
      <c r="A29" s="235">
        <v>14</v>
      </c>
      <c r="B29" s="235" t="s">
        <v>151</v>
      </c>
      <c r="C29" s="235" t="s">
        <v>150</v>
      </c>
      <c r="D29" s="236" t="s">
        <v>1655</v>
      </c>
      <c r="E29" s="237" t="s">
        <v>1656</v>
      </c>
      <c r="F29" s="235" t="s">
        <v>1155</v>
      </c>
      <c r="G29" s="238">
        <v>2</v>
      </c>
      <c r="H29" s="238"/>
      <c r="I29" s="238">
        <f t="shared" si="0"/>
        <v>0</v>
      </c>
      <c r="J29" s="239">
        <v>0</v>
      </c>
      <c r="K29" s="238">
        <f t="shared" si="1"/>
        <v>0</v>
      </c>
      <c r="L29" s="239">
        <v>0</v>
      </c>
      <c r="M29" s="238">
        <f t="shared" si="2"/>
        <v>0</v>
      </c>
      <c r="N29" s="240">
        <v>20</v>
      </c>
      <c r="O29" s="241">
        <v>4</v>
      </c>
      <c r="P29" s="242" t="s">
        <v>146</v>
      </c>
    </row>
    <row r="30" spans="1:16" s="242" customFormat="1" ht="12.75" customHeight="1">
      <c r="A30" s="235">
        <v>15</v>
      </c>
      <c r="B30" s="235" t="s">
        <v>151</v>
      </c>
      <c r="C30" s="235" t="s">
        <v>150</v>
      </c>
      <c r="D30" s="236" t="s">
        <v>1657</v>
      </c>
      <c r="E30" s="237" t="s">
        <v>1658</v>
      </c>
      <c r="F30" s="235" t="s">
        <v>161</v>
      </c>
      <c r="G30" s="238">
        <v>1</v>
      </c>
      <c r="H30" s="238"/>
      <c r="I30" s="238">
        <f t="shared" si="0"/>
        <v>0</v>
      </c>
      <c r="J30" s="239">
        <v>0</v>
      </c>
      <c r="K30" s="238">
        <f t="shared" si="1"/>
        <v>0</v>
      </c>
      <c r="L30" s="239">
        <v>0</v>
      </c>
      <c r="M30" s="238">
        <f t="shared" si="2"/>
        <v>0</v>
      </c>
      <c r="N30" s="240">
        <v>20</v>
      </c>
      <c r="O30" s="241">
        <v>4</v>
      </c>
      <c r="P30" s="242" t="s">
        <v>146</v>
      </c>
    </row>
    <row r="31" spans="1:16" s="242" customFormat="1" ht="12.75" customHeight="1">
      <c r="A31" s="235">
        <v>16</v>
      </c>
      <c r="B31" s="235" t="s">
        <v>151</v>
      </c>
      <c r="C31" s="235" t="s">
        <v>150</v>
      </c>
      <c r="D31" s="236" t="s">
        <v>1659</v>
      </c>
      <c r="E31" s="237" t="s">
        <v>1660</v>
      </c>
      <c r="F31" s="235" t="s">
        <v>171</v>
      </c>
      <c r="G31" s="238">
        <v>1</v>
      </c>
      <c r="H31" s="238"/>
      <c r="I31" s="238">
        <f t="shared" si="0"/>
        <v>0</v>
      </c>
      <c r="J31" s="239">
        <v>0</v>
      </c>
      <c r="K31" s="238">
        <f t="shared" si="1"/>
        <v>0</v>
      </c>
      <c r="L31" s="239">
        <v>0</v>
      </c>
      <c r="M31" s="238">
        <f t="shared" si="2"/>
        <v>0</v>
      </c>
      <c r="N31" s="240">
        <v>20</v>
      </c>
      <c r="O31" s="241">
        <v>4</v>
      </c>
      <c r="P31" s="242" t="s">
        <v>146</v>
      </c>
    </row>
    <row r="32" spans="1:16" s="242" customFormat="1" ht="12.75" customHeight="1">
      <c r="A32" s="235">
        <v>17</v>
      </c>
      <c r="B32" s="235" t="s">
        <v>151</v>
      </c>
      <c r="C32" s="235" t="s">
        <v>150</v>
      </c>
      <c r="D32" s="236" t="s">
        <v>1661</v>
      </c>
      <c r="E32" s="237" t="s">
        <v>1662</v>
      </c>
      <c r="F32" s="235" t="s">
        <v>171</v>
      </c>
      <c r="G32" s="238">
        <v>10</v>
      </c>
      <c r="H32" s="238"/>
      <c r="I32" s="238">
        <f t="shared" si="0"/>
        <v>0</v>
      </c>
      <c r="J32" s="239">
        <v>0</v>
      </c>
      <c r="K32" s="238">
        <f t="shared" si="1"/>
        <v>0</v>
      </c>
      <c r="L32" s="239">
        <v>0</v>
      </c>
      <c r="M32" s="238">
        <f t="shared" si="2"/>
        <v>0</v>
      </c>
      <c r="N32" s="240">
        <v>20</v>
      </c>
      <c r="O32" s="241">
        <v>4</v>
      </c>
      <c r="P32" s="242" t="s">
        <v>146</v>
      </c>
    </row>
    <row r="33" spans="1:16" s="242" customFormat="1" ht="12.75" customHeight="1">
      <c r="A33" s="235">
        <v>18</v>
      </c>
      <c r="B33" s="235" t="s">
        <v>151</v>
      </c>
      <c r="C33" s="235" t="s">
        <v>150</v>
      </c>
      <c r="D33" s="236" t="s">
        <v>1663</v>
      </c>
      <c r="E33" s="237" t="s">
        <v>1664</v>
      </c>
      <c r="F33" s="235" t="s">
        <v>1155</v>
      </c>
      <c r="G33" s="238">
        <v>12</v>
      </c>
      <c r="H33" s="238"/>
      <c r="I33" s="238">
        <f t="shared" si="0"/>
        <v>0</v>
      </c>
      <c r="J33" s="239">
        <v>0</v>
      </c>
      <c r="K33" s="238">
        <f t="shared" si="1"/>
        <v>0</v>
      </c>
      <c r="L33" s="239">
        <v>0</v>
      </c>
      <c r="M33" s="238">
        <f t="shared" si="2"/>
        <v>0</v>
      </c>
      <c r="N33" s="240">
        <v>20</v>
      </c>
      <c r="O33" s="241">
        <v>4</v>
      </c>
      <c r="P33" s="242" t="s">
        <v>146</v>
      </c>
    </row>
    <row r="34" spans="1:16" s="242" customFormat="1" ht="12.75" customHeight="1">
      <c r="A34" s="235">
        <v>19</v>
      </c>
      <c r="B34" s="235" t="s">
        <v>151</v>
      </c>
      <c r="C34" s="235" t="s">
        <v>150</v>
      </c>
      <c r="D34" s="236" t="s">
        <v>1665</v>
      </c>
      <c r="E34" s="237" t="s">
        <v>1666</v>
      </c>
      <c r="F34" s="235" t="s">
        <v>1155</v>
      </c>
      <c r="G34" s="238">
        <v>4</v>
      </c>
      <c r="H34" s="238"/>
      <c r="I34" s="238">
        <f t="shared" si="0"/>
        <v>0</v>
      </c>
      <c r="J34" s="239">
        <v>0</v>
      </c>
      <c r="K34" s="238">
        <f t="shared" si="1"/>
        <v>0</v>
      </c>
      <c r="L34" s="239">
        <v>0</v>
      </c>
      <c r="M34" s="238">
        <f t="shared" si="2"/>
        <v>0</v>
      </c>
      <c r="N34" s="240">
        <v>20</v>
      </c>
      <c r="O34" s="241">
        <v>4</v>
      </c>
      <c r="P34" s="242" t="s">
        <v>146</v>
      </c>
    </row>
    <row r="35" spans="1:16" s="250" customFormat="1" ht="12.75" customHeight="1">
      <c r="A35" s="243">
        <v>20</v>
      </c>
      <c r="B35" s="243" t="s">
        <v>157</v>
      </c>
      <c r="C35" s="243" t="s">
        <v>160</v>
      </c>
      <c r="D35" s="244" t="s">
        <v>1667</v>
      </c>
      <c r="E35" s="245" t="s">
        <v>1668</v>
      </c>
      <c r="F35" s="243" t="s">
        <v>1155</v>
      </c>
      <c r="G35" s="246">
        <v>2</v>
      </c>
      <c r="H35" s="246"/>
      <c r="I35" s="246">
        <f t="shared" si="0"/>
        <v>0</v>
      </c>
      <c r="J35" s="247">
        <v>0</v>
      </c>
      <c r="K35" s="246">
        <f t="shared" si="1"/>
        <v>0</v>
      </c>
      <c r="L35" s="247">
        <v>0</v>
      </c>
      <c r="M35" s="246">
        <f t="shared" si="2"/>
        <v>0</v>
      </c>
      <c r="N35" s="248">
        <v>20</v>
      </c>
      <c r="O35" s="249">
        <v>8</v>
      </c>
      <c r="P35" s="250" t="s">
        <v>146</v>
      </c>
    </row>
    <row r="36" spans="1:16" s="242" customFormat="1" ht="12.75" customHeight="1">
      <c r="A36" s="235">
        <v>21</v>
      </c>
      <c r="B36" s="235" t="s">
        <v>151</v>
      </c>
      <c r="C36" s="235" t="s">
        <v>150</v>
      </c>
      <c r="D36" s="236" t="s">
        <v>1669</v>
      </c>
      <c r="E36" s="237" t="s">
        <v>1670</v>
      </c>
      <c r="F36" s="235" t="s">
        <v>1155</v>
      </c>
      <c r="G36" s="238">
        <v>4</v>
      </c>
      <c r="H36" s="238"/>
      <c r="I36" s="238">
        <f t="shared" si="0"/>
        <v>0</v>
      </c>
      <c r="J36" s="239">
        <v>0</v>
      </c>
      <c r="K36" s="238">
        <f t="shared" si="1"/>
        <v>0</v>
      </c>
      <c r="L36" s="239">
        <v>0</v>
      </c>
      <c r="M36" s="238">
        <f t="shared" si="2"/>
        <v>0</v>
      </c>
      <c r="N36" s="240">
        <v>20</v>
      </c>
      <c r="O36" s="241">
        <v>4</v>
      </c>
      <c r="P36" s="242" t="s">
        <v>146</v>
      </c>
    </row>
    <row r="37" spans="1:16" s="242" customFormat="1" ht="12.75" customHeight="1">
      <c r="A37" s="235">
        <v>22</v>
      </c>
      <c r="B37" s="235" t="s">
        <v>151</v>
      </c>
      <c r="C37" s="235" t="s">
        <v>150</v>
      </c>
      <c r="D37" s="236" t="s">
        <v>1671</v>
      </c>
      <c r="E37" s="237" t="s">
        <v>1672</v>
      </c>
      <c r="F37" s="235" t="s">
        <v>171</v>
      </c>
      <c r="G37" s="238">
        <v>2</v>
      </c>
      <c r="H37" s="238"/>
      <c r="I37" s="238">
        <f t="shared" si="0"/>
        <v>0</v>
      </c>
      <c r="J37" s="239">
        <v>0</v>
      </c>
      <c r="K37" s="238">
        <f t="shared" si="1"/>
        <v>0</v>
      </c>
      <c r="L37" s="239">
        <v>0</v>
      </c>
      <c r="M37" s="238">
        <f t="shared" si="2"/>
        <v>0</v>
      </c>
      <c r="N37" s="240">
        <v>20</v>
      </c>
      <c r="O37" s="241">
        <v>4</v>
      </c>
      <c r="P37" s="242" t="s">
        <v>146</v>
      </c>
    </row>
    <row r="38" spans="1:16" s="250" customFormat="1" ht="12.75" customHeight="1">
      <c r="A38" s="243">
        <v>23</v>
      </c>
      <c r="B38" s="243" t="s">
        <v>157</v>
      </c>
      <c r="C38" s="243" t="s">
        <v>160</v>
      </c>
      <c r="D38" s="244" t="s">
        <v>1673</v>
      </c>
      <c r="E38" s="245" t="s">
        <v>1674</v>
      </c>
      <c r="F38" s="243" t="s">
        <v>1155</v>
      </c>
      <c r="G38" s="246">
        <v>5</v>
      </c>
      <c r="H38" s="246"/>
      <c r="I38" s="246">
        <f t="shared" si="0"/>
        <v>0</v>
      </c>
      <c r="J38" s="247">
        <v>0</v>
      </c>
      <c r="K38" s="246">
        <f t="shared" si="1"/>
        <v>0</v>
      </c>
      <c r="L38" s="247">
        <v>0</v>
      </c>
      <c r="M38" s="246">
        <f t="shared" si="2"/>
        <v>0</v>
      </c>
      <c r="N38" s="248">
        <v>20</v>
      </c>
      <c r="O38" s="249">
        <v>8</v>
      </c>
      <c r="P38" s="250" t="s">
        <v>146</v>
      </c>
    </row>
    <row r="39" spans="1:16" s="250" customFormat="1" ht="12.75" customHeight="1">
      <c r="A39" s="243">
        <v>24</v>
      </c>
      <c r="B39" s="243" t="s">
        <v>157</v>
      </c>
      <c r="C39" s="243" t="s">
        <v>160</v>
      </c>
      <c r="D39" s="244" t="s">
        <v>1675</v>
      </c>
      <c r="E39" s="245" t="s">
        <v>1676</v>
      </c>
      <c r="F39" s="243" t="s">
        <v>1155</v>
      </c>
      <c r="G39" s="246">
        <v>12</v>
      </c>
      <c r="H39" s="246"/>
      <c r="I39" s="246">
        <f t="shared" si="0"/>
        <v>0</v>
      </c>
      <c r="J39" s="247">
        <v>0</v>
      </c>
      <c r="K39" s="246">
        <f t="shared" si="1"/>
        <v>0</v>
      </c>
      <c r="L39" s="247">
        <v>0</v>
      </c>
      <c r="M39" s="246">
        <f t="shared" si="2"/>
        <v>0</v>
      </c>
      <c r="N39" s="248">
        <v>20</v>
      </c>
      <c r="O39" s="249">
        <v>8</v>
      </c>
      <c r="P39" s="250" t="s">
        <v>146</v>
      </c>
    </row>
    <row r="40" spans="1:16" s="242" customFormat="1" ht="12.75" customHeight="1">
      <c r="A40" s="235">
        <v>25</v>
      </c>
      <c r="B40" s="235" t="s">
        <v>151</v>
      </c>
      <c r="C40" s="235" t="s">
        <v>150</v>
      </c>
      <c r="D40" s="236" t="s">
        <v>1677</v>
      </c>
      <c r="E40" s="237" t="s">
        <v>1678</v>
      </c>
      <c r="F40" s="235" t="s">
        <v>171</v>
      </c>
      <c r="G40" s="238">
        <v>2</v>
      </c>
      <c r="H40" s="238"/>
      <c r="I40" s="238">
        <f t="shared" si="0"/>
        <v>0</v>
      </c>
      <c r="J40" s="239">
        <v>0</v>
      </c>
      <c r="K40" s="238">
        <f t="shared" si="1"/>
        <v>0</v>
      </c>
      <c r="L40" s="239">
        <v>0</v>
      </c>
      <c r="M40" s="238">
        <f t="shared" si="2"/>
        <v>0</v>
      </c>
      <c r="N40" s="240">
        <v>20</v>
      </c>
      <c r="O40" s="241">
        <v>4</v>
      </c>
      <c r="P40" s="242" t="s">
        <v>146</v>
      </c>
    </row>
    <row r="41" spans="1:16" s="242" customFormat="1" ht="12.75" customHeight="1">
      <c r="A41" s="235">
        <v>26</v>
      </c>
      <c r="B41" s="235" t="s">
        <v>151</v>
      </c>
      <c r="C41" s="235" t="s">
        <v>150</v>
      </c>
      <c r="D41" s="236" t="s">
        <v>1679</v>
      </c>
      <c r="E41" s="237" t="s">
        <v>1680</v>
      </c>
      <c r="F41" s="235" t="s">
        <v>171</v>
      </c>
      <c r="G41" s="238">
        <v>1</v>
      </c>
      <c r="H41" s="238"/>
      <c r="I41" s="238">
        <f t="shared" si="0"/>
        <v>0</v>
      </c>
      <c r="J41" s="239">
        <v>0</v>
      </c>
      <c r="K41" s="238">
        <f t="shared" si="1"/>
        <v>0</v>
      </c>
      <c r="L41" s="239">
        <v>0</v>
      </c>
      <c r="M41" s="238">
        <f t="shared" si="2"/>
        <v>0</v>
      </c>
      <c r="N41" s="240">
        <v>20</v>
      </c>
      <c r="O41" s="241">
        <v>4</v>
      </c>
      <c r="P41" s="242" t="s">
        <v>146</v>
      </c>
    </row>
    <row r="42" spans="1:16" s="232" customFormat="1" ht="12.75" customHeight="1">
      <c r="B42" s="233" t="s">
        <v>58</v>
      </c>
      <c r="D42" s="232" t="s">
        <v>1681</v>
      </c>
      <c r="E42" s="232" t="s">
        <v>1682</v>
      </c>
      <c r="I42" s="234">
        <f>SUM(I43:I46)</f>
        <v>0</v>
      </c>
      <c r="K42" s="234">
        <f>SUM(K43:K46)</f>
        <v>0</v>
      </c>
      <c r="M42" s="234">
        <f>SUM(M43:M46)</f>
        <v>0</v>
      </c>
      <c r="P42" s="232" t="s">
        <v>152</v>
      </c>
    </row>
    <row r="43" spans="1:16" s="242" customFormat="1" ht="12.75" customHeight="1">
      <c r="A43" s="235">
        <v>27</v>
      </c>
      <c r="B43" s="235" t="s">
        <v>151</v>
      </c>
      <c r="C43" s="235" t="s">
        <v>150</v>
      </c>
      <c r="D43" s="236" t="s">
        <v>1683</v>
      </c>
      <c r="E43" s="237" t="s">
        <v>1684</v>
      </c>
      <c r="F43" s="235" t="s">
        <v>161</v>
      </c>
      <c r="G43" s="238">
        <v>41</v>
      </c>
      <c r="H43" s="238"/>
      <c r="I43" s="238">
        <f>ROUND(G43*H43,3)</f>
        <v>0</v>
      </c>
      <c r="J43" s="239">
        <v>0</v>
      </c>
      <c r="K43" s="238">
        <f>G43*J43</f>
        <v>0</v>
      </c>
      <c r="L43" s="239">
        <v>0</v>
      </c>
      <c r="M43" s="238">
        <f>G43*L43</f>
        <v>0</v>
      </c>
      <c r="N43" s="240">
        <v>20</v>
      </c>
      <c r="O43" s="241">
        <v>4</v>
      </c>
      <c r="P43" s="242" t="s">
        <v>146</v>
      </c>
    </row>
    <row r="44" spans="1:16" s="242" customFormat="1" ht="12.75" customHeight="1">
      <c r="A44" s="235">
        <v>28</v>
      </c>
      <c r="B44" s="235" t="s">
        <v>151</v>
      </c>
      <c r="C44" s="235" t="s">
        <v>150</v>
      </c>
      <c r="D44" s="236" t="s">
        <v>1685</v>
      </c>
      <c r="E44" s="237" t="s">
        <v>1686</v>
      </c>
      <c r="F44" s="235" t="s">
        <v>161</v>
      </c>
      <c r="G44" s="238">
        <v>34</v>
      </c>
      <c r="H44" s="238"/>
      <c r="I44" s="238">
        <f>ROUND(G44*H44,3)</f>
        <v>0</v>
      </c>
      <c r="J44" s="239">
        <v>0</v>
      </c>
      <c r="K44" s="238">
        <f>G44*J44</f>
        <v>0</v>
      </c>
      <c r="L44" s="239">
        <v>0</v>
      </c>
      <c r="M44" s="238">
        <f>G44*L44</f>
        <v>0</v>
      </c>
      <c r="N44" s="240">
        <v>20</v>
      </c>
      <c r="O44" s="241">
        <v>4</v>
      </c>
      <c r="P44" s="242" t="s">
        <v>146</v>
      </c>
    </row>
    <row r="45" spans="1:16" s="242" customFormat="1" ht="12.75" customHeight="1">
      <c r="A45" s="235">
        <v>29</v>
      </c>
      <c r="B45" s="235" t="s">
        <v>151</v>
      </c>
      <c r="C45" s="235" t="s">
        <v>150</v>
      </c>
      <c r="D45" s="236" t="s">
        <v>1687</v>
      </c>
      <c r="E45" s="237" t="s">
        <v>1688</v>
      </c>
      <c r="F45" s="235" t="s">
        <v>161</v>
      </c>
      <c r="G45" s="238">
        <v>4.5</v>
      </c>
      <c r="H45" s="238"/>
      <c r="I45" s="238">
        <f>ROUND(G45*H45,3)</f>
        <v>0</v>
      </c>
      <c r="J45" s="239">
        <v>0</v>
      </c>
      <c r="K45" s="238">
        <f>G45*J45</f>
        <v>0</v>
      </c>
      <c r="L45" s="239">
        <v>0</v>
      </c>
      <c r="M45" s="238">
        <f>G45*L45</f>
        <v>0</v>
      </c>
      <c r="N45" s="240">
        <v>20</v>
      </c>
      <c r="O45" s="241">
        <v>4</v>
      </c>
      <c r="P45" s="242" t="s">
        <v>146</v>
      </c>
    </row>
    <row r="46" spans="1:16" s="242" customFormat="1" ht="12.75" customHeight="1">
      <c r="A46" s="235">
        <v>30</v>
      </c>
      <c r="B46" s="235" t="s">
        <v>151</v>
      </c>
      <c r="C46" s="235" t="s">
        <v>150</v>
      </c>
      <c r="D46" s="236" t="s">
        <v>1689</v>
      </c>
      <c r="E46" s="237" t="s">
        <v>1690</v>
      </c>
      <c r="F46" s="235" t="s">
        <v>161</v>
      </c>
      <c r="G46" s="238">
        <v>4.5</v>
      </c>
      <c r="H46" s="238"/>
      <c r="I46" s="238">
        <f>ROUND(G46*H46,3)</f>
        <v>0</v>
      </c>
      <c r="J46" s="239">
        <v>0</v>
      </c>
      <c r="K46" s="238">
        <f>G46*J46</f>
        <v>0</v>
      </c>
      <c r="L46" s="239">
        <v>0</v>
      </c>
      <c r="M46" s="238">
        <f>G46*L46</f>
        <v>0</v>
      </c>
      <c r="N46" s="240">
        <v>20</v>
      </c>
      <c r="O46" s="241">
        <v>4</v>
      </c>
      <c r="P46" s="242" t="s">
        <v>146</v>
      </c>
    </row>
    <row r="47" spans="1:16" s="253" customFormat="1">
      <c r="E47" s="253" t="s">
        <v>125</v>
      </c>
      <c r="I47" s="254">
        <f>I14</f>
        <v>0</v>
      </c>
      <c r="K47" s="254">
        <f>K14</f>
        <v>0</v>
      </c>
      <c r="M47" s="254">
        <f>M14</f>
        <v>0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.59055118110236227" right="0.59055118110236227" top="0.59055118110236227" bottom="0.59055118110236227" header="0.51181102362204722" footer="0.51181102362204722"/>
  <pageSetup paperSize="9" scale="73" fitToHeight="999" orientation="portrait" errors="blank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58"/>
  <sheetViews>
    <sheetView zoomScaleNormal="100" zoomScaleSheetLayoutView="100" workbookViewId="0">
      <selection activeCell="E260" sqref="E260"/>
    </sheetView>
  </sheetViews>
  <sheetFormatPr defaultColWidth="9.140625" defaultRowHeight="12.75" outlineLevelRow="1"/>
  <cols>
    <col min="1" max="1" width="10.28515625" style="314" customWidth="1"/>
    <col min="2" max="2" width="71.140625" style="314" customWidth="1"/>
    <col min="3" max="3" width="19.140625" style="314" customWidth="1"/>
    <col min="4" max="6" width="18.5703125" style="314" customWidth="1"/>
    <col min="7" max="7" width="9.140625" style="314"/>
    <col min="8" max="8" width="11.42578125" style="314" bestFit="1" customWidth="1"/>
    <col min="9" max="9" width="11.140625" style="314" bestFit="1" customWidth="1"/>
    <col min="10" max="16384" width="9.140625" style="314"/>
  </cols>
  <sheetData>
    <row r="1" spans="1:9" s="308" customFormat="1" ht="18">
      <c r="A1" s="306" t="s">
        <v>1692</v>
      </c>
      <c r="B1" s="306"/>
      <c r="C1" s="307"/>
      <c r="D1" s="307"/>
      <c r="E1" s="307"/>
      <c r="F1" s="307"/>
      <c r="G1" s="307"/>
      <c r="H1" s="307"/>
      <c r="I1" s="307"/>
    </row>
    <row r="2" spans="1:9" s="308" customFormat="1" ht="11.25">
      <c r="A2" s="309" t="s">
        <v>1693</v>
      </c>
      <c r="B2" s="307" t="s">
        <v>305</v>
      </c>
      <c r="G2" s="307"/>
      <c r="H2" s="307"/>
      <c r="I2" s="307"/>
    </row>
    <row r="3" spans="1:9" s="308" customFormat="1" ht="11.25">
      <c r="A3" s="309" t="s">
        <v>1694</v>
      </c>
      <c r="B3" s="307" t="s">
        <v>1695</v>
      </c>
      <c r="G3" s="307"/>
      <c r="H3" s="307"/>
      <c r="I3" s="307"/>
    </row>
    <row r="4" spans="1:9" s="308" customFormat="1" ht="11.25">
      <c r="A4" s="309" t="s">
        <v>1696</v>
      </c>
      <c r="B4" s="307" t="s">
        <v>1697</v>
      </c>
      <c r="G4" s="307"/>
      <c r="H4" s="307"/>
      <c r="I4" s="307"/>
    </row>
    <row r="5" spans="1:9" s="308" customFormat="1" ht="11.25">
      <c r="A5" s="310" t="s">
        <v>1698</v>
      </c>
      <c r="B5" s="307" t="s">
        <v>307</v>
      </c>
      <c r="G5" s="307"/>
      <c r="H5" s="307"/>
      <c r="I5" s="307"/>
    </row>
    <row r="6" spans="1:9" s="308" customFormat="1" ht="12" thickBot="1">
      <c r="A6" s="310" t="s">
        <v>79</v>
      </c>
      <c r="B6" s="310"/>
      <c r="C6" s="307"/>
      <c r="D6" s="307"/>
      <c r="E6" s="307"/>
      <c r="F6" s="307"/>
      <c r="G6" s="307"/>
      <c r="H6" s="307"/>
      <c r="I6" s="307"/>
    </row>
    <row r="7" spans="1:9" ht="27" customHeight="1" thickBot="1">
      <c r="A7" s="311" t="s">
        <v>1619</v>
      </c>
      <c r="B7" s="312" t="s">
        <v>1618</v>
      </c>
      <c r="C7" s="313" t="s">
        <v>1699</v>
      </c>
      <c r="D7" s="312" t="s">
        <v>1700</v>
      </c>
      <c r="E7" s="312" t="s">
        <v>1814</v>
      </c>
      <c r="F7" s="312" t="s">
        <v>1815</v>
      </c>
    </row>
    <row r="8" spans="1:9">
      <c r="A8" s="326"/>
      <c r="B8" s="327" t="s">
        <v>1701</v>
      </c>
      <c r="C8" s="328"/>
      <c r="D8" s="328"/>
      <c r="E8" s="328"/>
      <c r="F8" s="332">
        <f>SUM(F10+F118+F167+F188+F209+F225+F231+F233)</f>
        <v>0</v>
      </c>
    </row>
    <row r="9" spans="1:9">
      <c r="A9" s="315"/>
      <c r="B9" s="316"/>
      <c r="C9" s="317"/>
      <c r="D9" s="318"/>
      <c r="E9" s="318"/>
      <c r="F9" s="318"/>
    </row>
    <row r="10" spans="1:9">
      <c r="A10" s="321"/>
      <c r="B10" s="325" t="s">
        <v>1702</v>
      </c>
      <c r="C10" s="323"/>
      <c r="D10" s="323"/>
      <c r="E10" s="323"/>
      <c r="F10" s="324">
        <f>SUM(F11:F116)</f>
        <v>0</v>
      </c>
    </row>
    <row r="11" spans="1:9" outlineLevel="1">
      <c r="A11" s="315"/>
      <c r="B11" s="316" t="s">
        <v>1703</v>
      </c>
      <c r="C11" s="317">
        <v>1</v>
      </c>
      <c r="D11" s="318" t="s">
        <v>171</v>
      </c>
      <c r="E11" s="318"/>
      <c r="F11" s="318">
        <f>E11*C11</f>
        <v>0</v>
      </c>
    </row>
    <row r="12" spans="1:9" outlineLevel="1">
      <c r="A12" s="315"/>
      <c r="B12" s="316" t="s">
        <v>1704</v>
      </c>
      <c r="C12" s="317"/>
      <c r="D12" s="318"/>
      <c r="E12" s="318"/>
      <c r="F12" s="318"/>
    </row>
    <row r="13" spans="1:9" outlineLevel="1">
      <c r="A13" s="315"/>
      <c r="B13" s="316" t="s">
        <v>1705</v>
      </c>
      <c r="C13" s="317"/>
      <c r="D13" s="318"/>
      <c r="E13" s="318"/>
      <c r="F13" s="318"/>
    </row>
    <row r="14" spans="1:9" outlineLevel="1">
      <c r="A14" s="315"/>
      <c r="B14" s="316" t="s">
        <v>1706</v>
      </c>
      <c r="C14" s="317"/>
      <c r="D14" s="318"/>
      <c r="E14" s="318"/>
      <c r="F14" s="318"/>
    </row>
    <row r="15" spans="1:9" outlineLevel="1">
      <c r="A15" s="315"/>
      <c r="B15" s="316" t="s">
        <v>1707</v>
      </c>
      <c r="C15" s="317"/>
      <c r="D15" s="318"/>
      <c r="E15" s="318"/>
      <c r="F15" s="318"/>
    </row>
    <row r="16" spans="1:9" outlineLevel="1">
      <c r="A16" s="315"/>
      <c r="B16" s="316" t="s">
        <v>1708</v>
      </c>
      <c r="C16" s="317"/>
      <c r="D16" s="318"/>
      <c r="E16" s="318"/>
      <c r="F16" s="318"/>
    </row>
    <row r="17" spans="1:6" outlineLevel="1">
      <c r="A17" s="315"/>
      <c r="B17" s="316" t="s">
        <v>1709</v>
      </c>
      <c r="C17" s="317"/>
      <c r="D17" s="318"/>
      <c r="E17" s="318"/>
      <c r="F17" s="318"/>
    </row>
    <row r="18" spans="1:6" outlineLevel="1">
      <c r="A18" s="315"/>
      <c r="B18" s="316" t="s">
        <v>1406</v>
      </c>
      <c r="C18" s="317"/>
      <c r="D18" s="318"/>
      <c r="E18" s="318"/>
      <c r="F18" s="318"/>
    </row>
    <row r="19" spans="1:6" outlineLevel="1">
      <c r="A19" s="315"/>
      <c r="B19" s="316" t="s">
        <v>1710</v>
      </c>
      <c r="C19" s="317"/>
      <c r="D19" s="318"/>
      <c r="E19" s="318"/>
      <c r="F19" s="318"/>
    </row>
    <row r="20" spans="1:6" outlineLevel="1">
      <c r="A20" s="315"/>
      <c r="B20" s="316" t="s">
        <v>1711</v>
      </c>
      <c r="C20" s="317"/>
      <c r="D20" s="318"/>
      <c r="E20" s="318"/>
      <c r="F20" s="318"/>
    </row>
    <row r="21" spans="1:6" outlineLevel="1">
      <c r="A21" s="315"/>
      <c r="B21" s="316" t="s">
        <v>1712</v>
      </c>
      <c r="C21" s="317"/>
      <c r="D21" s="318"/>
      <c r="E21" s="318"/>
      <c r="F21" s="318"/>
    </row>
    <row r="22" spans="1:6" outlineLevel="1">
      <c r="A22" s="315"/>
      <c r="B22" s="316"/>
      <c r="C22" s="317"/>
      <c r="D22" s="318"/>
      <c r="E22" s="318"/>
      <c r="F22" s="318"/>
    </row>
    <row r="23" spans="1:6" outlineLevel="1">
      <c r="A23" s="315"/>
      <c r="B23" s="316" t="s">
        <v>1713</v>
      </c>
      <c r="C23" s="317">
        <v>1</v>
      </c>
      <c r="D23" s="318" t="s">
        <v>171</v>
      </c>
      <c r="E23" s="318"/>
      <c r="F23" s="318">
        <f>E23*C23</f>
        <v>0</v>
      </c>
    </row>
    <row r="24" spans="1:6" outlineLevel="1">
      <c r="A24" s="315"/>
      <c r="B24" s="316"/>
      <c r="C24" s="317"/>
      <c r="D24" s="318"/>
      <c r="E24" s="318"/>
      <c r="F24" s="318"/>
    </row>
    <row r="25" spans="1:6" outlineLevel="1">
      <c r="A25" s="315"/>
      <c r="B25" s="316" t="s">
        <v>1714</v>
      </c>
      <c r="C25" s="317">
        <v>1</v>
      </c>
      <c r="D25" s="318" t="s">
        <v>171</v>
      </c>
      <c r="E25" s="318"/>
      <c r="F25" s="318">
        <f>E25*C25</f>
        <v>0</v>
      </c>
    </row>
    <row r="26" spans="1:6" outlineLevel="1">
      <c r="A26" s="315"/>
      <c r="B26" s="316"/>
      <c r="C26" s="317"/>
      <c r="D26" s="318"/>
      <c r="E26" s="318"/>
      <c r="F26" s="318"/>
    </row>
    <row r="27" spans="1:6" outlineLevel="1">
      <c r="A27" s="315"/>
      <c r="B27" s="316" t="s">
        <v>1715</v>
      </c>
      <c r="C27" s="317">
        <v>1</v>
      </c>
      <c r="D27" s="318" t="s">
        <v>171</v>
      </c>
      <c r="E27" s="318"/>
      <c r="F27" s="318">
        <f>E27*C27</f>
        <v>0</v>
      </c>
    </row>
    <row r="28" spans="1:6" outlineLevel="1">
      <c r="A28" s="315"/>
      <c r="B28" s="316"/>
      <c r="C28" s="317"/>
      <c r="D28" s="318"/>
      <c r="E28" s="318"/>
      <c r="F28" s="318"/>
    </row>
    <row r="29" spans="1:6" ht="25.5" outlineLevel="1">
      <c r="A29" s="315"/>
      <c r="B29" s="316" t="s">
        <v>1716</v>
      </c>
      <c r="C29" s="317">
        <v>1</v>
      </c>
      <c r="D29" s="318" t="s">
        <v>171</v>
      </c>
      <c r="E29" s="318"/>
      <c r="F29" s="318">
        <f>E29*C29</f>
        <v>0</v>
      </c>
    </row>
    <row r="30" spans="1:6" ht="38.25" outlineLevel="1">
      <c r="A30" s="315"/>
      <c r="B30" s="316" t="s">
        <v>1717</v>
      </c>
      <c r="C30" s="317"/>
      <c r="D30" s="318"/>
      <c r="E30" s="318"/>
      <c r="F30" s="318"/>
    </row>
    <row r="31" spans="1:6" outlineLevel="1">
      <c r="A31" s="315"/>
      <c r="B31" s="316"/>
      <c r="C31" s="318"/>
      <c r="D31" s="318"/>
      <c r="E31" s="318"/>
      <c r="F31" s="318"/>
    </row>
    <row r="32" spans="1:6" ht="25.5" outlineLevel="1">
      <c r="A32" s="315"/>
      <c r="B32" s="316" t="s">
        <v>1718</v>
      </c>
      <c r="C32" s="318">
        <v>1</v>
      </c>
      <c r="D32" s="318" t="s">
        <v>171</v>
      </c>
      <c r="E32" s="318"/>
      <c r="F32" s="318">
        <f>E32*C32</f>
        <v>0</v>
      </c>
    </row>
    <row r="33" spans="1:6" ht="38.25" outlineLevel="1">
      <c r="A33" s="315"/>
      <c r="B33" s="316" t="s">
        <v>1717</v>
      </c>
      <c r="C33" s="318"/>
      <c r="D33" s="318"/>
      <c r="E33" s="318"/>
      <c r="F33" s="318"/>
    </row>
    <row r="34" spans="1:6" outlineLevel="1">
      <c r="A34" s="315"/>
      <c r="B34" s="316"/>
      <c r="C34" s="318"/>
      <c r="D34" s="318"/>
      <c r="E34" s="318"/>
      <c r="F34" s="318"/>
    </row>
    <row r="35" spans="1:6" outlineLevel="1">
      <c r="A35" s="315"/>
      <c r="B35" s="316" t="s">
        <v>1719</v>
      </c>
      <c r="C35" s="318">
        <v>1</v>
      </c>
      <c r="D35" s="318" t="s">
        <v>171</v>
      </c>
      <c r="E35" s="318"/>
      <c r="F35" s="318">
        <f>E35*C35</f>
        <v>0</v>
      </c>
    </row>
    <row r="36" spans="1:6" outlineLevel="1">
      <c r="A36" s="315"/>
      <c r="B36" s="316"/>
      <c r="C36" s="318"/>
      <c r="D36" s="318"/>
      <c r="E36" s="318"/>
      <c r="F36" s="318"/>
    </row>
    <row r="37" spans="1:6" outlineLevel="1">
      <c r="A37" s="315"/>
      <c r="B37" s="316" t="s">
        <v>1720</v>
      </c>
      <c r="C37" s="318"/>
      <c r="D37" s="318"/>
      <c r="E37" s="318"/>
      <c r="F37" s="318"/>
    </row>
    <row r="38" spans="1:6" outlineLevel="1">
      <c r="A38" s="315"/>
      <c r="B38" s="316" t="s">
        <v>1721</v>
      </c>
      <c r="C38" s="317">
        <v>50</v>
      </c>
      <c r="D38" s="318" t="s">
        <v>161</v>
      </c>
      <c r="E38" s="318"/>
      <c r="F38" s="318">
        <f>E38*C38</f>
        <v>0</v>
      </c>
    </row>
    <row r="39" spans="1:6" outlineLevel="1">
      <c r="A39" s="315"/>
      <c r="B39" s="316" t="s">
        <v>1722</v>
      </c>
      <c r="C39" s="317">
        <v>1</v>
      </c>
      <c r="D39" s="318" t="s">
        <v>171</v>
      </c>
      <c r="E39" s="318"/>
      <c r="F39" s="318">
        <f>E39*C39</f>
        <v>0</v>
      </c>
    </row>
    <row r="40" spans="1:6" outlineLevel="1">
      <c r="A40" s="315"/>
      <c r="B40" s="316"/>
      <c r="C40" s="317"/>
      <c r="D40" s="318"/>
      <c r="E40" s="318"/>
      <c r="F40" s="318"/>
    </row>
    <row r="41" spans="1:6" outlineLevel="1">
      <c r="A41" s="315" t="s">
        <v>1723</v>
      </c>
      <c r="B41" s="316" t="s">
        <v>1542</v>
      </c>
      <c r="C41" s="317">
        <v>1</v>
      </c>
      <c r="D41" s="318" t="s">
        <v>171</v>
      </c>
      <c r="E41" s="318"/>
      <c r="F41" s="318">
        <f>E41*C41</f>
        <v>0</v>
      </c>
    </row>
    <row r="42" spans="1:6" outlineLevel="1">
      <c r="A42" s="315"/>
      <c r="B42" s="319" t="s">
        <v>1724</v>
      </c>
      <c r="C42" s="317"/>
      <c r="D42" s="318"/>
      <c r="E42" s="318"/>
      <c r="F42" s="318"/>
    </row>
    <row r="43" spans="1:6" outlineLevel="1">
      <c r="A43" s="315"/>
      <c r="B43" s="316" t="s">
        <v>1725</v>
      </c>
      <c r="C43" s="317"/>
      <c r="D43" s="318"/>
      <c r="E43" s="318"/>
      <c r="F43" s="318"/>
    </row>
    <row r="44" spans="1:6" outlineLevel="1">
      <c r="A44" s="315"/>
      <c r="B44" s="316" t="s">
        <v>1726</v>
      </c>
      <c r="C44" s="317"/>
      <c r="D44" s="318"/>
      <c r="E44" s="318"/>
      <c r="F44" s="318"/>
    </row>
    <row r="45" spans="1:6" outlineLevel="1">
      <c r="A45" s="315"/>
      <c r="B45" s="316" t="s">
        <v>1532</v>
      </c>
      <c r="C45" s="317"/>
      <c r="D45" s="318"/>
      <c r="E45" s="318"/>
      <c r="F45" s="318"/>
    </row>
    <row r="46" spans="1:6" outlineLevel="1">
      <c r="A46" s="315"/>
      <c r="B46" s="316" t="s">
        <v>1531</v>
      </c>
      <c r="C46" s="317"/>
      <c r="D46" s="318"/>
      <c r="E46" s="318"/>
      <c r="F46" s="318"/>
    </row>
    <row r="47" spans="1:6" outlineLevel="1">
      <c r="A47" s="315"/>
      <c r="B47" s="316" t="s">
        <v>1727</v>
      </c>
      <c r="C47" s="317"/>
      <c r="D47" s="318"/>
      <c r="E47" s="318"/>
      <c r="F47" s="318"/>
    </row>
    <row r="48" spans="1:6" outlineLevel="1">
      <c r="A48" s="315"/>
      <c r="B48" s="316" t="s">
        <v>1728</v>
      </c>
      <c r="C48" s="317"/>
      <c r="D48" s="318"/>
      <c r="E48" s="318"/>
      <c r="F48" s="318"/>
    </row>
    <row r="49" spans="1:6" outlineLevel="1">
      <c r="A49" s="315"/>
      <c r="B49" s="316" t="s">
        <v>1528</v>
      </c>
      <c r="C49" s="317"/>
      <c r="D49" s="318"/>
      <c r="E49" s="318"/>
      <c r="F49" s="318"/>
    </row>
    <row r="50" spans="1:6" outlineLevel="1">
      <c r="A50" s="315"/>
      <c r="B50" s="316" t="s">
        <v>1527</v>
      </c>
      <c r="C50" s="317"/>
      <c r="D50" s="318"/>
      <c r="E50" s="318"/>
      <c r="F50" s="318"/>
    </row>
    <row r="51" spans="1:6" outlineLevel="1">
      <c r="A51" s="315"/>
      <c r="B51" s="316" t="s">
        <v>1526</v>
      </c>
      <c r="C51" s="317"/>
      <c r="D51" s="318"/>
      <c r="E51" s="318"/>
      <c r="F51" s="318"/>
    </row>
    <row r="52" spans="1:6" outlineLevel="1">
      <c r="A52" s="315"/>
      <c r="B52" s="316" t="s">
        <v>1388</v>
      </c>
      <c r="C52" s="317">
        <v>1</v>
      </c>
      <c r="D52" s="318" t="s">
        <v>171</v>
      </c>
      <c r="E52" s="318"/>
      <c r="F52" s="318">
        <f>E52*C52</f>
        <v>0</v>
      </c>
    </row>
    <row r="53" spans="1:6" outlineLevel="1">
      <c r="A53" s="315"/>
      <c r="B53" s="316"/>
      <c r="C53" s="317"/>
      <c r="D53" s="318"/>
      <c r="E53" s="318"/>
      <c r="F53" s="318"/>
    </row>
    <row r="54" spans="1:6" outlineLevel="1">
      <c r="A54" s="315" t="s">
        <v>1570</v>
      </c>
      <c r="B54" s="316" t="s">
        <v>1550</v>
      </c>
      <c r="C54" s="317">
        <v>1</v>
      </c>
      <c r="D54" s="318" t="s">
        <v>171</v>
      </c>
      <c r="E54" s="318"/>
      <c r="F54" s="318">
        <f>E54*C54</f>
        <v>0</v>
      </c>
    </row>
    <row r="55" spans="1:6" outlineLevel="1">
      <c r="A55" s="315"/>
      <c r="B55" s="319" t="s">
        <v>1724</v>
      </c>
      <c r="C55" s="318"/>
      <c r="D55" s="318"/>
      <c r="E55" s="318"/>
      <c r="F55" s="318"/>
    </row>
    <row r="56" spans="1:6" outlineLevel="1">
      <c r="A56" s="315"/>
      <c r="B56" s="316" t="s">
        <v>1729</v>
      </c>
      <c r="C56" s="318"/>
      <c r="D56" s="318"/>
      <c r="E56" s="318"/>
      <c r="F56" s="318"/>
    </row>
    <row r="57" spans="1:6" outlineLevel="1">
      <c r="A57" s="315"/>
      <c r="B57" s="316" t="s">
        <v>1533</v>
      </c>
      <c r="C57" s="317"/>
      <c r="D57" s="318"/>
      <c r="E57" s="318"/>
      <c r="F57" s="318"/>
    </row>
    <row r="58" spans="1:6" outlineLevel="1">
      <c r="A58" s="315"/>
      <c r="B58" s="316" t="s">
        <v>1532</v>
      </c>
      <c r="C58" s="317"/>
      <c r="D58" s="318"/>
      <c r="E58" s="318"/>
      <c r="F58" s="318"/>
    </row>
    <row r="59" spans="1:6" outlineLevel="1">
      <c r="A59" s="315"/>
      <c r="B59" s="316" t="s">
        <v>1531</v>
      </c>
      <c r="C59" s="317"/>
      <c r="D59" s="318"/>
      <c r="E59" s="318"/>
      <c r="F59" s="318"/>
    </row>
    <row r="60" spans="1:6" outlineLevel="1">
      <c r="A60" s="315"/>
      <c r="B60" s="316" t="s">
        <v>1730</v>
      </c>
      <c r="C60" s="317"/>
      <c r="D60" s="318"/>
      <c r="E60" s="318"/>
      <c r="F60" s="318"/>
    </row>
    <row r="61" spans="1:6" outlineLevel="1">
      <c r="A61" s="315"/>
      <c r="B61" s="316" t="s">
        <v>1731</v>
      </c>
      <c r="C61" s="317"/>
      <c r="D61" s="318"/>
      <c r="E61" s="318"/>
      <c r="F61" s="318"/>
    </row>
    <row r="62" spans="1:6" outlineLevel="1">
      <c r="A62" s="315"/>
      <c r="B62" s="316" t="s">
        <v>1546</v>
      </c>
      <c r="C62" s="317"/>
      <c r="D62" s="318"/>
      <c r="E62" s="318"/>
      <c r="F62" s="318"/>
    </row>
    <row r="63" spans="1:6" outlineLevel="1">
      <c r="A63" s="315"/>
      <c r="B63" s="316" t="s">
        <v>1545</v>
      </c>
      <c r="C63" s="317"/>
      <c r="D63" s="318"/>
      <c r="E63" s="318"/>
      <c r="F63" s="318"/>
    </row>
    <row r="64" spans="1:6" outlineLevel="1">
      <c r="A64" s="315"/>
      <c r="B64" s="316" t="s">
        <v>1544</v>
      </c>
      <c r="C64" s="317"/>
      <c r="D64" s="318"/>
      <c r="E64" s="318"/>
      <c r="F64" s="318"/>
    </row>
    <row r="65" spans="1:6" outlineLevel="1">
      <c r="A65" s="315"/>
      <c r="B65" s="316" t="s">
        <v>1528</v>
      </c>
      <c r="C65" s="318"/>
      <c r="D65" s="318"/>
      <c r="E65" s="318"/>
      <c r="F65" s="318"/>
    </row>
    <row r="66" spans="1:6" outlineLevel="1">
      <c r="A66" s="315"/>
      <c r="B66" s="316" t="s">
        <v>1527</v>
      </c>
      <c r="C66" s="318"/>
      <c r="D66" s="318"/>
      <c r="E66" s="318"/>
      <c r="F66" s="318"/>
    </row>
    <row r="67" spans="1:6" outlineLevel="1">
      <c r="A67" s="315"/>
      <c r="B67" s="316" t="s">
        <v>1526</v>
      </c>
      <c r="C67" s="317"/>
      <c r="D67" s="318"/>
      <c r="E67" s="318"/>
      <c r="F67" s="318"/>
    </row>
    <row r="68" spans="1:6" outlineLevel="1">
      <c r="A68" s="315"/>
      <c r="B68" s="316" t="s">
        <v>1388</v>
      </c>
      <c r="C68" s="317">
        <v>1</v>
      </c>
      <c r="D68" s="318" t="s">
        <v>171</v>
      </c>
      <c r="E68" s="318"/>
      <c r="F68" s="318">
        <f>E68*C68</f>
        <v>0</v>
      </c>
    </row>
    <row r="69" spans="1:6" outlineLevel="1">
      <c r="A69" s="315"/>
      <c r="B69" s="316"/>
      <c r="C69" s="317"/>
      <c r="D69" s="318"/>
      <c r="E69" s="318"/>
      <c r="F69" s="318"/>
    </row>
    <row r="70" spans="1:6" outlineLevel="1">
      <c r="A70" s="315" t="s">
        <v>1568</v>
      </c>
      <c r="B70" s="316" t="s">
        <v>1550</v>
      </c>
      <c r="C70" s="317">
        <v>1</v>
      </c>
      <c r="D70" s="318" t="s">
        <v>171</v>
      </c>
      <c r="E70" s="318"/>
      <c r="F70" s="318">
        <f>E70*C70</f>
        <v>0</v>
      </c>
    </row>
    <row r="71" spans="1:6" outlineLevel="1">
      <c r="A71" s="315"/>
      <c r="B71" s="319" t="s">
        <v>1724</v>
      </c>
      <c r="C71" s="317"/>
      <c r="D71" s="318"/>
      <c r="E71" s="318"/>
      <c r="F71" s="318"/>
    </row>
    <row r="72" spans="1:6" outlineLevel="1">
      <c r="A72" s="315"/>
      <c r="B72" s="316" t="s">
        <v>1732</v>
      </c>
      <c r="C72" s="317"/>
      <c r="D72" s="318"/>
      <c r="E72" s="318"/>
      <c r="F72" s="318"/>
    </row>
    <row r="73" spans="1:6" outlineLevel="1">
      <c r="A73" s="315"/>
      <c r="B73" s="316" t="s">
        <v>1533</v>
      </c>
      <c r="C73" s="317"/>
      <c r="D73" s="318"/>
      <c r="E73" s="318"/>
      <c r="F73" s="318"/>
    </row>
    <row r="74" spans="1:6" outlineLevel="1">
      <c r="A74" s="315"/>
      <c r="B74" s="316" t="s">
        <v>1532</v>
      </c>
      <c r="C74" s="317"/>
      <c r="D74" s="318"/>
      <c r="E74" s="318"/>
      <c r="F74" s="318"/>
    </row>
    <row r="75" spans="1:6" outlineLevel="1">
      <c r="A75" s="315"/>
      <c r="B75" s="316" t="s">
        <v>1531</v>
      </c>
      <c r="C75" s="318"/>
      <c r="D75" s="318"/>
      <c r="E75" s="318"/>
      <c r="F75" s="318"/>
    </row>
    <row r="76" spans="1:6" outlineLevel="1">
      <c r="A76" s="315"/>
      <c r="B76" s="316" t="s">
        <v>1730</v>
      </c>
      <c r="C76" s="318"/>
      <c r="D76" s="318"/>
      <c r="E76" s="318"/>
      <c r="F76" s="318"/>
    </row>
    <row r="77" spans="1:6" outlineLevel="1">
      <c r="A77" s="315"/>
      <c r="B77" s="316" t="s">
        <v>1731</v>
      </c>
      <c r="C77" s="318"/>
      <c r="D77" s="318"/>
      <c r="E77" s="318"/>
      <c r="F77" s="318"/>
    </row>
    <row r="78" spans="1:6" outlineLevel="1">
      <c r="A78" s="315"/>
      <c r="B78" s="316" t="s">
        <v>1546</v>
      </c>
      <c r="C78" s="318"/>
      <c r="D78" s="318"/>
      <c r="E78" s="318"/>
      <c r="F78" s="318"/>
    </row>
    <row r="79" spans="1:6" outlineLevel="1">
      <c r="A79" s="315"/>
      <c r="B79" s="316" t="s">
        <v>1545</v>
      </c>
      <c r="C79" s="317"/>
      <c r="D79" s="318"/>
      <c r="E79" s="318"/>
      <c r="F79" s="318"/>
    </row>
    <row r="80" spans="1:6" outlineLevel="1">
      <c r="A80" s="315"/>
      <c r="B80" s="316" t="s">
        <v>1544</v>
      </c>
      <c r="C80" s="318"/>
      <c r="D80" s="318"/>
      <c r="E80" s="318"/>
      <c r="F80" s="318"/>
    </row>
    <row r="81" spans="1:6" outlineLevel="1">
      <c r="A81" s="315"/>
      <c r="B81" s="316" t="s">
        <v>1528</v>
      </c>
      <c r="C81" s="317"/>
      <c r="D81" s="318"/>
      <c r="E81" s="318"/>
      <c r="F81" s="318"/>
    </row>
    <row r="82" spans="1:6" outlineLevel="1">
      <c r="A82" s="315"/>
      <c r="B82" s="316" t="s">
        <v>1527</v>
      </c>
      <c r="C82" s="317"/>
      <c r="D82" s="318"/>
      <c r="E82" s="318"/>
      <c r="F82" s="318"/>
    </row>
    <row r="83" spans="1:6" outlineLevel="1">
      <c r="A83" s="315"/>
      <c r="B83" s="316" t="s">
        <v>1526</v>
      </c>
      <c r="C83" s="318"/>
      <c r="D83" s="318"/>
      <c r="E83" s="318"/>
      <c r="F83" s="318"/>
    </row>
    <row r="84" spans="1:6" outlineLevel="1">
      <c r="A84" s="315"/>
      <c r="B84" s="316" t="s">
        <v>1388</v>
      </c>
      <c r="C84" s="318">
        <v>1</v>
      </c>
      <c r="D84" s="318" t="s">
        <v>171</v>
      </c>
      <c r="E84" s="318"/>
      <c r="F84" s="318">
        <f>E84*C84</f>
        <v>0</v>
      </c>
    </row>
    <row r="85" spans="1:6" outlineLevel="1">
      <c r="A85" s="315"/>
      <c r="B85" s="316"/>
      <c r="C85" s="318"/>
      <c r="D85" s="318"/>
      <c r="E85" s="318"/>
      <c r="F85" s="318"/>
    </row>
    <row r="86" spans="1:6" outlineLevel="1">
      <c r="A86" s="315" t="s">
        <v>1566</v>
      </c>
      <c r="B86" s="316" t="s">
        <v>1550</v>
      </c>
      <c r="C86" s="317">
        <v>1</v>
      </c>
      <c r="D86" s="318" t="s">
        <v>171</v>
      </c>
      <c r="E86" s="318"/>
      <c r="F86" s="318">
        <f>E86*C86</f>
        <v>0</v>
      </c>
    </row>
    <row r="87" spans="1:6" outlineLevel="1">
      <c r="A87" s="315"/>
      <c r="B87" s="319" t="s">
        <v>1724</v>
      </c>
      <c r="C87" s="318"/>
      <c r="D87" s="318"/>
      <c r="E87" s="318"/>
      <c r="F87" s="318"/>
    </row>
    <row r="88" spans="1:6" outlineLevel="1">
      <c r="A88" s="320"/>
      <c r="B88" s="316" t="s">
        <v>1733</v>
      </c>
      <c r="C88" s="318"/>
      <c r="D88" s="318"/>
      <c r="E88" s="318"/>
      <c r="F88" s="318"/>
    </row>
    <row r="89" spans="1:6" outlineLevel="1">
      <c r="A89" s="320"/>
      <c r="B89" s="316" t="s">
        <v>1533</v>
      </c>
      <c r="C89" s="318"/>
      <c r="D89" s="318"/>
      <c r="E89" s="318"/>
      <c r="F89" s="318"/>
    </row>
    <row r="90" spans="1:6" outlineLevel="1">
      <c r="A90" s="320"/>
      <c r="B90" s="316" t="s">
        <v>1532</v>
      </c>
      <c r="C90" s="318"/>
      <c r="D90" s="318"/>
      <c r="E90" s="318"/>
      <c r="F90" s="318"/>
    </row>
    <row r="91" spans="1:6" outlineLevel="1">
      <c r="A91" s="320"/>
      <c r="B91" s="316" t="s">
        <v>1531</v>
      </c>
      <c r="C91" s="318"/>
      <c r="D91" s="318"/>
      <c r="E91" s="318"/>
      <c r="F91" s="318"/>
    </row>
    <row r="92" spans="1:6" outlineLevel="1">
      <c r="A92" s="320"/>
      <c r="B92" s="316" t="s">
        <v>1734</v>
      </c>
      <c r="C92" s="318"/>
      <c r="D92" s="318"/>
      <c r="E92" s="318"/>
      <c r="F92" s="318"/>
    </row>
    <row r="93" spans="1:6" outlineLevel="1">
      <c r="A93" s="320"/>
      <c r="B93" s="316" t="s">
        <v>1735</v>
      </c>
      <c r="C93" s="318"/>
      <c r="D93" s="318"/>
      <c r="E93" s="318"/>
      <c r="F93" s="318"/>
    </row>
    <row r="94" spans="1:6" outlineLevel="1">
      <c r="A94" s="320"/>
      <c r="B94" s="316" t="s">
        <v>1546</v>
      </c>
      <c r="C94" s="317"/>
      <c r="D94" s="318"/>
      <c r="E94" s="318"/>
      <c r="F94" s="318"/>
    </row>
    <row r="95" spans="1:6" outlineLevel="1">
      <c r="A95" s="320"/>
      <c r="B95" s="316" t="s">
        <v>1545</v>
      </c>
      <c r="C95" s="317"/>
      <c r="D95" s="318"/>
      <c r="E95" s="318"/>
      <c r="F95" s="318"/>
    </row>
    <row r="96" spans="1:6" outlineLevel="1">
      <c r="A96" s="320"/>
      <c r="B96" s="316" t="s">
        <v>1544</v>
      </c>
      <c r="C96" s="318"/>
      <c r="D96" s="318"/>
      <c r="E96" s="318"/>
      <c r="F96" s="318"/>
    </row>
    <row r="97" spans="1:6" outlineLevel="1">
      <c r="A97" s="320"/>
      <c r="B97" s="316" t="s">
        <v>1528</v>
      </c>
      <c r="C97" s="318"/>
      <c r="D97" s="318"/>
      <c r="E97" s="318"/>
      <c r="F97" s="318"/>
    </row>
    <row r="98" spans="1:6" outlineLevel="1">
      <c r="A98" s="320"/>
      <c r="B98" s="316" t="s">
        <v>1527</v>
      </c>
      <c r="C98" s="318"/>
      <c r="D98" s="318"/>
      <c r="E98" s="318"/>
      <c r="F98" s="318"/>
    </row>
    <row r="99" spans="1:6" outlineLevel="1">
      <c r="A99" s="320"/>
      <c r="B99" s="316" t="s">
        <v>1526</v>
      </c>
      <c r="C99" s="318"/>
      <c r="D99" s="318"/>
      <c r="E99" s="318"/>
      <c r="F99" s="318"/>
    </row>
    <row r="100" spans="1:6" outlineLevel="1">
      <c r="A100" s="320"/>
      <c r="B100" s="316" t="s">
        <v>1388</v>
      </c>
      <c r="C100" s="318">
        <v>1</v>
      </c>
      <c r="D100" s="318" t="s">
        <v>171</v>
      </c>
      <c r="E100" s="318"/>
      <c r="F100" s="318">
        <f>E100*C100</f>
        <v>0</v>
      </c>
    </row>
    <row r="101" spans="1:6" outlineLevel="1">
      <c r="A101" s="320"/>
      <c r="B101" s="316"/>
      <c r="C101" s="318"/>
      <c r="D101" s="318"/>
      <c r="E101" s="318"/>
      <c r="F101" s="318"/>
    </row>
    <row r="102" spans="1:6" outlineLevel="1">
      <c r="A102" s="320" t="s">
        <v>1564</v>
      </c>
      <c r="B102" s="316" t="s">
        <v>1550</v>
      </c>
      <c r="C102" s="317">
        <v>1</v>
      </c>
      <c r="D102" s="318" t="s">
        <v>171</v>
      </c>
      <c r="E102" s="318"/>
      <c r="F102" s="318">
        <f>E102*C102</f>
        <v>0</v>
      </c>
    </row>
    <row r="103" spans="1:6" outlineLevel="1">
      <c r="A103" s="320"/>
      <c r="B103" s="319" t="s">
        <v>1724</v>
      </c>
      <c r="C103" s="317"/>
      <c r="D103" s="318"/>
      <c r="E103" s="318"/>
      <c r="F103" s="318"/>
    </row>
    <row r="104" spans="1:6" outlineLevel="1">
      <c r="A104" s="320"/>
      <c r="B104" s="316" t="s">
        <v>1736</v>
      </c>
      <c r="C104" s="318"/>
      <c r="D104" s="318"/>
      <c r="E104" s="318"/>
      <c r="F104" s="318"/>
    </row>
    <row r="105" spans="1:6" outlineLevel="1">
      <c r="A105" s="320"/>
      <c r="B105" s="316" t="s">
        <v>1533</v>
      </c>
      <c r="C105" s="318"/>
      <c r="D105" s="318"/>
      <c r="E105" s="318"/>
      <c r="F105" s="318"/>
    </row>
    <row r="106" spans="1:6" outlineLevel="1">
      <c r="A106" s="320"/>
      <c r="B106" s="316" t="s">
        <v>1532</v>
      </c>
      <c r="C106" s="318"/>
      <c r="D106" s="318"/>
      <c r="E106" s="318"/>
      <c r="F106" s="318"/>
    </row>
    <row r="107" spans="1:6" outlineLevel="1">
      <c r="A107" s="315"/>
      <c r="B107" s="316" t="s">
        <v>1531</v>
      </c>
      <c r="C107" s="317"/>
      <c r="D107" s="318"/>
      <c r="E107" s="318"/>
      <c r="F107" s="318"/>
    </row>
    <row r="108" spans="1:6" outlineLevel="1">
      <c r="A108" s="315"/>
      <c r="B108" s="316" t="s">
        <v>1734</v>
      </c>
      <c r="C108" s="317"/>
      <c r="D108" s="318"/>
      <c r="E108" s="318"/>
      <c r="F108" s="318"/>
    </row>
    <row r="109" spans="1:6" outlineLevel="1">
      <c r="A109" s="315"/>
      <c r="B109" s="316" t="s">
        <v>1735</v>
      </c>
      <c r="C109" s="317"/>
      <c r="D109" s="318"/>
      <c r="E109" s="318"/>
      <c r="F109" s="318"/>
    </row>
    <row r="110" spans="1:6" outlineLevel="1">
      <c r="A110" s="315"/>
      <c r="B110" s="316" t="s">
        <v>1546</v>
      </c>
      <c r="C110" s="317"/>
      <c r="D110" s="318"/>
      <c r="E110" s="318"/>
      <c r="F110" s="318"/>
    </row>
    <row r="111" spans="1:6" outlineLevel="1">
      <c r="A111" s="315"/>
      <c r="B111" s="316" t="s">
        <v>1545</v>
      </c>
      <c r="C111" s="317"/>
      <c r="D111" s="318"/>
      <c r="E111" s="318"/>
      <c r="F111" s="318"/>
    </row>
    <row r="112" spans="1:6" outlineLevel="1">
      <c r="A112" s="315"/>
      <c r="B112" s="316" t="s">
        <v>1544</v>
      </c>
      <c r="C112" s="317"/>
      <c r="D112" s="318"/>
      <c r="E112" s="318"/>
      <c r="F112" s="318"/>
    </row>
    <row r="113" spans="1:6" outlineLevel="1">
      <c r="A113" s="315"/>
      <c r="B113" s="316" t="s">
        <v>1528</v>
      </c>
      <c r="C113" s="317"/>
      <c r="D113" s="318"/>
      <c r="E113" s="318"/>
      <c r="F113" s="318"/>
    </row>
    <row r="114" spans="1:6" outlineLevel="1">
      <c r="A114" s="315"/>
      <c r="B114" s="316" t="s">
        <v>1527</v>
      </c>
      <c r="C114" s="317"/>
      <c r="D114" s="318"/>
      <c r="E114" s="318"/>
      <c r="F114" s="318"/>
    </row>
    <row r="115" spans="1:6" outlineLevel="1">
      <c r="A115" s="315"/>
      <c r="B115" s="316" t="s">
        <v>1526</v>
      </c>
      <c r="C115" s="317"/>
      <c r="D115" s="318"/>
      <c r="E115" s="318"/>
      <c r="F115" s="318"/>
    </row>
    <row r="116" spans="1:6" outlineLevel="1">
      <c r="A116" s="315"/>
      <c r="B116" s="316" t="s">
        <v>1388</v>
      </c>
      <c r="C116" s="317">
        <v>1</v>
      </c>
      <c r="D116" s="318" t="s">
        <v>171</v>
      </c>
      <c r="E116" s="318"/>
      <c r="F116" s="318">
        <f>E116*C116</f>
        <v>0</v>
      </c>
    </row>
    <row r="117" spans="1:6" outlineLevel="1">
      <c r="A117" s="315"/>
      <c r="B117" s="316"/>
      <c r="C117" s="317"/>
      <c r="D117" s="318"/>
      <c r="E117" s="318"/>
      <c r="F117" s="318"/>
    </row>
    <row r="118" spans="1:6">
      <c r="A118" s="321"/>
      <c r="B118" s="322" t="s">
        <v>1737</v>
      </c>
      <c r="C118" s="323"/>
      <c r="D118" s="323"/>
      <c r="E118" s="323"/>
      <c r="F118" s="324">
        <f>SUM(F122:F165)</f>
        <v>0</v>
      </c>
    </row>
    <row r="119" spans="1:6" ht="25.5" outlineLevel="1">
      <c r="A119" s="315"/>
      <c r="B119" s="316" t="s">
        <v>1738</v>
      </c>
      <c r="C119" s="318"/>
      <c r="D119" s="318"/>
      <c r="E119" s="318"/>
      <c r="F119" s="318"/>
    </row>
    <row r="120" spans="1:6" ht="25.5" outlineLevel="1">
      <c r="A120" s="315"/>
      <c r="B120" s="316" t="s">
        <v>1739</v>
      </c>
      <c r="C120" s="318"/>
      <c r="D120" s="318"/>
      <c r="E120" s="318"/>
      <c r="F120" s="318"/>
    </row>
    <row r="121" spans="1:6" outlineLevel="1">
      <c r="A121" s="315"/>
      <c r="B121" s="316"/>
      <c r="C121" s="318"/>
      <c r="D121" s="318"/>
      <c r="E121" s="318"/>
      <c r="F121" s="318"/>
    </row>
    <row r="122" spans="1:6" ht="25.5" outlineLevel="1">
      <c r="A122" s="315" t="s">
        <v>1740</v>
      </c>
      <c r="B122" s="316" t="s">
        <v>1741</v>
      </c>
      <c r="C122" s="317">
        <v>16</v>
      </c>
      <c r="D122" s="318" t="s">
        <v>171</v>
      </c>
      <c r="E122" s="318"/>
      <c r="F122" s="318">
        <f t="shared" ref="F122:F165" si="0">E122*C122</f>
        <v>0</v>
      </c>
    </row>
    <row r="123" spans="1:6" ht="25.5" outlineLevel="1">
      <c r="A123" s="315" t="s">
        <v>1742</v>
      </c>
      <c r="B123" s="316" t="s">
        <v>1741</v>
      </c>
      <c r="C123" s="318">
        <v>5</v>
      </c>
      <c r="D123" s="318" t="s">
        <v>171</v>
      </c>
      <c r="E123" s="318"/>
      <c r="F123" s="318">
        <f t="shared" si="0"/>
        <v>0</v>
      </c>
    </row>
    <row r="124" spans="1:6" outlineLevel="1">
      <c r="A124" s="315" t="s">
        <v>1743</v>
      </c>
      <c r="B124" s="316" t="s">
        <v>1744</v>
      </c>
      <c r="C124" s="317">
        <v>10</v>
      </c>
      <c r="D124" s="318" t="s">
        <v>171</v>
      </c>
      <c r="E124" s="318"/>
      <c r="F124" s="318">
        <f t="shared" si="0"/>
        <v>0</v>
      </c>
    </row>
    <row r="125" spans="1:6" outlineLevel="1">
      <c r="A125" s="315" t="s">
        <v>1512</v>
      </c>
      <c r="B125" s="316" t="s">
        <v>1511</v>
      </c>
      <c r="C125" s="317">
        <v>25</v>
      </c>
      <c r="D125" s="318" t="s">
        <v>171</v>
      </c>
      <c r="E125" s="318"/>
      <c r="F125" s="318">
        <f t="shared" si="0"/>
        <v>0</v>
      </c>
    </row>
    <row r="126" spans="1:6" outlineLevel="1">
      <c r="A126" s="315" t="s">
        <v>1745</v>
      </c>
      <c r="B126" s="316" t="s">
        <v>1746</v>
      </c>
      <c r="C126" s="318">
        <v>7</v>
      </c>
      <c r="D126" s="318" t="s">
        <v>171</v>
      </c>
      <c r="E126" s="318"/>
      <c r="F126" s="318">
        <f t="shared" si="0"/>
        <v>0</v>
      </c>
    </row>
    <row r="127" spans="1:6" outlineLevel="1">
      <c r="A127" s="315" t="s">
        <v>1510</v>
      </c>
      <c r="B127" s="316" t="s">
        <v>1509</v>
      </c>
      <c r="C127" s="318">
        <v>12</v>
      </c>
      <c r="D127" s="318" t="s">
        <v>171</v>
      </c>
      <c r="E127" s="318"/>
      <c r="F127" s="318">
        <f t="shared" si="0"/>
        <v>0</v>
      </c>
    </row>
    <row r="128" spans="1:6" outlineLevel="1">
      <c r="A128" s="315" t="s">
        <v>1508</v>
      </c>
      <c r="B128" s="316" t="s">
        <v>1507</v>
      </c>
      <c r="C128" s="318">
        <v>14</v>
      </c>
      <c r="D128" s="318" t="s">
        <v>171</v>
      </c>
      <c r="E128" s="318"/>
      <c r="F128" s="318">
        <f t="shared" si="0"/>
        <v>0</v>
      </c>
    </row>
    <row r="129" spans="1:6" outlineLevel="1">
      <c r="A129" s="315" t="s">
        <v>1506</v>
      </c>
      <c r="B129" s="316" t="s">
        <v>1505</v>
      </c>
      <c r="C129" s="317">
        <v>20</v>
      </c>
      <c r="D129" s="318" t="s">
        <v>171</v>
      </c>
      <c r="E129" s="318"/>
      <c r="F129" s="318">
        <f t="shared" si="0"/>
        <v>0</v>
      </c>
    </row>
    <row r="130" spans="1:6" outlineLevel="1">
      <c r="A130" s="315" t="s">
        <v>1747</v>
      </c>
      <c r="B130" s="316" t="s">
        <v>1748</v>
      </c>
      <c r="C130" s="318">
        <v>1</v>
      </c>
      <c r="D130" s="318" t="s">
        <v>171</v>
      </c>
      <c r="E130" s="318"/>
      <c r="F130" s="318">
        <f t="shared" si="0"/>
        <v>0</v>
      </c>
    </row>
    <row r="131" spans="1:6" outlineLevel="1">
      <c r="A131" s="320" t="s">
        <v>1504</v>
      </c>
      <c r="B131" s="316" t="s">
        <v>1503</v>
      </c>
      <c r="C131" s="318">
        <v>6</v>
      </c>
      <c r="D131" s="318" t="s">
        <v>171</v>
      </c>
      <c r="E131" s="318"/>
      <c r="F131" s="318">
        <f t="shared" si="0"/>
        <v>0</v>
      </c>
    </row>
    <row r="132" spans="1:6" outlineLevel="1">
      <c r="A132" s="320" t="s">
        <v>1749</v>
      </c>
      <c r="B132" s="316" t="s">
        <v>1750</v>
      </c>
      <c r="C132" s="318">
        <v>2</v>
      </c>
      <c r="D132" s="318" t="s">
        <v>171</v>
      </c>
      <c r="E132" s="318"/>
      <c r="F132" s="318">
        <f t="shared" si="0"/>
        <v>0</v>
      </c>
    </row>
    <row r="133" spans="1:6" outlineLevel="1">
      <c r="A133" s="320" t="s">
        <v>1751</v>
      </c>
      <c r="B133" s="316" t="s">
        <v>1752</v>
      </c>
      <c r="C133" s="318">
        <v>6</v>
      </c>
      <c r="D133" s="318" t="s">
        <v>171</v>
      </c>
      <c r="E133" s="318"/>
      <c r="F133" s="318">
        <f t="shared" si="0"/>
        <v>0</v>
      </c>
    </row>
    <row r="134" spans="1:6" outlineLevel="1">
      <c r="A134" s="320" t="s">
        <v>1753</v>
      </c>
      <c r="B134" s="316" t="s">
        <v>1754</v>
      </c>
      <c r="C134" s="318">
        <v>2</v>
      </c>
      <c r="D134" s="318" t="s">
        <v>171</v>
      </c>
      <c r="E134" s="318"/>
      <c r="F134" s="318">
        <f t="shared" si="0"/>
        <v>0</v>
      </c>
    </row>
    <row r="135" spans="1:6" outlineLevel="1">
      <c r="A135" s="320" t="s">
        <v>1490</v>
      </c>
      <c r="B135" s="316" t="s">
        <v>1489</v>
      </c>
      <c r="C135" s="318">
        <v>3</v>
      </c>
      <c r="D135" s="318" t="s">
        <v>171</v>
      </c>
      <c r="E135" s="318"/>
      <c r="F135" s="318">
        <f t="shared" si="0"/>
        <v>0</v>
      </c>
    </row>
    <row r="136" spans="1:6" outlineLevel="1">
      <c r="A136" s="320" t="s">
        <v>1755</v>
      </c>
      <c r="B136" s="316" t="s">
        <v>1756</v>
      </c>
      <c r="C136" s="318">
        <v>5</v>
      </c>
      <c r="D136" s="318" t="s">
        <v>171</v>
      </c>
      <c r="E136" s="318"/>
      <c r="F136" s="318">
        <f t="shared" si="0"/>
        <v>0</v>
      </c>
    </row>
    <row r="137" spans="1:6" outlineLevel="1">
      <c r="A137" s="320" t="s">
        <v>1757</v>
      </c>
      <c r="B137" s="316" t="s">
        <v>1758</v>
      </c>
      <c r="C137" s="317">
        <v>2</v>
      </c>
      <c r="D137" s="318" t="s">
        <v>171</v>
      </c>
      <c r="E137" s="318"/>
      <c r="F137" s="318">
        <f t="shared" si="0"/>
        <v>0</v>
      </c>
    </row>
    <row r="138" spans="1:6" outlineLevel="1">
      <c r="A138" s="320" t="s">
        <v>1759</v>
      </c>
      <c r="B138" s="316" t="s">
        <v>1760</v>
      </c>
      <c r="C138" s="317">
        <v>8</v>
      </c>
      <c r="D138" s="318" t="s">
        <v>171</v>
      </c>
      <c r="E138" s="318"/>
      <c r="F138" s="318">
        <f t="shared" si="0"/>
        <v>0</v>
      </c>
    </row>
    <row r="139" spans="1:6" outlineLevel="1">
      <c r="A139" s="320" t="s">
        <v>1477</v>
      </c>
      <c r="B139" s="316" t="s">
        <v>1476</v>
      </c>
      <c r="C139" s="318">
        <v>12</v>
      </c>
      <c r="D139" s="318" t="s">
        <v>171</v>
      </c>
      <c r="E139" s="318"/>
      <c r="F139" s="318">
        <f t="shared" si="0"/>
        <v>0</v>
      </c>
    </row>
    <row r="140" spans="1:6" outlineLevel="1">
      <c r="A140" s="320" t="s">
        <v>1475</v>
      </c>
      <c r="B140" s="316" t="s">
        <v>1474</v>
      </c>
      <c r="C140" s="318">
        <v>10</v>
      </c>
      <c r="D140" s="318" t="s">
        <v>171</v>
      </c>
      <c r="E140" s="318"/>
      <c r="F140" s="318">
        <f t="shared" si="0"/>
        <v>0</v>
      </c>
    </row>
    <row r="141" spans="1:6" outlineLevel="1">
      <c r="A141" s="320" t="s">
        <v>1473</v>
      </c>
      <c r="B141" s="316" t="s">
        <v>1472</v>
      </c>
      <c r="C141" s="318">
        <v>6</v>
      </c>
      <c r="D141" s="318" t="s">
        <v>171</v>
      </c>
      <c r="E141" s="318"/>
      <c r="F141" s="318">
        <f t="shared" si="0"/>
        <v>0</v>
      </c>
    </row>
    <row r="142" spans="1:6" outlineLevel="1">
      <c r="A142" s="320" t="s">
        <v>1471</v>
      </c>
      <c r="B142" s="316" t="s">
        <v>1470</v>
      </c>
      <c r="C142" s="318">
        <v>8</v>
      </c>
      <c r="D142" s="318" t="s">
        <v>171</v>
      </c>
      <c r="E142" s="318"/>
      <c r="F142" s="318">
        <f t="shared" si="0"/>
        <v>0</v>
      </c>
    </row>
    <row r="143" spans="1:6" outlineLevel="1">
      <c r="A143" s="320" t="s">
        <v>1761</v>
      </c>
      <c r="B143" s="316" t="s">
        <v>1762</v>
      </c>
      <c r="C143" s="318">
        <v>1</v>
      </c>
      <c r="D143" s="318" t="s">
        <v>171</v>
      </c>
      <c r="E143" s="318"/>
      <c r="F143" s="318">
        <f t="shared" si="0"/>
        <v>0</v>
      </c>
    </row>
    <row r="144" spans="1:6" outlineLevel="1">
      <c r="A144" s="320" t="s">
        <v>1461</v>
      </c>
      <c r="B144" s="316" t="s">
        <v>1460</v>
      </c>
      <c r="C144" s="317">
        <v>10</v>
      </c>
      <c r="D144" s="318" t="s">
        <v>171</v>
      </c>
      <c r="E144" s="318"/>
      <c r="F144" s="318">
        <f t="shared" si="0"/>
        <v>0</v>
      </c>
    </row>
    <row r="145" spans="1:6" outlineLevel="1">
      <c r="A145" s="320" t="s">
        <v>1459</v>
      </c>
      <c r="B145" s="316" t="s">
        <v>1458</v>
      </c>
      <c r="C145" s="317">
        <v>12</v>
      </c>
      <c r="D145" s="318" t="s">
        <v>171</v>
      </c>
      <c r="E145" s="318"/>
      <c r="F145" s="318">
        <f t="shared" si="0"/>
        <v>0</v>
      </c>
    </row>
    <row r="146" spans="1:6" outlineLevel="1">
      <c r="A146" s="320" t="s">
        <v>1457</v>
      </c>
      <c r="B146" s="316" t="s">
        <v>1456</v>
      </c>
      <c r="C146" s="318">
        <v>16</v>
      </c>
      <c r="D146" s="318" t="s">
        <v>171</v>
      </c>
      <c r="E146" s="318"/>
      <c r="F146" s="318">
        <f t="shared" si="0"/>
        <v>0</v>
      </c>
    </row>
    <row r="147" spans="1:6" outlineLevel="1">
      <c r="A147" s="320" t="s">
        <v>1453</v>
      </c>
      <c r="B147" s="316" t="s">
        <v>1763</v>
      </c>
      <c r="C147" s="318">
        <v>106</v>
      </c>
      <c r="D147" s="318" t="s">
        <v>171</v>
      </c>
      <c r="E147" s="318"/>
      <c r="F147" s="318">
        <f t="shared" si="0"/>
        <v>0</v>
      </c>
    </row>
    <row r="148" spans="1:6" outlineLevel="1">
      <c r="A148" s="315" t="s">
        <v>1449</v>
      </c>
      <c r="B148" s="316" t="s">
        <v>1448</v>
      </c>
      <c r="C148" s="317">
        <v>40</v>
      </c>
      <c r="D148" s="318" t="s">
        <v>171</v>
      </c>
      <c r="E148" s="318"/>
      <c r="F148" s="318">
        <f t="shared" si="0"/>
        <v>0</v>
      </c>
    </row>
    <row r="149" spans="1:6" outlineLevel="1">
      <c r="A149" s="315" t="s">
        <v>1451</v>
      </c>
      <c r="B149" s="316" t="s">
        <v>1450</v>
      </c>
      <c r="C149" s="317">
        <v>40</v>
      </c>
      <c r="D149" s="318" t="s">
        <v>171</v>
      </c>
      <c r="E149" s="318"/>
      <c r="F149" s="318">
        <f t="shared" si="0"/>
        <v>0</v>
      </c>
    </row>
    <row r="150" spans="1:6" outlineLevel="1">
      <c r="A150" s="315" t="s">
        <v>1764</v>
      </c>
      <c r="B150" s="316" t="s">
        <v>1353</v>
      </c>
      <c r="C150" s="317">
        <v>44</v>
      </c>
      <c r="D150" s="318" t="s">
        <v>171</v>
      </c>
      <c r="E150" s="318"/>
      <c r="F150" s="318">
        <f t="shared" si="0"/>
        <v>0</v>
      </c>
    </row>
    <row r="151" spans="1:6" outlineLevel="1">
      <c r="A151" s="315" t="s">
        <v>1765</v>
      </c>
      <c r="B151" s="316" t="s">
        <v>1766</v>
      </c>
      <c r="C151" s="317">
        <v>2</v>
      </c>
      <c r="D151" s="318" t="s">
        <v>171</v>
      </c>
      <c r="E151" s="318"/>
      <c r="F151" s="318">
        <f t="shared" si="0"/>
        <v>0</v>
      </c>
    </row>
    <row r="152" spans="1:6" ht="25.5" outlineLevel="1">
      <c r="A152" s="315" t="s">
        <v>1767</v>
      </c>
      <c r="B152" s="316" t="s">
        <v>1768</v>
      </c>
      <c r="C152" s="317">
        <v>43</v>
      </c>
      <c r="D152" s="318" t="s">
        <v>171</v>
      </c>
      <c r="E152" s="318"/>
      <c r="F152" s="318">
        <f t="shared" si="0"/>
        <v>0</v>
      </c>
    </row>
    <row r="153" spans="1:6" outlineLevel="1">
      <c r="A153" s="315" t="s">
        <v>1769</v>
      </c>
      <c r="B153" s="316" t="s">
        <v>1443</v>
      </c>
      <c r="C153" s="317">
        <v>19</v>
      </c>
      <c r="D153" s="318" t="s">
        <v>171</v>
      </c>
      <c r="E153" s="318"/>
      <c r="F153" s="318">
        <f t="shared" si="0"/>
        <v>0</v>
      </c>
    </row>
    <row r="154" spans="1:6" ht="25.5" outlineLevel="1">
      <c r="A154" s="315" t="s">
        <v>1447</v>
      </c>
      <c r="B154" s="316" t="s">
        <v>1770</v>
      </c>
      <c r="C154" s="317">
        <v>20</v>
      </c>
      <c r="D154" s="318" t="s">
        <v>171</v>
      </c>
      <c r="E154" s="318"/>
      <c r="F154" s="318">
        <f t="shared" si="0"/>
        <v>0</v>
      </c>
    </row>
    <row r="155" spans="1:6" ht="25.5" outlineLevel="1">
      <c r="A155" s="315" t="s">
        <v>1771</v>
      </c>
      <c r="B155" s="316" t="s">
        <v>1445</v>
      </c>
      <c r="C155" s="317">
        <v>19</v>
      </c>
      <c r="D155" s="318" t="s">
        <v>171</v>
      </c>
      <c r="E155" s="318"/>
      <c r="F155" s="318">
        <f t="shared" si="0"/>
        <v>0</v>
      </c>
    </row>
    <row r="156" spans="1:6" ht="25.5" outlineLevel="1">
      <c r="A156" s="315" t="s">
        <v>1772</v>
      </c>
      <c r="B156" s="316" t="s">
        <v>1354</v>
      </c>
      <c r="C156" s="317">
        <v>19</v>
      </c>
      <c r="D156" s="318" t="s">
        <v>171</v>
      </c>
      <c r="E156" s="318"/>
      <c r="F156" s="318">
        <f t="shared" si="0"/>
        <v>0</v>
      </c>
    </row>
    <row r="157" spans="1:6" outlineLevel="1">
      <c r="A157" s="315"/>
      <c r="B157" s="316" t="s">
        <v>1773</v>
      </c>
      <c r="C157" s="317">
        <v>20</v>
      </c>
      <c r="D157" s="318" t="s">
        <v>171</v>
      </c>
      <c r="E157" s="318"/>
      <c r="F157" s="318">
        <f t="shared" si="0"/>
        <v>0</v>
      </c>
    </row>
    <row r="158" spans="1:6" outlineLevel="1">
      <c r="A158" s="315"/>
      <c r="B158" s="316" t="s">
        <v>1352</v>
      </c>
      <c r="C158" s="317">
        <v>66</v>
      </c>
      <c r="D158" s="318" t="s">
        <v>171</v>
      </c>
      <c r="E158" s="318"/>
      <c r="F158" s="318">
        <f t="shared" si="0"/>
        <v>0</v>
      </c>
    </row>
    <row r="159" spans="1:6" outlineLevel="1">
      <c r="A159" s="315"/>
      <c r="B159" s="316" t="s">
        <v>1351</v>
      </c>
      <c r="C159" s="317">
        <v>35</v>
      </c>
      <c r="D159" s="318" t="s">
        <v>171</v>
      </c>
      <c r="E159" s="318"/>
      <c r="F159" s="318">
        <f t="shared" si="0"/>
        <v>0</v>
      </c>
    </row>
    <row r="160" spans="1:6" outlineLevel="1">
      <c r="A160" s="315"/>
      <c r="B160" s="316" t="s">
        <v>1442</v>
      </c>
      <c r="C160" s="317">
        <v>30</v>
      </c>
      <c r="D160" s="318" t="s">
        <v>171</v>
      </c>
      <c r="E160" s="318"/>
      <c r="F160" s="318">
        <f t="shared" si="0"/>
        <v>0</v>
      </c>
    </row>
    <row r="161" spans="1:6" outlineLevel="1">
      <c r="A161" s="315"/>
      <c r="B161" s="316" t="s">
        <v>1350</v>
      </c>
      <c r="C161" s="317">
        <v>16</v>
      </c>
      <c r="D161" s="318" t="s">
        <v>171</v>
      </c>
      <c r="E161" s="318"/>
      <c r="F161" s="318">
        <f t="shared" si="0"/>
        <v>0</v>
      </c>
    </row>
    <row r="162" spans="1:6" outlineLevel="1">
      <c r="A162" s="315"/>
      <c r="B162" s="316" t="s">
        <v>1349</v>
      </c>
      <c r="C162" s="317">
        <v>12</v>
      </c>
      <c r="D162" s="318" t="s">
        <v>171</v>
      </c>
      <c r="E162" s="318"/>
      <c r="F162" s="318">
        <f t="shared" si="0"/>
        <v>0</v>
      </c>
    </row>
    <row r="163" spans="1:6" outlineLevel="1">
      <c r="A163" s="315"/>
      <c r="B163" s="316" t="s">
        <v>1441</v>
      </c>
      <c r="C163" s="317">
        <v>12</v>
      </c>
      <c r="D163" s="318" t="s">
        <v>171</v>
      </c>
      <c r="E163" s="318"/>
      <c r="F163" s="318">
        <f t="shared" si="0"/>
        <v>0</v>
      </c>
    </row>
    <row r="164" spans="1:6" outlineLevel="1">
      <c r="A164" s="315"/>
      <c r="B164" s="316" t="s">
        <v>1440</v>
      </c>
      <c r="C164" s="317">
        <v>10</v>
      </c>
      <c r="D164" s="318" t="s">
        <v>171</v>
      </c>
      <c r="E164" s="318"/>
      <c r="F164" s="318">
        <f t="shared" si="0"/>
        <v>0</v>
      </c>
    </row>
    <row r="165" spans="1:6" outlineLevel="1">
      <c r="A165" s="315"/>
      <c r="B165" s="316" t="s">
        <v>1774</v>
      </c>
      <c r="C165" s="317">
        <v>3</v>
      </c>
      <c r="D165" s="318" t="s">
        <v>171</v>
      </c>
      <c r="E165" s="318"/>
      <c r="F165" s="318">
        <f t="shared" si="0"/>
        <v>0</v>
      </c>
    </row>
    <row r="166" spans="1:6" outlineLevel="1">
      <c r="A166" s="315"/>
      <c r="B166" s="316"/>
      <c r="C166" s="317"/>
      <c r="D166" s="318"/>
      <c r="E166" s="318"/>
      <c r="F166" s="318"/>
    </row>
    <row r="167" spans="1:6">
      <c r="A167" s="321"/>
      <c r="B167" s="322" t="s">
        <v>1775</v>
      </c>
      <c r="C167" s="323"/>
      <c r="D167" s="323"/>
      <c r="E167" s="323"/>
      <c r="F167" s="324">
        <f>SUM(F170:F186)</f>
        <v>0</v>
      </c>
    </row>
    <row r="168" spans="1:6" outlineLevel="1">
      <c r="A168" s="315"/>
      <c r="B168" s="316" t="s">
        <v>1436</v>
      </c>
      <c r="C168" s="318"/>
      <c r="D168" s="318"/>
      <c r="E168" s="318"/>
      <c r="F168" s="318"/>
    </row>
    <row r="169" spans="1:6" outlineLevel="1">
      <c r="A169" s="315"/>
      <c r="B169" s="316" t="s">
        <v>1345</v>
      </c>
      <c r="C169" s="318"/>
      <c r="D169" s="318"/>
      <c r="E169" s="318"/>
      <c r="F169" s="318"/>
    </row>
    <row r="170" spans="1:6" outlineLevel="1">
      <c r="A170" s="315"/>
      <c r="B170" s="316" t="s">
        <v>1419</v>
      </c>
      <c r="C170" s="318">
        <v>50</v>
      </c>
      <c r="D170" s="318" t="s">
        <v>161</v>
      </c>
      <c r="E170" s="318"/>
      <c r="F170" s="318">
        <f t="shared" ref="F170:F175" si="1">E170*C170</f>
        <v>0</v>
      </c>
    </row>
    <row r="171" spans="1:6" outlineLevel="1">
      <c r="A171" s="315"/>
      <c r="B171" s="316" t="s">
        <v>1418</v>
      </c>
      <c r="C171" s="318">
        <v>30</v>
      </c>
      <c r="D171" s="318" t="s">
        <v>161</v>
      </c>
      <c r="E171" s="318"/>
      <c r="F171" s="318">
        <f t="shared" si="1"/>
        <v>0</v>
      </c>
    </row>
    <row r="172" spans="1:6" outlineLevel="1">
      <c r="A172" s="315"/>
      <c r="B172" s="316" t="s">
        <v>1417</v>
      </c>
      <c r="C172" s="318">
        <v>25</v>
      </c>
      <c r="D172" s="318" t="s">
        <v>161</v>
      </c>
      <c r="E172" s="318"/>
      <c r="F172" s="318">
        <f t="shared" si="1"/>
        <v>0</v>
      </c>
    </row>
    <row r="173" spans="1:6" outlineLevel="1">
      <c r="A173" s="315"/>
      <c r="B173" s="316" t="s">
        <v>1416</v>
      </c>
      <c r="C173" s="318">
        <v>35</v>
      </c>
      <c r="D173" s="318" t="s">
        <v>161</v>
      </c>
      <c r="E173" s="318"/>
      <c r="F173" s="318">
        <f t="shared" si="1"/>
        <v>0</v>
      </c>
    </row>
    <row r="174" spans="1:6" outlineLevel="1">
      <c r="A174" s="315"/>
      <c r="B174" s="316" t="s">
        <v>1415</v>
      </c>
      <c r="C174" s="317">
        <v>40</v>
      </c>
      <c r="D174" s="318" t="s">
        <v>161</v>
      </c>
      <c r="E174" s="318"/>
      <c r="F174" s="318">
        <f t="shared" si="1"/>
        <v>0</v>
      </c>
    </row>
    <row r="175" spans="1:6" outlineLevel="1">
      <c r="A175" s="315"/>
      <c r="B175" s="316" t="s">
        <v>1414</v>
      </c>
      <c r="C175" s="317">
        <v>45</v>
      </c>
      <c r="D175" s="318" t="s">
        <v>161</v>
      </c>
      <c r="E175" s="318"/>
      <c r="F175" s="318">
        <f t="shared" si="1"/>
        <v>0</v>
      </c>
    </row>
    <row r="176" spans="1:6" outlineLevel="1">
      <c r="A176" s="315"/>
      <c r="B176" s="316"/>
      <c r="C176" s="317"/>
      <c r="D176" s="318"/>
      <c r="E176" s="318"/>
      <c r="F176" s="318"/>
    </row>
    <row r="177" spans="1:6" outlineLevel="1">
      <c r="A177" s="315"/>
      <c r="B177" s="316" t="s">
        <v>1346</v>
      </c>
      <c r="C177" s="317"/>
      <c r="D177" s="318"/>
      <c r="E177" s="318"/>
      <c r="F177" s="318"/>
    </row>
    <row r="178" spans="1:6" outlineLevel="1">
      <c r="A178" s="315"/>
      <c r="B178" s="316" t="s">
        <v>1345</v>
      </c>
      <c r="C178" s="317"/>
      <c r="D178" s="318"/>
      <c r="E178" s="318"/>
      <c r="F178" s="318"/>
    </row>
    <row r="179" spans="1:6" outlineLevel="1">
      <c r="A179" s="315"/>
      <c r="B179" s="316" t="s">
        <v>1335</v>
      </c>
      <c r="C179" s="317">
        <v>125</v>
      </c>
      <c r="D179" s="318" t="s">
        <v>161</v>
      </c>
      <c r="E179" s="318"/>
      <c r="F179" s="318">
        <f t="shared" ref="F179:F186" si="2">E179*C179</f>
        <v>0</v>
      </c>
    </row>
    <row r="180" spans="1:6" outlineLevel="1">
      <c r="A180" s="315"/>
      <c r="B180" s="316" t="s">
        <v>1334</v>
      </c>
      <c r="C180" s="317">
        <v>125</v>
      </c>
      <c r="D180" s="318" t="s">
        <v>161</v>
      </c>
      <c r="E180" s="318"/>
      <c r="F180" s="318">
        <f t="shared" si="2"/>
        <v>0</v>
      </c>
    </row>
    <row r="181" spans="1:6" outlineLevel="1">
      <c r="A181" s="315"/>
      <c r="B181" s="316" t="s">
        <v>1776</v>
      </c>
      <c r="C181" s="317">
        <v>125</v>
      </c>
      <c r="D181" s="318" t="s">
        <v>161</v>
      </c>
      <c r="E181" s="318"/>
      <c r="F181" s="318">
        <f t="shared" si="2"/>
        <v>0</v>
      </c>
    </row>
    <row r="182" spans="1:6" outlineLevel="1">
      <c r="A182" s="315"/>
      <c r="B182" s="316" t="s">
        <v>1333</v>
      </c>
      <c r="C182" s="317">
        <v>165</v>
      </c>
      <c r="D182" s="318" t="s">
        <v>161</v>
      </c>
      <c r="E182" s="318"/>
      <c r="F182" s="318">
        <f t="shared" si="2"/>
        <v>0</v>
      </c>
    </row>
    <row r="183" spans="1:6" outlineLevel="1">
      <c r="A183" s="315"/>
      <c r="B183" s="316" t="s">
        <v>1332</v>
      </c>
      <c r="C183" s="317">
        <v>260</v>
      </c>
      <c r="D183" s="318" t="s">
        <v>161</v>
      </c>
      <c r="E183" s="318"/>
      <c r="F183" s="318">
        <f t="shared" si="2"/>
        <v>0</v>
      </c>
    </row>
    <row r="184" spans="1:6" outlineLevel="1">
      <c r="A184" s="315"/>
      <c r="B184" s="316" t="s">
        <v>1777</v>
      </c>
      <c r="C184" s="317">
        <v>60</v>
      </c>
      <c r="D184" s="318" t="s">
        <v>161</v>
      </c>
      <c r="E184" s="318"/>
      <c r="F184" s="318">
        <f t="shared" si="2"/>
        <v>0</v>
      </c>
    </row>
    <row r="185" spans="1:6" outlineLevel="1">
      <c r="A185" s="315"/>
      <c r="B185" s="316" t="s">
        <v>1344</v>
      </c>
      <c r="C185" s="317">
        <v>25</v>
      </c>
      <c r="D185" s="318" t="s">
        <v>171</v>
      </c>
      <c r="E185" s="318"/>
      <c r="F185" s="318">
        <f t="shared" si="2"/>
        <v>0</v>
      </c>
    </row>
    <row r="186" spans="1:6" outlineLevel="1">
      <c r="A186" s="315"/>
      <c r="B186" s="316" t="s">
        <v>1435</v>
      </c>
      <c r="C186" s="317">
        <v>1085</v>
      </c>
      <c r="D186" s="318" t="s">
        <v>161</v>
      </c>
      <c r="E186" s="318"/>
      <c r="F186" s="318">
        <f t="shared" si="2"/>
        <v>0</v>
      </c>
    </row>
    <row r="187" spans="1:6" outlineLevel="1">
      <c r="A187" s="315"/>
      <c r="B187" s="316"/>
      <c r="C187" s="317"/>
      <c r="D187" s="318"/>
      <c r="E187" s="318"/>
      <c r="F187" s="318"/>
    </row>
    <row r="188" spans="1:6">
      <c r="A188" s="321"/>
      <c r="B188" s="322" t="s">
        <v>1778</v>
      </c>
      <c r="C188" s="323"/>
      <c r="D188" s="323"/>
      <c r="E188" s="323"/>
      <c r="F188" s="324">
        <f>SUM(F191:F207)</f>
        <v>0</v>
      </c>
    </row>
    <row r="189" spans="1:6" outlineLevel="1">
      <c r="A189" s="315"/>
      <c r="B189" s="316"/>
      <c r="C189" s="317"/>
      <c r="D189" s="318"/>
      <c r="E189" s="318"/>
      <c r="F189" s="318"/>
    </row>
    <row r="190" spans="1:6" ht="25.5" outlineLevel="1">
      <c r="A190" s="315"/>
      <c r="B190" s="316" t="s">
        <v>1433</v>
      </c>
      <c r="C190" s="317"/>
      <c r="D190" s="318"/>
      <c r="E190" s="318"/>
      <c r="F190" s="318"/>
    </row>
    <row r="191" spans="1:6" outlineLevel="1">
      <c r="A191" s="315"/>
      <c r="B191" s="316" t="s">
        <v>1779</v>
      </c>
      <c r="C191" s="318">
        <v>50</v>
      </c>
      <c r="D191" s="318" t="s">
        <v>161</v>
      </c>
      <c r="E191" s="318"/>
      <c r="F191" s="318">
        <f t="shared" ref="F191:F207" si="3">E191*C191</f>
        <v>0</v>
      </c>
    </row>
    <row r="192" spans="1:6" outlineLevel="1">
      <c r="A192" s="315"/>
      <c r="B192" s="316" t="s">
        <v>1780</v>
      </c>
      <c r="C192" s="318">
        <v>30</v>
      </c>
      <c r="D192" s="318" t="s">
        <v>161</v>
      </c>
      <c r="E192" s="318"/>
      <c r="F192" s="318">
        <f t="shared" si="3"/>
        <v>0</v>
      </c>
    </row>
    <row r="193" spans="1:6" outlineLevel="1">
      <c r="A193" s="315"/>
      <c r="B193" s="316" t="s">
        <v>1781</v>
      </c>
      <c r="C193" s="318">
        <v>25</v>
      </c>
      <c r="D193" s="318" t="s">
        <v>161</v>
      </c>
      <c r="E193" s="318"/>
      <c r="F193" s="318">
        <f t="shared" si="3"/>
        <v>0</v>
      </c>
    </row>
    <row r="194" spans="1:6" outlineLevel="1">
      <c r="A194" s="315"/>
      <c r="B194" s="316" t="s">
        <v>1782</v>
      </c>
      <c r="C194" s="318">
        <v>35</v>
      </c>
      <c r="D194" s="318" t="s">
        <v>161</v>
      </c>
      <c r="E194" s="318"/>
      <c r="F194" s="318">
        <f t="shared" si="3"/>
        <v>0</v>
      </c>
    </row>
    <row r="195" spans="1:6" outlineLevel="1">
      <c r="A195" s="315"/>
      <c r="B195" s="316" t="s">
        <v>1783</v>
      </c>
      <c r="C195" s="317">
        <v>40</v>
      </c>
      <c r="D195" s="318" t="s">
        <v>161</v>
      </c>
      <c r="E195" s="318"/>
      <c r="F195" s="318">
        <f t="shared" si="3"/>
        <v>0</v>
      </c>
    </row>
    <row r="196" spans="1:6" outlineLevel="1">
      <c r="A196" s="315"/>
      <c r="B196" s="316" t="s">
        <v>1784</v>
      </c>
      <c r="C196" s="317">
        <v>45</v>
      </c>
      <c r="D196" s="318" t="s">
        <v>161</v>
      </c>
      <c r="E196" s="318"/>
      <c r="F196" s="318">
        <f t="shared" si="3"/>
        <v>0</v>
      </c>
    </row>
    <row r="197" spans="1:6" outlineLevel="1">
      <c r="A197" s="315"/>
      <c r="B197" s="316" t="s">
        <v>1785</v>
      </c>
      <c r="C197" s="317">
        <v>125</v>
      </c>
      <c r="D197" s="318" t="s">
        <v>161</v>
      </c>
      <c r="E197" s="318"/>
      <c r="F197" s="318">
        <f t="shared" si="3"/>
        <v>0</v>
      </c>
    </row>
    <row r="198" spans="1:6" outlineLevel="1">
      <c r="A198" s="315"/>
      <c r="B198" s="316" t="s">
        <v>1786</v>
      </c>
      <c r="C198" s="317">
        <v>125</v>
      </c>
      <c r="D198" s="318" t="s">
        <v>161</v>
      </c>
      <c r="E198" s="318"/>
      <c r="F198" s="318">
        <f t="shared" si="3"/>
        <v>0</v>
      </c>
    </row>
    <row r="199" spans="1:6" outlineLevel="1">
      <c r="A199" s="315"/>
      <c r="B199" s="316" t="s">
        <v>1787</v>
      </c>
      <c r="C199" s="317">
        <v>125</v>
      </c>
      <c r="D199" s="318" t="s">
        <v>161</v>
      </c>
      <c r="E199" s="318"/>
      <c r="F199" s="318">
        <f t="shared" si="3"/>
        <v>0</v>
      </c>
    </row>
    <row r="200" spans="1:6" outlineLevel="1">
      <c r="A200" s="315"/>
      <c r="B200" s="316" t="s">
        <v>1788</v>
      </c>
      <c r="C200" s="317">
        <v>165</v>
      </c>
      <c r="D200" s="318" t="s">
        <v>161</v>
      </c>
      <c r="E200" s="318"/>
      <c r="F200" s="318">
        <f t="shared" si="3"/>
        <v>0</v>
      </c>
    </row>
    <row r="201" spans="1:6" outlineLevel="1">
      <c r="A201" s="315"/>
      <c r="B201" s="316" t="s">
        <v>1789</v>
      </c>
      <c r="C201" s="318">
        <v>260</v>
      </c>
      <c r="D201" s="318" t="s">
        <v>161</v>
      </c>
      <c r="E201" s="318"/>
      <c r="F201" s="318">
        <f t="shared" si="3"/>
        <v>0</v>
      </c>
    </row>
    <row r="202" spans="1:6" outlineLevel="1">
      <c r="A202" s="315"/>
      <c r="B202" s="316" t="s">
        <v>1789</v>
      </c>
      <c r="C202" s="318">
        <v>60</v>
      </c>
      <c r="D202" s="318" t="s">
        <v>161</v>
      </c>
      <c r="E202" s="318"/>
      <c r="F202" s="318">
        <f t="shared" si="3"/>
        <v>0</v>
      </c>
    </row>
    <row r="203" spans="1:6" ht="25.5" outlineLevel="1">
      <c r="A203" s="315"/>
      <c r="B203" s="316" t="s">
        <v>1790</v>
      </c>
      <c r="C203" s="317">
        <v>110</v>
      </c>
      <c r="D203" s="318" t="s">
        <v>250</v>
      </c>
      <c r="E203" s="318"/>
      <c r="F203" s="318">
        <f t="shared" si="3"/>
        <v>0</v>
      </c>
    </row>
    <row r="204" spans="1:6" outlineLevel="1">
      <c r="A204" s="315"/>
      <c r="B204" s="316" t="s">
        <v>1791</v>
      </c>
      <c r="C204" s="317">
        <v>140</v>
      </c>
      <c r="D204" s="318" t="s">
        <v>250</v>
      </c>
      <c r="E204" s="318"/>
      <c r="F204" s="318">
        <f t="shared" si="3"/>
        <v>0</v>
      </c>
    </row>
    <row r="205" spans="1:6" outlineLevel="1">
      <c r="A205" s="315"/>
      <c r="B205" s="316" t="s">
        <v>1792</v>
      </c>
      <c r="C205" s="317">
        <v>40</v>
      </c>
      <c r="D205" s="318" t="s">
        <v>171</v>
      </c>
      <c r="E205" s="318"/>
      <c r="F205" s="318">
        <f t="shared" si="3"/>
        <v>0</v>
      </c>
    </row>
    <row r="206" spans="1:6" outlineLevel="1">
      <c r="A206" s="315"/>
      <c r="B206" s="316" t="s">
        <v>1793</v>
      </c>
      <c r="C206" s="317">
        <v>120</v>
      </c>
      <c r="D206" s="318" t="s">
        <v>171</v>
      </c>
      <c r="E206" s="318"/>
      <c r="F206" s="318">
        <f t="shared" si="3"/>
        <v>0</v>
      </c>
    </row>
    <row r="207" spans="1:6" outlineLevel="1">
      <c r="A207" s="315"/>
      <c r="B207" s="316" t="s">
        <v>1794</v>
      </c>
      <c r="C207" s="317">
        <v>1</v>
      </c>
      <c r="D207" s="318" t="s">
        <v>313</v>
      </c>
      <c r="E207" s="318"/>
      <c r="F207" s="318">
        <f t="shared" si="3"/>
        <v>0</v>
      </c>
    </row>
    <row r="208" spans="1:6" outlineLevel="1">
      <c r="A208" s="315"/>
      <c r="B208" s="316"/>
      <c r="C208" s="317"/>
      <c r="D208" s="318"/>
      <c r="E208" s="318"/>
      <c r="F208" s="318"/>
    </row>
    <row r="209" spans="1:6">
      <c r="A209" s="321"/>
      <c r="B209" s="322" t="s">
        <v>1795</v>
      </c>
      <c r="C209" s="323"/>
      <c r="D209" s="323"/>
      <c r="E209" s="323"/>
      <c r="F209" s="324">
        <f>SUM(F212:F223)</f>
        <v>0</v>
      </c>
    </row>
    <row r="210" spans="1:6" outlineLevel="1">
      <c r="A210" s="315"/>
      <c r="B210" s="316" t="s">
        <v>1421</v>
      </c>
      <c r="C210" s="317"/>
      <c r="D210" s="318"/>
      <c r="E210" s="318"/>
      <c r="F210" s="318"/>
    </row>
    <row r="211" spans="1:6" ht="25.5" outlineLevel="1">
      <c r="A211" s="315"/>
      <c r="B211" s="316" t="s">
        <v>1336</v>
      </c>
      <c r="C211" s="318"/>
      <c r="D211" s="318"/>
      <c r="E211" s="318"/>
      <c r="F211" s="318"/>
    </row>
    <row r="212" spans="1:6" outlineLevel="1">
      <c r="A212" s="315"/>
      <c r="B212" s="316" t="s">
        <v>1419</v>
      </c>
      <c r="C212" s="318">
        <v>50</v>
      </c>
      <c r="D212" s="318" t="s">
        <v>161</v>
      </c>
      <c r="E212" s="318"/>
      <c r="F212" s="318">
        <f t="shared" ref="F212:F223" si="4">E212*C212</f>
        <v>0</v>
      </c>
    </row>
    <row r="213" spans="1:6" outlineLevel="1">
      <c r="A213" s="315"/>
      <c r="B213" s="316" t="s">
        <v>1418</v>
      </c>
      <c r="C213" s="318">
        <v>30</v>
      </c>
      <c r="D213" s="318" t="s">
        <v>161</v>
      </c>
      <c r="E213" s="318"/>
      <c r="F213" s="318">
        <f t="shared" si="4"/>
        <v>0</v>
      </c>
    </row>
    <row r="214" spans="1:6" outlineLevel="1">
      <c r="A214" s="315"/>
      <c r="B214" s="316" t="s">
        <v>1417</v>
      </c>
      <c r="C214" s="318">
        <v>25</v>
      </c>
      <c r="D214" s="318" t="s">
        <v>161</v>
      </c>
      <c r="E214" s="318"/>
      <c r="F214" s="318">
        <f t="shared" si="4"/>
        <v>0</v>
      </c>
    </row>
    <row r="215" spans="1:6" outlineLevel="1">
      <c r="A215" s="315"/>
      <c r="B215" s="316" t="s">
        <v>1416</v>
      </c>
      <c r="C215" s="318">
        <v>35</v>
      </c>
      <c r="D215" s="318" t="s">
        <v>161</v>
      </c>
      <c r="E215" s="318"/>
      <c r="F215" s="318">
        <f t="shared" si="4"/>
        <v>0</v>
      </c>
    </row>
    <row r="216" spans="1:6" outlineLevel="1">
      <c r="A216" s="315"/>
      <c r="B216" s="316" t="s">
        <v>1415</v>
      </c>
      <c r="C216" s="317">
        <v>40</v>
      </c>
      <c r="D216" s="318" t="s">
        <v>161</v>
      </c>
      <c r="E216" s="318"/>
      <c r="F216" s="318">
        <f t="shared" si="4"/>
        <v>0</v>
      </c>
    </row>
    <row r="217" spans="1:6" outlineLevel="1">
      <c r="A217" s="315"/>
      <c r="B217" s="316" t="s">
        <v>1414</v>
      </c>
      <c r="C217" s="317">
        <v>45</v>
      </c>
      <c r="D217" s="318" t="s">
        <v>161</v>
      </c>
      <c r="E217" s="318"/>
      <c r="F217" s="318">
        <f t="shared" si="4"/>
        <v>0</v>
      </c>
    </row>
    <row r="218" spans="1:6" outlineLevel="1">
      <c r="A218" s="315"/>
      <c r="B218" s="316" t="s">
        <v>1335</v>
      </c>
      <c r="C218" s="317">
        <v>125</v>
      </c>
      <c r="D218" s="318" t="s">
        <v>161</v>
      </c>
      <c r="E218" s="318"/>
      <c r="F218" s="318">
        <f t="shared" si="4"/>
        <v>0</v>
      </c>
    </row>
    <row r="219" spans="1:6" outlineLevel="1">
      <c r="A219" s="315"/>
      <c r="B219" s="316" t="s">
        <v>1334</v>
      </c>
      <c r="C219" s="317">
        <v>125</v>
      </c>
      <c r="D219" s="318" t="s">
        <v>161</v>
      </c>
      <c r="E219" s="318"/>
      <c r="F219" s="318">
        <f t="shared" si="4"/>
        <v>0</v>
      </c>
    </row>
    <row r="220" spans="1:6" outlineLevel="1">
      <c r="A220" s="315"/>
      <c r="B220" s="316" t="s">
        <v>1776</v>
      </c>
      <c r="C220" s="317">
        <v>125</v>
      </c>
      <c r="D220" s="318" t="s">
        <v>161</v>
      </c>
      <c r="E220" s="318"/>
      <c r="F220" s="318">
        <f t="shared" si="4"/>
        <v>0</v>
      </c>
    </row>
    <row r="221" spans="1:6" outlineLevel="1">
      <c r="A221" s="315"/>
      <c r="B221" s="316" t="s">
        <v>1333</v>
      </c>
      <c r="C221" s="317">
        <v>165</v>
      </c>
      <c r="D221" s="318" t="s">
        <v>161</v>
      </c>
      <c r="E221" s="318"/>
      <c r="F221" s="318">
        <f t="shared" si="4"/>
        <v>0</v>
      </c>
    </row>
    <row r="222" spans="1:6" outlineLevel="1">
      <c r="A222" s="315"/>
      <c r="B222" s="316" t="s">
        <v>1332</v>
      </c>
      <c r="C222" s="318">
        <v>260</v>
      </c>
      <c r="D222" s="318" t="s">
        <v>161</v>
      </c>
      <c r="E222" s="318"/>
      <c r="F222" s="318">
        <f t="shared" si="4"/>
        <v>0</v>
      </c>
    </row>
    <row r="223" spans="1:6" outlineLevel="1">
      <c r="A223" s="315"/>
      <c r="B223" s="316" t="s">
        <v>1777</v>
      </c>
      <c r="C223" s="318">
        <v>60</v>
      </c>
      <c r="D223" s="318" t="s">
        <v>161</v>
      </c>
      <c r="E223" s="318"/>
      <c r="F223" s="318">
        <f t="shared" si="4"/>
        <v>0</v>
      </c>
    </row>
    <row r="224" spans="1:6" outlineLevel="1">
      <c r="A224" s="320"/>
      <c r="B224" s="316"/>
      <c r="C224" s="318"/>
      <c r="D224" s="318"/>
      <c r="E224" s="318"/>
      <c r="F224" s="318"/>
    </row>
    <row r="225" spans="1:6">
      <c r="A225" s="321"/>
      <c r="B225" s="322" t="s">
        <v>1796</v>
      </c>
      <c r="C225" s="323"/>
      <c r="D225" s="323"/>
      <c r="E225" s="323"/>
      <c r="F225" s="324">
        <f>SUM(F226:F229)</f>
        <v>0</v>
      </c>
    </row>
    <row r="226" spans="1:6" outlineLevel="1">
      <c r="A226" s="320"/>
      <c r="B226" s="316" t="s">
        <v>1330</v>
      </c>
      <c r="C226" s="318">
        <v>1085</v>
      </c>
      <c r="D226" s="318" t="s">
        <v>161</v>
      </c>
      <c r="E226" s="318"/>
      <c r="F226" s="318">
        <f>E226*C226</f>
        <v>0</v>
      </c>
    </row>
    <row r="227" spans="1:6" outlineLevel="1">
      <c r="A227" s="320"/>
      <c r="B227" s="316" t="s">
        <v>1329</v>
      </c>
      <c r="C227" s="318">
        <v>50</v>
      </c>
      <c r="D227" s="318" t="s">
        <v>147</v>
      </c>
      <c r="E227" s="318"/>
      <c r="F227" s="318">
        <f>E227*C227</f>
        <v>0</v>
      </c>
    </row>
    <row r="228" spans="1:6" outlineLevel="1">
      <c r="A228" s="320"/>
      <c r="B228" s="316" t="s">
        <v>1412</v>
      </c>
      <c r="C228" s="318">
        <v>40</v>
      </c>
      <c r="D228" s="318" t="s">
        <v>147</v>
      </c>
      <c r="E228" s="318"/>
      <c r="F228" s="318">
        <f>E228*C228</f>
        <v>0</v>
      </c>
    </row>
    <row r="229" spans="1:6" outlineLevel="1">
      <c r="A229" s="320"/>
      <c r="B229" s="316" t="s">
        <v>1327</v>
      </c>
      <c r="C229" s="318">
        <v>10</v>
      </c>
      <c r="D229" s="318" t="s">
        <v>147</v>
      </c>
      <c r="E229" s="318"/>
      <c r="F229" s="318">
        <f>E229*C229</f>
        <v>0</v>
      </c>
    </row>
    <row r="230" spans="1:6" outlineLevel="1">
      <c r="A230" s="320"/>
      <c r="B230" s="316"/>
      <c r="C230" s="317"/>
      <c r="D230" s="318"/>
      <c r="E230" s="318"/>
      <c r="F230" s="318"/>
    </row>
    <row r="231" spans="1:6">
      <c r="A231" s="321"/>
      <c r="B231" s="322" t="s">
        <v>1797</v>
      </c>
      <c r="C231" s="323">
        <v>500</v>
      </c>
      <c r="D231" s="323" t="s">
        <v>939</v>
      </c>
      <c r="E231" s="323"/>
      <c r="F231" s="324">
        <f>E231*C231</f>
        <v>0</v>
      </c>
    </row>
    <row r="232" spans="1:6" outlineLevel="1">
      <c r="A232" s="320"/>
      <c r="B232" s="316"/>
      <c r="C232" s="318"/>
      <c r="D232" s="318"/>
      <c r="E232" s="318"/>
      <c r="F232" s="318"/>
    </row>
    <row r="233" spans="1:6">
      <c r="A233" s="321"/>
      <c r="B233" s="322" t="s">
        <v>1798</v>
      </c>
      <c r="C233" s="323"/>
      <c r="D233" s="323"/>
      <c r="E233" s="323"/>
      <c r="F233" s="324">
        <f>SUM(F234)</f>
        <v>0</v>
      </c>
    </row>
    <row r="234" spans="1:6" outlineLevel="1">
      <c r="A234" s="320"/>
      <c r="B234" s="316" t="s">
        <v>1799</v>
      </c>
      <c r="C234" s="318">
        <v>1</v>
      </c>
      <c r="D234" s="318" t="s">
        <v>171</v>
      </c>
      <c r="E234" s="318"/>
      <c r="F234" s="318">
        <f>E234*C234</f>
        <v>0</v>
      </c>
    </row>
    <row r="235" spans="1:6" outlineLevel="1">
      <c r="A235" s="320"/>
      <c r="B235" s="316"/>
      <c r="C235" s="318"/>
      <c r="D235" s="318"/>
      <c r="E235" s="318"/>
      <c r="F235" s="318"/>
    </row>
    <row r="236" spans="1:6">
      <c r="A236" s="329"/>
      <c r="B236" s="330" t="s">
        <v>1800</v>
      </c>
      <c r="C236" s="331"/>
      <c r="D236" s="331"/>
      <c r="E236" s="331"/>
      <c r="F236" s="332">
        <f>SUM(F238+F252+F255)</f>
        <v>0</v>
      </c>
    </row>
    <row r="237" spans="1:6">
      <c r="A237" s="320"/>
      <c r="B237" s="316"/>
      <c r="C237" s="318"/>
      <c r="D237" s="318"/>
      <c r="E237" s="318"/>
      <c r="F237" s="318"/>
    </row>
    <row r="238" spans="1:6">
      <c r="A238" s="321"/>
      <c r="B238" s="322" t="s">
        <v>1801</v>
      </c>
      <c r="C238" s="323"/>
      <c r="D238" s="323"/>
      <c r="E238" s="323"/>
      <c r="F238" s="324">
        <f>SUM(F239:F251)</f>
        <v>0</v>
      </c>
    </row>
    <row r="239" spans="1:6" outlineLevel="1">
      <c r="A239" s="320"/>
      <c r="B239" s="316" t="s">
        <v>1802</v>
      </c>
      <c r="C239" s="317">
        <v>6</v>
      </c>
      <c r="D239" s="318" t="s">
        <v>171</v>
      </c>
      <c r="E239" s="318"/>
      <c r="F239" s="318">
        <f>E239*C239</f>
        <v>0</v>
      </c>
    </row>
    <row r="240" spans="1:6" outlineLevel="1">
      <c r="A240" s="320"/>
      <c r="B240" s="316" t="s">
        <v>1803</v>
      </c>
      <c r="C240" s="317"/>
      <c r="D240" s="318"/>
      <c r="E240" s="318"/>
      <c r="F240" s="318"/>
    </row>
    <row r="241" spans="1:6" outlineLevel="1">
      <c r="A241" s="320"/>
      <c r="B241" s="316" t="s">
        <v>1804</v>
      </c>
      <c r="C241" s="318"/>
      <c r="D241" s="318"/>
      <c r="E241" s="318"/>
      <c r="F241" s="318"/>
    </row>
    <row r="242" spans="1:6" outlineLevel="1">
      <c r="A242" s="320"/>
      <c r="B242" s="316"/>
      <c r="C242" s="318"/>
      <c r="D242" s="318"/>
      <c r="E242" s="318"/>
      <c r="F242" s="318"/>
    </row>
    <row r="243" spans="1:6" ht="25.5" outlineLevel="1">
      <c r="A243" s="320"/>
      <c r="B243" s="316" t="s">
        <v>1805</v>
      </c>
      <c r="C243" s="318"/>
      <c r="D243" s="318"/>
      <c r="E243" s="318"/>
      <c r="F243" s="318"/>
    </row>
    <row r="244" spans="1:6" outlineLevel="1">
      <c r="A244" s="315"/>
      <c r="B244" s="316" t="s">
        <v>1406</v>
      </c>
      <c r="C244" s="317"/>
      <c r="D244" s="318"/>
      <c r="E244" s="318"/>
      <c r="F244" s="318"/>
    </row>
    <row r="245" spans="1:6" outlineLevel="1">
      <c r="A245" s="315"/>
      <c r="B245" s="316" t="s">
        <v>1806</v>
      </c>
      <c r="C245" s="317"/>
      <c r="D245" s="318"/>
      <c r="E245" s="318"/>
      <c r="F245" s="318"/>
    </row>
    <row r="246" spans="1:6" outlineLevel="1">
      <c r="A246" s="315"/>
      <c r="B246" s="316" t="s">
        <v>1807</v>
      </c>
      <c r="C246" s="317"/>
      <c r="D246" s="318"/>
      <c r="E246" s="318"/>
      <c r="F246" s="318"/>
    </row>
    <row r="247" spans="1:6" outlineLevel="1">
      <c r="A247" s="315"/>
      <c r="B247" s="316"/>
      <c r="C247" s="317"/>
      <c r="D247" s="318"/>
      <c r="E247" s="318"/>
      <c r="F247" s="318"/>
    </row>
    <row r="248" spans="1:6" outlineLevel="1">
      <c r="A248" s="315"/>
      <c r="B248" s="316" t="s">
        <v>1808</v>
      </c>
      <c r="C248" s="317"/>
      <c r="D248" s="318"/>
      <c r="E248" s="318"/>
      <c r="F248" s="318"/>
    </row>
    <row r="249" spans="1:6" outlineLevel="1">
      <c r="A249" s="315"/>
      <c r="B249" s="316" t="s">
        <v>1809</v>
      </c>
      <c r="C249" s="317">
        <v>120</v>
      </c>
      <c r="D249" s="318" t="s">
        <v>161</v>
      </c>
      <c r="E249" s="318"/>
      <c r="F249" s="318">
        <f>E249*C249</f>
        <v>0</v>
      </c>
    </row>
    <row r="250" spans="1:6" outlineLevel="1">
      <c r="A250" s="315"/>
      <c r="B250" s="316" t="s">
        <v>1810</v>
      </c>
      <c r="C250" s="317">
        <v>120</v>
      </c>
      <c r="D250" s="318" t="s">
        <v>161</v>
      </c>
      <c r="E250" s="318"/>
      <c r="F250" s="318">
        <f>E250*C250</f>
        <v>0</v>
      </c>
    </row>
    <row r="251" spans="1:6" outlineLevel="1">
      <c r="A251" s="315"/>
      <c r="B251" s="316"/>
      <c r="C251" s="317"/>
      <c r="D251" s="318"/>
      <c r="E251" s="318"/>
      <c r="F251" s="318"/>
    </row>
    <row r="252" spans="1:6">
      <c r="A252" s="321"/>
      <c r="B252" s="322" t="s">
        <v>1811</v>
      </c>
      <c r="C252" s="323"/>
      <c r="D252" s="323"/>
      <c r="E252" s="323"/>
      <c r="F252" s="324">
        <f>SUBTOTAL(9,F253)</f>
        <v>0</v>
      </c>
    </row>
    <row r="253" spans="1:6" outlineLevel="1">
      <c r="A253" s="315"/>
      <c r="B253" s="316" t="s">
        <v>1812</v>
      </c>
      <c r="C253" s="317">
        <v>15</v>
      </c>
      <c r="D253" s="318" t="s">
        <v>147</v>
      </c>
      <c r="E253" s="318"/>
      <c r="F253" s="318">
        <f>E253*C253</f>
        <v>0</v>
      </c>
    </row>
    <row r="254" spans="1:6" outlineLevel="1">
      <c r="A254" s="315"/>
      <c r="B254" s="316"/>
      <c r="C254" s="317"/>
      <c r="D254" s="318"/>
      <c r="E254" s="318"/>
      <c r="F254" s="318"/>
    </row>
    <row r="255" spans="1:6">
      <c r="A255" s="321"/>
      <c r="B255" s="322" t="s">
        <v>1813</v>
      </c>
      <c r="C255" s="323">
        <v>80</v>
      </c>
      <c r="D255" s="323" t="s">
        <v>939</v>
      </c>
      <c r="E255" s="323"/>
      <c r="F255" s="324">
        <f>ROUND(E255*C255,2)</f>
        <v>0</v>
      </c>
    </row>
    <row r="258" spans="2:9">
      <c r="B258" s="253" t="s">
        <v>125</v>
      </c>
      <c r="C258" s="253"/>
      <c r="D258" s="253"/>
      <c r="E258" s="253"/>
      <c r="F258" s="254">
        <f>SUM(F236+F8)</f>
        <v>0</v>
      </c>
      <c r="I258" s="694"/>
    </row>
  </sheetData>
  <pageMargins left="0.78740157480314965" right="0.78740157480314965" top="0.98425196850393704" bottom="0.98425196850393704" header="0.51181102362204722" footer="0.51181102362204722"/>
  <pageSetup paperSize="9" scale="55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30</vt:i4>
      </vt:variant>
      <vt:variant>
        <vt:lpstr>Pomenované rozsahy</vt:lpstr>
      </vt:variant>
      <vt:variant>
        <vt:i4>51</vt:i4>
      </vt:variant>
    </vt:vector>
  </HeadingPairs>
  <TitlesOfParts>
    <vt:vector size="81" baseType="lpstr">
      <vt:lpstr>Krycí list</vt:lpstr>
      <vt:lpstr>Rekapitulácia</vt:lpstr>
      <vt:lpstr>So001</vt:lpstr>
      <vt:lpstr>So002</vt:lpstr>
      <vt:lpstr>010-01</vt:lpstr>
      <vt:lpstr>010-02</vt:lpstr>
      <vt:lpstr>010-03</vt:lpstr>
      <vt:lpstr>010-04</vt:lpstr>
      <vt:lpstr>010-05</vt:lpstr>
      <vt:lpstr>010-06</vt:lpstr>
      <vt:lpstr>010-07</vt:lpstr>
      <vt:lpstr>010-08a</vt:lpstr>
      <vt:lpstr>010-08b</vt:lpstr>
      <vt:lpstr>010-09</vt:lpstr>
      <vt:lpstr>010-10</vt:lpstr>
      <vt:lpstr>010-11</vt:lpstr>
      <vt:lpstr>010-12</vt:lpstr>
      <vt:lpstr>010-13</vt:lpstr>
      <vt:lpstr>010-14</vt:lpstr>
      <vt:lpstr>010-15</vt:lpstr>
      <vt:lpstr>020</vt:lpstr>
      <vt:lpstr>021</vt:lpstr>
      <vt:lpstr>030</vt:lpstr>
      <vt:lpstr>031</vt:lpstr>
      <vt:lpstr>032</vt:lpstr>
      <vt:lpstr>033</vt:lpstr>
      <vt:lpstr>040</vt:lpstr>
      <vt:lpstr>050</vt:lpstr>
      <vt:lpstr>051</vt:lpstr>
      <vt:lpstr>RKL</vt:lpstr>
      <vt:lpstr>'010-01'!Názvy_tlače</vt:lpstr>
      <vt:lpstr>'010-02'!Názvy_tlače</vt:lpstr>
      <vt:lpstr>'010-04'!Názvy_tlače</vt:lpstr>
      <vt:lpstr>'010-07'!Názvy_tlače</vt:lpstr>
      <vt:lpstr>'010-08b'!Názvy_tlače</vt:lpstr>
      <vt:lpstr>'010-10'!Názvy_tlače</vt:lpstr>
      <vt:lpstr>'010-12'!Názvy_tlače</vt:lpstr>
      <vt:lpstr>'010-13'!Názvy_tlače</vt:lpstr>
      <vt:lpstr>'010-14'!Názvy_tlače</vt:lpstr>
      <vt:lpstr>'010-15'!Názvy_tlače</vt:lpstr>
      <vt:lpstr>'020'!Názvy_tlače</vt:lpstr>
      <vt:lpstr>'021'!Názvy_tlače</vt:lpstr>
      <vt:lpstr>'030'!Názvy_tlače</vt:lpstr>
      <vt:lpstr>'031'!Názvy_tlače</vt:lpstr>
      <vt:lpstr>'032'!Názvy_tlače</vt:lpstr>
      <vt:lpstr>'033'!Názvy_tlače</vt:lpstr>
      <vt:lpstr>'040'!Názvy_tlače</vt:lpstr>
      <vt:lpstr>'050'!Názvy_tlače</vt:lpstr>
      <vt:lpstr>'051'!Názvy_tlače</vt:lpstr>
      <vt:lpstr>Rekapitulácia!Názvy_tlače</vt:lpstr>
      <vt:lpstr>RKL!Názvy_tlače</vt:lpstr>
      <vt:lpstr>'So001'!Názvy_tlače</vt:lpstr>
      <vt:lpstr>'So002'!Názvy_tlače</vt:lpstr>
      <vt:lpstr>'010-01'!Oblasť_tlače</vt:lpstr>
      <vt:lpstr>'010-02'!Oblasť_tlače</vt:lpstr>
      <vt:lpstr>'010-03'!Oblasť_tlače</vt:lpstr>
      <vt:lpstr>'010-04'!Oblasť_tlače</vt:lpstr>
      <vt:lpstr>'010-05'!Oblasť_tlače</vt:lpstr>
      <vt:lpstr>'010-06'!Oblasť_tlače</vt:lpstr>
      <vt:lpstr>'010-07'!Oblasť_tlače</vt:lpstr>
      <vt:lpstr>'010-08a'!Oblasť_tlače</vt:lpstr>
      <vt:lpstr>'010-08b'!Oblasť_tlače</vt:lpstr>
      <vt:lpstr>'010-09'!Oblasť_tlače</vt:lpstr>
      <vt:lpstr>'010-10'!Oblasť_tlače</vt:lpstr>
      <vt:lpstr>'010-11'!Oblasť_tlače</vt:lpstr>
      <vt:lpstr>'010-12'!Oblasť_tlače</vt:lpstr>
      <vt:lpstr>'010-13'!Oblasť_tlače</vt:lpstr>
      <vt:lpstr>'010-14'!Oblasť_tlače</vt:lpstr>
      <vt:lpstr>'010-15'!Oblasť_tlače</vt:lpstr>
      <vt:lpstr>'020'!Oblasť_tlače</vt:lpstr>
      <vt:lpstr>'021'!Oblasť_tlače</vt:lpstr>
      <vt:lpstr>'030'!Oblasť_tlače</vt:lpstr>
      <vt:lpstr>'031'!Oblasť_tlače</vt:lpstr>
      <vt:lpstr>'032'!Oblasť_tlače</vt:lpstr>
      <vt:lpstr>'033'!Oblasť_tlače</vt:lpstr>
      <vt:lpstr>'040'!Oblasť_tlače</vt:lpstr>
      <vt:lpstr>'050'!Oblasť_tlače</vt:lpstr>
      <vt:lpstr>'051'!Oblasť_tlače</vt:lpstr>
      <vt:lpstr>Rekapitulácia!Oblasť_tlače</vt:lpstr>
      <vt:lpstr>'So001'!Oblasť_tlače</vt:lpstr>
      <vt:lpstr>'So002'!Oblasť_tlače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2018-10-11T11:47:08Z</dcterms:created>
  <dcterms:modified xsi:type="dcterms:W3CDTF">2018-11-06T12:35:40Z</dcterms:modified>
</cp:coreProperties>
</file>