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Export\00_DPB\2024\OLEJKARSKA_1_parkoviska\PARKOVISKO_1_PLASTOVE_ROHOZE\DOPLNENIE O BEZPECNOSTNU_ZABRANU\"/>
    </mc:Choice>
  </mc:AlternateContent>
  <bookViews>
    <workbookView xWindow="0" yWindow="0" windowWidth="0" windowHeight="0"/>
  </bookViews>
  <sheets>
    <sheet name="Rekapitulácia stavby" sheetId="1" r:id="rId1"/>
    <sheet name="02 - PARKOVISKO1_Nová par..." sheetId="2" r:id="rId2"/>
    <sheet name="Zoznam figúr" sheetId="3" r:id="rId3"/>
  </sheets>
  <definedNames>
    <definedName name="_xlnm.Print_Area" localSheetId="0">'Rekapitulácia stavby'!$D$4:$AO$76,'Rekapitulácia stavby'!$C$82:$AQ$103</definedName>
    <definedName name="_xlnm.Print_Titles" localSheetId="0">'Rekapitulácia stavby'!$92:$92</definedName>
    <definedName name="_xlnm._FilterDatabase" localSheetId="1" hidden="1">'02 - PARKOVISKO1_Nová par...'!$C$136:$K$254</definedName>
    <definedName name="_xlnm.Print_Area" localSheetId="1">'02 - PARKOVISKO1_Nová par...'!$C$4:$J$76,'02 - PARKOVISKO1_Nová par...'!$C$82:$J$118,'02 - PARKOVISKO1_Nová par...'!$C$124:$J$254</definedName>
    <definedName name="_xlnm.Print_Titles" localSheetId="1">'02 - PARKOVISKO1_Nová par...'!$136:$136</definedName>
    <definedName name="_xlnm.Print_Area" localSheetId="2">'Zoznam figúr'!$C$4:$G$62</definedName>
    <definedName name="_xlnm.Print_Titles" localSheetId="2">'Zoznam figúr'!$9:$9</definedName>
  </definedNames>
  <calcPr/>
</workbook>
</file>

<file path=xl/calcChain.xml><?xml version="1.0" encoding="utf-8"?>
<calcChain xmlns="http://schemas.openxmlformats.org/spreadsheetml/2006/main">
  <c i="3" l="1" r="D7"/>
  <c i="2" r="J39"/>
  <c r="J38"/>
  <c i="1" r="AY95"/>
  <c i="2" r="J37"/>
  <c i="1" r="AX95"/>
  <c i="2" r="BI254"/>
  <c r="BH254"/>
  <c r="BG254"/>
  <c r="BE254"/>
  <c r="BK254"/>
  <c r="J254"/>
  <c r="BF254"/>
  <c r="BI253"/>
  <c r="BH253"/>
  <c r="BG253"/>
  <c r="BE253"/>
  <c r="BK253"/>
  <c r="J253"/>
  <c r="BF253"/>
  <c r="BI252"/>
  <c r="BH252"/>
  <c r="BG252"/>
  <c r="BE252"/>
  <c r="BK252"/>
  <c r="J252"/>
  <c r="BF252"/>
  <c r="BI251"/>
  <c r="BH251"/>
  <c r="BG251"/>
  <c r="BE251"/>
  <c r="BK251"/>
  <c r="J251"/>
  <c r="BF251"/>
  <c r="BI250"/>
  <c r="BH250"/>
  <c r="BG250"/>
  <c r="BE250"/>
  <c r="BK250"/>
  <c r="J250"/>
  <c r="BF250"/>
  <c r="BI248"/>
  <c r="BH248"/>
  <c r="BG248"/>
  <c r="BE248"/>
  <c r="T248"/>
  <c r="R248"/>
  <c r="P248"/>
  <c r="BI246"/>
  <c r="BH246"/>
  <c r="BG246"/>
  <c r="BE246"/>
  <c r="T246"/>
  <c r="R246"/>
  <c r="P246"/>
  <c r="BI242"/>
  <c r="BH242"/>
  <c r="BG242"/>
  <c r="BE242"/>
  <c r="T242"/>
  <c r="T241"/>
  <c r="R242"/>
  <c r="R241"/>
  <c r="P242"/>
  <c r="P241"/>
  <c r="BI240"/>
  <c r="BH240"/>
  <c r="BG240"/>
  <c r="BE240"/>
  <c r="T240"/>
  <c r="T239"/>
  <c r="T238"/>
  <c r="R240"/>
  <c r="R239"/>
  <c r="R238"/>
  <c r="P240"/>
  <c r="P239"/>
  <c r="P238"/>
  <c r="BI237"/>
  <c r="BH237"/>
  <c r="BG237"/>
  <c r="BE237"/>
  <c r="T237"/>
  <c r="T236"/>
  <c r="R237"/>
  <c r="R236"/>
  <c r="P237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0"/>
  <c r="BH230"/>
  <c r="BG230"/>
  <c r="BE230"/>
  <c r="T230"/>
  <c r="R230"/>
  <c r="P230"/>
  <c r="BI229"/>
  <c r="BH229"/>
  <c r="BG229"/>
  <c r="BE229"/>
  <c r="T229"/>
  <c r="R229"/>
  <c r="P229"/>
  <c r="BI227"/>
  <c r="BH227"/>
  <c r="BG227"/>
  <c r="BE227"/>
  <c r="T227"/>
  <c r="R227"/>
  <c r="P227"/>
  <c r="BI226"/>
  <c r="BH226"/>
  <c r="BG226"/>
  <c r="BE226"/>
  <c r="T226"/>
  <c r="R226"/>
  <c r="P226"/>
  <c r="BI223"/>
  <c r="BH223"/>
  <c r="BG223"/>
  <c r="BE223"/>
  <c r="T223"/>
  <c r="R223"/>
  <c r="P223"/>
  <c r="BI220"/>
  <c r="BH220"/>
  <c r="BG220"/>
  <c r="BE220"/>
  <c r="T220"/>
  <c r="R220"/>
  <c r="P220"/>
  <c r="BI217"/>
  <c r="BH217"/>
  <c r="BG217"/>
  <c r="BE217"/>
  <c r="T217"/>
  <c r="R217"/>
  <c r="P217"/>
  <c r="BI215"/>
  <c r="BH215"/>
  <c r="BG215"/>
  <c r="BE215"/>
  <c r="T215"/>
  <c r="R215"/>
  <c r="P215"/>
  <c r="BI214"/>
  <c r="BH214"/>
  <c r="BG214"/>
  <c r="BE214"/>
  <c r="T214"/>
  <c r="R214"/>
  <c r="P214"/>
  <c r="BI212"/>
  <c r="BH212"/>
  <c r="BG212"/>
  <c r="BE212"/>
  <c r="T212"/>
  <c r="R212"/>
  <c r="P212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3"/>
  <c r="BH203"/>
  <c r="BG203"/>
  <c r="BE203"/>
  <c r="T203"/>
  <c r="R203"/>
  <c r="P203"/>
  <c r="BI200"/>
  <c r="BH200"/>
  <c r="BG200"/>
  <c r="BE200"/>
  <c r="T200"/>
  <c r="R200"/>
  <c r="P200"/>
  <c r="BI198"/>
  <c r="BH198"/>
  <c r="BG198"/>
  <c r="BE198"/>
  <c r="T198"/>
  <c r="R198"/>
  <c r="P198"/>
  <c r="BI195"/>
  <c r="BH195"/>
  <c r="BG195"/>
  <c r="BE195"/>
  <c r="T195"/>
  <c r="R195"/>
  <c r="P195"/>
  <c r="BI193"/>
  <c r="BH193"/>
  <c r="BG193"/>
  <c r="BE193"/>
  <c r="T193"/>
  <c r="R193"/>
  <c r="P193"/>
  <c r="BI190"/>
  <c r="BH190"/>
  <c r="BG190"/>
  <c r="BE190"/>
  <c r="T190"/>
  <c r="R190"/>
  <c r="P190"/>
  <c r="BI187"/>
  <c r="BH187"/>
  <c r="BG187"/>
  <c r="BE187"/>
  <c r="T187"/>
  <c r="R187"/>
  <c r="P187"/>
  <c r="BI184"/>
  <c r="BH184"/>
  <c r="BG184"/>
  <c r="BE184"/>
  <c r="T184"/>
  <c r="R184"/>
  <c r="P184"/>
  <c r="BI181"/>
  <c r="BH181"/>
  <c r="BG181"/>
  <c r="BE181"/>
  <c r="T181"/>
  <c r="T180"/>
  <c r="R181"/>
  <c r="R180"/>
  <c r="P181"/>
  <c r="P180"/>
  <c r="BI178"/>
  <c r="BH178"/>
  <c r="BG178"/>
  <c r="BE178"/>
  <c r="T178"/>
  <c r="R178"/>
  <c r="P178"/>
  <c r="BI175"/>
  <c r="BH175"/>
  <c r="BG175"/>
  <c r="BE175"/>
  <c r="T175"/>
  <c r="R175"/>
  <c r="P175"/>
  <c r="BI172"/>
  <c r="BH172"/>
  <c r="BG172"/>
  <c r="BE172"/>
  <c r="T172"/>
  <c r="R172"/>
  <c r="P172"/>
  <c r="BI169"/>
  <c r="BH169"/>
  <c r="BG169"/>
  <c r="BE169"/>
  <c r="T169"/>
  <c r="R169"/>
  <c r="P169"/>
  <c r="BI166"/>
  <c r="BH166"/>
  <c r="BG166"/>
  <c r="BE166"/>
  <c r="T166"/>
  <c r="R166"/>
  <c r="P166"/>
  <c r="BI163"/>
  <c r="BH163"/>
  <c r="BG163"/>
  <c r="BE163"/>
  <c r="T163"/>
  <c r="R163"/>
  <c r="P163"/>
  <c r="BI160"/>
  <c r="BH160"/>
  <c r="BG160"/>
  <c r="BE160"/>
  <c r="T160"/>
  <c r="R160"/>
  <c r="P160"/>
  <c r="BI158"/>
  <c r="BH158"/>
  <c r="BG158"/>
  <c r="BE158"/>
  <c r="T158"/>
  <c r="R158"/>
  <c r="P158"/>
  <c r="BI156"/>
  <c r="BH156"/>
  <c r="BG156"/>
  <c r="BE156"/>
  <c r="T156"/>
  <c r="R156"/>
  <c r="P156"/>
  <c r="BI153"/>
  <c r="BH153"/>
  <c r="BG153"/>
  <c r="BE153"/>
  <c r="T153"/>
  <c r="R153"/>
  <c r="P153"/>
  <c r="BI151"/>
  <c r="BH151"/>
  <c r="BG151"/>
  <c r="BE151"/>
  <c r="T151"/>
  <c r="R151"/>
  <c r="P151"/>
  <c r="BI148"/>
  <c r="BH148"/>
  <c r="BG148"/>
  <c r="BE148"/>
  <c r="T148"/>
  <c r="R148"/>
  <c r="P148"/>
  <c r="BI146"/>
  <c r="BH146"/>
  <c r="BG146"/>
  <c r="BE146"/>
  <c r="T146"/>
  <c r="R146"/>
  <c r="P146"/>
  <c r="BI143"/>
  <c r="BH143"/>
  <c r="BG143"/>
  <c r="BE143"/>
  <c r="T143"/>
  <c r="R143"/>
  <c r="P143"/>
  <c r="BI140"/>
  <c r="BH140"/>
  <c r="BG140"/>
  <c r="BE140"/>
  <c r="T140"/>
  <c r="R140"/>
  <c r="P140"/>
  <c r="F133"/>
  <c r="F131"/>
  <c r="E129"/>
  <c r="BI116"/>
  <c r="BH116"/>
  <c r="BG116"/>
  <c r="BE116"/>
  <c r="BI115"/>
  <c r="BH115"/>
  <c r="BG115"/>
  <c r="BF115"/>
  <c r="BE115"/>
  <c r="BI114"/>
  <c r="BH114"/>
  <c r="BG114"/>
  <c r="BF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F91"/>
  <c r="F89"/>
  <c r="E87"/>
  <c r="J24"/>
  <c r="E24"/>
  <c r="J92"/>
  <c r="J23"/>
  <c r="J21"/>
  <c r="E21"/>
  <c r="J91"/>
  <c r="J20"/>
  <c r="J18"/>
  <c r="E18"/>
  <c r="F134"/>
  <c r="J17"/>
  <c r="J12"/>
  <c r="J89"/>
  <c r="E7"/>
  <c r="E127"/>
  <c i="1"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CK98"/>
  <c r="CJ98"/>
  <c r="CI98"/>
  <c r="CH98"/>
  <c r="CG98"/>
  <c r="CF98"/>
  <c r="BZ98"/>
  <c r="CE98"/>
  <c r="L90"/>
  <c r="AM90"/>
  <c r="AM89"/>
  <c r="L89"/>
  <c r="AM87"/>
  <c r="L87"/>
  <c r="L85"/>
  <c r="L84"/>
  <c i="2" r="BK229"/>
  <c r="J198"/>
  <c r="BK158"/>
  <c r="BK214"/>
  <c r="J181"/>
  <c r="BK151"/>
  <c r="BK160"/>
  <c r="BK237"/>
  <c r="BK233"/>
  <c r="BK217"/>
  <c i="1" r="AS94"/>
  <c i="2" r="J242"/>
  <c r="BK232"/>
  <c r="BK220"/>
  <c r="J203"/>
  <c r="BK172"/>
  <c r="BK143"/>
  <c r="J232"/>
  <c r="BK187"/>
  <c r="J140"/>
  <c r="BK175"/>
  <c r="BK190"/>
  <c r="J240"/>
  <c r="J223"/>
  <c r="BK184"/>
  <c r="J248"/>
  <c r="J226"/>
  <c r="J215"/>
  <c r="J143"/>
  <c r="J212"/>
  <c r="BK146"/>
  <c r="J169"/>
  <c r="J151"/>
  <c r="J220"/>
  <c r="J195"/>
  <c r="BK223"/>
  <c r="BK198"/>
  <c r="BK248"/>
  <c r="BK226"/>
  <c r="BK203"/>
  <c r="BK166"/>
  <c r="J209"/>
  <c r="J172"/>
  <c r="BK178"/>
  <c r="BK246"/>
  <c r="BK230"/>
  <c r="BK215"/>
  <c r="J148"/>
  <c r="J246"/>
  <c r="J230"/>
  <c r="J217"/>
  <c r="BK200"/>
  <c r="BK181"/>
  <c r="J158"/>
  <c r="BK234"/>
  <c r="J178"/>
  <c r="BK207"/>
  <c r="J193"/>
  <c r="BK227"/>
  <c r="J153"/>
  <c r="BK240"/>
  <c r="J214"/>
  <c r="BK140"/>
  <c r="BK242"/>
  <c r="BK208"/>
  <c r="J156"/>
  <c r="J200"/>
  <c r="J166"/>
  <c r="J184"/>
  <c r="J146"/>
  <c r="J234"/>
  <c r="J208"/>
  <c r="BK148"/>
  <c r="J227"/>
  <c r="BK209"/>
  <c r="BK163"/>
  <c r="J190"/>
  <c r="BK193"/>
  <c r="J187"/>
  <c r="J235"/>
  <c r="BK156"/>
  <c r="BK235"/>
  <c r="BK212"/>
  <c r="J237"/>
  <c r="J175"/>
  <c r="BK195"/>
  <c r="J163"/>
  <c r="BK153"/>
  <c r="J229"/>
  <c r="BK169"/>
  <c r="J233"/>
  <c r="J207"/>
  <c r="J160"/>
  <c l="1" r="R139"/>
  <c r="R183"/>
  <c r="P139"/>
  <c r="T183"/>
  <c r="T139"/>
  <c r="BK183"/>
  <c r="J183"/>
  <c r="J100"/>
  <c r="T202"/>
  <c r="T245"/>
  <c r="BK202"/>
  <c r="J202"/>
  <c r="J101"/>
  <c r="R245"/>
  <c r="BK139"/>
  <c r="J139"/>
  <c r="J98"/>
  <c r="R202"/>
  <c r="P245"/>
  <c r="P183"/>
  <c r="P202"/>
  <c r="BK245"/>
  <c r="J245"/>
  <c r="J106"/>
  <c r="BK249"/>
  <c r="J249"/>
  <c r="J107"/>
  <c r="BK241"/>
  <c r="J241"/>
  <c r="J105"/>
  <c r="BK180"/>
  <c r="J180"/>
  <c r="J99"/>
  <c r="BK236"/>
  <c r="J236"/>
  <c r="J102"/>
  <c r="BK239"/>
  <c r="J239"/>
  <c r="J104"/>
  <c r="F92"/>
  <c r="BF146"/>
  <c r="BF153"/>
  <c r="BF163"/>
  <c r="E85"/>
  <c r="BF178"/>
  <c r="BF195"/>
  <c r="BF208"/>
  <c r="BF215"/>
  <c r="BF217"/>
  <c r="BF220"/>
  <c r="BF226"/>
  <c r="BF230"/>
  <c r="BF232"/>
  <c r="BF234"/>
  <c r="BF237"/>
  <c r="BF242"/>
  <c r="BF151"/>
  <c r="BF158"/>
  <c r="BF190"/>
  <c r="J133"/>
  <c r="BF140"/>
  <c r="BF172"/>
  <c r="BF212"/>
  <c r="BF214"/>
  <c r="BF229"/>
  <c r="BF233"/>
  <c r="BF240"/>
  <c r="BF248"/>
  <c r="J131"/>
  <c r="BF156"/>
  <c r="BF166"/>
  <c r="BF181"/>
  <c r="BF198"/>
  <c r="J134"/>
  <c r="BF143"/>
  <c r="BF187"/>
  <c r="BF200"/>
  <c r="BF203"/>
  <c r="BF175"/>
  <c r="BF184"/>
  <c r="BF148"/>
  <c r="BF160"/>
  <c r="BF169"/>
  <c r="BF193"/>
  <c r="BF207"/>
  <c r="BF209"/>
  <c r="BF223"/>
  <c r="BF227"/>
  <c r="BF235"/>
  <c r="BF246"/>
  <c r="F35"/>
  <c i="1" r="AZ95"/>
  <c r="AZ94"/>
  <c r="AV94"/>
  <c i="2" r="F38"/>
  <c i="1" r="BC95"/>
  <c r="BC94"/>
  <c r="AY94"/>
  <c i="2" r="F37"/>
  <c i="1" r="BB95"/>
  <c r="BB94"/>
  <c r="AX94"/>
  <c i="2" r="F39"/>
  <c i="1" r="BD95"/>
  <c r="BD94"/>
  <c r="W36"/>
  <c i="2" r="J35"/>
  <c i="1" r="AV95"/>
  <c i="2" l="1" r="P138"/>
  <c r="P137"/>
  <c i="1" r="AU95"/>
  <c i="2" r="T138"/>
  <c r="T137"/>
  <c r="R138"/>
  <c r="R137"/>
  <c r="BK238"/>
  <c r="J238"/>
  <c r="J103"/>
  <c r="BK138"/>
  <c r="J138"/>
  <c r="J97"/>
  <c i="1" r="AU94"/>
  <c r="W34"/>
  <c r="W35"/>
  <c i="2" l="1" r="BK137"/>
  <c r="J137"/>
  <c r="J96"/>
  <c r="J30"/>
  <c r="J116"/>
  <c r="BF116"/>
  <c r="J36"/>
  <c i="1" r="AW95"/>
  <c r="AT95"/>
  <c i="2" l="1" r="J110"/>
  <c r="J118"/>
  <c r="F36"/>
  <c i="1" r="BA95"/>
  <c r="BA94"/>
  <c r="W33"/>
  <c i="2" l="1" r="J31"/>
  <c r="J32"/>
  <c i="1" r="AG95"/>
  <c r="AN95"/>
  <c r="AW94"/>
  <c r="AK33"/>
  <c i="2" l="1" r="J41"/>
  <c i="1" r="AT94"/>
  <c r="AG94"/>
  <c r="AG98"/>
  <c r="CD98"/>
  <c l="1" r="AN94"/>
  <c r="AG101"/>
  <c r="AV101"/>
  <c r="BY101"/>
  <c r="AK26"/>
  <c r="AV98"/>
  <c r="BY98"/>
  <c r="AG100"/>
  <c r="CD100"/>
  <c r="AG99"/>
  <c r="CD99"/>
  <c l="1" r="CD101"/>
  <c r="AG97"/>
  <c r="AK27"/>
  <c r="AN101"/>
  <c r="AN98"/>
  <c r="AV100"/>
  <c r="BY100"/>
  <c r="AV99"/>
  <c r="BY99"/>
  <c r="W32"/>
  <c l="1" r="AK29"/>
  <c r="AK32"/>
  <c r="AN99"/>
  <c r="AN100"/>
  <c r="AG103"/>
  <c l="1" r="AK38"/>
  <c r="AN97"/>
  <c r="AN103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<sst xmlns="http://schemas.openxmlformats.org/spreadsheetml/2006/main">
  <si>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</si>
  <si>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</si>
  <si>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</si>
  <si>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</si>
  <si>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</si>
  <si>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{ab0ed65d-1f74-4c86-bc78-eda111db14b2}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</si>
  <si>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</si>
  <si>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</si>
  <si>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</si>
  <si>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</si>
  <si>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</si>
  <si>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</si>
  <si>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</si>
  <si>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0124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</si>
  <si>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</si>
  <si>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</si>
  <si>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DPB Olejkárska 1</t>
  </si>
  <si>
    <t>JKSO:</t>
  </si>
  <si>
    <t>KS:</t>
  </si>
  <si>
    <t>Miesto:</t>
  </si>
  <si>
    <t>Bratislava</t>
  </si>
  <si>
    <t>Dátum:</t>
  </si>
  <si>
    <t>24. 1. 2024</t>
  </si>
  <si>
    <t>Objednávateľ:</t>
  </si>
  <si>
    <t>IČO:</t>
  </si>
  <si>
    <t>00492736</t>
  </si>
  <si>
    <t>Dopravný podnik Bratislava, akciová spoločnosť</t>
  </si>
  <si>
    <t>IČ DPH:</t>
  </si>
  <si>
    <t>SK2020298786</t>
  </si>
  <si>
    <t>Zhotoviteľ:</t>
  </si>
  <si>
    <t>Vyplň údaj</t>
  </si>
  <si>
    <t>Projektant:</t>
  </si>
  <si>
    <t xml:space="preserve"> 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</si>
  <si>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</si>
  <si>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</si>
  <si>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</si>
  <si>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</si>
  <si>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</si>
  <si>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</si>
  <si>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</si>
  <si>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</si>
  <si>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</si>
  <si>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</si>
  <si>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</si>
  <si>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</si>
  <si>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</si>
  <si>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</si>
  <si>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</si>
  <si>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</si>
  <si>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</si>
  <si>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</si>
  <si>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</si>
  <si>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</si>
  <si>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</si>
  <si>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</si>
  <si>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</si>
  <si>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</si>
  <si>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</si>
  <si>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</si>
  <si>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</si>
  <si>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</si>
  <si>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</si>
  <si>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</si>
  <si>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</si>
  <si>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</si>
  <si>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</si>
  <si>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</si>
  <si>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</si>
  <si>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</si>
  <si>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</si>
  <si>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</si>
  <si>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</si>
  <si>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</si>
  <si>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</si>
  <si>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</si>
  <si>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</si>
  <si>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</si>
  <si>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</si>
  <si>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</si>
  <si>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</si>
  <si>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</si>
  <si>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</si>
  <si>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</si>
  <si>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02</t>
  </si>
  <si>
    <t>PARKOVISKO1_Nová parkovacia plocha pri vjazde na pôvodne parkovisko_alt_plast_rohože</t>
  </si>
  <si>
    <t>STA</t>
  </si>
  <si>
    <t>1</t>
  </si>
  <si>
    <t>{7147b865-999c-4189-b510-a2aacee5cd49}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</si>
  <si>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</si>
  <si>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</si>
  <si>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</si>
  <si>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</si>
  <si>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</si>
  <si>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</si>
  <si>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</si>
  <si>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</si>
  <si>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</si>
  <si>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plocha_bet</t>
  </si>
  <si>
    <t>46,489</t>
  </si>
  <si>
    <t>2</t>
  </si>
  <si>
    <t>plocha_chodnik</t>
  </si>
  <si>
    <t>+5%</t>
  </si>
  <si>
    <t>24,15</t>
  </si>
  <si>
    <t>KRYCÍ LIST ROZPOČTU</t>
  </si>
  <si>
    <t>plocha_parkoviska</t>
  </si>
  <si>
    <t>140,679</t>
  </si>
  <si>
    <t>ornica</t>
  </si>
  <si>
    <t>7,004</t>
  </si>
  <si>
    <t>plocha_rohoze</t>
  </si>
  <si>
    <t>70,04</t>
  </si>
  <si>
    <t>vykop</t>
  </si>
  <si>
    <t>5% rezerva</t>
  </si>
  <si>
    <t>0,756</t>
  </si>
  <si>
    <t>Objekt:</t>
  </si>
  <si>
    <t>02 - PARKOVISKO1_Nová parkovacia plocha pri vjazde na pôvodne parkovisko_alt_plast_rohože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</si>
  <si>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</si>
  <si>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</si>
  <si>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</si>
  <si>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</si>
  <si>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</si>
  <si>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</si>
  <si>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</si>
  <si>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</si>
  <si>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</si>
  <si>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</si>
  <si>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</si>
  <si>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</si>
  <si>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</si>
  <si>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</si>
  <si>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HZS - Hodinové zúčtovacie sadzby</t>
  </si>
  <si>
    <t>POZ - POZNÁMKY</t>
  </si>
  <si>
    <t xml:space="preserve"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</si>
  <si>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</si>
  <si>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</si>
  <si>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</si>
  <si>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</si>
  <si>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</si>
  <si>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</si>
  <si>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</si>
  <si>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</si>
  <si>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</si>
  <si>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</si>
  <si>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</si>
  <si>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</si>
  <si>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</si>
  <si>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</si>
  <si>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</si>
  <si>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</si>
  <si>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</si>
  <si>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</si>
  <si>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</si>
  <si>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</si>
  <si>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</si>
  <si>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</si>
  <si>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</si>
  <si>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</si>
  <si>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</si>
  <si>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</si>
  <si>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113106121.S</t>
  </si>
  <si>
    <t xml:space="preserve">Rozoberanie dlažby, z betónových alebo kamenin. dlaždíc, dosiek alebo tvaroviek,  -0,13800t</t>
  </si>
  <si>
    <t>m2</t>
  </si>
  <si>
    <t>4</t>
  </si>
  <si>
    <t>-1663111439</t>
  </si>
  <si>
    <t>VV</t>
  </si>
  <si>
    <t>"povodny chodnik" 2*11,5*1,05</t>
  </si>
  <si>
    <t>Súčet</t>
  </si>
  <si>
    <t>113107132.S</t>
  </si>
  <si>
    <t xml:space="preserve">Odstránenie krytu v ploche do 200 m2 z betónu prostého, hr. vrstvy 150 do 300 mm,  -0,50000t</t>
  </si>
  <si>
    <t>-39700082</t>
  </si>
  <si>
    <t>"pocha pred vjazdom povodneho prakoviska" 3,85*11,5*1,05</t>
  </si>
  <si>
    <t>3</t>
  </si>
  <si>
    <t>113206111.S</t>
  </si>
  <si>
    <t xml:space="preserve">Vytrhanie obrúb betónových, s vybúraním lôžka, z krajníkov alebo obrubníkov stojatých,  -0,14500t</t>
  </si>
  <si>
    <t>m</t>
  </si>
  <si>
    <t>512</t>
  </si>
  <si>
    <t>-32757234</t>
  </si>
  <si>
    <t>11,5*2*1,05</t>
  </si>
  <si>
    <t>121101101.S</t>
  </si>
  <si>
    <t>Odstránenie ornice s vodor. premiestn. na hromady, so zložením na vzdialenosť do 100 m a do 30 m3</t>
  </si>
  <si>
    <t>m3</t>
  </si>
  <si>
    <t>1477590135</t>
  </si>
  <si>
    <t>"vmera vypocitana pri zamerani +5%" 11,5*5,8*1,05*0,1</t>
  </si>
  <si>
    <t>5</t>
  </si>
  <si>
    <t>130001101.S</t>
  </si>
  <si>
    <t>Príplatok k cenám za sťaženie výkopu v blízkosti podzemného vedenia alebo výbušbnín - pre všetky triedy</t>
  </si>
  <si>
    <t>344460009</t>
  </si>
  <si>
    <t>6</t>
  </si>
  <si>
    <t>130201001.S</t>
  </si>
  <si>
    <t>Výkop jamy a ryhy v obmedzenom priestore horn. tr.3 ručne</t>
  </si>
  <si>
    <t>1126132935</t>
  </si>
  <si>
    <t>"vykop pre zaklad pod zabrany HUP" 1,2*0,6*1*1,05</t>
  </si>
  <si>
    <t>7</t>
  </si>
  <si>
    <t>162201101.S</t>
  </si>
  <si>
    <t>Vodorovné premiestnenie výkopku z horniny 1-4 do 20m</t>
  </si>
  <si>
    <t>902806722</t>
  </si>
  <si>
    <t>8</t>
  </si>
  <si>
    <t>171101111.S</t>
  </si>
  <si>
    <t xml:space="preserve">Uloženie sypaniny do násypu  nesúdržnej horníny v aktívnej zóne</t>
  </si>
  <si>
    <t>-932897875</t>
  </si>
  <si>
    <t>9</t>
  </si>
  <si>
    <t>181101102.S</t>
  </si>
  <si>
    <t>Úprava pláne v zárezoch v hornine 1-4 so zhutnením</t>
  </si>
  <si>
    <t>693345889</t>
  </si>
  <si>
    <t>ornica/0,1+plocha_chodnik+plocha_bet</t>
  </si>
  <si>
    <t>10</t>
  </si>
  <si>
    <t>181201102.S</t>
  </si>
  <si>
    <t>Úprava pláne v násypoch v hornine 1-4 so zhutnením</t>
  </si>
  <si>
    <t>-444985814</t>
  </si>
  <si>
    <t>ornica/0,1</t>
  </si>
  <si>
    <t>11</t>
  </si>
  <si>
    <t>181301101.S</t>
  </si>
  <si>
    <t>Rozprestretie ornice v rovine, plocha do 500 m2, hr.do 100 mm</t>
  </si>
  <si>
    <t>-376275091</t>
  </si>
  <si>
    <t>12</t>
  </si>
  <si>
    <t>183403161.S</t>
  </si>
  <si>
    <t>Obrobenie pôdy valcovaním v rovine alebo na svahu do 1:5</t>
  </si>
  <si>
    <t>1448240518</t>
  </si>
  <si>
    <t xml:space="preserve">ornica/0,1 "pred rozprestrenim ornice </t>
  </si>
  <si>
    <t>13</t>
  </si>
  <si>
    <t>183403161.S1</t>
  </si>
  <si>
    <t>714991116</t>
  </si>
  <si>
    <t>ornica/0,1 " po vyseve travnika</t>
  </si>
  <si>
    <t>14</t>
  </si>
  <si>
    <t>183405211.S</t>
  </si>
  <si>
    <t>Výsev trávniku hydroosevom na ornicu</t>
  </si>
  <si>
    <t>-564568531</t>
  </si>
  <si>
    <t>15</t>
  </si>
  <si>
    <t>M</t>
  </si>
  <si>
    <t>005720001400.S</t>
  </si>
  <si>
    <t>Osivá tráv - semená parkovej zmesi</t>
  </si>
  <si>
    <t>kg</t>
  </si>
  <si>
    <t>604006381</t>
  </si>
  <si>
    <t>70,04*0,0309 'Prepočítané koeficientom množstva</t>
  </si>
  <si>
    <t>Zakladanie</t>
  </si>
  <si>
    <t>16</t>
  </si>
  <si>
    <t>274313711.SR</t>
  </si>
  <si>
    <t>Betón základových pásov, prostý tr. C 25/30 + debnenie</t>
  </si>
  <si>
    <t>-1340309565</t>
  </si>
  <si>
    <t>Komunikácie</t>
  </si>
  <si>
    <t>17</t>
  </si>
  <si>
    <t>564871111.S</t>
  </si>
  <si>
    <t>Podklad zo štrkodrviny s rozprestretím a zhutnením, po zhutnení hr. 250 mm</t>
  </si>
  <si>
    <t>1799955903</t>
  </si>
  <si>
    <t>plocha_parkoviska-plocha_rohoze</t>
  </si>
  <si>
    <t>18</t>
  </si>
  <si>
    <t>581150215.S</t>
  </si>
  <si>
    <t>Kryt cementobetónový cestných komunikácií skupiny CB II pre TDZ II, III a IV, hr. 300 mm</t>
  </si>
  <si>
    <t>2080156875</t>
  </si>
  <si>
    <t>19</t>
  </si>
  <si>
    <t>582137111.S1</t>
  </si>
  <si>
    <t xml:space="preserve">Kryt cementobetónový  príplatok za  povrchovu metličkovu úpravou </t>
  </si>
  <si>
    <t>68874312</t>
  </si>
  <si>
    <t>596911161.S1</t>
  </si>
  <si>
    <t>Kladenie betónovej zámkovej dlažby komunikácií pre peších hr. 80 mm pre peších do 50 m2 so zriadením lôžka z kameniva hr. 30 mm_pôvodnej dlažby očisteniej</t>
  </si>
  <si>
    <t>-796846262</t>
  </si>
  <si>
    <t>21</t>
  </si>
  <si>
    <t>592460008300.S</t>
  </si>
  <si>
    <t>Dlažba betónová bezškárová, rozmer 200x165x80 mm, prírodná</t>
  </si>
  <si>
    <t>1217208110</t>
  </si>
  <si>
    <t>plocha_chodnik*0,05"predpoklad poškodenia pôvodnej dlažbe cca 5%</t>
  </si>
  <si>
    <t>22</t>
  </si>
  <si>
    <t>596913112.Sr</t>
  </si>
  <si>
    <t>Kladenie dlažby z plastových vegetačných tvárnic plochy do 100 m2, rohož zachytiť pár skobami</t>
  </si>
  <si>
    <t>-12804630</t>
  </si>
  <si>
    <t>23</t>
  </si>
  <si>
    <t>284520000400.Sr</t>
  </si>
  <si>
    <t>Zatrávňovacia plastová rohož Parkovacia, zaťaženie do 5t, výšky 11 mm farba zelená/alt zatravnovacie tvárnice PUZZLE</t>
  </si>
  <si>
    <t>-473372845</t>
  </si>
  <si>
    <t>70,04*1,05 'Prepočítané koeficientom množstva</t>
  </si>
  <si>
    <t>Ostatné konštrukcie a práce-búranie</t>
  </si>
  <si>
    <t>24</t>
  </si>
  <si>
    <t>915930011.SR</t>
  </si>
  <si>
    <t xml:space="preserve">Osadenie bezpečnostnej zábrany rohovej/priamej  - pomocou chcemickýc kotiev postupovať podla technologického predpisu konkrétneho výrobcu</t>
  </si>
  <si>
    <t>ks</t>
  </si>
  <si>
    <t>-1609560667</t>
  </si>
  <si>
    <t>"rohove zabrany" 2</t>
  </si>
  <si>
    <t>"priame zabrany" 3</t>
  </si>
  <si>
    <t>25</t>
  </si>
  <si>
    <t>404490003900.SR</t>
  </si>
  <si>
    <t>Bezpečnostná zábrana, Rohová, 600x640x640 mm, Ø 89 mm, Farba Čierna/žltá, Pozinkovaný</t>
  </si>
  <si>
    <t>666423632</t>
  </si>
  <si>
    <t>26</t>
  </si>
  <si>
    <t>404490003900.SR2</t>
  </si>
  <si>
    <t>Bezpečnostná zábrana, prama, dlxv 1000x350 mm, Ø 76 mm, Farba Čierna/žltá, Pozinkovaný</t>
  </si>
  <si>
    <t>2046443197</t>
  </si>
  <si>
    <t>27</t>
  </si>
  <si>
    <t>916361112.S</t>
  </si>
  <si>
    <t>Osadenie cestného obrubníka betónového ležatého do lôžka z betónu prostého tr. C 16/20 s bočnou oporou</t>
  </si>
  <si>
    <t>-1555344803</t>
  </si>
  <si>
    <t>11,05*1,05</t>
  </si>
  <si>
    <t>28</t>
  </si>
  <si>
    <t>592170002100.S</t>
  </si>
  <si>
    <t>Obrubník cestný, lxšxv 1000x100x200 mm, skosenie 15/15 mm</t>
  </si>
  <si>
    <t>1522454742</t>
  </si>
  <si>
    <t>12,3809523809524*1,05 'Prepočítané koeficientom množstva</t>
  </si>
  <si>
    <t>29</t>
  </si>
  <si>
    <t>916561112.S</t>
  </si>
  <si>
    <t>Osadenie záhonového alebo parkového obrubníka betón., do lôžka z bet. pros. tr. C 16/20 s bočnou oporou</t>
  </si>
  <si>
    <t>-533944392</t>
  </si>
  <si>
    <t>30</t>
  </si>
  <si>
    <t>592170001800.S</t>
  </si>
  <si>
    <t>Obrubník parkový, lxšxv 1000x50x200 mm, prírodný</t>
  </si>
  <si>
    <t>-1064050114</t>
  </si>
  <si>
    <t>16,1904761904762*1,05 'Prepočítané koeficientom množstva</t>
  </si>
  <si>
    <t>31</t>
  </si>
  <si>
    <t>919716111.S</t>
  </si>
  <si>
    <t>Oceľová výstuž cementobet. krytu. plôch zo zvar. sietí KARI hmotnosť do 7,5 kg/m2</t>
  </si>
  <si>
    <t>t</t>
  </si>
  <si>
    <t>-1364457711</t>
  </si>
  <si>
    <t>plocha_bet*0,04</t>
  </si>
  <si>
    <t>32</t>
  </si>
  <si>
    <t>919721212.S</t>
  </si>
  <si>
    <t>Dilatačné škáry vkladané v cementobet. kryte, s vyplnením škár asfaltovou zálievkou, pozdĺžne</t>
  </si>
  <si>
    <t>1235319874</t>
  </si>
  <si>
    <t>"zalievka pri exist asfalt ploche" 11,5*1,05</t>
  </si>
  <si>
    <t>33</t>
  </si>
  <si>
    <t>919735126.S</t>
  </si>
  <si>
    <t>Rezanie existujúceho betónového krytu alebo podkladu hĺbky nad 250 do 300 mm</t>
  </si>
  <si>
    <t>-280312019</t>
  </si>
  <si>
    <t>"pocha pred vjazdom povodneho prakoviska" 4*2*1,05+11,5*1,05</t>
  </si>
  <si>
    <t>34</t>
  </si>
  <si>
    <t>919794441.Sr</t>
  </si>
  <si>
    <t>Úprava plôch okolo poklopov (kanal, voda) v pôdorysnej ploche do 2 m2</t>
  </si>
  <si>
    <t>283991059</t>
  </si>
  <si>
    <t>35</t>
  </si>
  <si>
    <t>938901101.S</t>
  </si>
  <si>
    <t>Očistenie dlažby s odprataním na hromady do vzdialenosti 50 m z lomového kameňa alebo betónových dosiek</t>
  </si>
  <si>
    <t>714543852</t>
  </si>
  <si>
    <t>36</t>
  </si>
  <si>
    <t>979081111.S</t>
  </si>
  <si>
    <t>Odvoz sutiny a vybúraných hmôt na skládku do 1 km</t>
  </si>
  <si>
    <t>-771929577</t>
  </si>
  <si>
    <t>37</t>
  </si>
  <si>
    <t>979081121.S</t>
  </si>
  <si>
    <t>Odvoz sutiny a vybúraných hmôt na skládku za každý ďalší 1 km</t>
  </si>
  <si>
    <t>-1032259102</t>
  </si>
  <si>
    <t>30,212*25 'Prepočítané koeficientom množstva</t>
  </si>
  <si>
    <t>38</t>
  </si>
  <si>
    <t>979082111.S</t>
  </si>
  <si>
    <t>Vnútrostavenisková doprava sutiny a vybúraných hmôt do 10 m</t>
  </si>
  <si>
    <t>-814731055</t>
  </si>
  <si>
    <t>39</t>
  </si>
  <si>
    <t>979082121.S</t>
  </si>
  <si>
    <t>Vnútrostavenisková doprava sutiny a vybúraných hmôt za každých ďalších 5 m</t>
  </si>
  <si>
    <t>-548173712</t>
  </si>
  <si>
    <t>40</t>
  </si>
  <si>
    <t>979087212.S</t>
  </si>
  <si>
    <t>Nakladanie na dopravné prostriedky pre vodorovnú dopravu sutiny</t>
  </si>
  <si>
    <t>-47461165</t>
  </si>
  <si>
    <t>41</t>
  </si>
  <si>
    <t>979089012.S</t>
  </si>
  <si>
    <t>Poplatok za skládku - betón, tehly, dlaždice (17 01) ostatné</t>
  </si>
  <si>
    <t>236736051</t>
  </si>
  <si>
    <t>99</t>
  </si>
  <si>
    <t>Presun hmôt HSV</t>
  </si>
  <si>
    <t>42</t>
  </si>
  <si>
    <t>998223011.S</t>
  </si>
  <si>
    <t>Presun hmôt pre pozemné komunikácie s krytom dláždeným (822 2.3, 822 5.3) akejkoľvek dĺžky objektu</t>
  </si>
  <si>
    <t>-1995274280</t>
  </si>
  <si>
    <t>PSV</t>
  </si>
  <si>
    <t>Práce a dodávky PSV</t>
  </si>
  <si>
    <t>767</t>
  </si>
  <si>
    <t>Konštrukcie doplnkové kovové</t>
  </si>
  <si>
    <t>43</t>
  </si>
  <si>
    <t>767879006.Sr</t>
  </si>
  <si>
    <t xml:space="preserve">Demontáž ocelových stĺpikov,  -0,02660t</t>
  </si>
  <si>
    <t>1849236873</t>
  </si>
  <si>
    <t>HZS</t>
  </si>
  <si>
    <t>Hodinové zúčtovacie sadzby</t>
  </si>
  <si>
    <t>44</t>
  </si>
  <si>
    <t>HZS000212.S</t>
  </si>
  <si>
    <t>Stavebno montážne práce náročnejšie, ucelené, obtiažne, rutinné (Tr. 2) v rozsahu viac ako 4 a menej ako 8 hodín</t>
  </si>
  <si>
    <t>hod</t>
  </si>
  <si>
    <t>-1538071272</t>
  </si>
  <si>
    <t>"prac suvisiace s upravoou parkoviska nepredvidane - napr. odstranenie drobnych predmetou zadub do spevnenej plochy" 55</t>
  </si>
  <si>
    <t>POZ</t>
  </si>
  <si>
    <t>POZNÁMKY</t>
  </si>
  <si>
    <t>45</t>
  </si>
  <si>
    <t>POZNAMKA_3</t>
  </si>
  <si>
    <t xml:space="preserve">Kontrolný rozpočet/zadanie pre verejné obstarávanie bol zostavený na základe požiadaviek investora a  po obhliadke uskutočnenej dňa 29.02.2024 za pritomnosti zástupcov investora.</t>
  </si>
  <si>
    <t>1475814547</t>
  </si>
  <si>
    <t>P</t>
  </si>
  <si>
    <t xml:space="preserve">Poznámka k položke:_x000d_
_x000d_
</t>
  </si>
  <si>
    <t>46</t>
  </si>
  <si>
    <t>POZNAMKA_5</t>
  </si>
  <si>
    <t xml:space="preserve">Vzhľadom na súčasnú nepredvídateľnú zmenu cien stavebných materiálov, je možné tento rozpočet považovať za aktuálny iba v období približne 3 mesiace od jeho vyhotovenia. </t>
  </si>
  <si>
    <t>-608103481</t>
  </si>
  <si>
    <t>VP</t>
  </si>
  <si>
    <t xml:space="preserve">  Práce naviac</t>
  </si>
  <si>
    <t>PN</t>
  </si>
  <si>
    <t>ZOZNAM FIGÚR</t>
  </si>
  <si>
    <t>Výmera</t>
  </si>
  <si>
    <t>odkop</t>
  </si>
  <si>
    <t>+10%</t>
  </si>
  <si>
    <t>Použitie figúry: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</si>
</sst>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6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164" fontId="18" fillId="0" borderId="0" xfId="0" applyNumberFormat="1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0" borderId="14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4" fillId="4" borderId="6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right" vertical="center"/>
    </xf>
    <xf numFmtId="0" fontId="24" fillId="4" borderId="8" xfId="0" applyFont="1" applyFill="1" applyBorder="1" applyAlignment="1" applyProtection="1">
      <alignment horizontal="left" vertical="center"/>
    </xf>
    <xf numFmtId="0" fontId="24" fillId="4" borderId="0" xfId="0" applyFont="1" applyFill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1" fillId="0" borderId="19" xfId="0" applyNumberFormat="1" applyFont="1" applyBorder="1" applyAlignment="1" applyProtection="1">
      <alignment vertical="center"/>
    </xf>
    <xf numFmtId="4" fontId="31" fillId="0" borderId="20" xfId="0" applyNumberFormat="1" applyFont="1" applyBorder="1" applyAlignment="1" applyProtection="1">
      <alignment vertical="center"/>
    </xf>
    <xf numFmtId="166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6" fillId="4" borderId="0" xfId="0" applyNumberFormat="1" applyFont="1" applyFill="1" applyAlignment="1" applyProtection="1">
      <alignment vertical="center"/>
    </xf>
    <xf numFmtId="0" fontId="3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4" fillId="4" borderId="0" xfId="0" applyFont="1" applyFill="1" applyAlignment="1" applyProtection="1">
      <alignment horizontal="left" vertical="center"/>
    </xf>
    <xf numFmtId="0" fontId="24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4" fontId="34" fillId="0" borderId="0" xfId="0" applyNumberFormat="1" applyFont="1" applyAlignment="1" applyProtection="1">
      <alignment vertical="center"/>
    </xf>
    <xf numFmtId="0" fontId="25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4" fillId="4" borderId="16" xfId="0" applyFont="1" applyFill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3" xfId="0" applyFont="1" applyBorder="1" applyAlignment="1" applyProtection="1">
      <alignment horizontal="center" vertical="center"/>
    </xf>
    <xf numFmtId="49" fontId="24" fillId="0" borderId="23" xfId="0" applyNumberFormat="1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167" fontId="24" fillId="2" borderId="23" xfId="0" applyNumberFormat="1" applyFont="1" applyFill="1" applyBorder="1" applyAlignment="1" applyProtection="1">
      <alignment vertical="center"/>
      <protection locked="0"/>
    </xf>
    <xf numFmtId="4" fontId="24" fillId="2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5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2" borderId="23" xfId="0" applyNumberFormat="1" applyFont="1" applyFill="1" applyBorder="1" applyAlignment="1" applyProtection="1">
      <alignment vertical="center"/>
      <protection locked="0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23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3" xfId="0" applyFont="1" applyFill="1" applyBorder="1" applyAlignment="1" applyProtection="1">
      <alignment horizontal="center" vertical="center"/>
      <protection locked="0"/>
    </xf>
    <xf numFmtId="49" fontId="0" fillId="2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3" xfId="0" applyFont="1" applyFill="1" applyBorder="1" applyAlignment="1" applyProtection="1">
      <alignment horizontal="left" vertical="center" wrapText="1"/>
      <protection locked="0"/>
    </xf>
    <xf numFmtId="0" fontId="0" fillId="2" borderId="23" xfId="0" applyFont="1" applyFill="1" applyBorder="1" applyAlignment="1" applyProtection="1">
      <alignment horizontal="center" vertical="center" wrapText="1"/>
      <protection locked="0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23" fillId="2" borderId="23" xfId="0" applyFont="1" applyFill="1" applyBorder="1" applyAlignment="1" applyProtection="1">
      <alignment horizontal="left" vertical="center"/>
      <protection locked="0"/>
    </xf>
    <xf numFmtId="0" fontId="23" fillId="2" borderId="23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4" fillId="4" borderId="16" xfId="0" applyFont="1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="1" customFormat="1" ht="24.96" customHeight="1">
      <c r="B4" s="20"/>
      <c r="C4" s="21"/>
      <c r="D4" s="22" t="s">
        <v>8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9</v>
      </c>
      <c r="BE4" s="24" t="s">
        <v>10</v>
      </c>
      <c r="BS4" s="16" t="s">
        <v>11</v>
      </c>
    </row>
    <row r="5" s="1" customFormat="1" ht="12" customHeight="1">
      <c r="B5" s="20"/>
      <c r="C5" s="21"/>
      <c r="D5" s="25" t="s">
        <v>12</v>
      </c>
      <c r="E5" s="21"/>
      <c r="F5" s="21"/>
      <c r="G5" s="21"/>
      <c r="H5" s="21"/>
      <c r="I5" s="21"/>
      <c r="J5" s="21"/>
      <c r="K5" s="26" t="s">
        <v>13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14</v>
      </c>
      <c r="BS5" s="16" t="s">
        <v>6</v>
      </c>
    </row>
    <row r="6" s="1" customFormat="1" ht="36.96" customHeight="1">
      <c r="B6" s="20"/>
      <c r="C6" s="21"/>
      <c r="D6" s="28" t="s">
        <v>15</v>
      </c>
      <c r="E6" s="21"/>
      <c r="F6" s="21"/>
      <c r="G6" s="21"/>
      <c r="H6" s="21"/>
      <c r="I6" s="21"/>
      <c r="J6" s="21"/>
      <c r="K6" s="29" t="s">
        <v>16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17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18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19</v>
      </c>
      <c r="E8" s="21"/>
      <c r="F8" s="21"/>
      <c r="G8" s="21"/>
      <c r="H8" s="21"/>
      <c r="I8" s="21"/>
      <c r="J8" s="21"/>
      <c r="K8" s="26" t="s">
        <v>20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21</v>
      </c>
      <c r="AL8" s="21"/>
      <c r="AM8" s="21"/>
      <c r="AN8" s="32" t="s">
        <v>22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24</v>
      </c>
      <c r="AL10" s="21"/>
      <c r="AM10" s="21"/>
      <c r="AN10" s="26" t="s">
        <v>25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28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24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24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24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14.4" customHeight="1">
      <c r="B26" s="20"/>
      <c r="C26" s="21"/>
      <c r="D26" s="37" t="s">
        <v>36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38">
        <f>ROUND(AG94,2)</f>
        <v>0</v>
      </c>
      <c r="AL26" s="21"/>
      <c r="AM26" s="21"/>
      <c r="AN26" s="21"/>
      <c r="AO26" s="21"/>
      <c r="AP26" s="21"/>
      <c r="AQ26" s="21"/>
      <c r="AR26" s="19"/>
      <c r="BE26" s="30"/>
    </row>
    <row r="27" s="1" customFormat="1" ht="14.4" customHeight="1">
      <c r="B27" s="20"/>
      <c r="C27" s="21"/>
      <c r="D27" s="37" t="s">
        <v>37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38">
        <f>ROUND(AG97, 2)</f>
        <v>0</v>
      </c>
      <c r="AL27" s="38"/>
      <c r="AM27" s="38"/>
      <c r="AN27" s="38"/>
      <c r="AO27" s="38"/>
      <c r="AP27" s="21"/>
      <c r="AQ27" s="21"/>
      <c r="AR27" s="19"/>
      <c r="BE27" s="30"/>
    </row>
    <row r="28" s="2" customFormat="1" ht="6.96" customHeigh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2"/>
      <c r="BE28" s="30"/>
    </row>
    <row r="29" s="2" customFormat="1" ht="25.92" customHeight="1">
      <c r="A29" s="39"/>
      <c r="B29" s="40"/>
      <c r="C29" s="41"/>
      <c r="D29" s="43" t="s">
        <v>38</v>
      </c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5">
        <f>ROUND(AK26 + AK27, 2)</f>
        <v>0</v>
      </c>
      <c r="AL29" s="44"/>
      <c r="AM29" s="44"/>
      <c r="AN29" s="44"/>
      <c r="AO29" s="44"/>
      <c r="AP29" s="41"/>
      <c r="AQ29" s="41"/>
      <c r="AR29" s="42"/>
      <c r="BE29" s="30"/>
    </row>
    <row r="30" s="2" customFormat="1" ht="6.96" customHeight="1">
      <c r="A30" s="39"/>
      <c r="B30" s="40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2"/>
      <c r="BE30" s="30"/>
    </row>
    <row r="31" s="2" customFormat="1">
      <c r="A31" s="39"/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6" t="s">
        <v>39</v>
      </c>
      <c r="M31" s="46"/>
      <c r="N31" s="46"/>
      <c r="O31" s="46"/>
      <c r="P31" s="46"/>
      <c r="Q31" s="41"/>
      <c r="R31" s="41"/>
      <c r="S31" s="41"/>
      <c r="T31" s="41"/>
      <c r="U31" s="41"/>
      <c r="V31" s="41"/>
      <c r="W31" s="46" t="s">
        <v>40</v>
      </c>
      <c r="X31" s="46"/>
      <c r="Y31" s="46"/>
      <c r="Z31" s="46"/>
      <c r="AA31" s="46"/>
      <c r="AB31" s="46"/>
      <c r="AC31" s="46"/>
      <c r="AD31" s="46"/>
      <c r="AE31" s="46"/>
      <c r="AF31" s="41"/>
      <c r="AG31" s="41"/>
      <c r="AH31" s="41"/>
      <c r="AI31" s="41"/>
      <c r="AJ31" s="41"/>
      <c r="AK31" s="46" t="s">
        <v>41</v>
      </c>
      <c r="AL31" s="46"/>
      <c r="AM31" s="46"/>
      <c r="AN31" s="46"/>
      <c r="AO31" s="46"/>
      <c r="AP31" s="41"/>
      <c r="AQ31" s="41"/>
      <c r="AR31" s="42"/>
      <c r="BE31" s="30"/>
    </row>
    <row r="32" s="3" customFormat="1" ht="14.4" customHeight="1">
      <c r="A32" s="3"/>
      <c r="B32" s="47"/>
      <c r="C32" s="48"/>
      <c r="D32" s="31" t="s">
        <v>42</v>
      </c>
      <c r="E32" s="48"/>
      <c r="F32" s="49" t="s">
        <v>43</v>
      </c>
      <c r="G32" s="48"/>
      <c r="H32" s="48"/>
      <c r="I32" s="48"/>
      <c r="J32" s="48"/>
      <c r="K32" s="48"/>
      <c r="L32" s="50">
        <v>0.20000000000000001</v>
      </c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2">
        <f>ROUND(AZ94 + SUM(CD97:CD101), 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2">
        <f>ROUND(AV94 + SUM(BY97:BY101), 2)</f>
        <v>0</v>
      </c>
      <c r="AL32" s="51"/>
      <c r="AM32" s="51"/>
      <c r="AN32" s="51"/>
      <c r="AO32" s="51"/>
      <c r="AP32" s="51"/>
      <c r="AQ32" s="51"/>
      <c r="AR32" s="53"/>
      <c r="AS32" s="54"/>
      <c r="AT32" s="54"/>
      <c r="AU32" s="54"/>
      <c r="AV32" s="54"/>
      <c r="AW32" s="54"/>
      <c r="AX32" s="54"/>
      <c r="AY32" s="54"/>
      <c r="AZ32" s="54"/>
      <c r="BE32" s="55"/>
    </row>
    <row r="33" s="3" customFormat="1" ht="14.4" customHeight="1">
      <c r="A33" s="3"/>
      <c r="B33" s="47"/>
      <c r="C33" s="48"/>
      <c r="D33" s="48"/>
      <c r="E33" s="48"/>
      <c r="F33" s="49" t="s">
        <v>44</v>
      </c>
      <c r="G33" s="48"/>
      <c r="H33" s="48"/>
      <c r="I33" s="48"/>
      <c r="J33" s="48"/>
      <c r="K33" s="48"/>
      <c r="L33" s="50">
        <v>0.20000000000000001</v>
      </c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2">
        <f>ROUND(BA94 + SUM(CE97:CE101), 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2">
        <f>ROUND(AW94 + SUM(BZ97:BZ101), 2)</f>
        <v>0</v>
      </c>
      <c r="AL33" s="51"/>
      <c r="AM33" s="51"/>
      <c r="AN33" s="51"/>
      <c r="AO33" s="51"/>
      <c r="AP33" s="51"/>
      <c r="AQ33" s="51"/>
      <c r="AR33" s="53"/>
      <c r="AS33" s="54"/>
      <c r="AT33" s="54"/>
      <c r="AU33" s="54"/>
      <c r="AV33" s="54"/>
      <c r="AW33" s="54"/>
      <c r="AX33" s="54"/>
      <c r="AY33" s="54"/>
      <c r="AZ33" s="54"/>
      <c r="BE33" s="55"/>
    </row>
    <row r="34" hidden="1" s="3" customFormat="1" ht="14.4" customHeight="1">
      <c r="A34" s="3"/>
      <c r="B34" s="47"/>
      <c r="C34" s="48"/>
      <c r="D34" s="48"/>
      <c r="E34" s="48"/>
      <c r="F34" s="31" t="s">
        <v>45</v>
      </c>
      <c r="G34" s="48"/>
      <c r="H34" s="48"/>
      <c r="I34" s="48"/>
      <c r="J34" s="48"/>
      <c r="K34" s="48"/>
      <c r="L34" s="56">
        <v>0.20000000000000001</v>
      </c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57">
        <f>ROUND(BB94 + SUM(CF97:CF101), 2)</f>
        <v>0</v>
      </c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57">
        <v>0</v>
      </c>
      <c r="AL34" s="48"/>
      <c r="AM34" s="48"/>
      <c r="AN34" s="48"/>
      <c r="AO34" s="48"/>
      <c r="AP34" s="48"/>
      <c r="AQ34" s="48"/>
      <c r="AR34" s="58"/>
      <c r="BE34" s="55"/>
    </row>
    <row r="35" hidden="1" s="3" customFormat="1" ht="14.4" customHeight="1">
      <c r="A35" s="3"/>
      <c r="B35" s="47"/>
      <c r="C35" s="48"/>
      <c r="D35" s="48"/>
      <c r="E35" s="48"/>
      <c r="F35" s="31" t="s">
        <v>46</v>
      </c>
      <c r="G35" s="48"/>
      <c r="H35" s="48"/>
      <c r="I35" s="48"/>
      <c r="J35" s="48"/>
      <c r="K35" s="48"/>
      <c r="L35" s="56">
        <v>0.20000000000000001</v>
      </c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57">
        <f>ROUND(BC94 + SUM(CG97:CG101), 2)</f>
        <v>0</v>
      </c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7">
        <v>0</v>
      </c>
      <c r="AL35" s="48"/>
      <c r="AM35" s="48"/>
      <c r="AN35" s="48"/>
      <c r="AO35" s="48"/>
      <c r="AP35" s="48"/>
      <c r="AQ35" s="48"/>
      <c r="AR35" s="58"/>
      <c r="BE35" s="3"/>
    </row>
    <row r="36" hidden="1" s="3" customFormat="1" ht="14.4" customHeight="1">
      <c r="A36" s="3"/>
      <c r="B36" s="47"/>
      <c r="C36" s="48"/>
      <c r="D36" s="48"/>
      <c r="E36" s="48"/>
      <c r="F36" s="49" t="s">
        <v>47</v>
      </c>
      <c r="G36" s="48"/>
      <c r="H36" s="48"/>
      <c r="I36" s="48"/>
      <c r="J36" s="48"/>
      <c r="K36" s="48"/>
      <c r="L36" s="50">
        <v>0</v>
      </c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2">
        <f>ROUND(BD94 + SUM(CH97:CH101), 2)</f>
        <v>0</v>
      </c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2">
        <v>0</v>
      </c>
      <c r="AL36" s="51"/>
      <c r="AM36" s="51"/>
      <c r="AN36" s="51"/>
      <c r="AO36" s="51"/>
      <c r="AP36" s="51"/>
      <c r="AQ36" s="51"/>
      <c r="AR36" s="53"/>
      <c r="AS36" s="54"/>
      <c r="AT36" s="54"/>
      <c r="AU36" s="54"/>
      <c r="AV36" s="54"/>
      <c r="AW36" s="54"/>
      <c r="AX36" s="54"/>
      <c r="AY36" s="54"/>
      <c r="AZ36" s="54"/>
      <c r="BE36" s="3"/>
    </row>
    <row r="37" s="2" customFormat="1" ht="6.96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2"/>
      <c r="BE37" s="39"/>
    </row>
    <row r="38" s="2" customFormat="1" ht="25.92" customHeight="1">
      <c r="A38" s="39"/>
      <c r="B38" s="40"/>
      <c r="C38" s="59"/>
      <c r="D38" s="60" t="s">
        <v>48</v>
      </c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2" t="s">
        <v>49</v>
      </c>
      <c r="U38" s="61"/>
      <c r="V38" s="61"/>
      <c r="W38" s="61"/>
      <c r="X38" s="63" t="s">
        <v>50</v>
      </c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4">
        <f>SUM(AK29:AK36)</f>
        <v>0</v>
      </c>
      <c r="AL38" s="61"/>
      <c r="AM38" s="61"/>
      <c r="AN38" s="61"/>
      <c r="AO38" s="65"/>
      <c r="AP38" s="59"/>
      <c r="AQ38" s="59"/>
      <c r="AR38" s="42"/>
      <c r="BE38" s="39"/>
    </row>
    <row r="39" s="2" customFormat="1" ht="6.96" customHeight="1">
      <c r="A39" s="39"/>
      <c r="B39" s="40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2"/>
      <c r="BE39" s="39"/>
    </row>
    <row r="40" s="2" customFormat="1" ht="14.4" customHeight="1">
      <c r="A40" s="3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2"/>
      <c r="BE40" s="3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66"/>
      <c r="C49" s="67"/>
      <c r="D49" s="68" t="s">
        <v>51</v>
      </c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8" t="s">
        <v>52</v>
      </c>
      <c r="AI49" s="69"/>
      <c r="AJ49" s="69"/>
      <c r="AK49" s="69"/>
      <c r="AL49" s="69"/>
      <c r="AM49" s="69"/>
      <c r="AN49" s="69"/>
      <c r="AO49" s="69"/>
      <c r="AP49" s="67"/>
      <c r="AQ49" s="67"/>
      <c r="AR49" s="70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9"/>
      <c r="B60" s="40"/>
      <c r="C60" s="41"/>
      <c r="D60" s="71" t="s">
        <v>53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1" t="s">
        <v>54</v>
      </c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71" t="s">
        <v>53</v>
      </c>
      <c r="AI60" s="44"/>
      <c r="AJ60" s="44"/>
      <c r="AK60" s="44"/>
      <c r="AL60" s="44"/>
      <c r="AM60" s="71" t="s">
        <v>54</v>
      </c>
      <c r="AN60" s="44"/>
      <c r="AO60" s="44"/>
      <c r="AP60" s="41"/>
      <c r="AQ60" s="41"/>
      <c r="AR60" s="42"/>
      <c r="BE60" s="39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9"/>
      <c r="B64" s="40"/>
      <c r="C64" s="41"/>
      <c r="D64" s="68" t="s">
        <v>55</v>
      </c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68" t="s">
        <v>56</v>
      </c>
      <c r="AI64" s="72"/>
      <c r="AJ64" s="72"/>
      <c r="AK64" s="72"/>
      <c r="AL64" s="72"/>
      <c r="AM64" s="72"/>
      <c r="AN64" s="72"/>
      <c r="AO64" s="72"/>
      <c r="AP64" s="41"/>
      <c r="AQ64" s="41"/>
      <c r="AR64" s="42"/>
      <c r="BE64" s="39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9"/>
      <c r="B75" s="40"/>
      <c r="C75" s="41"/>
      <c r="D75" s="71" t="s">
        <v>53</v>
      </c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71" t="s">
        <v>54</v>
      </c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71" t="s">
        <v>53</v>
      </c>
      <c r="AI75" s="44"/>
      <c r="AJ75" s="44"/>
      <c r="AK75" s="44"/>
      <c r="AL75" s="44"/>
      <c r="AM75" s="71" t="s">
        <v>54</v>
      </c>
      <c r="AN75" s="44"/>
      <c r="AO75" s="44"/>
      <c r="AP75" s="41"/>
      <c r="AQ75" s="41"/>
      <c r="AR75" s="42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2"/>
      <c r="BE76" s="39"/>
    </row>
    <row r="77" s="2" customFormat="1" ht="6.96" customHeight="1">
      <c r="A77" s="39"/>
      <c r="B77" s="73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4"/>
      <c r="AK77" s="74"/>
      <c r="AL77" s="74"/>
      <c r="AM77" s="74"/>
      <c r="AN77" s="74"/>
      <c r="AO77" s="74"/>
      <c r="AP77" s="74"/>
      <c r="AQ77" s="74"/>
      <c r="AR77" s="42"/>
      <c r="BE77" s="39"/>
    </row>
    <row r="81" s="2" customFormat="1" ht="6.96" customHeight="1">
      <c r="A81" s="39"/>
      <c r="B81" s="75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N81" s="76"/>
      <c r="AO81" s="76"/>
      <c r="AP81" s="76"/>
      <c r="AQ81" s="76"/>
      <c r="AR81" s="42"/>
      <c r="BE81" s="39"/>
    </row>
    <row r="82" s="2" customFormat="1" ht="24.96" customHeight="1">
      <c r="A82" s="39"/>
      <c r="B82" s="40"/>
      <c r="C82" s="22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2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2"/>
      <c r="BE83" s="39"/>
    </row>
    <row r="84" s="4" customFormat="1" ht="12" customHeight="1">
      <c r="A84" s="4"/>
      <c r="B84" s="77"/>
      <c r="C84" s="31" t="s">
        <v>12</v>
      </c>
      <c r="D84" s="78"/>
      <c r="E84" s="78"/>
      <c r="F84" s="78"/>
      <c r="G84" s="78"/>
      <c r="H84" s="78"/>
      <c r="I84" s="78"/>
      <c r="J84" s="78"/>
      <c r="K84" s="78"/>
      <c r="L84" s="78" t="str">
        <f>K5</f>
        <v>0124</v>
      </c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N84" s="78"/>
      <c r="AO84" s="78"/>
      <c r="AP84" s="78"/>
      <c r="AQ84" s="78"/>
      <c r="AR84" s="79"/>
      <c r="BE84" s="4"/>
    </row>
    <row r="85" s="5" customFormat="1" ht="36.96" customHeight="1">
      <c r="A85" s="5"/>
      <c r="B85" s="80"/>
      <c r="C85" s="81" t="s">
        <v>15</v>
      </c>
      <c r="D85" s="82"/>
      <c r="E85" s="82"/>
      <c r="F85" s="82"/>
      <c r="G85" s="82"/>
      <c r="H85" s="82"/>
      <c r="I85" s="82"/>
      <c r="J85" s="82"/>
      <c r="K85" s="82"/>
      <c r="L85" s="83" t="str">
        <f>K6</f>
        <v>DPB Olejkárska 1</v>
      </c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  <c r="AL85" s="82"/>
      <c r="AM85" s="82"/>
      <c r="AN85" s="82"/>
      <c r="AO85" s="82"/>
      <c r="AP85" s="82"/>
      <c r="AQ85" s="82"/>
      <c r="AR85" s="84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2"/>
      <c r="BE86" s="39"/>
    </row>
    <row r="87" s="2" customFormat="1" ht="12" customHeight="1">
      <c r="A87" s="39"/>
      <c r="B87" s="40"/>
      <c r="C87" s="31" t="s">
        <v>19</v>
      </c>
      <c r="D87" s="41"/>
      <c r="E87" s="41"/>
      <c r="F87" s="41"/>
      <c r="G87" s="41"/>
      <c r="H87" s="41"/>
      <c r="I87" s="41"/>
      <c r="J87" s="41"/>
      <c r="K87" s="41"/>
      <c r="L87" s="85" t="str">
        <f>IF(K8="","",K8)</f>
        <v>Bratislava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1" t="s">
        <v>21</v>
      </c>
      <c r="AJ87" s="41"/>
      <c r="AK87" s="41"/>
      <c r="AL87" s="41"/>
      <c r="AM87" s="86" t="str">
        <f>IF(AN8= "","",AN8)</f>
        <v>24. 1. 2024</v>
      </c>
      <c r="AN87" s="86"/>
      <c r="AO87" s="41"/>
      <c r="AP87" s="41"/>
      <c r="AQ87" s="41"/>
      <c r="AR87" s="42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2"/>
      <c r="BE88" s="39"/>
    </row>
    <row r="89" s="2" customFormat="1" ht="15.15" customHeight="1">
      <c r="A89" s="39"/>
      <c r="B89" s="40"/>
      <c r="C89" s="31" t="s">
        <v>23</v>
      </c>
      <c r="D89" s="41"/>
      <c r="E89" s="41"/>
      <c r="F89" s="41"/>
      <c r="G89" s="41"/>
      <c r="H89" s="41"/>
      <c r="I89" s="41"/>
      <c r="J89" s="41"/>
      <c r="K89" s="41"/>
      <c r="L89" s="78" t="str">
        <f>IF(E11= "","",E11)</f>
        <v>Dopravný podnik Bratislava, akciová spoločnosť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1" t="s">
        <v>31</v>
      </c>
      <c r="AJ89" s="41"/>
      <c r="AK89" s="41"/>
      <c r="AL89" s="41"/>
      <c r="AM89" s="87" t="str">
        <f>IF(E17="","",E17)</f>
        <v xml:space="preserve"> </v>
      </c>
      <c r="AN89" s="78"/>
      <c r="AO89" s="78"/>
      <c r="AP89" s="78"/>
      <c r="AQ89" s="41"/>
      <c r="AR89" s="42"/>
      <c r="AS89" s="88" t="s">
        <v>58</v>
      </c>
      <c r="AT89" s="89"/>
      <c r="AU89" s="90"/>
      <c r="AV89" s="90"/>
      <c r="AW89" s="90"/>
      <c r="AX89" s="90"/>
      <c r="AY89" s="90"/>
      <c r="AZ89" s="90"/>
      <c r="BA89" s="90"/>
      <c r="BB89" s="90"/>
      <c r="BC89" s="90"/>
      <c r="BD89" s="91"/>
      <c r="BE89" s="39"/>
    </row>
    <row r="90" s="2" customFormat="1" ht="15.15" customHeight="1">
      <c r="A90" s="39"/>
      <c r="B90" s="40"/>
      <c r="C90" s="31" t="s">
        <v>29</v>
      </c>
      <c r="D90" s="41"/>
      <c r="E90" s="41"/>
      <c r="F90" s="41"/>
      <c r="G90" s="41"/>
      <c r="H90" s="41"/>
      <c r="I90" s="41"/>
      <c r="J90" s="41"/>
      <c r="K90" s="41"/>
      <c r="L90" s="78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1" t="s">
        <v>34</v>
      </c>
      <c r="AJ90" s="41"/>
      <c r="AK90" s="41"/>
      <c r="AL90" s="41"/>
      <c r="AM90" s="87" t="str">
        <f>IF(E20="","",E20)</f>
        <v xml:space="preserve"> </v>
      </c>
      <c r="AN90" s="78"/>
      <c r="AO90" s="78"/>
      <c r="AP90" s="78"/>
      <c r="AQ90" s="41"/>
      <c r="AR90" s="42"/>
      <c r="AS90" s="92"/>
      <c r="AT90" s="93"/>
      <c r="AU90" s="94"/>
      <c r="AV90" s="94"/>
      <c r="AW90" s="94"/>
      <c r="AX90" s="94"/>
      <c r="AY90" s="94"/>
      <c r="AZ90" s="94"/>
      <c r="BA90" s="94"/>
      <c r="BB90" s="94"/>
      <c r="BC90" s="94"/>
      <c r="BD90" s="95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2"/>
      <c r="AS91" s="96"/>
      <c r="AT91" s="97"/>
      <c r="AU91" s="98"/>
      <c r="AV91" s="98"/>
      <c r="AW91" s="98"/>
      <c r="AX91" s="98"/>
      <c r="AY91" s="98"/>
      <c r="AZ91" s="98"/>
      <c r="BA91" s="98"/>
      <c r="BB91" s="98"/>
      <c r="BC91" s="98"/>
      <c r="BD91" s="99"/>
      <c r="BE91" s="39"/>
    </row>
    <row r="92" s="2" customFormat="1" ht="29.28" customHeight="1">
      <c r="A92" s="39"/>
      <c r="B92" s="40"/>
      <c r="C92" s="100" t="s">
        <v>59</v>
      </c>
      <c r="D92" s="101"/>
      <c r="E92" s="101"/>
      <c r="F92" s="101"/>
      <c r="G92" s="101"/>
      <c r="H92" s="102"/>
      <c r="I92" s="103" t="s">
        <v>60</v>
      </c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  <c r="AA92" s="101"/>
      <c r="AB92" s="101"/>
      <c r="AC92" s="101"/>
      <c r="AD92" s="101"/>
      <c r="AE92" s="101"/>
      <c r="AF92" s="101"/>
      <c r="AG92" s="104" t="s">
        <v>61</v>
      </c>
      <c r="AH92" s="101"/>
      <c r="AI92" s="101"/>
      <c r="AJ92" s="101"/>
      <c r="AK92" s="101"/>
      <c r="AL92" s="101"/>
      <c r="AM92" s="101"/>
      <c r="AN92" s="103" t="s">
        <v>62</v>
      </c>
      <c r="AO92" s="101"/>
      <c r="AP92" s="105"/>
      <c r="AQ92" s="106" t="s">
        <v>63</v>
      </c>
      <c r="AR92" s="42"/>
      <c r="AS92" s="107" t="s">
        <v>64</v>
      </c>
      <c r="AT92" s="108" t="s">
        <v>65</v>
      </c>
      <c r="AU92" s="108" t="s">
        <v>66</v>
      </c>
      <c r="AV92" s="108" t="s">
        <v>67</v>
      </c>
      <c r="AW92" s="108" t="s">
        <v>68</v>
      </c>
      <c r="AX92" s="108" t="s">
        <v>69</v>
      </c>
      <c r="AY92" s="108" t="s">
        <v>70</v>
      </c>
      <c r="AZ92" s="108" t="s">
        <v>71</v>
      </c>
      <c r="BA92" s="108" t="s">
        <v>72</v>
      </c>
      <c r="BB92" s="108" t="s">
        <v>73</v>
      </c>
      <c r="BC92" s="108" t="s">
        <v>74</v>
      </c>
      <c r="BD92" s="109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2"/>
      <c r="AS93" s="110"/>
      <c r="AT93" s="111"/>
      <c r="AU93" s="111"/>
      <c r="AV93" s="111"/>
      <c r="AW93" s="111"/>
      <c r="AX93" s="111"/>
      <c r="AY93" s="111"/>
      <c r="AZ93" s="111"/>
      <c r="BA93" s="111"/>
      <c r="BB93" s="111"/>
      <c r="BC93" s="111"/>
      <c r="BD93" s="112"/>
      <c r="BE93" s="39"/>
    </row>
    <row r="94" s="6" customFormat="1" ht="32.4" customHeight="1">
      <c r="A94" s="6"/>
      <c r="B94" s="113"/>
      <c r="C94" s="114" t="s">
        <v>76</v>
      </c>
      <c r="D94" s="115"/>
      <c r="E94" s="115"/>
      <c r="F94" s="115"/>
      <c r="G94" s="115"/>
      <c r="H94" s="115"/>
      <c r="I94" s="115"/>
      <c r="J94" s="115"/>
      <c r="K94" s="115"/>
      <c r="L94" s="115"/>
      <c r="M94" s="115"/>
      <c r="N94" s="115"/>
      <c r="O94" s="115"/>
      <c r="P94" s="115"/>
      <c r="Q94" s="115"/>
      <c r="R94" s="115"/>
      <c r="S94" s="115"/>
      <c r="T94" s="115"/>
      <c r="U94" s="115"/>
      <c r="V94" s="115"/>
      <c r="W94" s="115"/>
      <c r="X94" s="115"/>
      <c r="Y94" s="115"/>
      <c r="Z94" s="115"/>
      <c r="AA94" s="115"/>
      <c r="AB94" s="115"/>
      <c r="AC94" s="115"/>
      <c r="AD94" s="115"/>
      <c r="AE94" s="115"/>
      <c r="AF94" s="115"/>
      <c r="AG94" s="116">
        <f>ROUND(AG95,2)</f>
        <v>0</v>
      </c>
      <c r="AH94" s="116"/>
      <c r="AI94" s="116"/>
      <c r="AJ94" s="116"/>
      <c r="AK94" s="116"/>
      <c r="AL94" s="116"/>
      <c r="AM94" s="116"/>
      <c r="AN94" s="117">
        <f>SUM(AG94,AT94)</f>
        <v>0</v>
      </c>
      <c r="AO94" s="117"/>
      <c r="AP94" s="117"/>
      <c r="AQ94" s="118" t="s">
        <v>1</v>
      </c>
      <c r="AR94" s="119"/>
      <c r="AS94" s="120">
        <f>ROUND(AS95,2)</f>
        <v>0</v>
      </c>
      <c r="AT94" s="121">
        <f>ROUND(SUM(AV94:AW94),2)</f>
        <v>0</v>
      </c>
      <c r="AU94" s="122">
        <f>ROUND(AU95,5)</f>
        <v>0</v>
      </c>
      <c r="AV94" s="121">
        <f>ROUND(AZ94*L32,2)</f>
        <v>0</v>
      </c>
      <c r="AW94" s="121">
        <f>ROUND(BA94*L33,2)</f>
        <v>0</v>
      </c>
      <c r="AX94" s="121">
        <f>ROUND(BB94*L32,2)</f>
        <v>0</v>
      </c>
      <c r="AY94" s="121">
        <f>ROUND(BC94*L33,2)</f>
        <v>0</v>
      </c>
      <c r="AZ94" s="121">
        <f>ROUND(AZ95,2)</f>
        <v>0</v>
      </c>
      <c r="BA94" s="121">
        <f>ROUND(BA95,2)</f>
        <v>0</v>
      </c>
      <c r="BB94" s="121">
        <f>ROUND(BB95,2)</f>
        <v>0</v>
      </c>
      <c r="BC94" s="121">
        <f>ROUND(BC95,2)</f>
        <v>0</v>
      </c>
      <c r="BD94" s="123">
        <f>ROUND(BD95,2)</f>
        <v>0</v>
      </c>
      <c r="BE94" s="6"/>
      <c r="BS94" s="124" t="s">
        <v>77</v>
      </c>
      <c r="BT94" s="124" t="s">
        <v>78</v>
      </c>
      <c r="BU94" s="125" t="s">
        <v>79</v>
      </c>
      <c r="BV94" s="124" t="s">
        <v>80</v>
      </c>
      <c r="BW94" s="124" t="s">
        <v>5</v>
      </c>
      <c r="BX94" s="124" t="s">
        <v>81</v>
      </c>
      <c r="CL94" s="124" t="s">
        <v>1</v>
      </c>
    </row>
    <row r="95" s="7" customFormat="1" ht="37.5" customHeight="1">
      <c r="A95" s="126" t="s">
        <v>82</v>
      </c>
      <c r="B95" s="127"/>
      <c r="C95" s="128"/>
      <c r="D95" s="129" t="s">
        <v>83</v>
      </c>
      <c r="E95" s="129"/>
      <c r="F95" s="129"/>
      <c r="G95" s="129"/>
      <c r="H95" s="129"/>
      <c r="I95" s="130"/>
      <c r="J95" s="129" t="s">
        <v>84</v>
      </c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31">
        <f>'02 - PARKOVISKO1_Nová par...'!J32</f>
        <v>0</v>
      </c>
      <c r="AH95" s="130"/>
      <c r="AI95" s="130"/>
      <c r="AJ95" s="130"/>
      <c r="AK95" s="130"/>
      <c r="AL95" s="130"/>
      <c r="AM95" s="130"/>
      <c r="AN95" s="131">
        <f>SUM(AG95,AT95)</f>
        <v>0</v>
      </c>
      <c r="AO95" s="130"/>
      <c r="AP95" s="130"/>
      <c r="AQ95" s="132" t="s">
        <v>85</v>
      </c>
      <c r="AR95" s="133"/>
      <c r="AS95" s="134">
        <v>0</v>
      </c>
      <c r="AT95" s="135">
        <f>ROUND(SUM(AV95:AW95),2)</f>
        <v>0</v>
      </c>
      <c r="AU95" s="136">
        <f>'02 - PARKOVISKO1_Nová par...'!P137</f>
        <v>0</v>
      </c>
      <c r="AV95" s="135">
        <f>'02 - PARKOVISKO1_Nová par...'!J35</f>
        <v>0</v>
      </c>
      <c r="AW95" s="135">
        <f>'02 - PARKOVISKO1_Nová par...'!J36</f>
        <v>0</v>
      </c>
      <c r="AX95" s="135">
        <f>'02 - PARKOVISKO1_Nová par...'!J37</f>
        <v>0</v>
      </c>
      <c r="AY95" s="135">
        <f>'02 - PARKOVISKO1_Nová par...'!J38</f>
        <v>0</v>
      </c>
      <c r="AZ95" s="135">
        <f>'02 - PARKOVISKO1_Nová par...'!F35</f>
        <v>0</v>
      </c>
      <c r="BA95" s="135">
        <f>'02 - PARKOVISKO1_Nová par...'!F36</f>
        <v>0</v>
      </c>
      <c r="BB95" s="135">
        <f>'02 - PARKOVISKO1_Nová par...'!F37</f>
        <v>0</v>
      </c>
      <c r="BC95" s="135">
        <f>'02 - PARKOVISKO1_Nová par...'!F38</f>
        <v>0</v>
      </c>
      <c r="BD95" s="137">
        <f>'02 - PARKOVISKO1_Nová par...'!F39</f>
        <v>0</v>
      </c>
      <c r="BE95" s="7"/>
      <c r="BT95" s="138" t="s">
        <v>86</v>
      </c>
      <c r="BV95" s="138" t="s">
        <v>80</v>
      </c>
      <c r="BW95" s="138" t="s">
        <v>87</v>
      </c>
      <c r="BX95" s="138" t="s">
        <v>5</v>
      </c>
      <c r="CL95" s="138" t="s">
        <v>1</v>
      </c>
      <c r="CM95" s="138" t="s">
        <v>78</v>
      </c>
    </row>
    <row r="96">
      <c r="B96" s="20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19"/>
    </row>
    <row r="97" s="2" customFormat="1" ht="30" customHeight="1">
      <c r="A97" s="39"/>
      <c r="B97" s="40"/>
      <c r="C97" s="114" t="s">
        <v>88</v>
      </c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117">
        <f>ROUND(SUM(AG98:AG101), 2)</f>
        <v>0</v>
      </c>
      <c r="AH97" s="117"/>
      <c r="AI97" s="117"/>
      <c r="AJ97" s="117"/>
      <c r="AK97" s="117"/>
      <c r="AL97" s="117"/>
      <c r="AM97" s="117"/>
      <c r="AN97" s="117">
        <f>ROUND(SUM(AN98:AN101), 2)</f>
        <v>0</v>
      </c>
      <c r="AO97" s="117"/>
      <c r="AP97" s="117"/>
      <c r="AQ97" s="139"/>
      <c r="AR97" s="42"/>
      <c r="AS97" s="107" t="s">
        <v>89</v>
      </c>
      <c r="AT97" s="108" t="s">
        <v>90</v>
      </c>
      <c r="AU97" s="108" t="s">
        <v>42</v>
      </c>
      <c r="AV97" s="109" t="s">
        <v>65</v>
      </c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19.92" customHeight="1">
      <c r="A98" s="39"/>
      <c r="B98" s="40"/>
      <c r="C98" s="41"/>
      <c r="D98" s="140" t="s">
        <v>91</v>
      </c>
      <c r="E98" s="140"/>
      <c r="F98" s="140"/>
      <c r="G98" s="140"/>
      <c r="H98" s="140"/>
      <c r="I98" s="140"/>
      <c r="J98" s="140"/>
      <c r="K98" s="140"/>
      <c r="L98" s="140"/>
      <c r="M98" s="140"/>
      <c r="N98" s="140"/>
      <c r="O98" s="140"/>
      <c r="P98" s="140"/>
      <c r="Q98" s="140"/>
      <c r="R98" s="140"/>
      <c r="S98" s="140"/>
      <c r="T98" s="140"/>
      <c r="U98" s="140"/>
      <c r="V98" s="140"/>
      <c r="W98" s="140"/>
      <c r="X98" s="140"/>
      <c r="Y98" s="140"/>
      <c r="Z98" s="140"/>
      <c r="AA98" s="140"/>
      <c r="AB98" s="140"/>
      <c r="AC98" s="41"/>
      <c r="AD98" s="41"/>
      <c r="AE98" s="41"/>
      <c r="AF98" s="41"/>
      <c r="AG98" s="141">
        <f>ROUND(AG94 * AS98, 2)</f>
        <v>0</v>
      </c>
      <c r="AH98" s="142"/>
      <c r="AI98" s="142"/>
      <c r="AJ98" s="142"/>
      <c r="AK98" s="142"/>
      <c r="AL98" s="142"/>
      <c r="AM98" s="142"/>
      <c r="AN98" s="142">
        <f>ROUND(AG98 + AV98, 2)</f>
        <v>0</v>
      </c>
      <c r="AO98" s="142"/>
      <c r="AP98" s="142"/>
      <c r="AQ98" s="41"/>
      <c r="AR98" s="42"/>
      <c r="AS98" s="143">
        <v>0</v>
      </c>
      <c r="AT98" s="144" t="s">
        <v>92</v>
      </c>
      <c r="AU98" s="144" t="s">
        <v>43</v>
      </c>
      <c r="AV98" s="145">
        <f>ROUND(IF(AU98="základná",AG98*L32,IF(AU98="znížená",AG98*L33,0)), 2)</f>
        <v>0</v>
      </c>
      <c r="AW98" s="39"/>
      <c r="AX98" s="39"/>
      <c r="AY98" s="39"/>
      <c r="AZ98" s="39"/>
      <c r="BA98" s="39"/>
      <c r="BB98" s="39"/>
      <c r="BC98" s="39"/>
      <c r="BD98" s="39"/>
      <c r="BE98" s="39"/>
      <c r="BV98" s="16" t="s">
        <v>93</v>
      </c>
      <c r="BY98" s="146">
        <f>IF(AU98="základná",AV98,0)</f>
        <v>0</v>
      </c>
      <c r="BZ98" s="146">
        <f>IF(AU98="znížená",AV98,0)</f>
        <v>0</v>
      </c>
      <c r="CA98" s="146">
        <v>0</v>
      </c>
      <c r="CB98" s="146">
        <v>0</v>
      </c>
      <c r="CC98" s="146">
        <v>0</v>
      </c>
      <c r="CD98" s="146">
        <f>IF(AU98="základná",AG98,0)</f>
        <v>0</v>
      </c>
      <c r="CE98" s="146">
        <f>IF(AU98="znížená",AG98,0)</f>
        <v>0</v>
      </c>
      <c r="CF98" s="146">
        <f>IF(AU98="zákl. prenesená",AG98,0)</f>
        <v>0</v>
      </c>
      <c r="CG98" s="146">
        <f>IF(AU98="zníž. prenesená",AG98,0)</f>
        <v>0</v>
      </c>
      <c r="CH98" s="146">
        <f>IF(AU98="nulová",AG98,0)</f>
        <v>0</v>
      </c>
      <c r="CI98" s="16">
        <f>IF(AU98="základná",1,IF(AU98="znížená",2,IF(AU98="zákl. prenesená",4,IF(AU98="zníž. prenesená",5,3))))</f>
        <v>1</v>
      </c>
      <c r="CJ98" s="16">
        <f>IF(AT98="stavebná časť",1,IF(AT98="investičná časť",2,3))</f>
        <v>1</v>
      </c>
      <c r="CK98" s="16" t="str">
        <f>IF(D98="Vyplň vlastné","","x")</f>
        <v>x</v>
      </c>
    </row>
    <row r="99" s="2" customFormat="1" ht="19.92" customHeight="1">
      <c r="A99" s="39"/>
      <c r="B99" s="40"/>
      <c r="C99" s="41"/>
      <c r="D99" s="147" t="s">
        <v>94</v>
      </c>
      <c r="E99" s="140"/>
      <c r="F99" s="140"/>
      <c r="G99" s="140"/>
      <c r="H99" s="140"/>
      <c r="I99" s="140"/>
      <c r="J99" s="140"/>
      <c r="K99" s="140"/>
      <c r="L99" s="140"/>
      <c r="M99" s="140"/>
      <c r="N99" s="140"/>
      <c r="O99" s="140"/>
      <c r="P99" s="140"/>
      <c r="Q99" s="140"/>
      <c r="R99" s="140"/>
      <c r="S99" s="140"/>
      <c r="T99" s="140"/>
      <c r="U99" s="140"/>
      <c r="V99" s="140"/>
      <c r="W99" s="140"/>
      <c r="X99" s="140"/>
      <c r="Y99" s="140"/>
      <c r="Z99" s="140"/>
      <c r="AA99" s="140"/>
      <c r="AB99" s="140"/>
      <c r="AC99" s="41"/>
      <c r="AD99" s="41"/>
      <c r="AE99" s="41"/>
      <c r="AF99" s="41"/>
      <c r="AG99" s="141">
        <f>ROUND(AG94 * AS99, 2)</f>
        <v>0</v>
      </c>
      <c r="AH99" s="142"/>
      <c r="AI99" s="142"/>
      <c r="AJ99" s="142"/>
      <c r="AK99" s="142"/>
      <c r="AL99" s="142"/>
      <c r="AM99" s="142"/>
      <c r="AN99" s="142">
        <f>ROUND(AG99 + AV99, 2)</f>
        <v>0</v>
      </c>
      <c r="AO99" s="142"/>
      <c r="AP99" s="142"/>
      <c r="AQ99" s="41"/>
      <c r="AR99" s="42"/>
      <c r="AS99" s="143">
        <v>0</v>
      </c>
      <c r="AT99" s="144" t="s">
        <v>92</v>
      </c>
      <c r="AU99" s="144" t="s">
        <v>43</v>
      </c>
      <c r="AV99" s="145">
        <f>ROUND(IF(AU99="základná",AG99*L32,IF(AU99="znížená",AG99*L33,0)), 2)</f>
        <v>0</v>
      </c>
      <c r="AW99" s="39"/>
      <c r="AX99" s="39"/>
      <c r="AY99" s="39"/>
      <c r="AZ99" s="39"/>
      <c r="BA99" s="39"/>
      <c r="BB99" s="39"/>
      <c r="BC99" s="39"/>
      <c r="BD99" s="39"/>
      <c r="BE99" s="39"/>
      <c r="BV99" s="16" t="s">
        <v>95</v>
      </c>
      <c r="BY99" s="146">
        <f>IF(AU99="základná",AV99,0)</f>
        <v>0</v>
      </c>
      <c r="BZ99" s="146">
        <f>IF(AU99="znížená",AV99,0)</f>
        <v>0</v>
      </c>
      <c r="CA99" s="146">
        <v>0</v>
      </c>
      <c r="CB99" s="146">
        <v>0</v>
      </c>
      <c r="CC99" s="146">
        <v>0</v>
      </c>
      <c r="CD99" s="146">
        <f>IF(AU99="základná",AG99,0)</f>
        <v>0</v>
      </c>
      <c r="CE99" s="146">
        <f>IF(AU99="znížená",AG99,0)</f>
        <v>0</v>
      </c>
      <c r="CF99" s="146">
        <f>IF(AU99="zákl. prenesená",AG99,0)</f>
        <v>0</v>
      </c>
      <c r="CG99" s="146">
        <f>IF(AU99="zníž. prenesená",AG99,0)</f>
        <v>0</v>
      </c>
      <c r="CH99" s="146">
        <f>IF(AU99="nulová",AG99,0)</f>
        <v>0</v>
      </c>
      <c r="CI99" s="16">
        <f>IF(AU99="základná",1,IF(AU99="znížená",2,IF(AU99="zákl. prenesená",4,IF(AU99="zníž. prenesená",5,3))))</f>
        <v>1</v>
      </c>
      <c r="CJ99" s="16">
        <f>IF(AT99="stavebná časť",1,IF(AT99="investičná časť",2,3))</f>
        <v>1</v>
      </c>
      <c r="CK99" s="16" t="str">
        <f>IF(D99="Vyplň vlastné","","x")</f>
        <v/>
      </c>
    </row>
    <row r="100" s="2" customFormat="1" ht="19.92" customHeight="1">
      <c r="A100" s="39"/>
      <c r="B100" s="40"/>
      <c r="C100" s="41"/>
      <c r="D100" s="147" t="s">
        <v>94</v>
      </c>
      <c r="E100" s="140"/>
      <c r="F100" s="140"/>
      <c r="G100" s="140"/>
      <c r="H100" s="140"/>
      <c r="I100" s="140"/>
      <c r="J100" s="140"/>
      <c r="K100" s="140"/>
      <c r="L100" s="140"/>
      <c r="M100" s="140"/>
      <c r="N100" s="140"/>
      <c r="O100" s="140"/>
      <c r="P100" s="140"/>
      <c r="Q100" s="140"/>
      <c r="R100" s="140"/>
      <c r="S100" s="140"/>
      <c r="T100" s="140"/>
      <c r="U100" s="140"/>
      <c r="V100" s="140"/>
      <c r="W100" s="140"/>
      <c r="X100" s="140"/>
      <c r="Y100" s="140"/>
      <c r="Z100" s="140"/>
      <c r="AA100" s="140"/>
      <c r="AB100" s="140"/>
      <c r="AC100" s="41"/>
      <c r="AD100" s="41"/>
      <c r="AE100" s="41"/>
      <c r="AF100" s="41"/>
      <c r="AG100" s="141">
        <f>ROUND(AG94 * AS100, 2)</f>
        <v>0</v>
      </c>
      <c r="AH100" s="142"/>
      <c r="AI100" s="142"/>
      <c r="AJ100" s="142"/>
      <c r="AK100" s="142"/>
      <c r="AL100" s="142"/>
      <c r="AM100" s="142"/>
      <c r="AN100" s="142">
        <f>ROUND(AG100 + AV100, 2)</f>
        <v>0</v>
      </c>
      <c r="AO100" s="142"/>
      <c r="AP100" s="142"/>
      <c r="AQ100" s="41"/>
      <c r="AR100" s="42"/>
      <c r="AS100" s="143">
        <v>0</v>
      </c>
      <c r="AT100" s="144" t="s">
        <v>92</v>
      </c>
      <c r="AU100" s="144" t="s">
        <v>43</v>
      </c>
      <c r="AV100" s="145">
        <f>ROUND(IF(AU100="základná",AG100*L32,IF(AU100="znížená",AG100*L33,0)), 2)</f>
        <v>0</v>
      </c>
      <c r="AW100" s="39"/>
      <c r="AX100" s="39"/>
      <c r="AY100" s="39"/>
      <c r="AZ100" s="39"/>
      <c r="BA100" s="39"/>
      <c r="BB100" s="39"/>
      <c r="BC100" s="39"/>
      <c r="BD100" s="39"/>
      <c r="BE100" s="39"/>
      <c r="BV100" s="16" t="s">
        <v>95</v>
      </c>
      <c r="BY100" s="146">
        <f>IF(AU100="základná",AV100,0)</f>
        <v>0</v>
      </c>
      <c r="BZ100" s="146">
        <f>IF(AU100="znížená",AV100,0)</f>
        <v>0</v>
      </c>
      <c r="CA100" s="146">
        <v>0</v>
      </c>
      <c r="CB100" s="146">
        <v>0</v>
      </c>
      <c r="CC100" s="146">
        <v>0</v>
      </c>
      <c r="CD100" s="146">
        <f>IF(AU100="základná",AG100,0)</f>
        <v>0</v>
      </c>
      <c r="CE100" s="146">
        <f>IF(AU100="znížená",AG100,0)</f>
        <v>0</v>
      </c>
      <c r="CF100" s="146">
        <f>IF(AU100="zákl. prenesená",AG100,0)</f>
        <v>0</v>
      </c>
      <c r="CG100" s="146">
        <f>IF(AU100="zníž. prenesená",AG100,0)</f>
        <v>0</v>
      </c>
      <c r="CH100" s="146">
        <f>IF(AU100="nulová",AG100,0)</f>
        <v>0</v>
      </c>
      <c r="CI100" s="16">
        <f>IF(AU100="základná",1,IF(AU100="znížená",2,IF(AU100="zákl. prenesená",4,IF(AU100="zníž. prenesená",5,3))))</f>
        <v>1</v>
      </c>
      <c r="CJ100" s="16">
        <f>IF(AT100="stavebná časť",1,IF(AT100="investičná časť",2,3))</f>
        <v>1</v>
      </c>
      <c r="CK100" s="16" t="str">
        <f>IF(D100="Vyplň vlastné","","x")</f>
        <v/>
      </c>
    </row>
    <row r="101" s="2" customFormat="1" ht="19.92" customHeight="1">
      <c r="A101" s="39"/>
      <c r="B101" s="40"/>
      <c r="C101" s="41"/>
      <c r="D101" s="147" t="s">
        <v>94</v>
      </c>
      <c r="E101" s="140"/>
      <c r="F101" s="140"/>
      <c r="G101" s="140"/>
      <c r="H101" s="140"/>
      <c r="I101" s="140"/>
      <c r="J101" s="140"/>
      <c r="K101" s="140"/>
      <c r="L101" s="140"/>
      <c r="M101" s="140"/>
      <c r="N101" s="140"/>
      <c r="O101" s="140"/>
      <c r="P101" s="140"/>
      <c r="Q101" s="140"/>
      <c r="R101" s="140"/>
      <c r="S101" s="140"/>
      <c r="T101" s="140"/>
      <c r="U101" s="140"/>
      <c r="V101" s="140"/>
      <c r="W101" s="140"/>
      <c r="X101" s="140"/>
      <c r="Y101" s="140"/>
      <c r="Z101" s="140"/>
      <c r="AA101" s="140"/>
      <c r="AB101" s="140"/>
      <c r="AC101" s="41"/>
      <c r="AD101" s="41"/>
      <c r="AE101" s="41"/>
      <c r="AF101" s="41"/>
      <c r="AG101" s="141">
        <f>ROUND(AG94 * AS101, 2)</f>
        <v>0</v>
      </c>
      <c r="AH101" s="142"/>
      <c r="AI101" s="142"/>
      <c r="AJ101" s="142"/>
      <c r="AK101" s="142"/>
      <c r="AL101" s="142"/>
      <c r="AM101" s="142"/>
      <c r="AN101" s="142">
        <f>ROUND(AG101 + AV101, 2)</f>
        <v>0</v>
      </c>
      <c r="AO101" s="142"/>
      <c r="AP101" s="142"/>
      <c r="AQ101" s="41"/>
      <c r="AR101" s="42"/>
      <c r="AS101" s="148">
        <v>0</v>
      </c>
      <c r="AT101" s="149" t="s">
        <v>92</v>
      </c>
      <c r="AU101" s="149" t="s">
        <v>43</v>
      </c>
      <c r="AV101" s="150">
        <f>ROUND(IF(AU101="základná",AG101*L32,IF(AU101="znížená",AG101*L33,0)), 2)</f>
        <v>0</v>
      </c>
      <c r="AW101" s="39"/>
      <c r="AX101" s="39"/>
      <c r="AY101" s="39"/>
      <c r="AZ101" s="39"/>
      <c r="BA101" s="39"/>
      <c r="BB101" s="39"/>
      <c r="BC101" s="39"/>
      <c r="BD101" s="39"/>
      <c r="BE101" s="39"/>
      <c r="BV101" s="16" t="s">
        <v>95</v>
      </c>
      <c r="BY101" s="146">
        <f>IF(AU101="základná",AV101,0)</f>
        <v>0</v>
      </c>
      <c r="BZ101" s="146">
        <f>IF(AU101="znížená",AV101,0)</f>
        <v>0</v>
      </c>
      <c r="CA101" s="146">
        <v>0</v>
      </c>
      <c r="CB101" s="146">
        <v>0</v>
      </c>
      <c r="CC101" s="146">
        <v>0</v>
      </c>
      <c r="CD101" s="146">
        <f>IF(AU101="základná",AG101,0)</f>
        <v>0</v>
      </c>
      <c r="CE101" s="146">
        <f>IF(AU101="znížená",AG101,0)</f>
        <v>0</v>
      </c>
      <c r="CF101" s="146">
        <f>IF(AU101="zákl. prenesená",AG101,0)</f>
        <v>0</v>
      </c>
      <c r="CG101" s="146">
        <f>IF(AU101="zníž. prenesená",AG101,0)</f>
        <v>0</v>
      </c>
      <c r="CH101" s="146">
        <f>IF(AU101="nulová",AG101,0)</f>
        <v>0</v>
      </c>
      <c r="CI101" s="16">
        <f>IF(AU101="základná",1,IF(AU101="znížená",2,IF(AU101="zákl. prenesená",4,IF(AU101="zníž. prenesená",5,3))))</f>
        <v>1</v>
      </c>
      <c r="CJ101" s="16">
        <f>IF(AT101="stavebná časť",1,IF(AT101="investičná časť",2,3))</f>
        <v>1</v>
      </c>
      <c r="CK101" s="16" t="str">
        <f>IF(D101="Vyplň vlastné","","x")</f>
        <v/>
      </c>
    </row>
    <row r="102" s="2" customFormat="1" ht="10.8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2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  <row r="103" s="2" customFormat="1" ht="30" customHeight="1">
      <c r="A103" s="39"/>
      <c r="B103" s="40"/>
      <c r="C103" s="151" t="s">
        <v>96</v>
      </c>
      <c r="D103" s="152"/>
      <c r="E103" s="152"/>
      <c r="F103" s="152"/>
      <c r="G103" s="152"/>
      <c r="H103" s="152"/>
      <c r="I103" s="152"/>
      <c r="J103" s="152"/>
      <c r="K103" s="152"/>
      <c r="L103" s="152"/>
      <c r="M103" s="152"/>
      <c r="N103" s="152"/>
      <c r="O103" s="152"/>
      <c r="P103" s="152"/>
      <c r="Q103" s="152"/>
      <c r="R103" s="152"/>
      <c r="S103" s="152"/>
      <c r="T103" s="152"/>
      <c r="U103" s="152"/>
      <c r="V103" s="152"/>
      <c r="W103" s="152"/>
      <c r="X103" s="152"/>
      <c r="Y103" s="152"/>
      <c r="Z103" s="152"/>
      <c r="AA103" s="152"/>
      <c r="AB103" s="152"/>
      <c r="AC103" s="152"/>
      <c r="AD103" s="152"/>
      <c r="AE103" s="152"/>
      <c r="AF103" s="152"/>
      <c r="AG103" s="153">
        <f>ROUND(AG94 + AG97, 2)</f>
        <v>0</v>
      </c>
      <c r="AH103" s="153"/>
      <c r="AI103" s="153"/>
      <c r="AJ103" s="153"/>
      <c r="AK103" s="153"/>
      <c r="AL103" s="153"/>
      <c r="AM103" s="153"/>
      <c r="AN103" s="153">
        <f>ROUND(AN94 + AN97, 2)</f>
        <v>0</v>
      </c>
      <c r="AO103" s="153"/>
      <c r="AP103" s="153"/>
      <c r="AQ103" s="152"/>
      <c r="AR103" s="42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  <row r="104" s="2" customFormat="1" ht="6.96" customHeight="1">
      <c r="A104" s="39"/>
      <c r="B104" s="73"/>
      <c r="C104" s="74"/>
      <c r="D104" s="74"/>
      <c r="E104" s="74"/>
      <c r="F104" s="74"/>
      <c r="G104" s="74"/>
      <c r="H104" s="74"/>
      <c r="I104" s="74"/>
      <c r="J104" s="74"/>
      <c r="K104" s="74"/>
      <c r="L104" s="74"/>
      <c r="M104" s="74"/>
      <c r="N104" s="74"/>
      <c r="O104" s="74"/>
      <c r="P104" s="74"/>
      <c r="Q104" s="74"/>
      <c r="R104" s="74"/>
      <c r="S104" s="74"/>
      <c r="T104" s="74"/>
      <c r="U104" s="74"/>
      <c r="V104" s="74"/>
      <c r="W104" s="74"/>
      <c r="X104" s="74"/>
      <c r="Y104" s="74"/>
      <c r="Z104" s="74"/>
      <c r="AA104" s="74"/>
      <c r="AB104" s="74"/>
      <c r="AC104" s="74"/>
      <c r="AD104" s="74"/>
      <c r="AE104" s="74"/>
      <c r="AF104" s="74"/>
      <c r="AG104" s="74"/>
      <c r="AH104" s="74"/>
      <c r="AI104" s="74"/>
      <c r="AJ104" s="74"/>
      <c r="AK104" s="74"/>
      <c r="AL104" s="74"/>
      <c r="AM104" s="74"/>
      <c r="AN104" s="74"/>
      <c r="AO104" s="74"/>
      <c r="AP104" s="74"/>
      <c r="AQ104" s="74"/>
      <c r="AR104" s="42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</sheetData>
  <sheetProtection sheet="1" formatColumns="0" formatRows="0" objects="1" scenarios="1" spinCount="100000" saltValue="a9h0PVP0lfOVFDmWTHyO7wceJDi6nu8M2AQtEQxLVFqWV5nOeo5G40AFBN2Tqbz28cuzDTKPYG0MlF1/4iOZkw==" hashValue="g/FCjKtulDeZD9TE/EehYrF3Clpe3HK7gMbisbe8vS+xYn8R1KY5O49LCYYTeOtws3Vv3brwTRSUWIL+Grw3Zw==" algorithmName="SHA-512" password="C549"/>
  <mergeCells count="60">
    <mergeCell ref="L85:AO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8:AM98"/>
    <mergeCell ref="D98:AB98"/>
    <mergeCell ref="AN98:AP98"/>
    <mergeCell ref="AG99:AM99"/>
    <mergeCell ref="D99:AB99"/>
    <mergeCell ref="AN99:AP99"/>
    <mergeCell ref="D100:AB100"/>
    <mergeCell ref="AG100:AM100"/>
    <mergeCell ref="AN100:AP100"/>
    <mergeCell ref="D101:AB101"/>
    <mergeCell ref="AG101:AM101"/>
    <mergeCell ref="AN101:AP101"/>
    <mergeCell ref="AG94:AM94"/>
    <mergeCell ref="AN94:AP94"/>
    <mergeCell ref="AG97:AM97"/>
    <mergeCell ref="AN97:AP97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2:AE32"/>
    <mergeCell ref="AK32:AO32"/>
    <mergeCell ref="L33:P33"/>
    <mergeCell ref="AK33:AO33"/>
    <mergeCell ref="W33:AE33"/>
    <mergeCell ref="L34:P34"/>
    <mergeCell ref="AK34:AO34"/>
    <mergeCell ref="W34:AE34"/>
    <mergeCell ref="W35:AE35"/>
    <mergeCell ref="L35:P35"/>
    <mergeCell ref="AK35:AO35"/>
    <mergeCell ref="AK36:AO36"/>
    <mergeCell ref="L36:P36"/>
    <mergeCell ref="W36:AE36"/>
    <mergeCell ref="X38:AB38"/>
    <mergeCell ref="AK38:AO38"/>
    <mergeCell ref="AR2:BE2"/>
  </mergeCells>
  <dataValidations count="2">
    <dataValidation type="list" allowBlank="1" showInputMessage="1" showErrorMessage="1" error="Povolené sú hodnoty základná, znížená, nulová." sqref="AU97:AU101">
      <formula1>"základná, znížená, nulová"</formula1>
    </dataValidation>
    <dataValidation type="list" allowBlank="1" showInputMessage="1" showErrorMessage="1" error="Povolené sú hodnoty stavebná časť, technologická časť, investičná časť." sqref="AT97:AT101">
      <formula1>"stavebná časť, technologická časť, investičná časť"</formula1>
    </dataValidation>
  </dataValidations>
  <hyperlinks>
    <hyperlink ref="A95" location="'02 - PARKOVISKO1_Nová pa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  <c r="AZ2" s="154" t="s">
        <v>97</v>
      </c>
      <c r="BA2" s="154" t="s">
        <v>1</v>
      </c>
      <c r="BB2" s="154" t="s">
        <v>1</v>
      </c>
      <c r="BC2" s="154" t="s">
        <v>98</v>
      </c>
      <c r="BD2" s="154" t="s">
        <v>99</v>
      </c>
    </row>
    <row r="3" s="1" customFormat="1" ht="6.96" customHeight="1">
      <c r="B3" s="155"/>
      <c r="C3" s="156"/>
      <c r="D3" s="156"/>
      <c r="E3" s="156"/>
      <c r="F3" s="156"/>
      <c r="G3" s="156"/>
      <c r="H3" s="156"/>
      <c r="I3" s="156"/>
      <c r="J3" s="156"/>
      <c r="K3" s="156"/>
      <c r="L3" s="19"/>
      <c r="AT3" s="16" t="s">
        <v>78</v>
      </c>
      <c r="AZ3" s="154" t="s">
        <v>100</v>
      </c>
      <c r="BA3" s="154" t="s">
        <v>101</v>
      </c>
      <c r="BB3" s="154" t="s">
        <v>1</v>
      </c>
      <c r="BC3" s="154" t="s">
        <v>102</v>
      </c>
      <c r="BD3" s="154" t="s">
        <v>99</v>
      </c>
    </row>
    <row r="4" s="1" customFormat="1" ht="24.96" customHeight="1">
      <c r="B4" s="19"/>
      <c r="D4" s="157" t="s">
        <v>103</v>
      </c>
      <c r="L4" s="19"/>
      <c r="M4" s="158" t="s">
        <v>9</v>
      </c>
      <c r="AT4" s="16" t="s">
        <v>4</v>
      </c>
      <c r="AZ4" s="154" t="s">
        <v>104</v>
      </c>
      <c r="BA4" s="154" t="s">
        <v>1</v>
      </c>
      <c r="BB4" s="154" t="s">
        <v>1</v>
      </c>
      <c r="BC4" s="154" t="s">
        <v>105</v>
      </c>
      <c r="BD4" s="154" t="s">
        <v>99</v>
      </c>
    </row>
    <row r="5" s="1" customFormat="1" ht="6.96" customHeight="1">
      <c r="B5" s="19"/>
      <c r="L5" s="19"/>
      <c r="AZ5" s="154" t="s">
        <v>106</v>
      </c>
      <c r="BA5" s="154" t="s">
        <v>101</v>
      </c>
      <c r="BB5" s="154" t="s">
        <v>1</v>
      </c>
      <c r="BC5" s="154" t="s">
        <v>107</v>
      </c>
      <c r="BD5" s="154" t="s">
        <v>99</v>
      </c>
    </row>
    <row r="6" s="1" customFormat="1" ht="12" customHeight="1">
      <c r="B6" s="19"/>
      <c r="D6" s="159" t="s">
        <v>15</v>
      </c>
      <c r="L6" s="19"/>
      <c r="AZ6" s="154" t="s">
        <v>108</v>
      </c>
      <c r="BA6" s="154" t="s">
        <v>1</v>
      </c>
      <c r="BB6" s="154" t="s">
        <v>1</v>
      </c>
      <c r="BC6" s="154" t="s">
        <v>109</v>
      </c>
      <c r="BD6" s="154" t="s">
        <v>99</v>
      </c>
    </row>
    <row r="7" s="1" customFormat="1" ht="16.5" customHeight="1">
      <c r="B7" s="19"/>
      <c r="E7" s="160" t="str">
        <f>'Rekapitulácia stavby'!K6</f>
        <v>DPB Olejkárska 1</v>
      </c>
      <c r="F7" s="159"/>
      <c r="G7" s="159"/>
      <c r="H7" s="159"/>
      <c r="L7" s="19"/>
      <c r="AZ7" s="154" t="s">
        <v>110</v>
      </c>
      <c r="BA7" s="154" t="s">
        <v>111</v>
      </c>
      <c r="BB7" s="154" t="s">
        <v>1</v>
      </c>
      <c r="BC7" s="154" t="s">
        <v>112</v>
      </c>
      <c r="BD7" s="154" t="s">
        <v>99</v>
      </c>
    </row>
    <row r="8" s="2" customFormat="1" ht="12" customHeight="1">
      <c r="A8" s="39"/>
      <c r="B8" s="42"/>
      <c r="C8" s="39"/>
      <c r="D8" s="159" t="s">
        <v>113</v>
      </c>
      <c r="E8" s="39"/>
      <c r="F8" s="39"/>
      <c r="G8" s="39"/>
      <c r="H8" s="39"/>
      <c r="I8" s="39"/>
      <c r="J8" s="39"/>
      <c r="K8" s="39"/>
      <c r="L8" s="70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2"/>
      <c r="C9" s="39"/>
      <c r="D9" s="39"/>
      <c r="E9" s="161" t="s">
        <v>114</v>
      </c>
      <c r="F9" s="39"/>
      <c r="G9" s="39"/>
      <c r="H9" s="39"/>
      <c r="I9" s="39"/>
      <c r="J9" s="39"/>
      <c r="K9" s="39"/>
      <c r="L9" s="70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2"/>
      <c r="C10" s="39"/>
      <c r="D10" s="39"/>
      <c r="E10" s="39"/>
      <c r="F10" s="39"/>
      <c r="G10" s="39"/>
      <c r="H10" s="39"/>
      <c r="I10" s="39"/>
      <c r="J10" s="39"/>
      <c r="K10" s="39"/>
      <c r="L10" s="70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2"/>
      <c r="C11" s="39"/>
      <c r="D11" s="159" t="s">
        <v>17</v>
      </c>
      <c r="E11" s="39"/>
      <c r="F11" s="162" t="s">
        <v>1</v>
      </c>
      <c r="G11" s="39"/>
      <c r="H11" s="39"/>
      <c r="I11" s="159" t="s">
        <v>18</v>
      </c>
      <c r="J11" s="162" t="s">
        <v>1</v>
      </c>
      <c r="K11" s="39"/>
      <c r="L11" s="70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2"/>
      <c r="C12" s="39"/>
      <c r="D12" s="159" t="s">
        <v>19</v>
      </c>
      <c r="E12" s="39"/>
      <c r="F12" s="162" t="s">
        <v>20</v>
      </c>
      <c r="G12" s="39"/>
      <c r="H12" s="39"/>
      <c r="I12" s="159" t="s">
        <v>21</v>
      </c>
      <c r="J12" s="163" t="str">
        <f>'Rekapitulácia stavby'!AN8</f>
        <v>24. 1. 2024</v>
      </c>
      <c r="K12" s="39"/>
      <c r="L12" s="70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2"/>
      <c r="C13" s="39"/>
      <c r="D13" s="39"/>
      <c r="E13" s="39"/>
      <c r="F13" s="39"/>
      <c r="G13" s="39"/>
      <c r="H13" s="39"/>
      <c r="I13" s="39"/>
      <c r="J13" s="39"/>
      <c r="K13" s="39"/>
      <c r="L13" s="70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2"/>
      <c r="C14" s="39"/>
      <c r="D14" s="159" t="s">
        <v>23</v>
      </c>
      <c r="E14" s="39"/>
      <c r="F14" s="39"/>
      <c r="G14" s="39"/>
      <c r="H14" s="39"/>
      <c r="I14" s="159" t="s">
        <v>24</v>
      </c>
      <c r="J14" s="162" t="s">
        <v>25</v>
      </c>
      <c r="K14" s="39"/>
      <c r="L14" s="70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2"/>
      <c r="C15" s="39"/>
      <c r="D15" s="39"/>
      <c r="E15" s="162" t="s">
        <v>26</v>
      </c>
      <c r="F15" s="39"/>
      <c r="G15" s="39"/>
      <c r="H15" s="39"/>
      <c r="I15" s="159" t="s">
        <v>27</v>
      </c>
      <c r="J15" s="162" t="s">
        <v>28</v>
      </c>
      <c r="K15" s="39"/>
      <c r="L15" s="70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2"/>
      <c r="C16" s="39"/>
      <c r="D16" s="39"/>
      <c r="E16" s="39"/>
      <c r="F16" s="39"/>
      <c r="G16" s="39"/>
      <c r="H16" s="39"/>
      <c r="I16" s="39"/>
      <c r="J16" s="39"/>
      <c r="K16" s="39"/>
      <c r="L16" s="70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2"/>
      <c r="C17" s="39"/>
      <c r="D17" s="159" t="s">
        <v>29</v>
      </c>
      <c r="E17" s="39"/>
      <c r="F17" s="39"/>
      <c r="G17" s="39"/>
      <c r="H17" s="39"/>
      <c r="I17" s="159" t="s">
        <v>24</v>
      </c>
      <c r="J17" s="32" t="str">
        <f>'Rekapitulácia stavby'!AN13</f>
        <v>Vyplň údaj</v>
      </c>
      <c r="K17" s="39"/>
      <c r="L17" s="70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2"/>
      <c r="C18" s="39"/>
      <c r="D18" s="39"/>
      <c r="E18" s="32" t="str">
        <f>'Rekapitulácia stavby'!E14</f>
        <v>Vyplň údaj</v>
      </c>
      <c r="F18" s="162"/>
      <c r="G18" s="162"/>
      <c r="H18" s="162"/>
      <c r="I18" s="159" t="s">
        <v>27</v>
      </c>
      <c r="J18" s="32" t="str">
        <f>'Rekapitulácia stavby'!AN14</f>
        <v>Vyplň údaj</v>
      </c>
      <c r="K18" s="39"/>
      <c r="L18" s="70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2"/>
      <c r="C19" s="39"/>
      <c r="D19" s="39"/>
      <c r="E19" s="39"/>
      <c r="F19" s="39"/>
      <c r="G19" s="39"/>
      <c r="H19" s="39"/>
      <c r="I19" s="39"/>
      <c r="J19" s="39"/>
      <c r="K19" s="39"/>
      <c r="L19" s="70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2"/>
      <c r="C20" s="39"/>
      <c r="D20" s="159" t="s">
        <v>31</v>
      </c>
      <c r="E20" s="39"/>
      <c r="F20" s="39"/>
      <c r="G20" s="39"/>
      <c r="H20" s="39"/>
      <c r="I20" s="159" t="s">
        <v>24</v>
      </c>
      <c r="J20" s="162" t="str">
        <f>IF('Rekapitulácia stavby'!AN16="","",'Rekapitulácia stavby'!AN16)</f>
        <v/>
      </c>
      <c r="K20" s="39"/>
      <c r="L20" s="70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2"/>
      <c r="C21" s="39"/>
      <c r="D21" s="39"/>
      <c r="E21" s="162" t="str">
        <f>IF('Rekapitulácia stavby'!E17="","",'Rekapitulácia stavby'!E17)</f>
        <v xml:space="preserve"> </v>
      </c>
      <c r="F21" s="39"/>
      <c r="G21" s="39"/>
      <c r="H21" s="39"/>
      <c r="I21" s="159" t="s">
        <v>27</v>
      </c>
      <c r="J21" s="162" t="str">
        <f>IF('Rekapitulácia stavby'!AN17="","",'Rekapitulácia stavby'!AN17)</f>
        <v/>
      </c>
      <c r="K21" s="39"/>
      <c r="L21" s="70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2"/>
      <c r="C22" s="39"/>
      <c r="D22" s="39"/>
      <c r="E22" s="39"/>
      <c r="F22" s="39"/>
      <c r="G22" s="39"/>
      <c r="H22" s="39"/>
      <c r="I22" s="39"/>
      <c r="J22" s="39"/>
      <c r="K22" s="39"/>
      <c r="L22" s="70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2"/>
      <c r="C23" s="39"/>
      <c r="D23" s="159" t="s">
        <v>34</v>
      </c>
      <c r="E23" s="39"/>
      <c r="F23" s="39"/>
      <c r="G23" s="39"/>
      <c r="H23" s="39"/>
      <c r="I23" s="159" t="s">
        <v>24</v>
      </c>
      <c r="J23" s="162" t="str">
        <f>IF('Rekapitulácia stavby'!AN19="","",'Rekapitulácia stavby'!AN19)</f>
        <v/>
      </c>
      <c r="K23" s="39"/>
      <c r="L23" s="70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2"/>
      <c r="C24" s="39"/>
      <c r="D24" s="39"/>
      <c r="E24" s="162" t="str">
        <f>IF('Rekapitulácia stavby'!E20="","",'Rekapitulácia stavby'!E20)</f>
        <v xml:space="preserve"> </v>
      </c>
      <c r="F24" s="39"/>
      <c r="G24" s="39"/>
      <c r="H24" s="39"/>
      <c r="I24" s="159" t="s">
        <v>27</v>
      </c>
      <c r="J24" s="162" t="str">
        <f>IF('Rekapitulácia stavby'!AN20="","",'Rekapitulácia stavby'!AN20)</f>
        <v/>
      </c>
      <c r="K24" s="39"/>
      <c r="L24" s="70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2"/>
      <c r="C25" s="39"/>
      <c r="D25" s="39"/>
      <c r="E25" s="39"/>
      <c r="F25" s="39"/>
      <c r="G25" s="39"/>
      <c r="H25" s="39"/>
      <c r="I25" s="39"/>
      <c r="J25" s="39"/>
      <c r="K25" s="39"/>
      <c r="L25" s="70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2"/>
      <c r="C26" s="39"/>
      <c r="D26" s="159" t="s">
        <v>35</v>
      </c>
      <c r="E26" s="39"/>
      <c r="F26" s="39"/>
      <c r="G26" s="39"/>
      <c r="H26" s="39"/>
      <c r="I26" s="39"/>
      <c r="J26" s="39"/>
      <c r="K26" s="39"/>
      <c r="L26" s="70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64"/>
      <c r="B27" s="165"/>
      <c r="C27" s="164"/>
      <c r="D27" s="164"/>
      <c r="E27" s="166" t="s">
        <v>1</v>
      </c>
      <c r="F27" s="166"/>
      <c r="G27" s="166"/>
      <c r="H27" s="166"/>
      <c r="I27" s="164"/>
      <c r="J27" s="164"/>
      <c r="K27" s="164"/>
      <c r="L27" s="167"/>
      <c r="S27" s="164"/>
      <c r="T27" s="164"/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/>
    </row>
    <row r="28" s="2" customFormat="1" ht="6.96" customHeight="1">
      <c r="A28" s="39"/>
      <c r="B28" s="42"/>
      <c r="C28" s="39"/>
      <c r="D28" s="39"/>
      <c r="E28" s="39"/>
      <c r="F28" s="39"/>
      <c r="G28" s="39"/>
      <c r="H28" s="39"/>
      <c r="I28" s="39"/>
      <c r="J28" s="39"/>
      <c r="K28" s="39"/>
      <c r="L28" s="70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2"/>
      <c r="C29" s="39"/>
      <c r="D29" s="168"/>
      <c r="E29" s="168"/>
      <c r="F29" s="168"/>
      <c r="G29" s="168"/>
      <c r="H29" s="168"/>
      <c r="I29" s="168"/>
      <c r="J29" s="168"/>
      <c r="K29" s="168"/>
      <c r="L29" s="70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2"/>
      <c r="C30" s="39"/>
      <c r="D30" s="162" t="s">
        <v>115</v>
      </c>
      <c r="E30" s="39"/>
      <c r="F30" s="39"/>
      <c r="G30" s="39"/>
      <c r="H30" s="39"/>
      <c r="I30" s="39"/>
      <c r="J30" s="169">
        <f>J96</f>
        <v>0</v>
      </c>
      <c r="K30" s="39"/>
      <c r="L30" s="70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2"/>
      <c r="C31" s="39"/>
      <c r="D31" s="170" t="s">
        <v>91</v>
      </c>
      <c r="E31" s="39"/>
      <c r="F31" s="39"/>
      <c r="G31" s="39"/>
      <c r="H31" s="39"/>
      <c r="I31" s="39"/>
      <c r="J31" s="169">
        <f>J110</f>
        <v>0</v>
      </c>
      <c r="K31" s="39"/>
      <c r="L31" s="70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2"/>
      <c r="C32" s="39"/>
      <c r="D32" s="171" t="s">
        <v>38</v>
      </c>
      <c r="E32" s="39"/>
      <c r="F32" s="39"/>
      <c r="G32" s="39"/>
      <c r="H32" s="39"/>
      <c r="I32" s="39"/>
      <c r="J32" s="172">
        <f>ROUND(J30 + J31, 2)</f>
        <v>0</v>
      </c>
      <c r="K32" s="39"/>
      <c r="L32" s="70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2"/>
      <c r="C33" s="39"/>
      <c r="D33" s="168"/>
      <c r="E33" s="168"/>
      <c r="F33" s="168"/>
      <c r="G33" s="168"/>
      <c r="H33" s="168"/>
      <c r="I33" s="168"/>
      <c r="J33" s="168"/>
      <c r="K33" s="168"/>
      <c r="L33" s="70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2"/>
      <c r="C34" s="39"/>
      <c r="D34" s="39"/>
      <c r="E34" s="39"/>
      <c r="F34" s="173" t="s">
        <v>40</v>
      </c>
      <c r="G34" s="39"/>
      <c r="H34" s="39"/>
      <c r="I34" s="173" t="s">
        <v>39</v>
      </c>
      <c r="J34" s="173" t="s">
        <v>41</v>
      </c>
      <c r="K34" s="39"/>
      <c r="L34" s="7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2"/>
      <c r="C35" s="39"/>
      <c r="D35" s="174" t="s">
        <v>42</v>
      </c>
      <c r="E35" s="175" t="s">
        <v>43</v>
      </c>
      <c r="F35" s="176">
        <f>ROUND((ROUND((SUM(BE110:BE117) + SUM(BE137:BE248)),  2) + SUM(BE250:BE254)), 2)</f>
        <v>0</v>
      </c>
      <c r="G35" s="177"/>
      <c r="H35" s="177"/>
      <c r="I35" s="178">
        <v>0.20000000000000001</v>
      </c>
      <c r="J35" s="176">
        <f>ROUND((ROUND(((SUM(BE110:BE117) + SUM(BE137:BE248))*I35),  2) + (SUM(BE250:BE254)*I35)), 2)</f>
        <v>0</v>
      </c>
      <c r="K35" s="39"/>
      <c r="L35" s="70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2"/>
      <c r="C36" s="39"/>
      <c r="D36" s="39"/>
      <c r="E36" s="175" t="s">
        <v>44</v>
      </c>
      <c r="F36" s="176">
        <f>ROUND((ROUND((SUM(BF110:BF117) + SUM(BF137:BF248)),  2) + SUM(BF250:BF254)), 2)</f>
        <v>0</v>
      </c>
      <c r="G36" s="177"/>
      <c r="H36" s="177"/>
      <c r="I36" s="178">
        <v>0.20000000000000001</v>
      </c>
      <c r="J36" s="176">
        <f>ROUND((ROUND(((SUM(BF110:BF117) + SUM(BF137:BF248))*I36),  2) + (SUM(BF250:BF254)*I36)), 2)</f>
        <v>0</v>
      </c>
      <c r="K36" s="39"/>
      <c r="L36" s="70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59" t="s">
        <v>45</v>
      </c>
      <c r="F37" s="179">
        <f>ROUND((ROUND((SUM(BG110:BG117) + SUM(BG137:BG248)),  2) + SUM(BG250:BG254)), 2)</f>
        <v>0</v>
      </c>
      <c r="G37" s="39"/>
      <c r="H37" s="39"/>
      <c r="I37" s="180">
        <v>0.20000000000000001</v>
      </c>
      <c r="J37" s="179">
        <f>0</f>
        <v>0</v>
      </c>
      <c r="K37" s="39"/>
      <c r="L37" s="70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2"/>
      <c r="C38" s="39"/>
      <c r="D38" s="39"/>
      <c r="E38" s="159" t="s">
        <v>46</v>
      </c>
      <c r="F38" s="179">
        <f>ROUND((ROUND((SUM(BH110:BH117) + SUM(BH137:BH248)),  2) + SUM(BH250:BH254)), 2)</f>
        <v>0</v>
      </c>
      <c r="G38" s="39"/>
      <c r="H38" s="39"/>
      <c r="I38" s="180">
        <v>0.20000000000000001</v>
      </c>
      <c r="J38" s="179">
        <f>0</f>
        <v>0</v>
      </c>
      <c r="K38" s="39"/>
      <c r="L38" s="70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2"/>
      <c r="C39" s="39"/>
      <c r="D39" s="39"/>
      <c r="E39" s="175" t="s">
        <v>47</v>
      </c>
      <c r="F39" s="176">
        <f>ROUND((ROUND((SUM(BI110:BI117) + SUM(BI137:BI248)),  2) + SUM(BI250:BI254)), 2)</f>
        <v>0</v>
      </c>
      <c r="G39" s="177"/>
      <c r="H39" s="177"/>
      <c r="I39" s="178">
        <v>0</v>
      </c>
      <c r="J39" s="176">
        <f>0</f>
        <v>0</v>
      </c>
      <c r="K39" s="39"/>
      <c r="L39" s="70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2"/>
      <c r="C40" s="39"/>
      <c r="D40" s="39"/>
      <c r="E40" s="39"/>
      <c r="F40" s="39"/>
      <c r="G40" s="39"/>
      <c r="H40" s="39"/>
      <c r="I40" s="39"/>
      <c r="J40" s="39"/>
      <c r="K40" s="39"/>
      <c r="L40" s="70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2"/>
      <c r="C41" s="181"/>
      <c r="D41" s="182" t="s">
        <v>48</v>
      </c>
      <c r="E41" s="183"/>
      <c r="F41" s="183"/>
      <c r="G41" s="184" t="s">
        <v>49</v>
      </c>
      <c r="H41" s="185" t="s">
        <v>50</v>
      </c>
      <c r="I41" s="183"/>
      <c r="J41" s="186">
        <f>SUM(J32:J39)</f>
        <v>0</v>
      </c>
      <c r="K41" s="187"/>
      <c r="L41" s="70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2"/>
      <c r="C42" s="39"/>
      <c r="D42" s="39"/>
      <c r="E42" s="39"/>
      <c r="F42" s="39"/>
      <c r="G42" s="39"/>
      <c r="H42" s="39"/>
      <c r="I42" s="39"/>
      <c r="J42" s="39"/>
      <c r="K42" s="39"/>
      <c r="L42" s="70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70"/>
      <c r="D50" s="188" t="s">
        <v>51</v>
      </c>
      <c r="E50" s="189"/>
      <c r="F50" s="189"/>
      <c r="G50" s="188" t="s">
        <v>52</v>
      </c>
      <c r="H50" s="189"/>
      <c r="I50" s="189"/>
      <c r="J50" s="189"/>
      <c r="K50" s="189"/>
      <c r="L50" s="70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9"/>
      <c r="B61" s="42"/>
      <c r="C61" s="39"/>
      <c r="D61" s="190" t="s">
        <v>53</v>
      </c>
      <c r="E61" s="191"/>
      <c r="F61" s="192" t="s">
        <v>54</v>
      </c>
      <c r="G61" s="190" t="s">
        <v>53</v>
      </c>
      <c r="H61" s="191"/>
      <c r="I61" s="191"/>
      <c r="J61" s="193" t="s">
        <v>54</v>
      </c>
      <c r="K61" s="191"/>
      <c r="L61" s="70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9"/>
      <c r="B65" s="42"/>
      <c r="C65" s="39"/>
      <c r="D65" s="188" t="s">
        <v>55</v>
      </c>
      <c r="E65" s="194"/>
      <c r="F65" s="194"/>
      <c r="G65" s="188" t="s">
        <v>56</v>
      </c>
      <c r="H65" s="194"/>
      <c r="I65" s="194"/>
      <c r="J65" s="194"/>
      <c r="K65" s="194"/>
      <c r="L65" s="70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9"/>
      <c r="B76" s="42"/>
      <c r="C76" s="39"/>
      <c r="D76" s="190" t="s">
        <v>53</v>
      </c>
      <c r="E76" s="191"/>
      <c r="F76" s="192" t="s">
        <v>54</v>
      </c>
      <c r="G76" s="190" t="s">
        <v>53</v>
      </c>
      <c r="H76" s="191"/>
      <c r="I76" s="191"/>
      <c r="J76" s="193" t="s">
        <v>54</v>
      </c>
      <c r="K76" s="191"/>
      <c r="L76" s="70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5"/>
      <c r="C77" s="196"/>
      <c r="D77" s="196"/>
      <c r="E77" s="196"/>
      <c r="F77" s="196"/>
      <c r="G77" s="196"/>
      <c r="H77" s="196"/>
      <c r="I77" s="196"/>
      <c r="J77" s="196"/>
      <c r="K77" s="196"/>
      <c r="L77" s="70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7"/>
      <c r="C81" s="198"/>
      <c r="D81" s="198"/>
      <c r="E81" s="198"/>
      <c r="F81" s="198"/>
      <c r="G81" s="198"/>
      <c r="H81" s="198"/>
      <c r="I81" s="198"/>
      <c r="J81" s="198"/>
      <c r="K81" s="198"/>
      <c r="L81" s="70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2" t="s">
        <v>116</v>
      </c>
      <c r="D82" s="41"/>
      <c r="E82" s="41"/>
      <c r="F82" s="41"/>
      <c r="G82" s="41"/>
      <c r="H82" s="41"/>
      <c r="I82" s="41"/>
      <c r="J82" s="41"/>
      <c r="K82" s="41"/>
      <c r="L82" s="70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70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1" t="s">
        <v>15</v>
      </c>
      <c r="D84" s="41"/>
      <c r="E84" s="41"/>
      <c r="F84" s="41"/>
      <c r="G84" s="41"/>
      <c r="H84" s="41"/>
      <c r="I84" s="41"/>
      <c r="J84" s="41"/>
      <c r="K84" s="41"/>
      <c r="L84" s="70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9" t="str">
        <f>E7</f>
        <v>DPB Olejkárska 1</v>
      </c>
      <c r="F85" s="31"/>
      <c r="G85" s="31"/>
      <c r="H85" s="31"/>
      <c r="I85" s="41"/>
      <c r="J85" s="41"/>
      <c r="K85" s="41"/>
      <c r="L85" s="70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1" t="s">
        <v>113</v>
      </c>
      <c r="D86" s="41"/>
      <c r="E86" s="41"/>
      <c r="F86" s="41"/>
      <c r="G86" s="41"/>
      <c r="H86" s="41"/>
      <c r="I86" s="41"/>
      <c r="J86" s="41"/>
      <c r="K86" s="41"/>
      <c r="L86" s="70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83" t="str">
        <f>E9</f>
        <v>02 - PARKOVISKO1_Nová parkovacia plocha pri vjazde na pôvodne parkovisko_alt_plast_rohože</v>
      </c>
      <c r="F87" s="41"/>
      <c r="G87" s="41"/>
      <c r="H87" s="41"/>
      <c r="I87" s="41"/>
      <c r="J87" s="41"/>
      <c r="K87" s="41"/>
      <c r="L87" s="70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70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1" t="s">
        <v>19</v>
      </c>
      <c r="D89" s="41"/>
      <c r="E89" s="41"/>
      <c r="F89" s="26" t="str">
        <f>F12</f>
        <v>Bratislava</v>
      </c>
      <c r="G89" s="41"/>
      <c r="H89" s="41"/>
      <c r="I89" s="31" t="s">
        <v>21</v>
      </c>
      <c r="J89" s="86" t="str">
        <f>IF(J12="","",J12)</f>
        <v>24. 1. 2024</v>
      </c>
      <c r="K89" s="41"/>
      <c r="L89" s="70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70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1" t="s">
        <v>23</v>
      </c>
      <c r="D91" s="41"/>
      <c r="E91" s="41"/>
      <c r="F91" s="26" t="str">
        <f>E15</f>
        <v>Dopravný podnik Bratislava, akciová spoločnosť</v>
      </c>
      <c r="G91" s="41"/>
      <c r="H91" s="41"/>
      <c r="I91" s="31" t="s">
        <v>31</v>
      </c>
      <c r="J91" s="35" t="str">
        <f>E21</f>
        <v xml:space="preserve"> </v>
      </c>
      <c r="K91" s="41"/>
      <c r="L91" s="70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1" t="s">
        <v>29</v>
      </c>
      <c r="D92" s="41"/>
      <c r="E92" s="41"/>
      <c r="F92" s="26" t="str">
        <f>IF(E18="","",E18)</f>
        <v>Vyplň údaj</v>
      </c>
      <c r="G92" s="41"/>
      <c r="H92" s="41"/>
      <c r="I92" s="31" t="s">
        <v>34</v>
      </c>
      <c r="J92" s="35" t="str">
        <f>E24</f>
        <v xml:space="preserve"> </v>
      </c>
      <c r="K92" s="41"/>
      <c r="L92" s="70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70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200" t="s">
        <v>117</v>
      </c>
      <c r="D94" s="152"/>
      <c r="E94" s="152"/>
      <c r="F94" s="152"/>
      <c r="G94" s="152"/>
      <c r="H94" s="152"/>
      <c r="I94" s="152"/>
      <c r="J94" s="201" t="s">
        <v>118</v>
      </c>
      <c r="K94" s="152"/>
      <c r="L94" s="70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70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202" t="s">
        <v>119</v>
      </c>
      <c r="D96" s="41"/>
      <c r="E96" s="41"/>
      <c r="F96" s="41"/>
      <c r="G96" s="41"/>
      <c r="H96" s="41"/>
      <c r="I96" s="41"/>
      <c r="J96" s="117">
        <f>J137</f>
        <v>0</v>
      </c>
      <c r="K96" s="41"/>
      <c r="L96" s="70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6" t="s">
        <v>120</v>
      </c>
    </row>
    <row r="97" s="9" customFormat="1" ht="24.96" customHeight="1">
      <c r="A97" s="9"/>
      <c r="B97" s="203"/>
      <c r="C97" s="204"/>
      <c r="D97" s="205" t="s">
        <v>121</v>
      </c>
      <c r="E97" s="206"/>
      <c r="F97" s="206"/>
      <c r="G97" s="206"/>
      <c r="H97" s="206"/>
      <c r="I97" s="206"/>
      <c r="J97" s="207">
        <f>J138</f>
        <v>0</v>
      </c>
      <c r="K97" s="204"/>
      <c r="L97" s="20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9"/>
      <c r="C98" s="210"/>
      <c r="D98" s="211" t="s">
        <v>122</v>
      </c>
      <c r="E98" s="212"/>
      <c r="F98" s="212"/>
      <c r="G98" s="212"/>
      <c r="H98" s="212"/>
      <c r="I98" s="212"/>
      <c r="J98" s="213">
        <f>J139</f>
        <v>0</v>
      </c>
      <c r="K98" s="210"/>
      <c r="L98" s="21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9"/>
      <c r="C99" s="210"/>
      <c r="D99" s="211" t="s">
        <v>123</v>
      </c>
      <c r="E99" s="212"/>
      <c r="F99" s="212"/>
      <c r="G99" s="212"/>
      <c r="H99" s="212"/>
      <c r="I99" s="212"/>
      <c r="J99" s="213">
        <f>J180</f>
        <v>0</v>
      </c>
      <c r="K99" s="210"/>
      <c r="L99" s="21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9"/>
      <c r="C100" s="210"/>
      <c r="D100" s="211" t="s">
        <v>124</v>
      </c>
      <c r="E100" s="212"/>
      <c r="F100" s="212"/>
      <c r="G100" s="212"/>
      <c r="H100" s="212"/>
      <c r="I100" s="212"/>
      <c r="J100" s="213">
        <f>J183</f>
        <v>0</v>
      </c>
      <c r="K100" s="210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9"/>
      <c r="C101" s="210"/>
      <c r="D101" s="211" t="s">
        <v>125</v>
      </c>
      <c r="E101" s="212"/>
      <c r="F101" s="212"/>
      <c r="G101" s="212"/>
      <c r="H101" s="212"/>
      <c r="I101" s="212"/>
      <c r="J101" s="213">
        <f>J202</f>
        <v>0</v>
      </c>
      <c r="K101" s="210"/>
      <c r="L101" s="21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9"/>
      <c r="C102" s="210"/>
      <c r="D102" s="211" t="s">
        <v>126</v>
      </c>
      <c r="E102" s="212"/>
      <c r="F102" s="212"/>
      <c r="G102" s="212"/>
      <c r="H102" s="212"/>
      <c r="I102" s="212"/>
      <c r="J102" s="213">
        <f>J236</f>
        <v>0</v>
      </c>
      <c r="K102" s="210"/>
      <c r="L102" s="21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203"/>
      <c r="C103" s="204"/>
      <c r="D103" s="205" t="s">
        <v>127</v>
      </c>
      <c r="E103" s="206"/>
      <c r="F103" s="206"/>
      <c r="G103" s="206"/>
      <c r="H103" s="206"/>
      <c r="I103" s="206"/>
      <c r="J103" s="207">
        <f>J238</f>
        <v>0</v>
      </c>
      <c r="K103" s="204"/>
      <c r="L103" s="20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09"/>
      <c r="C104" s="210"/>
      <c r="D104" s="211" t="s">
        <v>128</v>
      </c>
      <c r="E104" s="212"/>
      <c r="F104" s="212"/>
      <c r="G104" s="212"/>
      <c r="H104" s="212"/>
      <c r="I104" s="212"/>
      <c r="J104" s="213">
        <f>J239</f>
        <v>0</v>
      </c>
      <c r="K104" s="210"/>
      <c r="L104" s="21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03"/>
      <c r="C105" s="204"/>
      <c r="D105" s="205" t="s">
        <v>129</v>
      </c>
      <c r="E105" s="206"/>
      <c r="F105" s="206"/>
      <c r="G105" s="206"/>
      <c r="H105" s="206"/>
      <c r="I105" s="206"/>
      <c r="J105" s="207">
        <f>J241</f>
        <v>0</v>
      </c>
      <c r="K105" s="204"/>
      <c r="L105" s="20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203"/>
      <c r="C106" s="204"/>
      <c r="D106" s="205" t="s">
        <v>130</v>
      </c>
      <c r="E106" s="206"/>
      <c r="F106" s="206"/>
      <c r="G106" s="206"/>
      <c r="H106" s="206"/>
      <c r="I106" s="206"/>
      <c r="J106" s="207">
        <f>J245</f>
        <v>0</v>
      </c>
      <c r="K106" s="204"/>
      <c r="L106" s="208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1.84" customHeight="1">
      <c r="A107" s="9"/>
      <c r="B107" s="203"/>
      <c r="C107" s="204"/>
      <c r="D107" s="215" t="s">
        <v>131</v>
      </c>
      <c r="E107" s="204"/>
      <c r="F107" s="204"/>
      <c r="G107" s="204"/>
      <c r="H107" s="204"/>
      <c r="I107" s="204"/>
      <c r="J107" s="216">
        <f>J249</f>
        <v>0</v>
      </c>
      <c r="K107" s="204"/>
      <c r="L107" s="208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70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70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9.28" customHeight="1">
      <c r="A110" s="39"/>
      <c r="B110" s="40"/>
      <c r="C110" s="202" t="s">
        <v>132</v>
      </c>
      <c r="D110" s="41"/>
      <c r="E110" s="41"/>
      <c r="F110" s="41"/>
      <c r="G110" s="41"/>
      <c r="H110" s="41"/>
      <c r="I110" s="41"/>
      <c r="J110" s="217">
        <f>ROUND(J111 + J112 + J113 + J114 + J115 + J116,2)</f>
        <v>0</v>
      </c>
      <c r="K110" s="41"/>
      <c r="L110" s="70"/>
      <c r="N110" s="218" t="s">
        <v>42</v>
      </c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8" customHeight="1">
      <c r="A111" s="39"/>
      <c r="B111" s="40"/>
      <c r="C111" s="41"/>
      <c r="D111" s="147" t="s">
        <v>133</v>
      </c>
      <c r="E111" s="140"/>
      <c r="F111" s="140"/>
      <c r="G111" s="41"/>
      <c r="H111" s="41"/>
      <c r="I111" s="41"/>
      <c r="J111" s="141">
        <v>0</v>
      </c>
      <c r="K111" s="41"/>
      <c r="L111" s="219"/>
      <c r="M111" s="220"/>
      <c r="N111" s="221" t="s">
        <v>44</v>
      </c>
      <c r="O111" s="220"/>
      <c r="P111" s="220"/>
      <c r="Q111" s="220"/>
      <c r="R111" s="220"/>
      <c r="S111" s="222"/>
      <c r="T111" s="222"/>
      <c r="U111" s="222"/>
      <c r="V111" s="222"/>
      <c r="W111" s="222"/>
      <c r="X111" s="222"/>
      <c r="Y111" s="222"/>
      <c r="Z111" s="222"/>
      <c r="AA111" s="222"/>
      <c r="AB111" s="222"/>
      <c r="AC111" s="222"/>
      <c r="AD111" s="222"/>
      <c r="AE111" s="222"/>
      <c r="AF111" s="220"/>
      <c r="AG111" s="220"/>
      <c r="AH111" s="220"/>
      <c r="AI111" s="220"/>
      <c r="AJ111" s="220"/>
      <c r="AK111" s="220"/>
      <c r="AL111" s="220"/>
      <c r="AM111" s="220"/>
      <c r="AN111" s="220"/>
      <c r="AO111" s="220"/>
      <c r="AP111" s="220"/>
      <c r="AQ111" s="220"/>
      <c r="AR111" s="220"/>
      <c r="AS111" s="220"/>
      <c r="AT111" s="220"/>
      <c r="AU111" s="220"/>
      <c r="AV111" s="220"/>
      <c r="AW111" s="220"/>
      <c r="AX111" s="220"/>
      <c r="AY111" s="223" t="s">
        <v>134</v>
      </c>
      <c r="AZ111" s="220"/>
      <c r="BA111" s="220"/>
      <c r="BB111" s="220"/>
      <c r="BC111" s="220"/>
      <c r="BD111" s="220"/>
      <c r="BE111" s="224">
        <f>IF(N111="základná",J111,0)</f>
        <v>0</v>
      </c>
      <c r="BF111" s="224">
        <f>IF(N111="znížená",J111,0)</f>
        <v>0</v>
      </c>
      <c r="BG111" s="224">
        <f>IF(N111="zákl. prenesená",J111,0)</f>
        <v>0</v>
      </c>
      <c r="BH111" s="224">
        <f>IF(N111="zníž. prenesená",J111,0)</f>
        <v>0</v>
      </c>
      <c r="BI111" s="224">
        <f>IF(N111="nulová",J111,0)</f>
        <v>0</v>
      </c>
      <c r="BJ111" s="223" t="s">
        <v>99</v>
      </c>
      <c r="BK111" s="220"/>
      <c r="BL111" s="220"/>
      <c r="BM111" s="220"/>
    </row>
    <row r="112" s="2" customFormat="1" ht="18" customHeight="1">
      <c r="A112" s="39"/>
      <c r="B112" s="40"/>
      <c r="C112" s="41"/>
      <c r="D112" s="147" t="s">
        <v>135</v>
      </c>
      <c r="E112" s="140"/>
      <c r="F112" s="140"/>
      <c r="G112" s="41"/>
      <c r="H112" s="41"/>
      <c r="I112" s="41"/>
      <c r="J112" s="141">
        <v>0</v>
      </c>
      <c r="K112" s="41"/>
      <c r="L112" s="219"/>
      <c r="M112" s="220"/>
      <c r="N112" s="221" t="s">
        <v>44</v>
      </c>
      <c r="O112" s="220"/>
      <c r="P112" s="220"/>
      <c r="Q112" s="220"/>
      <c r="R112" s="220"/>
      <c r="S112" s="222"/>
      <c r="T112" s="222"/>
      <c r="U112" s="222"/>
      <c r="V112" s="222"/>
      <c r="W112" s="222"/>
      <c r="X112" s="222"/>
      <c r="Y112" s="222"/>
      <c r="Z112" s="222"/>
      <c r="AA112" s="222"/>
      <c r="AB112" s="222"/>
      <c r="AC112" s="222"/>
      <c r="AD112" s="222"/>
      <c r="AE112" s="222"/>
      <c r="AF112" s="220"/>
      <c r="AG112" s="220"/>
      <c r="AH112" s="220"/>
      <c r="AI112" s="220"/>
      <c r="AJ112" s="220"/>
      <c r="AK112" s="220"/>
      <c r="AL112" s="220"/>
      <c r="AM112" s="220"/>
      <c r="AN112" s="220"/>
      <c r="AO112" s="220"/>
      <c r="AP112" s="220"/>
      <c r="AQ112" s="220"/>
      <c r="AR112" s="220"/>
      <c r="AS112" s="220"/>
      <c r="AT112" s="220"/>
      <c r="AU112" s="220"/>
      <c r="AV112" s="220"/>
      <c r="AW112" s="220"/>
      <c r="AX112" s="220"/>
      <c r="AY112" s="223" t="s">
        <v>134</v>
      </c>
      <c r="AZ112" s="220"/>
      <c r="BA112" s="220"/>
      <c r="BB112" s="220"/>
      <c r="BC112" s="220"/>
      <c r="BD112" s="220"/>
      <c r="BE112" s="224">
        <f>IF(N112="základná",J112,0)</f>
        <v>0</v>
      </c>
      <c r="BF112" s="224">
        <f>IF(N112="znížená",J112,0)</f>
        <v>0</v>
      </c>
      <c r="BG112" s="224">
        <f>IF(N112="zákl. prenesená",J112,0)</f>
        <v>0</v>
      </c>
      <c r="BH112" s="224">
        <f>IF(N112="zníž. prenesená",J112,0)</f>
        <v>0</v>
      </c>
      <c r="BI112" s="224">
        <f>IF(N112="nulová",J112,0)</f>
        <v>0</v>
      </c>
      <c r="BJ112" s="223" t="s">
        <v>99</v>
      </c>
      <c r="BK112" s="220"/>
      <c r="BL112" s="220"/>
      <c r="BM112" s="220"/>
    </row>
    <row r="113" s="2" customFormat="1" ht="18" customHeight="1">
      <c r="A113" s="39"/>
      <c r="B113" s="40"/>
      <c r="C113" s="41"/>
      <c r="D113" s="147" t="s">
        <v>136</v>
      </c>
      <c r="E113" s="140"/>
      <c r="F113" s="140"/>
      <c r="G113" s="41"/>
      <c r="H113" s="41"/>
      <c r="I113" s="41"/>
      <c r="J113" s="141">
        <v>0</v>
      </c>
      <c r="K113" s="41"/>
      <c r="L113" s="219"/>
      <c r="M113" s="220"/>
      <c r="N113" s="221" t="s">
        <v>44</v>
      </c>
      <c r="O113" s="220"/>
      <c r="P113" s="220"/>
      <c r="Q113" s="220"/>
      <c r="R113" s="220"/>
      <c r="S113" s="222"/>
      <c r="T113" s="222"/>
      <c r="U113" s="222"/>
      <c r="V113" s="222"/>
      <c r="W113" s="222"/>
      <c r="X113" s="222"/>
      <c r="Y113" s="222"/>
      <c r="Z113" s="222"/>
      <c r="AA113" s="222"/>
      <c r="AB113" s="222"/>
      <c r="AC113" s="222"/>
      <c r="AD113" s="222"/>
      <c r="AE113" s="222"/>
      <c r="AF113" s="220"/>
      <c r="AG113" s="220"/>
      <c r="AH113" s="220"/>
      <c r="AI113" s="220"/>
      <c r="AJ113" s="220"/>
      <c r="AK113" s="220"/>
      <c r="AL113" s="220"/>
      <c r="AM113" s="220"/>
      <c r="AN113" s="220"/>
      <c r="AO113" s="220"/>
      <c r="AP113" s="220"/>
      <c r="AQ113" s="220"/>
      <c r="AR113" s="220"/>
      <c r="AS113" s="220"/>
      <c r="AT113" s="220"/>
      <c r="AU113" s="220"/>
      <c r="AV113" s="220"/>
      <c r="AW113" s="220"/>
      <c r="AX113" s="220"/>
      <c r="AY113" s="223" t="s">
        <v>134</v>
      </c>
      <c r="AZ113" s="220"/>
      <c r="BA113" s="220"/>
      <c r="BB113" s="220"/>
      <c r="BC113" s="220"/>
      <c r="BD113" s="220"/>
      <c r="BE113" s="224">
        <f>IF(N113="základná",J113,0)</f>
        <v>0</v>
      </c>
      <c r="BF113" s="224">
        <f>IF(N113="znížená",J113,0)</f>
        <v>0</v>
      </c>
      <c r="BG113" s="224">
        <f>IF(N113="zákl. prenesená",J113,0)</f>
        <v>0</v>
      </c>
      <c r="BH113" s="224">
        <f>IF(N113="zníž. prenesená",J113,0)</f>
        <v>0</v>
      </c>
      <c r="BI113" s="224">
        <f>IF(N113="nulová",J113,0)</f>
        <v>0</v>
      </c>
      <c r="BJ113" s="223" t="s">
        <v>99</v>
      </c>
      <c r="BK113" s="220"/>
      <c r="BL113" s="220"/>
      <c r="BM113" s="220"/>
    </row>
    <row r="114" s="2" customFormat="1" ht="18" customHeight="1">
      <c r="A114" s="39"/>
      <c r="B114" s="40"/>
      <c r="C114" s="41"/>
      <c r="D114" s="147" t="s">
        <v>137</v>
      </c>
      <c r="E114" s="140"/>
      <c r="F114" s="140"/>
      <c r="G114" s="41"/>
      <c r="H114" s="41"/>
      <c r="I114" s="41"/>
      <c r="J114" s="141">
        <v>0</v>
      </c>
      <c r="K114" s="41"/>
      <c r="L114" s="219"/>
      <c r="M114" s="220"/>
      <c r="N114" s="221" t="s">
        <v>44</v>
      </c>
      <c r="O114" s="220"/>
      <c r="P114" s="220"/>
      <c r="Q114" s="220"/>
      <c r="R114" s="220"/>
      <c r="S114" s="222"/>
      <c r="T114" s="222"/>
      <c r="U114" s="222"/>
      <c r="V114" s="222"/>
      <c r="W114" s="222"/>
      <c r="X114" s="222"/>
      <c r="Y114" s="222"/>
      <c r="Z114" s="222"/>
      <c r="AA114" s="222"/>
      <c r="AB114" s="222"/>
      <c r="AC114" s="222"/>
      <c r="AD114" s="222"/>
      <c r="AE114" s="222"/>
      <c r="AF114" s="220"/>
      <c r="AG114" s="220"/>
      <c r="AH114" s="220"/>
      <c r="AI114" s="220"/>
      <c r="AJ114" s="220"/>
      <c r="AK114" s="220"/>
      <c r="AL114" s="220"/>
      <c r="AM114" s="220"/>
      <c r="AN114" s="220"/>
      <c r="AO114" s="220"/>
      <c r="AP114" s="220"/>
      <c r="AQ114" s="220"/>
      <c r="AR114" s="220"/>
      <c r="AS114" s="220"/>
      <c r="AT114" s="220"/>
      <c r="AU114" s="220"/>
      <c r="AV114" s="220"/>
      <c r="AW114" s="220"/>
      <c r="AX114" s="220"/>
      <c r="AY114" s="223" t="s">
        <v>134</v>
      </c>
      <c r="AZ114" s="220"/>
      <c r="BA114" s="220"/>
      <c r="BB114" s="220"/>
      <c r="BC114" s="220"/>
      <c r="BD114" s="220"/>
      <c r="BE114" s="224">
        <f>IF(N114="základná",J114,0)</f>
        <v>0</v>
      </c>
      <c r="BF114" s="224">
        <f>IF(N114="znížená",J114,0)</f>
        <v>0</v>
      </c>
      <c r="BG114" s="224">
        <f>IF(N114="zákl. prenesená",J114,0)</f>
        <v>0</v>
      </c>
      <c r="BH114" s="224">
        <f>IF(N114="zníž. prenesená",J114,0)</f>
        <v>0</v>
      </c>
      <c r="BI114" s="224">
        <f>IF(N114="nulová",J114,0)</f>
        <v>0</v>
      </c>
      <c r="BJ114" s="223" t="s">
        <v>99</v>
      </c>
      <c r="BK114" s="220"/>
      <c r="BL114" s="220"/>
      <c r="BM114" s="220"/>
    </row>
    <row r="115" s="2" customFormat="1" ht="18" customHeight="1">
      <c r="A115" s="39"/>
      <c r="B115" s="40"/>
      <c r="C115" s="41"/>
      <c r="D115" s="147" t="s">
        <v>138</v>
      </c>
      <c r="E115" s="140"/>
      <c r="F115" s="140"/>
      <c r="G115" s="41"/>
      <c r="H115" s="41"/>
      <c r="I115" s="41"/>
      <c r="J115" s="141">
        <v>0</v>
      </c>
      <c r="K115" s="41"/>
      <c r="L115" s="219"/>
      <c r="M115" s="220"/>
      <c r="N115" s="221" t="s">
        <v>44</v>
      </c>
      <c r="O115" s="220"/>
      <c r="P115" s="220"/>
      <c r="Q115" s="220"/>
      <c r="R115" s="220"/>
      <c r="S115" s="222"/>
      <c r="T115" s="222"/>
      <c r="U115" s="222"/>
      <c r="V115" s="222"/>
      <c r="W115" s="222"/>
      <c r="X115" s="222"/>
      <c r="Y115" s="222"/>
      <c r="Z115" s="222"/>
      <c r="AA115" s="222"/>
      <c r="AB115" s="222"/>
      <c r="AC115" s="222"/>
      <c r="AD115" s="222"/>
      <c r="AE115" s="222"/>
      <c r="AF115" s="220"/>
      <c r="AG115" s="220"/>
      <c r="AH115" s="220"/>
      <c r="AI115" s="220"/>
      <c r="AJ115" s="220"/>
      <c r="AK115" s="220"/>
      <c r="AL115" s="220"/>
      <c r="AM115" s="220"/>
      <c r="AN115" s="220"/>
      <c r="AO115" s="220"/>
      <c r="AP115" s="220"/>
      <c r="AQ115" s="220"/>
      <c r="AR115" s="220"/>
      <c r="AS115" s="220"/>
      <c r="AT115" s="220"/>
      <c r="AU115" s="220"/>
      <c r="AV115" s="220"/>
      <c r="AW115" s="220"/>
      <c r="AX115" s="220"/>
      <c r="AY115" s="223" t="s">
        <v>134</v>
      </c>
      <c r="AZ115" s="220"/>
      <c r="BA115" s="220"/>
      <c r="BB115" s="220"/>
      <c r="BC115" s="220"/>
      <c r="BD115" s="220"/>
      <c r="BE115" s="224">
        <f>IF(N115="základná",J115,0)</f>
        <v>0</v>
      </c>
      <c r="BF115" s="224">
        <f>IF(N115="znížená",J115,0)</f>
        <v>0</v>
      </c>
      <c r="BG115" s="224">
        <f>IF(N115="zákl. prenesená",J115,0)</f>
        <v>0</v>
      </c>
      <c r="BH115" s="224">
        <f>IF(N115="zníž. prenesená",J115,0)</f>
        <v>0</v>
      </c>
      <c r="BI115" s="224">
        <f>IF(N115="nulová",J115,0)</f>
        <v>0</v>
      </c>
      <c r="BJ115" s="223" t="s">
        <v>99</v>
      </c>
      <c r="BK115" s="220"/>
      <c r="BL115" s="220"/>
      <c r="BM115" s="220"/>
    </row>
    <row r="116" s="2" customFormat="1" ht="18" customHeight="1">
      <c r="A116" s="39"/>
      <c r="B116" s="40"/>
      <c r="C116" s="41"/>
      <c r="D116" s="140" t="s">
        <v>139</v>
      </c>
      <c r="E116" s="41"/>
      <c r="F116" s="41"/>
      <c r="G116" s="41"/>
      <c r="H116" s="41"/>
      <c r="I116" s="41"/>
      <c r="J116" s="141">
        <f>ROUND(J30*T116,2)</f>
        <v>0</v>
      </c>
      <c r="K116" s="41"/>
      <c r="L116" s="219"/>
      <c r="M116" s="220"/>
      <c r="N116" s="221" t="s">
        <v>44</v>
      </c>
      <c r="O116" s="220"/>
      <c r="P116" s="220"/>
      <c r="Q116" s="220"/>
      <c r="R116" s="220"/>
      <c r="S116" s="222"/>
      <c r="T116" s="222"/>
      <c r="U116" s="222"/>
      <c r="V116" s="222"/>
      <c r="W116" s="222"/>
      <c r="X116" s="222"/>
      <c r="Y116" s="222"/>
      <c r="Z116" s="222"/>
      <c r="AA116" s="222"/>
      <c r="AB116" s="222"/>
      <c r="AC116" s="222"/>
      <c r="AD116" s="222"/>
      <c r="AE116" s="222"/>
      <c r="AF116" s="220"/>
      <c r="AG116" s="220"/>
      <c r="AH116" s="220"/>
      <c r="AI116" s="220"/>
      <c r="AJ116" s="220"/>
      <c r="AK116" s="220"/>
      <c r="AL116" s="220"/>
      <c r="AM116" s="220"/>
      <c r="AN116" s="220"/>
      <c r="AO116" s="220"/>
      <c r="AP116" s="220"/>
      <c r="AQ116" s="220"/>
      <c r="AR116" s="220"/>
      <c r="AS116" s="220"/>
      <c r="AT116" s="220"/>
      <c r="AU116" s="220"/>
      <c r="AV116" s="220"/>
      <c r="AW116" s="220"/>
      <c r="AX116" s="220"/>
      <c r="AY116" s="223" t="s">
        <v>140</v>
      </c>
      <c r="AZ116" s="220"/>
      <c r="BA116" s="220"/>
      <c r="BB116" s="220"/>
      <c r="BC116" s="220"/>
      <c r="BD116" s="220"/>
      <c r="BE116" s="224">
        <f>IF(N116="základná",J116,0)</f>
        <v>0</v>
      </c>
      <c r="BF116" s="224">
        <f>IF(N116="znížená",J116,0)</f>
        <v>0</v>
      </c>
      <c r="BG116" s="224">
        <f>IF(N116="zákl. prenesená",J116,0)</f>
        <v>0</v>
      </c>
      <c r="BH116" s="224">
        <f>IF(N116="zníž. prenesená",J116,0)</f>
        <v>0</v>
      </c>
      <c r="BI116" s="224">
        <f>IF(N116="nulová",J116,0)</f>
        <v>0</v>
      </c>
      <c r="BJ116" s="223" t="s">
        <v>99</v>
      </c>
      <c r="BK116" s="220"/>
      <c r="BL116" s="220"/>
      <c r="BM116" s="220"/>
    </row>
    <row r="117" s="2" customForma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70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9.28" customHeight="1">
      <c r="A118" s="39"/>
      <c r="B118" s="40"/>
      <c r="C118" s="151" t="s">
        <v>96</v>
      </c>
      <c r="D118" s="152"/>
      <c r="E118" s="152"/>
      <c r="F118" s="152"/>
      <c r="G118" s="152"/>
      <c r="H118" s="152"/>
      <c r="I118" s="152"/>
      <c r="J118" s="153">
        <f>ROUND(J96+J110,2)</f>
        <v>0</v>
      </c>
      <c r="K118" s="152"/>
      <c r="L118" s="70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73"/>
      <c r="C119" s="74"/>
      <c r="D119" s="74"/>
      <c r="E119" s="74"/>
      <c r="F119" s="74"/>
      <c r="G119" s="74"/>
      <c r="H119" s="74"/>
      <c r="I119" s="74"/>
      <c r="J119" s="74"/>
      <c r="K119" s="74"/>
      <c r="L119" s="70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3" s="2" customFormat="1" ht="6.96" customHeight="1">
      <c r="A123" s="39"/>
      <c r="B123" s="75"/>
      <c r="C123" s="76"/>
      <c r="D123" s="76"/>
      <c r="E123" s="76"/>
      <c r="F123" s="76"/>
      <c r="G123" s="76"/>
      <c r="H123" s="76"/>
      <c r="I123" s="76"/>
      <c r="J123" s="76"/>
      <c r="K123" s="76"/>
      <c r="L123" s="70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4.96" customHeight="1">
      <c r="A124" s="39"/>
      <c r="B124" s="40"/>
      <c r="C124" s="22" t="s">
        <v>141</v>
      </c>
      <c r="D124" s="41"/>
      <c r="E124" s="41"/>
      <c r="F124" s="41"/>
      <c r="G124" s="41"/>
      <c r="H124" s="41"/>
      <c r="I124" s="41"/>
      <c r="J124" s="41"/>
      <c r="K124" s="41"/>
      <c r="L124" s="70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70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1" t="s">
        <v>15</v>
      </c>
      <c r="D126" s="41"/>
      <c r="E126" s="41"/>
      <c r="F126" s="41"/>
      <c r="G126" s="41"/>
      <c r="H126" s="41"/>
      <c r="I126" s="41"/>
      <c r="J126" s="41"/>
      <c r="K126" s="41"/>
      <c r="L126" s="70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199" t="str">
        <f>E7</f>
        <v>DPB Olejkárska 1</v>
      </c>
      <c r="F127" s="31"/>
      <c r="G127" s="31"/>
      <c r="H127" s="31"/>
      <c r="I127" s="41"/>
      <c r="J127" s="41"/>
      <c r="K127" s="41"/>
      <c r="L127" s="70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1" t="s">
        <v>113</v>
      </c>
      <c r="D128" s="41"/>
      <c r="E128" s="41"/>
      <c r="F128" s="41"/>
      <c r="G128" s="41"/>
      <c r="H128" s="41"/>
      <c r="I128" s="41"/>
      <c r="J128" s="41"/>
      <c r="K128" s="41"/>
      <c r="L128" s="70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30" customHeight="1">
      <c r="A129" s="39"/>
      <c r="B129" s="40"/>
      <c r="C129" s="41"/>
      <c r="D129" s="41"/>
      <c r="E129" s="83" t="str">
        <f>E9</f>
        <v>02 - PARKOVISKO1_Nová parkovacia plocha pri vjazde na pôvodne parkovisko_alt_plast_rohože</v>
      </c>
      <c r="F129" s="41"/>
      <c r="G129" s="41"/>
      <c r="H129" s="41"/>
      <c r="I129" s="41"/>
      <c r="J129" s="41"/>
      <c r="K129" s="41"/>
      <c r="L129" s="70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70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1" t="s">
        <v>19</v>
      </c>
      <c r="D131" s="41"/>
      <c r="E131" s="41"/>
      <c r="F131" s="26" t="str">
        <f>F12</f>
        <v>Bratislava</v>
      </c>
      <c r="G131" s="41"/>
      <c r="H131" s="41"/>
      <c r="I131" s="31" t="s">
        <v>21</v>
      </c>
      <c r="J131" s="86" t="str">
        <f>IF(J12="","",J12)</f>
        <v>24. 1. 2024</v>
      </c>
      <c r="K131" s="41"/>
      <c r="L131" s="70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70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1" t="s">
        <v>23</v>
      </c>
      <c r="D133" s="41"/>
      <c r="E133" s="41"/>
      <c r="F133" s="26" t="str">
        <f>E15</f>
        <v>Dopravný podnik Bratislava, akciová spoločnosť</v>
      </c>
      <c r="G133" s="41"/>
      <c r="H133" s="41"/>
      <c r="I133" s="31" t="s">
        <v>31</v>
      </c>
      <c r="J133" s="35" t="str">
        <f>E21</f>
        <v xml:space="preserve"> </v>
      </c>
      <c r="K133" s="41"/>
      <c r="L133" s="70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1" t="s">
        <v>29</v>
      </c>
      <c r="D134" s="41"/>
      <c r="E134" s="41"/>
      <c r="F134" s="26" t="str">
        <f>IF(E18="","",E18)</f>
        <v>Vyplň údaj</v>
      </c>
      <c r="G134" s="41"/>
      <c r="H134" s="41"/>
      <c r="I134" s="31" t="s">
        <v>34</v>
      </c>
      <c r="J134" s="35" t="str">
        <f>E24</f>
        <v xml:space="preserve"> </v>
      </c>
      <c r="K134" s="41"/>
      <c r="L134" s="70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0.32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70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11" customFormat="1" ht="29.28" customHeight="1">
      <c r="A136" s="225"/>
      <c r="B136" s="226"/>
      <c r="C136" s="227" t="s">
        <v>142</v>
      </c>
      <c r="D136" s="228" t="s">
        <v>63</v>
      </c>
      <c r="E136" s="228" t="s">
        <v>59</v>
      </c>
      <c r="F136" s="228" t="s">
        <v>60</v>
      </c>
      <c r="G136" s="228" t="s">
        <v>143</v>
      </c>
      <c r="H136" s="228" t="s">
        <v>144</v>
      </c>
      <c r="I136" s="228" t="s">
        <v>145</v>
      </c>
      <c r="J136" s="229" t="s">
        <v>118</v>
      </c>
      <c r="K136" s="230" t="s">
        <v>146</v>
      </c>
      <c r="L136" s="231"/>
      <c r="M136" s="107" t="s">
        <v>1</v>
      </c>
      <c r="N136" s="108" t="s">
        <v>42</v>
      </c>
      <c r="O136" s="108" t="s">
        <v>147</v>
      </c>
      <c r="P136" s="108" t="s">
        <v>148</v>
      </c>
      <c r="Q136" s="108" t="s">
        <v>149</v>
      </c>
      <c r="R136" s="108" t="s">
        <v>150</v>
      </c>
      <c r="S136" s="108" t="s">
        <v>151</v>
      </c>
      <c r="T136" s="109" t="s">
        <v>152</v>
      </c>
      <c r="U136" s="225"/>
      <c r="V136" s="225"/>
      <c r="W136" s="225"/>
      <c r="X136" s="225"/>
      <c r="Y136" s="225"/>
      <c r="Z136" s="225"/>
      <c r="AA136" s="225"/>
      <c r="AB136" s="225"/>
      <c r="AC136" s="225"/>
      <c r="AD136" s="225"/>
      <c r="AE136" s="225"/>
    </row>
    <row r="137" s="2" customFormat="1" ht="22.8" customHeight="1">
      <c r="A137" s="39"/>
      <c r="B137" s="40"/>
      <c r="C137" s="114" t="s">
        <v>115</v>
      </c>
      <c r="D137" s="41"/>
      <c r="E137" s="41"/>
      <c r="F137" s="41"/>
      <c r="G137" s="41"/>
      <c r="H137" s="41"/>
      <c r="I137" s="41"/>
      <c r="J137" s="232">
        <f>BK137</f>
        <v>0</v>
      </c>
      <c r="K137" s="41"/>
      <c r="L137" s="42"/>
      <c r="M137" s="110"/>
      <c r="N137" s="233"/>
      <c r="O137" s="111"/>
      <c r="P137" s="234">
        <f>P138+P238+P241+P245+P249</f>
        <v>0</v>
      </c>
      <c r="Q137" s="111"/>
      <c r="R137" s="234">
        <f>R138+R238+R241+R245+R249</f>
        <v>108.56841783416</v>
      </c>
      <c r="S137" s="111"/>
      <c r="T137" s="235">
        <f>T138+T238+T241+T245+T249</f>
        <v>30.211949999999998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6" t="s">
        <v>77</v>
      </c>
      <c r="AU137" s="16" t="s">
        <v>120</v>
      </c>
      <c r="BK137" s="236">
        <f>BK138+BK238+BK241+BK245+BK249</f>
        <v>0</v>
      </c>
    </row>
    <row r="138" s="12" customFormat="1" ht="25.92" customHeight="1">
      <c r="A138" s="12"/>
      <c r="B138" s="237"/>
      <c r="C138" s="238"/>
      <c r="D138" s="239" t="s">
        <v>77</v>
      </c>
      <c r="E138" s="240" t="s">
        <v>153</v>
      </c>
      <c r="F138" s="240" t="s">
        <v>154</v>
      </c>
      <c r="G138" s="238"/>
      <c r="H138" s="238"/>
      <c r="I138" s="241"/>
      <c r="J138" s="216">
        <f>BK138</f>
        <v>0</v>
      </c>
      <c r="K138" s="238"/>
      <c r="L138" s="242"/>
      <c r="M138" s="243"/>
      <c r="N138" s="244"/>
      <c r="O138" s="244"/>
      <c r="P138" s="245">
        <f>P139+P180+P183+P202+P236</f>
        <v>0</v>
      </c>
      <c r="Q138" s="244"/>
      <c r="R138" s="245">
        <f>R139+R180+R183+R202+R236</f>
        <v>108.56841783416</v>
      </c>
      <c r="S138" s="244"/>
      <c r="T138" s="246">
        <f>T139+T180+T183+T202+T236</f>
        <v>30.078949999999999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47" t="s">
        <v>86</v>
      </c>
      <c r="AT138" s="248" t="s">
        <v>77</v>
      </c>
      <c r="AU138" s="248" t="s">
        <v>78</v>
      </c>
      <c r="AY138" s="247" t="s">
        <v>155</v>
      </c>
      <c r="BK138" s="249">
        <f>BK139+BK180+BK183+BK202+BK236</f>
        <v>0</v>
      </c>
    </row>
    <row r="139" s="12" customFormat="1" ht="22.8" customHeight="1">
      <c r="A139" s="12"/>
      <c r="B139" s="237"/>
      <c r="C139" s="238"/>
      <c r="D139" s="239" t="s">
        <v>77</v>
      </c>
      <c r="E139" s="250" t="s">
        <v>86</v>
      </c>
      <c r="F139" s="250" t="s">
        <v>156</v>
      </c>
      <c r="G139" s="238"/>
      <c r="H139" s="238"/>
      <c r="I139" s="241"/>
      <c r="J139" s="251">
        <f>BK139</f>
        <v>0</v>
      </c>
      <c r="K139" s="238"/>
      <c r="L139" s="242"/>
      <c r="M139" s="243"/>
      <c r="N139" s="244"/>
      <c r="O139" s="244"/>
      <c r="P139" s="245">
        <f>SUM(P140:P179)</f>
        <v>0</v>
      </c>
      <c r="Q139" s="244"/>
      <c r="R139" s="245">
        <f>SUM(R140:R179)</f>
        <v>0.046989600000000006</v>
      </c>
      <c r="S139" s="244"/>
      <c r="T139" s="246">
        <f>SUM(T140:T179)</f>
        <v>30.078949999999999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47" t="s">
        <v>86</v>
      </c>
      <c r="AT139" s="248" t="s">
        <v>77</v>
      </c>
      <c r="AU139" s="248" t="s">
        <v>86</v>
      </c>
      <c r="AY139" s="247" t="s">
        <v>155</v>
      </c>
      <c r="BK139" s="249">
        <f>SUM(BK140:BK179)</f>
        <v>0</v>
      </c>
    </row>
    <row r="140" s="2" customFormat="1" ht="33" customHeight="1">
      <c r="A140" s="39"/>
      <c r="B140" s="40"/>
      <c r="C140" s="252" t="s">
        <v>86</v>
      </c>
      <c r="D140" s="252" t="s">
        <v>157</v>
      </c>
      <c r="E140" s="253" t="s">
        <v>158</v>
      </c>
      <c r="F140" s="254" t="s">
        <v>159</v>
      </c>
      <c r="G140" s="255" t="s">
        <v>160</v>
      </c>
      <c r="H140" s="256">
        <v>24.149999999999999</v>
      </c>
      <c r="I140" s="257"/>
      <c r="J140" s="258">
        <f>ROUND(I140*H140,2)</f>
        <v>0</v>
      </c>
      <c r="K140" s="259"/>
      <c r="L140" s="42"/>
      <c r="M140" s="260" t="s">
        <v>1</v>
      </c>
      <c r="N140" s="261" t="s">
        <v>44</v>
      </c>
      <c r="O140" s="98"/>
      <c r="P140" s="262">
        <f>O140*H140</f>
        <v>0</v>
      </c>
      <c r="Q140" s="262">
        <v>0</v>
      </c>
      <c r="R140" s="262">
        <f>Q140*H140</f>
        <v>0</v>
      </c>
      <c r="S140" s="262">
        <v>0.13800000000000001</v>
      </c>
      <c r="T140" s="263">
        <f>S140*H140</f>
        <v>3.3327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64" t="s">
        <v>161</v>
      </c>
      <c r="AT140" s="264" t="s">
        <v>157</v>
      </c>
      <c r="AU140" s="264" t="s">
        <v>99</v>
      </c>
      <c r="AY140" s="16" t="s">
        <v>155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6" t="s">
        <v>99</v>
      </c>
      <c r="BK140" s="146">
        <f>ROUND(I140*H140,2)</f>
        <v>0</v>
      </c>
      <c r="BL140" s="16" t="s">
        <v>161</v>
      </c>
      <c r="BM140" s="264" t="s">
        <v>162</v>
      </c>
    </row>
    <row r="141" s="13" customFormat="1">
      <c r="A141" s="13"/>
      <c r="B141" s="265"/>
      <c r="C141" s="266"/>
      <c r="D141" s="267" t="s">
        <v>163</v>
      </c>
      <c r="E141" s="268" t="s">
        <v>1</v>
      </c>
      <c r="F141" s="269" t="s">
        <v>164</v>
      </c>
      <c r="G141" s="266"/>
      <c r="H141" s="270">
        <v>24.149999999999999</v>
      </c>
      <c r="I141" s="271"/>
      <c r="J141" s="266"/>
      <c r="K141" s="266"/>
      <c r="L141" s="272"/>
      <c r="M141" s="273"/>
      <c r="N141" s="274"/>
      <c r="O141" s="274"/>
      <c r="P141" s="274"/>
      <c r="Q141" s="274"/>
      <c r="R141" s="274"/>
      <c r="S141" s="274"/>
      <c r="T141" s="27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76" t="s">
        <v>163</v>
      </c>
      <c r="AU141" s="276" t="s">
        <v>99</v>
      </c>
      <c r="AV141" s="13" t="s">
        <v>99</v>
      </c>
      <c r="AW141" s="13" t="s">
        <v>33</v>
      </c>
      <c r="AX141" s="13" t="s">
        <v>78</v>
      </c>
      <c r="AY141" s="276" t="s">
        <v>155</v>
      </c>
    </row>
    <row r="142" s="14" customFormat="1">
      <c r="A142" s="14"/>
      <c r="B142" s="277"/>
      <c r="C142" s="278"/>
      <c r="D142" s="267" t="s">
        <v>163</v>
      </c>
      <c r="E142" s="279" t="s">
        <v>100</v>
      </c>
      <c r="F142" s="280" t="s">
        <v>165</v>
      </c>
      <c r="G142" s="278"/>
      <c r="H142" s="281">
        <v>24.149999999999999</v>
      </c>
      <c r="I142" s="282"/>
      <c r="J142" s="278"/>
      <c r="K142" s="278"/>
      <c r="L142" s="283"/>
      <c r="M142" s="284"/>
      <c r="N142" s="285"/>
      <c r="O142" s="285"/>
      <c r="P142" s="285"/>
      <c r="Q142" s="285"/>
      <c r="R142" s="285"/>
      <c r="S142" s="285"/>
      <c r="T142" s="28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87" t="s">
        <v>163</v>
      </c>
      <c r="AU142" s="287" t="s">
        <v>99</v>
      </c>
      <c r="AV142" s="14" t="s">
        <v>161</v>
      </c>
      <c r="AW142" s="14" t="s">
        <v>33</v>
      </c>
      <c r="AX142" s="14" t="s">
        <v>86</v>
      </c>
      <c r="AY142" s="287" t="s">
        <v>155</v>
      </c>
    </row>
    <row r="143" s="2" customFormat="1" ht="33" customHeight="1">
      <c r="A143" s="39"/>
      <c r="B143" s="40"/>
      <c r="C143" s="252" t="s">
        <v>99</v>
      </c>
      <c r="D143" s="252" t="s">
        <v>157</v>
      </c>
      <c r="E143" s="253" t="s">
        <v>166</v>
      </c>
      <c r="F143" s="254" t="s">
        <v>167</v>
      </c>
      <c r="G143" s="255" t="s">
        <v>160</v>
      </c>
      <c r="H143" s="256">
        <v>46.488999999999997</v>
      </c>
      <c r="I143" s="257"/>
      <c r="J143" s="258">
        <f>ROUND(I143*H143,2)</f>
        <v>0</v>
      </c>
      <c r="K143" s="259"/>
      <c r="L143" s="42"/>
      <c r="M143" s="260" t="s">
        <v>1</v>
      </c>
      <c r="N143" s="261" t="s">
        <v>44</v>
      </c>
      <c r="O143" s="98"/>
      <c r="P143" s="262">
        <f>O143*H143</f>
        <v>0</v>
      </c>
      <c r="Q143" s="262">
        <v>0</v>
      </c>
      <c r="R143" s="262">
        <f>Q143*H143</f>
        <v>0</v>
      </c>
      <c r="S143" s="262">
        <v>0.5</v>
      </c>
      <c r="T143" s="263">
        <f>S143*H143</f>
        <v>23.244499999999999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64" t="s">
        <v>161</v>
      </c>
      <c r="AT143" s="264" t="s">
        <v>157</v>
      </c>
      <c r="AU143" s="264" t="s">
        <v>99</v>
      </c>
      <c r="AY143" s="16" t="s">
        <v>155</v>
      </c>
      <c r="BE143" s="146">
        <f>IF(N143="základná",J143,0)</f>
        <v>0</v>
      </c>
      <c r="BF143" s="146">
        <f>IF(N143="znížená",J143,0)</f>
        <v>0</v>
      </c>
      <c r="BG143" s="146">
        <f>IF(N143="zákl. prenesená",J143,0)</f>
        <v>0</v>
      </c>
      <c r="BH143" s="146">
        <f>IF(N143="zníž. prenesená",J143,0)</f>
        <v>0</v>
      </c>
      <c r="BI143" s="146">
        <f>IF(N143="nulová",J143,0)</f>
        <v>0</v>
      </c>
      <c r="BJ143" s="16" t="s">
        <v>99</v>
      </c>
      <c r="BK143" s="146">
        <f>ROUND(I143*H143,2)</f>
        <v>0</v>
      </c>
      <c r="BL143" s="16" t="s">
        <v>161</v>
      </c>
      <c r="BM143" s="264" t="s">
        <v>168</v>
      </c>
    </row>
    <row r="144" s="13" customFormat="1">
      <c r="A144" s="13"/>
      <c r="B144" s="265"/>
      <c r="C144" s="266"/>
      <c r="D144" s="267" t="s">
        <v>163</v>
      </c>
      <c r="E144" s="268" t="s">
        <v>1</v>
      </c>
      <c r="F144" s="269" t="s">
        <v>169</v>
      </c>
      <c r="G144" s="266"/>
      <c r="H144" s="270">
        <v>46.488999999999997</v>
      </c>
      <c r="I144" s="271"/>
      <c r="J144" s="266"/>
      <c r="K144" s="266"/>
      <c r="L144" s="272"/>
      <c r="M144" s="273"/>
      <c r="N144" s="274"/>
      <c r="O144" s="274"/>
      <c r="P144" s="274"/>
      <c r="Q144" s="274"/>
      <c r="R144" s="274"/>
      <c r="S144" s="274"/>
      <c r="T144" s="27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6" t="s">
        <v>163</v>
      </c>
      <c r="AU144" s="276" t="s">
        <v>99</v>
      </c>
      <c r="AV144" s="13" t="s">
        <v>99</v>
      </c>
      <c r="AW144" s="13" t="s">
        <v>33</v>
      </c>
      <c r="AX144" s="13" t="s">
        <v>78</v>
      </c>
      <c r="AY144" s="276" t="s">
        <v>155</v>
      </c>
    </row>
    <row r="145" s="14" customFormat="1">
      <c r="A145" s="14"/>
      <c r="B145" s="277"/>
      <c r="C145" s="278"/>
      <c r="D145" s="267" t="s">
        <v>163</v>
      </c>
      <c r="E145" s="279" t="s">
        <v>97</v>
      </c>
      <c r="F145" s="280" t="s">
        <v>165</v>
      </c>
      <c r="G145" s="278"/>
      <c r="H145" s="281">
        <v>46.488999999999997</v>
      </c>
      <c r="I145" s="282"/>
      <c r="J145" s="278"/>
      <c r="K145" s="278"/>
      <c r="L145" s="283"/>
      <c r="M145" s="284"/>
      <c r="N145" s="285"/>
      <c r="O145" s="285"/>
      <c r="P145" s="285"/>
      <c r="Q145" s="285"/>
      <c r="R145" s="285"/>
      <c r="S145" s="285"/>
      <c r="T145" s="28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87" t="s">
        <v>163</v>
      </c>
      <c r="AU145" s="287" t="s">
        <v>99</v>
      </c>
      <c r="AV145" s="14" t="s">
        <v>161</v>
      </c>
      <c r="AW145" s="14" t="s">
        <v>33</v>
      </c>
      <c r="AX145" s="14" t="s">
        <v>86</v>
      </c>
      <c r="AY145" s="287" t="s">
        <v>155</v>
      </c>
    </row>
    <row r="146" s="2" customFormat="1" ht="24.15" customHeight="1">
      <c r="A146" s="39"/>
      <c r="B146" s="40"/>
      <c r="C146" s="252" t="s">
        <v>170</v>
      </c>
      <c r="D146" s="252" t="s">
        <v>157</v>
      </c>
      <c r="E146" s="253" t="s">
        <v>171</v>
      </c>
      <c r="F146" s="254" t="s">
        <v>172</v>
      </c>
      <c r="G146" s="255" t="s">
        <v>173</v>
      </c>
      <c r="H146" s="256">
        <v>24.149999999999999</v>
      </c>
      <c r="I146" s="257"/>
      <c r="J146" s="258">
        <f>ROUND(I146*H146,2)</f>
        <v>0</v>
      </c>
      <c r="K146" s="259"/>
      <c r="L146" s="42"/>
      <c r="M146" s="260" t="s">
        <v>1</v>
      </c>
      <c r="N146" s="261" t="s">
        <v>44</v>
      </c>
      <c r="O146" s="98"/>
      <c r="P146" s="262">
        <f>O146*H146</f>
        <v>0</v>
      </c>
      <c r="Q146" s="262">
        <v>0</v>
      </c>
      <c r="R146" s="262">
        <f>Q146*H146</f>
        <v>0</v>
      </c>
      <c r="S146" s="262">
        <v>0.14499999999999999</v>
      </c>
      <c r="T146" s="263">
        <f>S146*H146</f>
        <v>3.5017499999999995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64" t="s">
        <v>174</v>
      </c>
      <c r="AT146" s="264" t="s">
        <v>157</v>
      </c>
      <c r="AU146" s="264" t="s">
        <v>99</v>
      </c>
      <c r="AY146" s="16" t="s">
        <v>155</v>
      </c>
      <c r="BE146" s="146">
        <f>IF(N146="základná",J146,0)</f>
        <v>0</v>
      </c>
      <c r="BF146" s="146">
        <f>IF(N146="znížená",J146,0)</f>
        <v>0</v>
      </c>
      <c r="BG146" s="146">
        <f>IF(N146="zákl. prenesená",J146,0)</f>
        <v>0</v>
      </c>
      <c r="BH146" s="146">
        <f>IF(N146="zníž. prenesená",J146,0)</f>
        <v>0</v>
      </c>
      <c r="BI146" s="146">
        <f>IF(N146="nulová",J146,0)</f>
        <v>0</v>
      </c>
      <c r="BJ146" s="16" t="s">
        <v>99</v>
      </c>
      <c r="BK146" s="146">
        <f>ROUND(I146*H146,2)</f>
        <v>0</v>
      </c>
      <c r="BL146" s="16" t="s">
        <v>174</v>
      </c>
      <c r="BM146" s="264" t="s">
        <v>175</v>
      </c>
    </row>
    <row r="147" s="13" customFormat="1">
      <c r="A147" s="13"/>
      <c r="B147" s="265"/>
      <c r="C147" s="266"/>
      <c r="D147" s="267" t="s">
        <v>163</v>
      </c>
      <c r="E147" s="268" t="s">
        <v>1</v>
      </c>
      <c r="F147" s="269" t="s">
        <v>176</v>
      </c>
      <c r="G147" s="266"/>
      <c r="H147" s="270">
        <v>24.149999999999999</v>
      </c>
      <c r="I147" s="271"/>
      <c r="J147" s="266"/>
      <c r="K147" s="266"/>
      <c r="L147" s="272"/>
      <c r="M147" s="273"/>
      <c r="N147" s="274"/>
      <c r="O147" s="274"/>
      <c r="P147" s="274"/>
      <c r="Q147" s="274"/>
      <c r="R147" s="274"/>
      <c r="S147" s="274"/>
      <c r="T147" s="27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6" t="s">
        <v>163</v>
      </c>
      <c r="AU147" s="276" t="s">
        <v>99</v>
      </c>
      <c r="AV147" s="13" t="s">
        <v>99</v>
      </c>
      <c r="AW147" s="13" t="s">
        <v>33</v>
      </c>
      <c r="AX147" s="13" t="s">
        <v>86</v>
      </c>
      <c r="AY147" s="276" t="s">
        <v>155</v>
      </c>
    </row>
    <row r="148" s="2" customFormat="1" ht="33" customHeight="1">
      <c r="A148" s="39"/>
      <c r="B148" s="40"/>
      <c r="C148" s="252" t="s">
        <v>161</v>
      </c>
      <c r="D148" s="252" t="s">
        <v>157</v>
      </c>
      <c r="E148" s="253" t="s">
        <v>177</v>
      </c>
      <c r="F148" s="254" t="s">
        <v>178</v>
      </c>
      <c r="G148" s="255" t="s">
        <v>179</v>
      </c>
      <c r="H148" s="256">
        <v>7.0039999999999996</v>
      </c>
      <c r="I148" s="257"/>
      <c r="J148" s="258">
        <f>ROUND(I148*H148,2)</f>
        <v>0</v>
      </c>
      <c r="K148" s="259"/>
      <c r="L148" s="42"/>
      <c r="M148" s="260" t="s">
        <v>1</v>
      </c>
      <c r="N148" s="261" t="s">
        <v>44</v>
      </c>
      <c r="O148" s="98"/>
      <c r="P148" s="262">
        <f>O148*H148</f>
        <v>0</v>
      </c>
      <c r="Q148" s="262">
        <v>0</v>
      </c>
      <c r="R148" s="262">
        <f>Q148*H148</f>
        <v>0</v>
      </c>
      <c r="S148" s="262">
        <v>0</v>
      </c>
      <c r="T148" s="26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64" t="s">
        <v>161</v>
      </c>
      <c r="AT148" s="264" t="s">
        <v>157</v>
      </c>
      <c r="AU148" s="264" t="s">
        <v>99</v>
      </c>
      <c r="AY148" s="16" t="s">
        <v>155</v>
      </c>
      <c r="BE148" s="146">
        <f>IF(N148="základná",J148,0)</f>
        <v>0</v>
      </c>
      <c r="BF148" s="146">
        <f>IF(N148="znížená",J148,0)</f>
        <v>0</v>
      </c>
      <c r="BG148" s="146">
        <f>IF(N148="zákl. prenesená",J148,0)</f>
        <v>0</v>
      </c>
      <c r="BH148" s="146">
        <f>IF(N148="zníž. prenesená",J148,0)</f>
        <v>0</v>
      </c>
      <c r="BI148" s="146">
        <f>IF(N148="nulová",J148,0)</f>
        <v>0</v>
      </c>
      <c r="BJ148" s="16" t="s">
        <v>99</v>
      </c>
      <c r="BK148" s="146">
        <f>ROUND(I148*H148,2)</f>
        <v>0</v>
      </c>
      <c r="BL148" s="16" t="s">
        <v>161</v>
      </c>
      <c r="BM148" s="264" t="s">
        <v>180</v>
      </c>
    </row>
    <row r="149" s="13" customFormat="1">
      <c r="A149" s="13"/>
      <c r="B149" s="265"/>
      <c r="C149" s="266"/>
      <c r="D149" s="267" t="s">
        <v>163</v>
      </c>
      <c r="E149" s="268" t="s">
        <v>1</v>
      </c>
      <c r="F149" s="269" t="s">
        <v>181</v>
      </c>
      <c r="G149" s="266"/>
      <c r="H149" s="270">
        <v>7.0039999999999996</v>
      </c>
      <c r="I149" s="271"/>
      <c r="J149" s="266"/>
      <c r="K149" s="266"/>
      <c r="L149" s="272"/>
      <c r="M149" s="273"/>
      <c r="N149" s="274"/>
      <c r="O149" s="274"/>
      <c r="P149" s="274"/>
      <c r="Q149" s="274"/>
      <c r="R149" s="274"/>
      <c r="S149" s="274"/>
      <c r="T149" s="27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6" t="s">
        <v>163</v>
      </c>
      <c r="AU149" s="276" t="s">
        <v>99</v>
      </c>
      <c r="AV149" s="13" t="s">
        <v>99</v>
      </c>
      <c r="AW149" s="13" t="s">
        <v>33</v>
      </c>
      <c r="AX149" s="13" t="s">
        <v>78</v>
      </c>
      <c r="AY149" s="276" t="s">
        <v>155</v>
      </c>
    </row>
    <row r="150" s="14" customFormat="1">
      <c r="A150" s="14"/>
      <c r="B150" s="277"/>
      <c r="C150" s="278"/>
      <c r="D150" s="267" t="s">
        <v>163</v>
      </c>
      <c r="E150" s="279" t="s">
        <v>106</v>
      </c>
      <c r="F150" s="280" t="s">
        <v>165</v>
      </c>
      <c r="G150" s="278"/>
      <c r="H150" s="281">
        <v>7.0039999999999996</v>
      </c>
      <c r="I150" s="282"/>
      <c r="J150" s="278"/>
      <c r="K150" s="278"/>
      <c r="L150" s="283"/>
      <c r="M150" s="284"/>
      <c r="N150" s="285"/>
      <c r="O150" s="285"/>
      <c r="P150" s="285"/>
      <c r="Q150" s="285"/>
      <c r="R150" s="285"/>
      <c r="S150" s="285"/>
      <c r="T150" s="28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87" t="s">
        <v>163</v>
      </c>
      <c r="AU150" s="287" t="s">
        <v>99</v>
      </c>
      <c r="AV150" s="14" t="s">
        <v>161</v>
      </c>
      <c r="AW150" s="14" t="s">
        <v>33</v>
      </c>
      <c r="AX150" s="14" t="s">
        <v>86</v>
      </c>
      <c r="AY150" s="287" t="s">
        <v>155</v>
      </c>
    </row>
    <row r="151" s="2" customFormat="1" ht="37.8" customHeight="1">
      <c r="A151" s="39"/>
      <c r="B151" s="40"/>
      <c r="C151" s="252" t="s">
        <v>182</v>
      </c>
      <c r="D151" s="252" t="s">
        <v>157</v>
      </c>
      <c r="E151" s="253" t="s">
        <v>183</v>
      </c>
      <c r="F151" s="254" t="s">
        <v>184</v>
      </c>
      <c r="G151" s="255" t="s">
        <v>179</v>
      </c>
      <c r="H151" s="256">
        <v>0.75600000000000001</v>
      </c>
      <c r="I151" s="257"/>
      <c r="J151" s="258">
        <f>ROUND(I151*H151,2)</f>
        <v>0</v>
      </c>
      <c r="K151" s="259"/>
      <c r="L151" s="42"/>
      <c r="M151" s="260" t="s">
        <v>1</v>
      </c>
      <c r="N151" s="261" t="s">
        <v>44</v>
      </c>
      <c r="O151" s="98"/>
      <c r="P151" s="262">
        <f>O151*H151</f>
        <v>0</v>
      </c>
      <c r="Q151" s="262">
        <v>0</v>
      </c>
      <c r="R151" s="262">
        <f>Q151*H151</f>
        <v>0</v>
      </c>
      <c r="S151" s="262">
        <v>0</v>
      </c>
      <c r="T151" s="26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64" t="s">
        <v>161</v>
      </c>
      <c r="AT151" s="264" t="s">
        <v>157</v>
      </c>
      <c r="AU151" s="264" t="s">
        <v>99</v>
      </c>
      <c r="AY151" s="16" t="s">
        <v>155</v>
      </c>
      <c r="BE151" s="146">
        <f>IF(N151="základná",J151,0)</f>
        <v>0</v>
      </c>
      <c r="BF151" s="146">
        <f>IF(N151="znížená",J151,0)</f>
        <v>0</v>
      </c>
      <c r="BG151" s="146">
        <f>IF(N151="zákl. prenesená",J151,0)</f>
        <v>0</v>
      </c>
      <c r="BH151" s="146">
        <f>IF(N151="zníž. prenesená",J151,0)</f>
        <v>0</v>
      </c>
      <c r="BI151" s="146">
        <f>IF(N151="nulová",J151,0)</f>
        <v>0</v>
      </c>
      <c r="BJ151" s="16" t="s">
        <v>99</v>
      </c>
      <c r="BK151" s="146">
        <f>ROUND(I151*H151,2)</f>
        <v>0</v>
      </c>
      <c r="BL151" s="16" t="s">
        <v>161</v>
      </c>
      <c r="BM151" s="264" t="s">
        <v>185</v>
      </c>
    </row>
    <row r="152" s="13" customFormat="1">
      <c r="A152" s="13"/>
      <c r="B152" s="265"/>
      <c r="C152" s="266"/>
      <c r="D152" s="267" t="s">
        <v>163</v>
      </c>
      <c r="E152" s="268" t="s">
        <v>1</v>
      </c>
      <c r="F152" s="269" t="s">
        <v>110</v>
      </c>
      <c r="G152" s="266"/>
      <c r="H152" s="270">
        <v>0.75600000000000001</v>
      </c>
      <c r="I152" s="271"/>
      <c r="J152" s="266"/>
      <c r="K152" s="266"/>
      <c r="L152" s="272"/>
      <c r="M152" s="273"/>
      <c r="N152" s="274"/>
      <c r="O152" s="274"/>
      <c r="P152" s="274"/>
      <c r="Q152" s="274"/>
      <c r="R152" s="274"/>
      <c r="S152" s="274"/>
      <c r="T152" s="27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6" t="s">
        <v>163</v>
      </c>
      <c r="AU152" s="276" t="s">
        <v>99</v>
      </c>
      <c r="AV152" s="13" t="s">
        <v>99</v>
      </c>
      <c r="AW152" s="13" t="s">
        <v>33</v>
      </c>
      <c r="AX152" s="13" t="s">
        <v>86</v>
      </c>
      <c r="AY152" s="276" t="s">
        <v>155</v>
      </c>
    </row>
    <row r="153" s="2" customFormat="1" ht="24.15" customHeight="1">
      <c r="A153" s="39"/>
      <c r="B153" s="40"/>
      <c r="C153" s="252" t="s">
        <v>186</v>
      </c>
      <c r="D153" s="252" t="s">
        <v>157</v>
      </c>
      <c r="E153" s="253" t="s">
        <v>187</v>
      </c>
      <c r="F153" s="254" t="s">
        <v>188</v>
      </c>
      <c r="G153" s="255" t="s">
        <v>179</v>
      </c>
      <c r="H153" s="256">
        <v>0.75600000000000001</v>
      </c>
      <c r="I153" s="257"/>
      <c r="J153" s="258">
        <f>ROUND(I153*H153,2)</f>
        <v>0</v>
      </c>
      <c r="K153" s="259"/>
      <c r="L153" s="42"/>
      <c r="M153" s="260" t="s">
        <v>1</v>
      </c>
      <c r="N153" s="261" t="s">
        <v>44</v>
      </c>
      <c r="O153" s="98"/>
      <c r="P153" s="262">
        <f>O153*H153</f>
        <v>0</v>
      </c>
      <c r="Q153" s="262">
        <v>0</v>
      </c>
      <c r="R153" s="262">
        <f>Q153*H153</f>
        <v>0</v>
      </c>
      <c r="S153" s="262">
        <v>0</v>
      </c>
      <c r="T153" s="26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64" t="s">
        <v>161</v>
      </c>
      <c r="AT153" s="264" t="s">
        <v>157</v>
      </c>
      <c r="AU153" s="264" t="s">
        <v>99</v>
      </c>
      <c r="AY153" s="16" t="s">
        <v>155</v>
      </c>
      <c r="BE153" s="146">
        <f>IF(N153="základná",J153,0)</f>
        <v>0</v>
      </c>
      <c r="BF153" s="146">
        <f>IF(N153="znížená",J153,0)</f>
        <v>0</v>
      </c>
      <c r="BG153" s="146">
        <f>IF(N153="zákl. prenesená",J153,0)</f>
        <v>0</v>
      </c>
      <c r="BH153" s="146">
        <f>IF(N153="zníž. prenesená",J153,0)</f>
        <v>0</v>
      </c>
      <c r="BI153" s="146">
        <f>IF(N153="nulová",J153,0)</f>
        <v>0</v>
      </c>
      <c r="BJ153" s="16" t="s">
        <v>99</v>
      </c>
      <c r="BK153" s="146">
        <f>ROUND(I153*H153,2)</f>
        <v>0</v>
      </c>
      <c r="BL153" s="16" t="s">
        <v>161</v>
      </c>
      <c r="BM153" s="264" t="s">
        <v>189</v>
      </c>
    </row>
    <row r="154" s="13" customFormat="1">
      <c r="A154" s="13"/>
      <c r="B154" s="265"/>
      <c r="C154" s="266"/>
      <c r="D154" s="267" t="s">
        <v>163</v>
      </c>
      <c r="E154" s="268" t="s">
        <v>1</v>
      </c>
      <c r="F154" s="269" t="s">
        <v>190</v>
      </c>
      <c r="G154" s="266"/>
      <c r="H154" s="270">
        <v>0.75600000000000001</v>
      </c>
      <c r="I154" s="271"/>
      <c r="J154" s="266"/>
      <c r="K154" s="266"/>
      <c r="L154" s="272"/>
      <c r="M154" s="273"/>
      <c r="N154" s="274"/>
      <c r="O154" s="274"/>
      <c r="P154" s="274"/>
      <c r="Q154" s="274"/>
      <c r="R154" s="274"/>
      <c r="S154" s="274"/>
      <c r="T154" s="27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6" t="s">
        <v>163</v>
      </c>
      <c r="AU154" s="276" t="s">
        <v>99</v>
      </c>
      <c r="AV154" s="13" t="s">
        <v>99</v>
      </c>
      <c r="AW154" s="13" t="s">
        <v>33</v>
      </c>
      <c r="AX154" s="13" t="s">
        <v>78</v>
      </c>
      <c r="AY154" s="276" t="s">
        <v>155</v>
      </c>
    </row>
    <row r="155" s="14" customFormat="1">
      <c r="A155" s="14"/>
      <c r="B155" s="277"/>
      <c r="C155" s="278"/>
      <c r="D155" s="267" t="s">
        <v>163</v>
      </c>
      <c r="E155" s="279" t="s">
        <v>110</v>
      </c>
      <c r="F155" s="280" t="s">
        <v>165</v>
      </c>
      <c r="G155" s="278"/>
      <c r="H155" s="281">
        <v>0.75600000000000001</v>
      </c>
      <c r="I155" s="282"/>
      <c r="J155" s="278"/>
      <c r="K155" s="278"/>
      <c r="L155" s="283"/>
      <c r="M155" s="284"/>
      <c r="N155" s="285"/>
      <c r="O155" s="285"/>
      <c r="P155" s="285"/>
      <c r="Q155" s="285"/>
      <c r="R155" s="285"/>
      <c r="S155" s="285"/>
      <c r="T155" s="28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87" t="s">
        <v>163</v>
      </c>
      <c r="AU155" s="287" t="s">
        <v>99</v>
      </c>
      <c r="AV155" s="14" t="s">
        <v>161</v>
      </c>
      <c r="AW155" s="14" t="s">
        <v>33</v>
      </c>
      <c r="AX155" s="14" t="s">
        <v>86</v>
      </c>
      <c r="AY155" s="287" t="s">
        <v>155</v>
      </c>
    </row>
    <row r="156" s="2" customFormat="1" ht="24.15" customHeight="1">
      <c r="A156" s="39"/>
      <c r="B156" s="40"/>
      <c r="C156" s="252" t="s">
        <v>191</v>
      </c>
      <c r="D156" s="252" t="s">
        <v>157</v>
      </c>
      <c r="E156" s="253" t="s">
        <v>192</v>
      </c>
      <c r="F156" s="254" t="s">
        <v>193</v>
      </c>
      <c r="G156" s="255" t="s">
        <v>179</v>
      </c>
      <c r="H156" s="256">
        <v>0.75600000000000001</v>
      </c>
      <c r="I156" s="257"/>
      <c r="J156" s="258">
        <f>ROUND(I156*H156,2)</f>
        <v>0</v>
      </c>
      <c r="K156" s="259"/>
      <c r="L156" s="42"/>
      <c r="M156" s="260" t="s">
        <v>1</v>
      </c>
      <c r="N156" s="261" t="s">
        <v>44</v>
      </c>
      <c r="O156" s="98"/>
      <c r="P156" s="262">
        <f>O156*H156</f>
        <v>0</v>
      </c>
      <c r="Q156" s="262">
        <v>0</v>
      </c>
      <c r="R156" s="262">
        <f>Q156*H156</f>
        <v>0</v>
      </c>
      <c r="S156" s="262">
        <v>0</v>
      </c>
      <c r="T156" s="26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64" t="s">
        <v>161</v>
      </c>
      <c r="AT156" s="264" t="s">
        <v>157</v>
      </c>
      <c r="AU156" s="264" t="s">
        <v>99</v>
      </c>
      <c r="AY156" s="16" t="s">
        <v>155</v>
      </c>
      <c r="BE156" s="146">
        <f>IF(N156="základná",J156,0)</f>
        <v>0</v>
      </c>
      <c r="BF156" s="146">
        <f>IF(N156="znížená",J156,0)</f>
        <v>0</v>
      </c>
      <c r="BG156" s="146">
        <f>IF(N156="zákl. prenesená",J156,0)</f>
        <v>0</v>
      </c>
      <c r="BH156" s="146">
        <f>IF(N156="zníž. prenesená",J156,0)</f>
        <v>0</v>
      </c>
      <c r="BI156" s="146">
        <f>IF(N156="nulová",J156,0)</f>
        <v>0</v>
      </c>
      <c r="BJ156" s="16" t="s">
        <v>99</v>
      </c>
      <c r="BK156" s="146">
        <f>ROUND(I156*H156,2)</f>
        <v>0</v>
      </c>
      <c r="BL156" s="16" t="s">
        <v>161</v>
      </c>
      <c r="BM156" s="264" t="s">
        <v>194</v>
      </c>
    </row>
    <row r="157" s="13" customFormat="1">
      <c r="A157" s="13"/>
      <c r="B157" s="265"/>
      <c r="C157" s="266"/>
      <c r="D157" s="267" t="s">
        <v>163</v>
      </c>
      <c r="E157" s="268" t="s">
        <v>1</v>
      </c>
      <c r="F157" s="269" t="s">
        <v>110</v>
      </c>
      <c r="G157" s="266"/>
      <c r="H157" s="270">
        <v>0.75600000000000001</v>
      </c>
      <c r="I157" s="271"/>
      <c r="J157" s="266"/>
      <c r="K157" s="266"/>
      <c r="L157" s="272"/>
      <c r="M157" s="273"/>
      <c r="N157" s="274"/>
      <c r="O157" s="274"/>
      <c r="P157" s="274"/>
      <c r="Q157" s="274"/>
      <c r="R157" s="274"/>
      <c r="S157" s="274"/>
      <c r="T157" s="27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6" t="s">
        <v>163</v>
      </c>
      <c r="AU157" s="276" t="s">
        <v>99</v>
      </c>
      <c r="AV157" s="13" t="s">
        <v>99</v>
      </c>
      <c r="AW157" s="13" t="s">
        <v>33</v>
      </c>
      <c r="AX157" s="13" t="s">
        <v>86</v>
      </c>
      <c r="AY157" s="276" t="s">
        <v>155</v>
      </c>
    </row>
    <row r="158" s="2" customFormat="1" ht="24.15" customHeight="1">
      <c r="A158" s="39"/>
      <c r="B158" s="40"/>
      <c r="C158" s="252" t="s">
        <v>195</v>
      </c>
      <c r="D158" s="252" t="s">
        <v>157</v>
      </c>
      <c r="E158" s="253" t="s">
        <v>196</v>
      </c>
      <c r="F158" s="254" t="s">
        <v>197</v>
      </c>
      <c r="G158" s="255" t="s">
        <v>179</v>
      </c>
      <c r="H158" s="256">
        <v>0.75600000000000001</v>
      </c>
      <c r="I158" s="257"/>
      <c r="J158" s="258">
        <f>ROUND(I158*H158,2)</f>
        <v>0</v>
      </c>
      <c r="K158" s="259"/>
      <c r="L158" s="42"/>
      <c r="M158" s="260" t="s">
        <v>1</v>
      </c>
      <c r="N158" s="261" t="s">
        <v>44</v>
      </c>
      <c r="O158" s="98"/>
      <c r="P158" s="262">
        <f>O158*H158</f>
        <v>0</v>
      </c>
      <c r="Q158" s="262">
        <v>0</v>
      </c>
      <c r="R158" s="262">
        <f>Q158*H158</f>
        <v>0</v>
      </c>
      <c r="S158" s="262">
        <v>0</v>
      </c>
      <c r="T158" s="26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64" t="s">
        <v>161</v>
      </c>
      <c r="AT158" s="264" t="s">
        <v>157</v>
      </c>
      <c r="AU158" s="264" t="s">
        <v>99</v>
      </c>
      <c r="AY158" s="16" t="s">
        <v>155</v>
      </c>
      <c r="BE158" s="146">
        <f>IF(N158="základná",J158,0)</f>
        <v>0</v>
      </c>
      <c r="BF158" s="146">
        <f>IF(N158="znížená",J158,0)</f>
        <v>0</v>
      </c>
      <c r="BG158" s="146">
        <f>IF(N158="zákl. prenesená",J158,0)</f>
        <v>0</v>
      </c>
      <c r="BH158" s="146">
        <f>IF(N158="zníž. prenesená",J158,0)</f>
        <v>0</v>
      </c>
      <c r="BI158" s="146">
        <f>IF(N158="nulová",J158,0)</f>
        <v>0</v>
      </c>
      <c r="BJ158" s="16" t="s">
        <v>99</v>
      </c>
      <c r="BK158" s="146">
        <f>ROUND(I158*H158,2)</f>
        <v>0</v>
      </c>
      <c r="BL158" s="16" t="s">
        <v>161</v>
      </c>
      <c r="BM158" s="264" t="s">
        <v>198</v>
      </c>
    </row>
    <row r="159" s="13" customFormat="1">
      <c r="A159" s="13"/>
      <c r="B159" s="265"/>
      <c r="C159" s="266"/>
      <c r="D159" s="267" t="s">
        <v>163</v>
      </c>
      <c r="E159" s="268" t="s">
        <v>1</v>
      </c>
      <c r="F159" s="269" t="s">
        <v>110</v>
      </c>
      <c r="G159" s="266"/>
      <c r="H159" s="270">
        <v>0.75600000000000001</v>
      </c>
      <c r="I159" s="271"/>
      <c r="J159" s="266"/>
      <c r="K159" s="266"/>
      <c r="L159" s="272"/>
      <c r="M159" s="273"/>
      <c r="N159" s="274"/>
      <c r="O159" s="274"/>
      <c r="P159" s="274"/>
      <c r="Q159" s="274"/>
      <c r="R159" s="274"/>
      <c r="S159" s="274"/>
      <c r="T159" s="27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76" t="s">
        <v>163</v>
      </c>
      <c r="AU159" s="276" t="s">
        <v>99</v>
      </c>
      <c r="AV159" s="13" t="s">
        <v>99</v>
      </c>
      <c r="AW159" s="13" t="s">
        <v>33</v>
      </c>
      <c r="AX159" s="13" t="s">
        <v>86</v>
      </c>
      <c r="AY159" s="276" t="s">
        <v>155</v>
      </c>
    </row>
    <row r="160" s="2" customFormat="1" ht="21.75" customHeight="1">
      <c r="A160" s="39"/>
      <c r="B160" s="40"/>
      <c r="C160" s="252" t="s">
        <v>199</v>
      </c>
      <c r="D160" s="252" t="s">
        <v>157</v>
      </c>
      <c r="E160" s="253" t="s">
        <v>200</v>
      </c>
      <c r="F160" s="254" t="s">
        <v>201</v>
      </c>
      <c r="G160" s="255" t="s">
        <v>160</v>
      </c>
      <c r="H160" s="256">
        <v>140.679</v>
      </c>
      <c r="I160" s="257"/>
      <c r="J160" s="258">
        <f>ROUND(I160*H160,2)</f>
        <v>0</v>
      </c>
      <c r="K160" s="259"/>
      <c r="L160" s="42"/>
      <c r="M160" s="260" t="s">
        <v>1</v>
      </c>
      <c r="N160" s="261" t="s">
        <v>44</v>
      </c>
      <c r="O160" s="98"/>
      <c r="P160" s="262">
        <f>O160*H160</f>
        <v>0</v>
      </c>
      <c r="Q160" s="262">
        <v>0</v>
      </c>
      <c r="R160" s="262">
        <f>Q160*H160</f>
        <v>0</v>
      </c>
      <c r="S160" s="262">
        <v>0</v>
      </c>
      <c r="T160" s="26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64" t="s">
        <v>161</v>
      </c>
      <c r="AT160" s="264" t="s">
        <v>157</v>
      </c>
      <c r="AU160" s="264" t="s">
        <v>99</v>
      </c>
      <c r="AY160" s="16" t="s">
        <v>155</v>
      </c>
      <c r="BE160" s="146">
        <f>IF(N160="základná",J160,0)</f>
        <v>0</v>
      </c>
      <c r="BF160" s="146">
        <f>IF(N160="znížená",J160,0)</f>
        <v>0</v>
      </c>
      <c r="BG160" s="146">
        <f>IF(N160="zákl. prenesená",J160,0)</f>
        <v>0</v>
      </c>
      <c r="BH160" s="146">
        <f>IF(N160="zníž. prenesená",J160,0)</f>
        <v>0</v>
      </c>
      <c r="BI160" s="146">
        <f>IF(N160="nulová",J160,0)</f>
        <v>0</v>
      </c>
      <c r="BJ160" s="16" t="s">
        <v>99</v>
      </c>
      <c r="BK160" s="146">
        <f>ROUND(I160*H160,2)</f>
        <v>0</v>
      </c>
      <c r="BL160" s="16" t="s">
        <v>161</v>
      </c>
      <c r="BM160" s="264" t="s">
        <v>202</v>
      </c>
    </row>
    <row r="161" s="13" customFormat="1">
      <c r="A161" s="13"/>
      <c r="B161" s="265"/>
      <c r="C161" s="266"/>
      <c r="D161" s="267" t="s">
        <v>163</v>
      </c>
      <c r="E161" s="268" t="s">
        <v>1</v>
      </c>
      <c r="F161" s="269" t="s">
        <v>203</v>
      </c>
      <c r="G161" s="266"/>
      <c r="H161" s="270">
        <v>140.679</v>
      </c>
      <c r="I161" s="271"/>
      <c r="J161" s="266"/>
      <c r="K161" s="266"/>
      <c r="L161" s="272"/>
      <c r="M161" s="273"/>
      <c r="N161" s="274"/>
      <c r="O161" s="274"/>
      <c r="P161" s="274"/>
      <c r="Q161" s="274"/>
      <c r="R161" s="274"/>
      <c r="S161" s="274"/>
      <c r="T161" s="27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6" t="s">
        <v>163</v>
      </c>
      <c r="AU161" s="276" t="s">
        <v>99</v>
      </c>
      <c r="AV161" s="13" t="s">
        <v>99</v>
      </c>
      <c r="AW161" s="13" t="s">
        <v>33</v>
      </c>
      <c r="AX161" s="13" t="s">
        <v>78</v>
      </c>
      <c r="AY161" s="276" t="s">
        <v>155</v>
      </c>
    </row>
    <row r="162" s="14" customFormat="1">
      <c r="A162" s="14"/>
      <c r="B162" s="277"/>
      <c r="C162" s="278"/>
      <c r="D162" s="267" t="s">
        <v>163</v>
      </c>
      <c r="E162" s="279" t="s">
        <v>104</v>
      </c>
      <c r="F162" s="280" t="s">
        <v>165</v>
      </c>
      <c r="G162" s="278"/>
      <c r="H162" s="281">
        <v>140.679</v>
      </c>
      <c r="I162" s="282"/>
      <c r="J162" s="278"/>
      <c r="K162" s="278"/>
      <c r="L162" s="283"/>
      <c r="M162" s="284"/>
      <c r="N162" s="285"/>
      <c r="O162" s="285"/>
      <c r="P162" s="285"/>
      <c r="Q162" s="285"/>
      <c r="R162" s="285"/>
      <c r="S162" s="285"/>
      <c r="T162" s="28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87" t="s">
        <v>163</v>
      </c>
      <c r="AU162" s="287" t="s">
        <v>99</v>
      </c>
      <c r="AV162" s="14" t="s">
        <v>161</v>
      </c>
      <c r="AW162" s="14" t="s">
        <v>33</v>
      </c>
      <c r="AX162" s="14" t="s">
        <v>86</v>
      </c>
      <c r="AY162" s="287" t="s">
        <v>155</v>
      </c>
    </row>
    <row r="163" s="2" customFormat="1" ht="21.75" customHeight="1">
      <c r="A163" s="39"/>
      <c r="B163" s="40"/>
      <c r="C163" s="252" t="s">
        <v>204</v>
      </c>
      <c r="D163" s="252" t="s">
        <v>157</v>
      </c>
      <c r="E163" s="253" t="s">
        <v>205</v>
      </c>
      <c r="F163" s="254" t="s">
        <v>206</v>
      </c>
      <c r="G163" s="255" t="s">
        <v>160</v>
      </c>
      <c r="H163" s="256">
        <v>70.040000000000006</v>
      </c>
      <c r="I163" s="257"/>
      <c r="J163" s="258">
        <f>ROUND(I163*H163,2)</f>
        <v>0</v>
      </c>
      <c r="K163" s="259"/>
      <c r="L163" s="42"/>
      <c r="M163" s="260" t="s">
        <v>1</v>
      </c>
      <c r="N163" s="261" t="s">
        <v>44</v>
      </c>
      <c r="O163" s="98"/>
      <c r="P163" s="262">
        <f>O163*H163</f>
        <v>0</v>
      </c>
      <c r="Q163" s="262">
        <v>0</v>
      </c>
      <c r="R163" s="262">
        <f>Q163*H163</f>
        <v>0</v>
      </c>
      <c r="S163" s="262">
        <v>0</v>
      </c>
      <c r="T163" s="26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64" t="s">
        <v>161</v>
      </c>
      <c r="AT163" s="264" t="s">
        <v>157</v>
      </c>
      <c r="AU163" s="264" t="s">
        <v>99</v>
      </c>
      <c r="AY163" s="16" t="s">
        <v>155</v>
      </c>
      <c r="BE163" s="146">
        <f>IF(N163="základná",J163,0)</f>
        <v>0</v>
      </c>
      <c r="BF163" s="146">
        <f>IF(N163="znížená",J163,0)</f>
        <v>0</v>
      </c>
      <c r="BG163" s="146">
        <f>IF(N163="zákl. prenesená",J163,0)</f>
        <v>0</v>
      </c>
      <c r="BH163" s="146">
        <f>IF(N163="zníž. prenesená",J163,0)</f>
        <v>0</v>
      </c>
      <c r="BI163" s="146">
        <f>IF(N163="nulová",J163,0)</f>
        <v>0</v>
      </c>
      <c r="BJ163" s="16" t="s">
        <v>99</v>
      </c>
      <c r="BK163" s="146">
        <f>ROUND(I163*H163,2)</f>
        <v>0</v>
      </c>
      <c r="BL163" s="16" t="s">
        <v>161</v>
      </c>
      <c r="BM163" s="264" t="s">
        <v>207</v>
      </c>
    </row>
    <row r="164" s="13" customFormat="1">
      <c r="A164" s="13"/>
      <c r="B164" s="265"/>
      <c r="C164" s="266"/>
      <c r="D164" s="267" t="s">
        <v>163</v>
      </c>
      <c r="E164" s="268" t="s">
        <v>1</v>
      </c>
      <c r="F164" s="269" t="s">
        <v>208</v>
      </c>
      <c r="G164" s="266"/>
      <c r="H164" s="270">
        <v>70.040000000000006</v>
      </c>
      <c r="I164" s="271"/>
      <c r="J164" s="266"/>
      <c r="K164" s="266"/>
      <c r="L164" s="272"/>
      <c r="M164" s="273"/>
      <c r="N164" s="274"/>
      <c r="O164" s="274"/>
      <c r="P164" s="274"/>
      <c r="Q164" s="274"/>
      <c r="R164" s="274"/>
      <c r="S164" s="274"/>
      <c r="T164" s="27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76" t="s">
        <v>163</v>
      </c>
      <c r="AU164" s="276" t="s">
        <v>99</v>
      </c>
      <c r="AV164" s="13" t="s">
        <v>99</v>
      </c>
      <c r="AW164" s="13" t="s">
        <v>33</v>
      </c>
      <c r="AX164" s="13" t="s">
        <v>78</v>
      </c>
      <c r="AY164" s="276" t="s">
        <v>155</v>
      </c>
    </row>
    <row r="165" s="14" customFormat="1">
      <c r="A165" s="14"/>
      <c r="B165" s="277"/>
      <c r="C165" s="278"/>
      <c r="D165" s="267" t="s">
        <v>163</v>
      </c>
      <c r="E165" s="279" t="s">
        <v>1</v>
      </c>
      <c r="F165" s="280" t="s">
        <v>165</v>
      </c>
      <c r="G165" s="278"/>
      <c r="H165" s="281">
        <v>70.040000000000006</v>
      </c>
      <c r="I165" s="282"/>
      <c r="J165" s="278"/>
      <c r="K165" s="278"/>
      <c r="L165" s="283"/>
      <c r="M165" s="284"/>
      <c r="N165" s="285"/>
      <c r="O165" s="285"/>
      <c r="P165" s="285"/>
      <c r="Q165" s="285"/>
      <c r="R165" s="285"/>
      <c r="S165" s="285"/>
      <c r="T165" s="28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87" t="s">
        <v>163</v>
      </c>
      <c r="AU165" s="287" t="s">
        <v>99</v>
      </c>
      <c r="AV165" s="14" t="s">
        <v>161</v>
      </c>
      <c r="AW165" s="14" t="s">
        <v>33</v>
      </c>
      <c r="AX165" s="14" t="s">
        <v>86</v>
      </c>
      <c r="AY165" s="287" t="s">
        <v>155</v>
      </c>
    </row>
    <row r="166" s="2" customFormat="1" ht="24.15" customHeight="1">
      <c r="A166" s="39"/>
      <c r="B166" s="40"/>
      <c r="C166" s="252" t="s">
        <v>209</v>
      </c>
      <c r="D166" s="252" t="s">
        <v>157</v>
      </c>
      <c r="E166" s="253" t="s">
        <v>210</v>
      </c>
      <c r="F166" s="254" t="s">
        <v>211</v>
      </c>
      <c r="G166" s="255" t="s">
        <v>160</v>
      </c>
      <c r="H166" s="256">
        <v>70.040000000000006</v>
      </c>
      <c r="I166" s="257"/>
      <c r="J166" s="258">
        <f>ROUND(I166*H166,2)</f>
        <v>0</v>
      </c>
      <c r="K166" s="259"/>
      <c r="L166" s="42"/>
      <c r="M166" s="260" t="s">
        <v>1</v>
      </c>
      <c r="N166" s="261" t="s">
        <v>44</v>
      </c>
      <c r="O166" s="98"/>
      <c r="P166" s="262">
        <f>O166*H166</f>
        <v>0</v>
      </c>
      <c r="Q166" s="262">
        <v>0</v>
      </c>
      <c r="R166" s="262">
        <f>Q166*H166</f>
        <v>0</v>
      </c>
      <c r="S166" s="262">
        <v>0</v>
      </c>
      <c r="T166" s="26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64" t="s">
        <v>161</v>
      </c>
      <c r="AT166" s="264" t="s">
        <v>157</v>
      </c>
      <c r="AU166" s="264" t="s">
        <v>99</v>
      </c>
      <c r="AY166" s="16" t="s">
        <v>155</v>
      </c>
      <c r="BE166" s="146">
        <f>IF(N166="základná",J166,0)</f>
        <v>0</v>
      </c>
      <c r="BF166" s="146">
        <f>IF(N166="znížená",J166,0)</f>
        <v>0</v>
      </c>
      <c r="BG166" s="146">
        <f>IF(N166="zákl. prenesená",J166,0)</f>
        <v>0</v>
      </c>
      <c r="BH166" s="146">
        <f>IF(N166="zníž. prenesená",J166,0)</f>
        <v>0</v>
      </c>
      <c r="BI166" s="146">
        <f>IF(N166="nulová",J166,0)</f>
        <v>0</v>
      </c>
      <c r="BJ166" s="16" t="s">
        <v>99</v>
      </c>
      <c r="BK166" s="146">
        <f>ROUND(I166*H166,2)</f>
        <v>0</v>
      </c>
      <c r="BL166" s="16" t="s">
        <v>161</v>
      </c>
      <c r="BM166" s="264" t="s">
        <v>212</v>
      </c>
    </row>
    <row r="167" s="13" customFormat="1">
      <c r="A167" s="13"/>
      <c r="B167" s="265"/>
      <c r="C167" s="266"/>
      <c r="D167" s="267" t="s">
        <v>163</v>
      </c>
      <c r="E167" s="268" t="s">
        <v>1</v>
      </c>
      <c r="F167" s="269" t="s">
        <v>208</v>
      </c>
      <c r="G167" s="266"/>
      <c r="H167" s="270">
        <v>70.040000000000006</v>
      </c>
      <c r="I167" s="271"/>
      <c r="J167" s="266"/>
      <c r="K167" s="266"/>
      <c r="L167" s="272"/>
      <c r="M167" s="273"/>
      <c r="N167" s="274"/>
      <c r="O167" s="274"/>
      <c r="P167" s="274"/>
      <c r="Q167" s="274"/>
      <c r="R167" s="274"/>
      <c r="S167" s="274"/>
      <c r="T167" s="27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6" t="s">
        <v>163</v>
      </c>
      <c r="AU167" s="276" t="s">
        <v>99</v>
      </c>
      <c r="AV167" s="13" t="s">
        <v>99</v>
      </c>
      <c r="AW167" s="13" t="s">
        <v>33</v>
      </c>
      <c r="AX167" s="13" t="s">
        <v>78</v>
      </c>
      <c r="AY167" s="276" t="s">
        <v>155</v>
      </c>
    </row>
    <row r="168" s="14" customFormat="1">
      <c r="A168" s="14"/>
      <c r="B168" s="277"/>
      <c r="C168" s="278"/>
      <c r="D168" s="267" t="s">
        <v>163</v>
      </c>
      <c r="E168" s="279" t="s">
        <v>1</v>
      </c>
      <c r="F168" s="280" t="s">
        <v>165</v>
      </c>
      <c r="G168" s="278"/>
      <c r="H168" s="281">
        <v>70.040000000000006</v>
      </c>
      <c r="I168" s="282"/>
      <c r="J168" s="278"/>
      <c r="K168" s="278"/>
      <c r="L168" s="283"/>
      <c r="M168" s="284"/>
      <c r="N168" s="285"/>
      <c r="O168" s="285"/>
      <c r="P168" s="285"/>
      <c r="Q168" s="285"/>
      <c r="R168" s="285"/>
      <c r="S168" s="285"/>
      <c r="T168" s="28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87" t="s">
        <v>163</v>
      </c>
      <c r="AU168" s="287" t="s">
        <v>99</v>
      </c>
      <c r="AV168" s="14" t="s">
        <v>161</v>
      </c>
      <c r="AW168" s="14" t="s">
        <v>33</v>
      </c>
      <c r="AX168" s="14" t="s">
        <v>86</v>
      </c>
      <c r="AY168" s="287" t="s">
        <v>155</v>
      </c>
    </row>
    <row r="169" s="2" customFormat="1" ht="24.15" customHeight="1">
      <c r="A169" s="39"/>
      <c r="B169" s="40"/>
      <c r="C169" s="252" t="s">
        <v>213</v>
      </c>
      <c r="D169" s="252" t="s">
        <v>157</v>
      </c>
      <c r="E169" s="253" t="s">
        <v>214</v>
      </c>
      <c r="F169" s="254" t="s">
        <v>215</v>
      </c>
      <c r="G169" s="255" t="s">
        <v>160</v>
      </c>
      <c r="H169" s="256">
        <v>70.040000000000006</v>
      </c>
      <c r="I169" s="257"/>
      <c r="J169" s="258">
        <f>ROUND(I169*H169,2)</f>
        <v>0</v>
      </c>
      <c r="K169" s="259"/>
      <c r="L169" s="42"/>
      <c r="M169" s="260" t="s">
        <v>1</v>
      </c>
      <c r="N169" s="261" t="s">
        <v>44</v>
      </c>
      <c r="O169" s="98"/>
      <c r="P169" s="262">
        <f>O169*H169</f>
        <v>0</v>
      </c>
      <c r="Q169" s="262">
        <v>0</v>
      </c>
      <c r="R169" s="262">
        <f>Q169*H169</f>
        <v>0</v>
      </c>
      <c r="S169" s="262">
        <v>0</v>
      </c>
      <c r="T169" s="26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64" t="s">
        <v>161</v>
      </c>
      <c r="AT169" s="264" t="s">
        <v>157</v>
      </c>
      <c r="AU169" s="264" t="s">
        <v>99</v>
      </c>
      <c r="AY169" s="16" t="s">
        <v>155</v>
      </c>
      <c r="BE169" s="146">
        <f>IF(N169="základná",J169,0)</f>
        <v>0</v>
      </c>
      <c r="BF169" s="146">
        <f>IF(N169="znížená",J169,0)</f>
        <v>0</v>
      </c>
      <c r="BG169" s="146">
        <f>IF(N169="zákl. prenesená",J169,0)</f>
        <v>0</v>
      </c>
      <c r="BH169" s="146">
        <f>IF(N169="zníž. prenesená",J169,0)</f>
        <v>0</v>
      </c>
      <c r="BI169" s="146">
        <f>IF(N169="nulová",J169,0)</f>
        <v>0</v>
      </c>
      <c r="BJ169" s="16" t="s">
        <v>99</v>
      </c>
      <c r="BK169" s="146">
        <f>ROUND(I169*H169,2)</f>
        <v>0</v>
      </c>
      <c r="BL169" s="16" t="s">
        <v>161</v>
      </c>
      <c r="BM169" s="264" t="s">
        <v>216</v>
      </c>
    </row>
    <row r="170" s="13" customFormat="1">
      <c r="A170" s="13"/>
      <c r="B170" s="265"/>
      <c r="C170" s="266"/>
      <c r="D170" s="267" t="s">
        <v>163</v>
      </c>
      <c r="E170" s="268" t="s">
        <v>1</v>
      </c>
      <c r="F170" s="269" t="s">
        <v>217</v>
      </c>
      <c r="G170" s="266"/>
      <c r="H170" s="270">
        <v>70.040000000000006</v>
      </c>
      <c r="I170" s="271"/>
      <c r="J170" s="266"/>
      <c r="K170" s="266"/>
      <c r="L170" s="272"/>
      <c r="M170" s="273"/>
      <c r="N170" s="274"/>
      <c r="O170" s="274"/>
      <c r="P170" s="274"/>
      <c r="Q170" s="274"/>
      <c r="R170" s="274"/>
      <c r="S170" s="274"/>
      <c r="T170" s="27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6" t="s">
        <v>163</v>
      </c>
      <c r="AU170" s="276" t="s">
        <v>99</v>
      </c>
      <c r="AV170" s="13" t="s">
        <v>99</v>
      </c>
      <c r="AW170" s="13" t="s">
        <v>33</v>
      </c>
      <c r="AX170" s="13" t="s">
        <v>78</v>
      </c>
      <c r="AY170" s="276" t="s">
        <v>155</v>
      </c>
    </row>
    <row r="171" s="14" customFormat="1">
      <c r="A171" s="14"/>
      <c r="B171" s="277"/>
      <c r="C171" s="278"/>
      <c r="D171" s="267" t="s">
        <v>163</v>
      </c>
      <c r="E171" s="279" t="s">
        <v>108</v>
      </c>
      <c r="F171" s="280" t="s">
        <v>165</v>
      </c>
      <c r="G171" s="278"/>
      <c r="H171" s="281">
        <v>70.040000000000006</v>
      </c>
      <c r="I171" s="282"/>
      <c r="J171" s="278"/>
      <c r="K171" s="278"/>
      <c r="L171" s="283"/>
      <c r="M171" s="284"/>
      <c r="N171" s="285"/>
      <c r="O171" s="285"/>
      <c r="P171" s="285"/>
      <c r="Q171" s="285"/>
      <c r="R171" s="285"/>
      <c r="S171" s="285"/>
      <c r="T171" s="28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87" t="s">
        <v>163</v>
      </c>
      <c r="AU171" s="287" t="s">
        <v>99</v>
      </c>
      <c r="AV171" s="14" t="s">
        <v>161</v>
      </c>
      <c r="AW171" s="14" t="s">
        <v>33</v>
      </c>
      <c r="AX171" s="14" t="s">
        <v>86</v>
      </c>
      <c r="AY171" s="287" t="s">
        <v>155</v>
      </c>
    </row>
    <row r="172" s="2" customFormat="1" ht="24.15" customHeight="1">
      <c r="A172" s="39"/>
      <c r="B172" s="40"/>
      <c r="C172" s="252" t="s">
        <v>218</v>
      </c>
      <c r="D172" s="252" t="s">
        <v>157</v>
      </c>
      <c r="E172" s="253" t="s">
        <v>219</v>
      </c>
      <c r="F172" s="254" t="s">
        <v>215</v>
      </c>
      <c r="G172" s="255" t="s">
        <v>160</v>
      </c>
      <c r="H172" s="256">
        <v>70.040000000000006</v>
      </c>
      <c r="I172" s="257"/>
      <c r="J172" s="258">
        <f>ROUND(I172*H172,2)</f>
        <v>0</v>
      </c>
      <c r="K172" s="259"/>
      <c r="L172" s="42"/>
      <c r="M172" s="260" t="s">
        <v>1</v>
      </c>
      <c r="N172" s="261" t="s">
        <v>44</v>
      </c>
      <c r="O172" s="98"/>
      <c r="P172" s="262">
        <f>O172*H172</f>
        <v>0</v>
      </c>
      <c r="Q172" s="262">
        <v>0</v>
      </c>
      <c r="R172" s="262">
        <f>Q172*H172</f>
        <v>0</v>
      </c>
      <c r="S172" s="262">
        <v>0</v>
      </c>
      <c r="T172" s="26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64" t="s">
        <v>161</v>
      </c>
      <c r="AT172" s="264" t="s">
        <v>157</v>
      </c>
      <c r="AU172" s="264" t="s">
        <v>99</v>
      </c>
      <c r="AY172" s="16" t="s">
        <v>155</v>
      </c>
      <c r="BE172" s="146">
        <f>IF(N172="základná",J172,0)</f>
        <v>0</v>
      </c>
      <c r="BF172" s="146">
        <f>IF(N172="znížená",J172,0)</f>
        <v>0</v>
      </c>
      <c r="BG172" s="146">
        <f>IF(N172="zákl. prenesená",J172,0)</f>
        <v>0</v>
      </c>
      <c r="BH172" s="146">
        <f>IF(N172="zníž. prenesená",J172,0)</f>
        <v>0</v>
      </c>
      <c r="BI172" s="146">
        <f>IF(N172="nulová",J172,0)</f>
        <v>0</v>
      </c>
      <c r="BJ172" s="16" t="s">
        <v>99</v>
      </c>
      <c r="BK172" s="146">
        <f>ROUND(I172*H172,2)</f>
        <v>0</v>
      </c>
      <c r="BL172" s="16" t="s">
        <v>161</v>
      </c>
      <c r="BM172" s="264" t="s">
        <v>220</v>
      </c>
    </row>
    <row r="173" s="13" customFormat="1">
      <c r="A173" s="13"/>
      <c r="B173" s="265"/>
      <c r="C173" s="266"/>
      <c r="D173" s="267" t="s">
        <v>163</v>
      </c>
      <c r="E173" s="268" t="s">
        <v>1</v>
      </c>
      <c r="F173" s="269" t="s">
        <v>221</v>
      </c>
      <c r="G173" s="266"/>
      <c r="H173" s="270">
        <v>70.040000000000006</v>
      </c>
      <c r="I173" s="271"/>
      <c r="J173" s="266"/>
      <c r="K173" s="266"/>
      <c r="L173" s="272"/>
      <c r="M173" s="273"/>
      <c r="N173" s="274"/>
      <c r="O173" s="274"/>
      <c r="P173" s="274"/>
      <c r="Q173" s="274"/>
      <c r="R173" s="274"/>
      <c r="S173" s="274"/>
      <c r="T173" s="27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6" t="s">
        <v>163</v>
      </c>
      <c r="AU173" s="276" t="s">
        <v>99</v>
      </c>
      <c r="AV173" s="13" t="s">
        <v>99</v>
      </c>
      <c r="AW173" s="13" t="s">
        <v>33</v>
      </c>
      <c r="AX173" s="13" t="s">
        <v>78</v>
      </c>
      <c r="AY173" s="276" t="s">
        <v>155</v>
      </c>
    </row>
    <row r="174" s="14" customFormat="1">
      <c r="A174" s="14"/>
      <c r="B174" s="277"/>
      <c r="C174" s="278"/>
      <c r="D174" s="267" t="s">
        <v>163</v>
      </c>
      <c r="E174" s="279" t="s">
        <v>1</v>
      </c>
      <c r="F174" s="280" t="s">
        <v>165</v>
      </c>
      <c r="G174" s="278"/>
      <c r="H174" s="281">
        <v>70.040000000000006</v>
      </c>
      <c r="I174" s="282"/>
      <c r="J174" s="278"/>
      <c r="K174" s="278"/>
      <c r="L174" s="283"/>
      <c r="M174" s="284"/>
      <c r="N174" s="285"/>
      <c r="O174" s="285"/>
      <c r="P174" s="285"/>
      <c r="Q174" s="285"/>
      <c r="R174" s="285"/>
      <c r="S174" s="285"/>
      <c r="T174" s="28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87" t="s">
        <v>163</v>
      </c>
      <c r="AU174" s="287" t="s">
        <v>99</v>
      </c>
      <c r="AV174" s="14" t="s">
        <v>161</v>
      </c>
      <c r="AW174" s="14" t="s">
        <v>33</v>
      </c>
      <c r="AX174" s="14" t="s">
        <v>86</v>
      </c>
      <c r="AY174" s="287" t="s">
        <v>155</v>
      </c>
    </row>
    <row r="175" s="2" customFormat="1" ht="16.5" customHeight="1">
      <c r="A175" s="39"/>
      <c r="B175" s="40"/>
      <c r="C175" s="252" t="s">
        <v>222</v>
      </c>
      <c r="D175" s="252" t="s">
        <v>157</v>
      </c>
      <c r="E175" s="253" t="s">
        <v>223</v>
      </c>
      <c r="F175" s="254" t="s">
        <v>224</v>
      </c>
      <c r="G175" s="255" t="s">
        <v>160</v>
      </c>
      <c r="H175" s="256">
        <v>70.040000000000006</v>
      </c>
      <c r="I175" s="257"/>
      <c r="J175" s="258">
        <f>ROUND(I175*H175,2)</f>
        <v>0</v>
      </c>
      <c r="K175" s="259"/>
      <c r="L175" s="42"/>
      <c r="M175" s="260" t="s">
        <v>1</v>
      </c>
      <c r="N175" s="261" t="s">
        <v>44</v>
      </c>
      <c r="O175" s="98"/>
      <c r="P175" s="262">
        <f>O175*H175</f>
        <v>0</v>
      </c>
      <c r="Q175" s="262">
        <v>0.00064000000000000005</v>
      </c>
      <c r="R175" s="262">
        <f>Q175*H175</f>
        <v>0.044825600000000007</v>
      </c>
      <c r="S175" s="262">
        <v>0</v>
      </c>
      <c r="T175" s="26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64" t="s">
        <v>161</v>
      </c>
      <c r="AT175" s="264" t="s">
        <v>157</v>
      </c>
      <c r="AU175" s="264" t="s">
        <v>99</v>
      </c>
      <c r="AY175" s="16" t="s">
        <v>155</v>
      </c>
      <c r="BE175" s="146">
        <f>IF(N175="základná",J175,0)</f>
        <v>0</v>
      </c>
      <c r="BF175" s="146">
        <f>IF(N175="znížená",J175,0)</f>
        <v>0</v>
      </c>
      <c r="BG175" s="146">
        <f>IF(N175="zákl. prenesená",J175,0)</f>
        <v>0</v>
      </c>
      <c r="BH175" s="146">
        <f>IF(N175="zníž. prenesená",J175,0)</f>
        <v>0</v>
      </c>
      <c r="BI175" s="146">
        <f>IF(N175="nulová",J175,0)</f>
        <v>0</v>
      </c>
      <c r="BJ175" s="16" t="s">
        <v>99</v>
      </c>
      <c r="BK175" s="146">
        <f>ROUND(I175*H175,2)</f>
        <v>0</v>
      </c>
      <c r="BL175" s="16" t="s">
        <v>161</v>
      </c>
      <c r="BM175" s="264" t="s">
        <v>225</v>
      </c>
    </row>
    <row r="176" s="13" customFormat="1">
      <c r="A176" s="13"/>
      <c r="B176" s="265"/>
      <c r="C176" s="266"/>
      <c r="D176" s="267" t="s">
        <v>163</v>
      </c>
      <c r="E176" s="268" t="s">
        <v>1</v>
      </c>
      <c r="F176" s="269" t="s">
        <v>108</v>
      </c>
      <c r="G176" s="266"/>
      <c r="H176" s="270">
        <v>70.040000000000006</v>
      </c>
      <c r="I176" s="271"/>
      <c r="J176" s="266"/>
      <c r="K176" s="266"/>
      <c r="L176" s="272"/>
      <c r="M176" s="273"/>
      <c r="N176" s="274"/>
      <c r="O176" s="274"/>
      <c r="P176" s="274"/>
      <c r="Q176" s="274"/>
      <c r="R176" s="274"/>
      <c r="S176" s="274"/>
      <c r="T176" s="27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76" t="s">
        <v>163</v>
      </c>
      <c r="AU176" s="276" t="s">
        <v>99</v>
      </c>
      <c r="AV176" s="13" t="s">
        <v>99</v>
      </c>
      <c r="AW176" s="13" t="s">
        <v>33</v>
      </c>
      <c r="AX176" s="13" t="s">
        <v>78</v>
      </c>
      <c r="AY176" s="276" t="s">
        <v>155</v>
      </c>
    </row>
    <row r="177" s="14" customFormat="1">
      <c r="A177" s="14"/>
      <c r="B177" s="277"/>
      <c r="C177" s="278"/>
      <c r="D177" s="267" t="s">
        <v>163</v>
      </c>
      <c r="E177" s="279" t="s">
        <v>1</v>
      </c>
      <c r="F177" s="280" t="s">
        <v>165</v>
      </c>
      <c r="G177" s="278"/>
      <c r="H177" s="281">
        <v>70.040000000000006</v>
      </c>
      <c r="I177" s="282"/>
      <c r="J177" s="278"/>
      <c r="K177" s="278"/>
      <c r="L177" s="283"/>
      <c r="M177" s="284"/>
      <c r="N177" s="285"/>
      <c r="O177" s="285"/>
      <c r="P177" s="285"/>
      <c r="Q177" s="285"/>
      <c r="R177" s="285"/>
      <c r="S177" s="285"/>
      <c r="T177" s="28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87" t="s">
        <v>163</v>
      </c>
      <c r="AU177" s="287" t="s">
        <v>99</v>
      </c>
      <c r="AV177" s="14" t="s">
        <v>161</v>
      </c>
      <c r="AW177" s="14" t="s">
        <v>33</v>
      </c>
      <c r="AX177" s="14" t="s">
        <v>86</v>
      </c>
      <c r="AY177" s="287" t="s">
        <v>155</v>
      </c>
    </row>
    <row r="178" s="2" customFormat="1" ht="16.5" customHeight="1">
      <c r="A178" s="39"/>
      <c r="B178" s="40"/>
      <c r="C178" s="288" t="s">
        <v>226</v>
      </c>
      <c r="D178" s="288" t="s">
        <v>227</v>
      </c>
      <c r="E178" s="289" t="s">
        <v>228</v>
      </c>
      <c r="F178" s="290" t="s">
        <v>229</v>
      </c>
      <c r="G178" s="291" t="s">
        <v>230</v>
      </c>
      <c r="H178" s="292">
        <v>2.1640000000000001</v>
      </c>
      <c r="I178" s="293"/>
      <c r="J178" s="294">
        <f>ROUND(I178*H178,2)</f>
        <v>0</v>
      </c>
      <c r="K178" s="295"/>
      <c r="L178" s="296"/>
      <c r="M178" s="297" t="s">
        <v>1</v>
      </c>
      <c r="N178" s="298" t="s">
        <v>44</v>
      </c>
      <c r="O178" s="98"/>
      <c r="P178" s="262">
        <f>O178*H178</f>
        <v>0</v>
      </c>
      <c r="Q178" s="262">
        <v>0.001</v>
      </c>
      <c r="R178" s="262">
        <f>Q178*H178</f>
        <v>0.0021640000000000001</v>
      </c>
      <c r="S178" s="262">
        <v>0</v>
      </c>
      <c r="T178" s="26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64" t="s">
        <v>195</v>
      </c>
      <c r="AT178" s="264" t="s">
        <v>227</v>
      </c>
      <c r="AU178" s="264" t="s">
        <v>99</v>
      </c>
      <c r="AY178" s="16" t="s">
        <v>155</v>
      </c>
      <c r="BE178" s="146">
        <f>IF(N178="základná",J178,0)</f>
        <v>0</v>
      </c>
      <c r="BF178" s="146">
        <f>IF(N178="znížená",J178,0)</f>
        <v>0</v>
      </c>
      <c r="BG178" s="146">
        <f>IF(N178="zákl. prenesená",J178,0)</f>
        <v>0</v>
      </c>
      <c r="BH178" s="146">
        <f>IF(N178="zníž. prenesená",J178,0)</f>
        <v>0</v>
      </c>
      <c r="BI178" s="146">
        <f>IF(N178="nulová",J178,0)</f>
        <v>0</v>
      </c>
      <c r="BJ178" s="16" t="s">
        <v>99</v>
      </c>
      <c r="BK178" s="146">
        <f>ROUND(I178*H178,2)</f>
        <v>0</v>
      </c>
      <c r="BL178" s="16" t="s">
        <v>161</v>
      </c>
      <c r="BM178" s="264" t="s">
        <v>231</v>
      </c>
    </row>
    <row r="179" s="13" customFormat="1">
      <c r="A179" s="13"/>
      <c r="B179" s="265"/>
      <c r="C179" s="266"/>
      <c r="D179" s="267" t="s">
        <v>163</v>
      </c>
      <c r="E179" s="266"/>
      <c r="F179" s="269" t="s">
        <v>232</v>
      </c>
      <c r="G179" s="266"/>
      <c r="H179" s="270">
        <v>2.1640000000000001</v>
      </c>
      <c r="I179" s="271"/>
      <c r="J179" s="266"/>
      <c r="K179" s="266"/>
      <c r="L179" s="272"/>
      <c r="M179" s="273"/>
      <c r="N179" s="274"/>
      <c r="O179" s="274"/>
      <c r="P179" s="274"/>
      <c r="Q179" s="274"/>
      <c r="R179" s="274"/>
      <c r="S179" s="274"/>
      <c r="T179" s="27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6" t="s">
        <v>163</v>
      </c>
      <c r="AU179" s="276" t="s">
        <v>99</v>
      </c>
      <c r="AV179" s="13" t="s">
        <v>99</v>
      </c>
      <c r="AW179" s="13" t="s">
        <v>4</v>
      </c>
      <c r="AX179" s="13" t="s">
        <v>86</v>
      </c>
      <c r="AY179" s="276" t="s">
        <v>155</v>
      </c>
    </row>
    <row r="180" s="12" customFormat="1" ht="22.8" customHeight="1">
      <c r="A180" s="12"/>
      <c r="B180" s="237"/>
      <c r="C180" s="238"/>
      <c r="D180" s="239" t="s">
        <v>77</v>
      </c>
      <c r="E180" s="250" t="s">
        <v>99</v>
      </c>
      <c r="F180" s="250" t="s">
        <v>233</v>
      </c>
      <c r="G180" s="238"/>
      <c r="H180" s="238"/>
      <c r="I180" s="241"/>
      <c r="J180" s="251">
        <f>BK180</f>
        <v>0</v>
      </c>
      <c r="K180" s="238"/>
      <c r="L180" s="242"/>
      <c r="M180" s="243"/>
      <c r="N180" s="244"/>
      <c r="O180" s="244"/>
      <c r="P180" s="245">
        <f>SUM(P181:P182)</f>
        <v>0</v>
      </c>
      <c r="Q180" s="244"/>
      <c r="R180" s="245">
        <f>SUM(R181:R182)</f>
        <v>1.8262843199999999</v>
      </c>
      <c r="S180" s="244"/>
      <c r="T180" s="246">
        <f>SUM(T181:T182)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47" t="s">
        <v>86</v>
      </c>
      <c r="AT180" s="248" t="s">
        <v>77</v>
      </c>
      <c r="AU180" s="248" t="s">
        <v>86</v>
      </c>
      <c r="AY180" s="247" t="s">
        <v>155</v>
      </c>
      <c r="BK180" s="249">
        <f>SUM(BK181:BK182)</f>
        <v>0</v>
      </c>
    </row>
    <row r="181" s="2" customFormat="1" ht="21.75" customHeight="1">
      <c r="A181" s="39"/>
      <c r="B181" s="40"/>
      <c r="C181" s="252" t="s">
        <v>234</v>
      </c>
      <c r="D181" s="252" t="s">
        <v>157</v>
      </c>
      <c r="E181" s="253" t="s">
        <v>235</v>
      </c>
      <c r="F181" s="254" t="s">
        <v>236</v>
      </c>
      <c r="G181" s="255" t="s">
        <v>179</v>
      </c>
      <c r="H181" s="256">
        <v>0.75600000000000001</v>
      </c>
      <c r="I181" s="257"/>
      <c r="J181" s="258">
        <f>ROUND(I181*H181,2)</f>
        <v>0</v>
      </c>
      <c r="K181" s="259"/>
      <c r="L181" s="42"/>
      <c r="M181" s="260" t="s">
        <v>1</v>
      </c>
      <c r="N181" s="261" t="s">
        <v>44</v>
      </c>
      <c r="O181" s="98"/>
      <c r="P181" s="262">
        <f>O181*H181</f>
        <v>0</v>
      </c>
      <c r="Q181" s="262">
        <v>2.4157199999999999</v>
      </c>
      <c r="R181" s="262">
        <f>Q181*H181</f>
        <v>1.8262843199999999</v>
      </c>
      <c r="S181" s="262">
        <v>0</v>
      </c>
      <c r="T181" s="26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64" t="s">
        <v>161</v>
      </c>
      <c r="AT181" s="264" t="s">
        <v>157</v>
      </c>
      <c r="AU181" s="264" t="s">
        <v>99</v>
      </c>
      <c r="AY181" s="16" t="s">
        <v>155</v>
      </c>
      <c r="BE181" s="146">
        <f>IF(N181="základná",J181,0)</f>
        <v>0</v>
      </c>
      <c r="BF181" s="146">
        <f>IF(N181="znížená",J181,0)</f>
        <v>0</v>
      </c>
      <c r="BG181" s="146">
        <f>IF(N181="zákl. prenesená",J181,0)</f>
        <v>0</v>
      </c>
      <c r="BH181" s="146">
        <f>IF(N181="zníž. prenesená",J181,0)</f>
        <v>0</v>
      </c>
      <c r="BI181" s="146">
        <f>IF(N181="nulová",J181,0)</f>
        <v>0</v>
      </c>
      <c r="BJ181" s="16" t="s">
        <v>99</v>
      </c>
      <c r="BK181" s="146">
        <f>ROUND(I181*H181,2)</f>
        <v>0</v>
      </c>
      <c r="BL181" s="16" t="s">
        <v>161</v>
      </c>
      <c r="BM181" s="264" t="s">
        <v>237</v>
      </c>
    </row>
    <row r="182" s="13" customFormat="1">
      <c r="A182" s="13"/>
      <c r="B182" s="265"/>
      <c r="C182" s="266"/>
      <c r="D182" s="267" t="s">
        <v>163</v>
      </c>
      <c r="E182" s="268" t="s">
        <v>1</v>
      </c>
      <c r="F182" s="269" t="s">
        <v>110</v>
      </c>
      <c r="G182" s="266"/>
      <c r="H182" s="270">
        <v>0.75600000000000001</v>
      </c>
      <c r="I182" s="271"/>
      <c r="J182" s="266"/>
      <c r="K182" s="266"/>
      <c r="L182" s="272"/>
      <c r="M182" s="273"/>
      <c r="N182" s="274"/>
      <c r="O182" s="274"/>
      <c r="P182" s="274"/>
      <c r="Q182" s="274"/>
      <c r="R182" s="274"/>
      <c r="S182" s="274"/>
      <c r="T182" s="27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76" t="s">
        <v>163</v>
      </c>
      <c r="AU182" s="276" t="s">
        <v>99</v>
      </c>
      <c r="AV182" s="13" t="s">
        <v>99</v>
      </c>
      <c r="AW182" s="13" t="s">
        <v>33</v>
      </c>
      <c r="AX182" s="13" t="s">
        <v>86</v>
      </c>
      <c r="AY182" s="276" t="s">
        <v>155</v>
      </c>
    </row>
    <row r="183" s="12" customFormat="1" ht="22.8" customHeight="1">
      <c r="A183" s="12"/>
      <c r="B183" s="237"/>
      <c r="C183" s="238"/>
      <c r="D183" s="239" t="s">
        <v>77</v>
      </c>
      <c r="E183" s="250" t="s">
        <v>182</v>
      </c>
      <c r="F183" s="250" t="s">
        <v>238</v>
      </c>
      <c r="G183" s="238"/>
      <c r="H183" s="238"/>
      <c r="I183" s="241"/>
      <c r="J183" s="251">
        <f>BK183</f>
        <v>0</v>
      </c>
      <c r="K183" s="238"/>
      <c r="L183" s="242"/>
      <c r="M183" s="243"/>
      <c r="N183" s="244"/>
      <c r="O183" s="244"/>
      <c r="P183" s="245">
        <f>SUM(P184:P201)</f>
        <v>0</v>
      </c>
      <c r="Q183" s="244"/>
      <c r="R183" s="245">
        <f>SUM(R184:R201)</f>
        <v>93.437837860000002</v>
      </c>
      <c r="S183" s="244"/>
      <c r="T183" s="246">
        <f>SUM(T184:T201)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47" t="s">
        <v>86</v>
      </c>
      <c r="AT183" s="248" t="s">
        <v>77</v>
      </c>
      <c r="AU183" s="248" t="s">
        <v>86</v>
      </c>
      <c r="AY183" s="247" t="s">
        <v>155</v>
      </c>
      <c r="BK183" s="249">
        <f>SUM(BK184:BK201)</f>
        <v>0</v>
      </c>
    </row>
    <row r="184" s="2" customFormat="1" ht="24.15" customHeight="1">
      <c r="A184" s="39"/>
      <c r="B184" s="40"/>
      <c r="C184" s="252" t="s">
        <v>239</v>
      </c>
      <c r="D184" s="252" t="s">
        <v>157</v>
      </c>
      <c r="E184" s="253" t="s">
        <v>240</v>
      </c>
      <c r="F184" s="254" t="s">
        <v>241</v>
      </c>
      <c r="G184" s="255" t="s">
        <v>160</v>
      </c>
      <c r="H184" s="256">
        <v>70.638999999999996</v>
      </c>
      <c r="I184" s="257"/>
      <c r="J184" s="258">
        <f>ROUND(I184*H184,2)</f>
        <v>0</v>
      </c>
      <c r="K184" s="259"/>
      <c r="L184" s="42"/>
      <c r="M184" s="260" t="s">
        <v>1</v>
      </c>
      <c r="N184" s="261" t="s">
        <v>44</v>
      </c>
      <c r="O184" s="98"/>
      <c r="P184" s="262">
        <f>O184*H184</f>
        <v>0</v>
      </c>
      <c r="Q184" s="262">
        <v>0.46166000000000001</v>
      </c>
      <c r="R184" s="262">
        <f>Q184*H184</f>
        <v>32.611200740000001</v>
      </c>
      <c r="S184" s="262">
        <v>0</v>
      </c>
      <c r="T184" s="26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64" t="s">
        <v>161</v>
      </c>
      <c r="AT184" s="264" t="s">
        <v>157</v>
      </c>
      <c r="AU184" s="264" t="s">
        <v>99</v>
      </c>
      <c r="AY184" s="16" t="s">
        <v>155</v>
      </c>
      <c r="BE184" s="146">
        <f>IF(N184="základná",J184,0)</f>
        <v>0</v>
      </c>
      <c r="BF184" s="146">
        <f>IF(N184="znížená",J184,0)</f>
        <v>0</v>
      </c>
      <c r="BG184" s="146">
        <f>IF(N184="zákl. prenesená",J184,0)</f>
        <v>0</v>
      </c>
      <c r="BH184" s="146">
        <f>IF(N184="zníž. prenesená",J184,0)</f>
        <v>0</v>
      </c>
      <c r="BI184" s="146">
        <f>IF(N184="nulová",J184,0)</f>
        <v>0</v>
      </c>
      <c r="BJ184" s="16" t="s">
        <v>99</v>
      </c>
      <c r="BK184" s="146">
        <f>ROUND(I184*H184,2)</f>
        <v>0</v>
      </c>
      <c r="BL184" s="16" t="s">
        <v>161</v>
      </c>
      <c r="BM184" s="264" t="s">
        <v>242</v>
      </c>
    </row>
    <row r="185" s="13" customFormat="1">
      <c r="A185" s="13"/>
      <c r="B185" s="265"/>
      <c r="C185" s="266"/>
      <c r="D185" s="267" t="s">
        <v>163</v>
      </c>
      <c r="E185" s="268" t="s">
        <v>1</v>
      </c>
      <c r="F185" s="269" t="s">
        <v>243</v>
      </c>
      <c r="G185" s="266"/>
      <c r="H185" s="270">
        <v>70.638999999999996</v>
      </c>
      <c r="I185" s="271"/>
      <c r="J185" s="266"/>
      <c r="K185" s="266"/>
      <c r="L185" s="272"/>
      <c r="M185" s="273"/>
      <c r="N185" s="274"/>
      <c r="O185" s="274"/>
      <c r="P185" s="274"/>
      <c r="Q185" s="274"/>
      <c r="R185" s="274"/>
      <c r="S185" s="274"/>
      <c r="T185" s="27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76" t="s">
        <v>163</v>
      </c>
      <c r="AU185" s="276" t="s">
        <v>99</v>
      </c>
      <c r="AV185" s="13" t="s">
        <v>99</v>
      </c>
      <c r="AW185" s="13" t="s">
        <v>33</v>
      </c>
      <c r="AX185" s="13" t="s">
        <v>78</v>
      </c>
      <c r="AY185" s="276" t="s">
        <v>155</v>
      </c>
    </row>
    <row r="186" s="14" customFormat="1">
      <c r="A186" s="14"/>
      <c r="B186" s="277"/>
      <c r="C186" s="278"/>
      <c r="D186" s="267" t="s">
        <v>163</v>
      </c>
      <c r="E186" s="279" t="s">
        <v>1</v>
      </c>
      <c r="F186" s="280" t="s">
        <v>165</v>
      </c>
      <c r="G186" s="278"/>
      <c r="H186" s="281">
        <v>70.638999999999996</v>
      </c>
      <c r="I186" s="282"/>
      <c r="J186" s="278"/>
      <c r="K186" s="278"/>
      <c r="L186" s="283"/>
      <c r="M186" s="284"/>
      <c r="N186" s="285"/>
      <c r="O186" s="285"/>
      <c r="P186" s="285"/>
      <c r="Q186" s="285"/>
      <c r="R186" s="285"/>
      <c r="S186" s="285"/>
      <c r="T186" s="28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87" t="s">
        <v>163</v>
      </c>
      <c r="AU186" s="287" t="s">
        <v>99</v>
      </c>
      <c r="AV186" s="14" t="s">
        <v>161</v>
      </c>
      <c r="AW186" s="14" t="s">
        <v>33</v>
      </c>
      <c r="AX186" s="14" t="s">
        <v>86</v>
      </c>
      <c r="AY186" s="287" t="s">
        <v>155</v>
      </c>
    </row>
    <row r="187" s="2" customFormat="1" ht="24.15" customHeight="1">
      <c r="A187" s="39"/>
      <c r="B187" s="40"/>
      <c r="C187" s="252" t="s">
        <v>244</v>
      </c>
      <c r="D187" s="252" t="s">
        <v>157</v>
      </c>
      <c r="E187" s="253" t="s">
        <v>245</v>
      </c>
      <c r="F187" s="254" t="s">
        <v>246</v>
      </c>
      <c r="G187" s="255" t="s">
        <v>160</v>
      </c>
      <c r="H187" s="256">
        <v>46.488999999999997</v>
      </c>
      <c r="I187" s="257"/>
      <c r="J187" s="258">
        <f>ROUND(I187*H187,2)</f>
        <v>0</v>
      </c>
      <c r="K187" s="259"/>
      <c r="L187" s="42"/>
      <c r="M187" s="260" t="s">
        <v>1</v>
      </c>
      <c r="N187" s="261" t="s">
        <v>44</v>
      </c>
      <c r="O187" s="98"/>
      <c r="P187" s="262">
        <f>O187*H187</f>
        <v>0</v>
      </c>
      <c r="Q187" s="262">
        <v>0.69808999999999999</v>
      </c>
      <c r="R187" s="262">
        <f>Q187*H187</f>
        <v>32.453506009999998</v>
      </c>
      <c r="S187" s="262">
        <v>0</v>
      </c>
      <c r="T187" s="26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64" t="s">
        <v>161</v>
      </c>
      <c r="AT187" s="264" t="s">
        <v>157</v>
      </c>
      <c r="AU187" s="264" t="s">
        <v>99</v>
      </c>
      <c r="AY187" s="16" t="s">
        <v>155</v>
      </c>
      <c r="BE187" s="146">
        <f>IF(N187="základná",J187,0)</f>
        <v>0</v>
      </c>
      <c r="BF187" s="146">
        <f>IF(N187="znížená",J187,0)</f>
        <v>0</v>
      </c>
      <c r="BG187" s="146">
        <f>IF(N187="zákl. prenesená",J187,0)</f>
        <v>0</v>
      </c>
      <c r="BH187" s="146">
        <f>IF(N187="zníž. prenesená",J187,0)</f>
        <v>0</v>
      </c>
      <c r="BI187" s="146">
        <f>IF(N187="nulová",J187,0)</f>
        <v>0</v>
      </c>
      <c r="BJ187" s="16" t="s">
        <v>99</v>
      </c>
      <c r="BK187" s="146">
        <f>ROUND(I187*H187,2)</f>
        <v>0</v>
      </c>
      <c r="BL187" s="16" t="s">
        <v>161</v>
      </c>
      <c r="BM187" s="264" t="s">
        <v>247</v>
      </c>
    </row>
    <row r="188" s="13" customFormat="1">
      <c r="A188" s="13"/>
      <c r="B188" s="265"/>
      <c r="C188" s="266"/>
      <c r="D188" s="267" t="s">
        <v>163</v>
      </c>
      <c r="E188" s="268" t="s">
        <v>1</v>
      </c>
      <c r="F188" s="269" t="s">
        <v>97</v>
      </c>
      <c r="G188" s="266"/>
      <c r="H188" s="270">
        <v>46.488999999999997</v>
      </c>
      <c r="I188" s="271"/>
      <c r="J188" s="266"/>
      <c r="K188" s="266"/>
      <c r="L188" s="272"/>
      <c r="M188" s="273"/>
      <c r="N188" s="274"/>
      <c r="O188" s="274"/>
      <c r="P188" s="274"/>
      <c r="Q188" s="274"/>
      <c r="R188" s="274"/>
      <c r="S188" s="274"/>
      <c r="T188" s="27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76" t="s">
        <v>163</v>
      </c>
      <c r="AU188" s="276" t="s">
        <v>99</v>
      </c>
      <c r="AV188" s="13" t="s">
        <v>99</v>
      </c>
      <c r="AW188" s="13" t="s">
        <v>33</v>
      </c>
      <c r="AX188" s="13" t="s">
        <v>78</v>
      </c>
      <c r="AY188" s="276" t="s">
        <v>155</v>
      </c>
    </row>
    <row r="189" s="14" customFormat="1">
      <c r="A189" s="14"/>
      <c r="B189" s="277"/>
      <c r="C189" s="278"/>
      <c r="D189" s="267" t="s">
        <v>163</v>
      </c>
      <c r="E189" s="279" t="s">
        <v>1</v>
      </c>
      <c r="F189" s="280" t="s">
        <v>165</v>
      </c>
      <c r="G189" s="278"/>
      <c r="H189" s="281">
        <v>46.488999999999997</v>
      </c>
      <c r="I189" s="282"/>
      <c r="J189" s="278"/>
      <c r="K189" s="278"/>
      <c r="L189" s="283"/>
      <c r="M189" s="284"/>
      <c r="N189" s="285"/>
      <c r="O189" s="285"/>
      <c r="P189" s="285"/>
      <c r="Q189" s="285"/>
      <c r="R189" s="285"/>
      <c r="S189" s="285"/>
      <c r="T189" s="28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87" t="s">
        <v>163</v>
      </c>
      <c r="AU189" s="287" t="s">
        <v>99</v>
      </c>
      <c r="AV189" s="14" t="s">
        <v>161</v>
      </c>
      <c r="AW189" s="14" t="s">
        <v>33</v>
      </c>
      <c r="AX189" s="14" t="s">
        <v>86</v>
      </c>
      <c r="AY189" s="287" t="s">
        <v>155</v>
      </c>
    </row>
    <row r="190" s="2" customFormat="1" ht="24.15" customHeight="1">
      <c r="A190" s="39"/>
      <c r="B190" s="40"/>
      <c r="C190" s="252" t="s">
        <v>248</v>
      </c>
      <c r="D190" s="252" t="s">
        <v>157</v>
      </c>
      <c r="E190" s="253" t="s">
        <v>249</v>
      </c>
      <c r="F190" s="254" t="s">
        <v>250</v>
      </c>
      <c r="G190" s="255" t="s">
        <v>160</v>
      </c>
      <c r="H190" s="256">
        <v>46.488999999999997</v>
      </c>
      <c r="I190" s="257"/>
      <c r="J190" s="258">
        <f>ROUND(I190*H190,2)</f>
        <v>0</v>
      </c>
      <c r="K190" s="259"/>
      <c r="L190" s="42"/>
      <c r="M190" s="260" t="s">
        <v>1</v>
      </c>
      <c r="N190" s="261" t="s">
        <v>44</v>
      </c>
      <c r="O190" s="98"/>
      <c r="P190" s="262">
        <f>O190*H190</f>
        <v>0</v>
      </c>
      <c r="Q190" s="262">
        <v>0.49553000000000003</v>
      </c>
      <c r="R190" s="262">
        <f>Q190*H190</f>
        <v>23.036694170000001</v>
      </c>
      <c r="S190" s="262">
        <v>0</v>
      </c>
      <c r="T190" s="26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64" t="s">
        <v>161</v>
      </c>
      <c r="AT190" s="264" t="s">
        <v>157</v>
      </c>
      <c r="AU190" s="264" t="s">
        <v>99</v>
      </c>
      <c r="AY190" s="16" t="s">
        <v>155</v>
      </c>
      <c r="BE190" s="146">
        <f>IF(N190="základná",J190,0)</f>
        <v>0</v>
      </c>
      <c r="BF190" s="146">
        <f>IF(N190="znížená",J190,0)</f>
        <v>0</v>
      </c>
      <c r="BG190" s="146">
        <f>IF(N190="zákl. prenesená",J190,0)</f>
        <v>0</v>
      </c>
      <c r="BH190" s="146">
        <f>IF(N190="zníž. prenesená",J190,0)</f>
        <v>0</v>
      </c>
      <c r="BI190" s="146">
        <f>IF(N190="nulová",J190,0)</f>
        <v>0</v>
      </c>
      <c r="BJ190" s="16" t="s">
        <v>99</v>
      </c>
      <c r="BK190" s="146">
        <f>ROUND(I190*H190,2)</f>
        <v>0</v>
      </c>
      <c r="BL190" s="16" t="s">
        <v>161</v>
      </c>
      <c r="BM190" s="264" t="s">
        <v>251</v>
      </c>
    </row>
    <row r="191" s="13" customFormat="1">
      <c r="A191" s="13"/>
      <c r="B191" s="265"/>
      <c r="C191" s="266"/>
      <c r="D191" s="267" t="s">
        <v>163</v>
      </c>
      <c r="E191" s="268" t="s">
        <v>1</v>
      </c>
      <c r="F191" s="269" t="s">
        <v>97</v>
      </c>
      <c r="G191" s="266"/>
      <c r="H191" s="270">
        <v>46.488999999999997</v>
      </c>
      <c r="I191" s="271"/>
      <c r="J191" s="266"/>
      <c r="K191" s="266"/>
      <c r="L191" s="272"/>
      <c r="M191" s="273"/>
      <c r="N191" s="274"/>
      <c r="O191" s="274"/>
      <c r="P191" s="274"/>
      <c r="Q191" s="274"/>
      <c r="R191" s="274"/>
      <c r="S191" s="274"/>
      <c r="T191" s="27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6" t="s">
        <v>163</v>
      </c>
      <c r="AU191" s="276" t="s">
        <v>99</v>
      </c>
      <c r="AV191" s="13" t="s">
        <v>99</v>
      </c>
      <c r="AW191" s="13" t="s">
        <v>33</v>
      </c>
      <c r="AX191" s="13" t="s">
        <v>78</v>
      </c>
      <c r="AY191" s="276" t="s">
        <v>155</v>
      </c>
    </row>
    <row r="192" s="14" customFormat="1">
      <c r="A192" s="14"/>
      <c r="B192" s="277"/>
      <c r="C192" s="278"/>
      <c r="D192" s="267" t="s">
        <v>163</v>
      </c>
      <c r="E192" s="279" t="s">
        <v>1</v>
      </c>
      <c r="F192" s="280" t="s">
        <v>165</v>
      </c>
      <c r="G192" s="278"/>
      <c r="H192" s="281">
        <v>46.488999999999997</v>
      </c>
      <c r="I192" s="282"/>
      <c r="J192" s="278"/>
      <c r="K192" s="278"/>
      <c r="L192" s="283"/>
      <c r="M192" s="284"/>
      <c r="N192" s="285"/>
      <c r="O192" s="285"/>
      <c r="P192" s="285"/>
      <c r="Q192" s="285"/>
      <c r="R192" s="285"/>
      <c r="S192" s="285"/>
      <c r="T192" s="28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87" t="s">
        <v>163</v>
      </c>
      <c r="AU192" s="287" t="s">
        <v>99</v>
      </c>
      <c r="AV192" s="14" t="s">
        <v>161</v>
      </c>
      <c r="AW192" s="14" t="s">
        <v>33</v>
      </c>
      <c r="AX192" s="14" t="s">
        <v>86</v>
      </c>
      <c r="AY192" s="287" t="s">
        <v>155</v>
      </c>
    </row>
    <row r="193" s="2" customFormat="1" ht="49.05" customHeight="1">
      <c r="A193" s="39"/>
      <c r="B193" s="40"/>
      <c r="C193" s="252" t="s">
        <v>7</v>
      </c>
      <c r="D193" s="252" t="s">
        <v>157</v>
      </c>
      <c r="E193" s="253" t="s">
        <v>252</v>
      </c>
      <c r="F193" s="254" t="s">
        <v>253</v>
      </c>
      <c r="G193" s="255" t="s">
        <v>160</v>
      </c>
      <c r="H193" s="256">
        <v>24.149999999999999</v>
      </c>
      <c r="I193" s="257"/>
      <c r="J193" s="258">
        <f>ROUND(I193*H193,2)</f>
        <v>0</v>
      </c>
      <c r="K193" s="259"/>
      <c r="L193" s="42"/>
      <c r="M193" s="260" t="s">
        <v>1</v>
      </c>
      <c r="N193" s="261" t="s">
        <v>44</v>
      </c>
      <c r="O193" s="98"/>
      <c r="P193" s="262">
        <f>O193*H193</f>
        <v>0</v>
      </c>
      <c r="Q193" s="262">
        <v>0.092499999999999999</v>
      </c>
      <c r="R193" s="262">
        <f>Q193*H193</f>
        <v>2.2338749999999998</v>
      </c>
      <c r="S193" s="262">
        <v>0</v>
      </c>
      <c r="T193" s="26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64" t="s">
        <v>161</v>
      </c>
      <c r="AT193" s="264" t="s">
        <v>157</v>
      </c>
      <c r="AU193" s="264" t="s">
        <v>99</v>
      </c>
      <c r="AY193" s="16" t="s">
        <v>155</v>
      </c>
      <c r="BE193" s="146">
        <f>IF(N193="základná",J193,0)</f>
        <v>0</v>
      </c>
      <c r="BF193" s="146">
        <f>IF(N193="znížená",J193,0)</f>
        <v>0</v>
      </c>
      <c r="BG193" s="146">
        <f>IF(N193="zákl. prenesená",J193,0)</f>
        <v>0</v>
      </c>
      <c r="BH193" s="146">
        <f>IF(N193="zníž. prenesená",J193,0)</f>
        <v>0</v>
      </c>
      <c r="BI193" s="146">
        <f>IF(N193="nulová",J193,0)</f>
        <v>0</v>
      </c>
      <c r="BJ193" s="16" t="s">
        <v>99</v>
      </c>
      <c r="BK193" s="146">
        <f>ROUND(I193*H193,2)</f>
        <v>0</v>
      </c>
      <c r="BL193" s="16" t="s">
        <v>161</v>
      </c>
      <c r="BM193" s="264" t="s">
        <v>254</v>
      </c>
    </row>
    <row r="194" s="13" customFormat="1">
      <c r="A194" s="13"/>
      <c r="B194" s="265"/>
      <c r="C194" s="266"/>
      <c r="D194" s="267" t="s">
        <v>163</v>
      </c>
      <c r="E194" s="268" t="s">
        <v>1</v>
      </c>
      <c r="F194" s="269" t="s">
        <v>100</v>
      </c>
      <c r="G194" s="266"/>
      <c r="H194" s="270">
        <v>24.149999999999999</v>
      </c>
      <c r="I194" s="271"/>
      <c r="J194" s="266"/>
      <c r="K194" s="266"/>
      <c r="L194" s="272"/>
      <c r="M194" s="273"/>
      <c r="N194" s="274"/>
      <c r="O194" s="274"/>
      <c r="P194" s="274"/>
      <c r="Q194" s="274"/>
      <c r="R194" s="274"/>
      <c r="S194" s="274"/>
      <c r="T194" s="27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76" t="s">
        <v>163</v>
      </c>
      <c r="AU194" s="276" t="s">
        <v>99</v>
      </c>
      <c r="AV194" s="13" t="s">
        <v>99</v>
      </c>
      <c r="AW194" s="13" t="s">
        <v>33</v>
      </c>
      <c r="AX194" s="13" t="s">
        <v>86</v>
      </c>
      <c r="AY194" s="276" t="s">
        <v>155</v>
      </c>
    </row>
    <row r="195" s="2" customFormat="1" ht="24.15" customHeight="1">
      <c r="A195" s="39"/>
      <c r="B195" s="40"/>
      <c r="C195" s="288" t="s">
        <v>255</v>
      </c>
      <c r="D195" s="288" t="s">
        <v>227</v>
      </c>
      <c r="E195" s="289" t="s">
        <v>256</v>
      </c>
      <c r="F195" s="290" t="s">
        <v>257</v>
      </c>
      <c r="G195" s="291" t="s">
        <v>160</v>
      </c>
      <c r="H195" s="292">
        <v>1.208</v>
      </c>
      <c r="I195" s="293"/>
      <c r="J195" s="294">
        <f>ROUND(I195*H195,2)</f>
        <v>0</v>
      </c>
      <c r="K195" s="295"/>
      <c r="L195" s="296"/>
      <c r="M195" s="297" t="s">
        <v>1</v>
      </c>
      <c r="N195" s="298" t="s">
        <v>44</v>
      </c>
      <c r="O195" s="98"/>
      <c r="P195" s="262">
        <f>O195*H195</f>
        <v>0</v>
      </c>
      <c r="Q195" s="262">
        <v>0.184</v>
      </c>
      <c r="R195" s="262">
        <f>Q195*H195</f>
        <v>0.222272</v>
      </c>
      <c r="S195" s="262">
        <v>0</v>
      </c>
      <c r="T195" s="26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64" t="s">
        <v>195</v>
      </c>
      <c r="AT195" s="264" t="s">
        <v>227</v>
      </c>
      <c r="AU195" s="264" t="s">
        <v>99</v>
      </c>
      <c r="AY195" s="16" t="s">
        <v>155</v>
      </c>
      <c r="BE195" s="146">
        <f>IF(N195="základná",J195,0)</f>
        <v>0</v>
      </c>
      <c r="BF195" s="146">
        <f>IF(N195="znížená",J195,0)</f>
        <v>0</v>
      </c>
      <c r="BG195" s="146">
        <f>IF(N195="zákl. prenesená",J195,0)</f>
        <v>0</v>
      </c>
      <c r="BH195" s="146">
        <f>IF(N195="zníž. prenesená",J195,0)</f>
        <v>0</v>
      </c>
      <c r="BI195" s="146">
        <f>IF(N195="nulová",J195,0)</f>
        <v>0</v>
      </c>
      <c r="BJ195" s="16" t="s">
        <v>99</v>
      </c>
      <c r="BK195" s="146">
        <f>ROUND(I195*H195,2)</f>
        <v>0</v>
      </c>
      <c r="BL195" s="16" t="s">
        <v>161</v>
      </c>
      <c r="BM195" s="264" t="s">
        <v>258</v>
      </c>
    </row>
    <row r="196" s="13" customFormat="1">
      <c r="A196" s="13"/>
      <c r="B196" s="265"/>
      <c r="C196" s="266"/>
      <c r="D196" s="267" t="s">
        <v>163</v>
      </c>
      <c r="E196" s="268" t="s">
        <v>1</v>
      </c>
      <c r="F196" s="269" t="s">
        <v>259</v>
      </c>
      <c r="G196" s="266"/>
      <c r="H196" s="270">
        <v>1.208</v>
      </c>
      <c r="I196" s="271"/>
      <c r="J196" s="266"/>
      <c r="K196" s="266"/>
      <c r="L196" s="272"/>
      <c r="M196" s="273"/>
      <c r="N196" s="274"/>
      <c r="O196" s="274"/>
      <c r="P196" s="274"/>
      <c r="Q196" s="274"/>
      <c r="R196" s="274"/>
      <c r="S196" s="274"/>
      <c r="T196" s="27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76" t="s">
        <v>163</v>
      </c>
      <c r="AU196" s="276" t="s">
        <v>99</v>
      </c>
      <c r="AV196" s="13" t="s">
        <v>99</v>
      </c>
      <c r="AW196" s="13" t="s">
        <v>33</v>
      </c>
      <c r="AX196" s="13" t="s">
        <v>78</v>
      </c>
      <c r="AY196" s="276" t="s">
        <v>155</v>
      </c>
    </row>
    <row r="197" s="14" customFormat="1">
      <c r="A197" s="14"/>
      <c r="B197" s="277"/>
      <c r="C197" s="278"/>
      <c r="D197" s="267" t="s">
        <v>163</v>
      </c>
      <c r="E197" s="279" t="s">
        <v>1</v>
      </c>
      <c r="F197" s="280" t="s">
        <v>165</v>
      </c>
      <c r="G197" s="278"/>
      <c r="H197" s="281">
        <v>1.208</v>
      </c>
      <c r="I197" s="282"/>
      <c r="J197" s="278"/>
      <c r="K197" s="278"/>
      <c r="L197" s="283"/>
      <c r="M197" s="284"/>
      <c r="N197" s="285"/>
      <c r="O197" s="285"/>
      <c r="P197" s="285"/>
      <c r="Q197" s="285"/>
      <c r="R197" s="285"/>
      <c r="S197" s="285"/>
      <c r="T197" s="28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87" t="s">
        <v>163</v>
      </c>
      <c r="AU197" s="287" t="s">
        <v>99</v>
      </c>
      <c r="AV197" s="14" t="s">
        <v>161</v>
      </c>
      <c r="AW197" s="14" t="s">
        <v>33</v>
      </c>
      <c r="AX197" s="14" t="s">
        <v>86</v>
      </c>
      <c r="AY197" s="287" t="s">
        <v>155</v>
      </c>
    </row>
    <row r="198" s="2" customFormat="1" ht="24.15" customHeight="1">
      <c r="A198" s="39"/>
      <c r="B198" s="40"/>
      <c r="C198" s="252" t="s">
        <v>260</v>
      </c>
      <c r="D198" s="252" t="s">
        <v>157</v>
      </c>
      <c r="E198" s="253" t="s">
        <v>261</v>
      </c>
      <c r="F198" s="254" t="s">
        <v>262</v>
      </c>
      <c r="G198" s="255" t="s">
        <v>160</v>
      </c>
      <c r="H198" s="256">
        <v>70.040000000000006</v>
      </c>
      <c r="I198" s="257"/>
      <c r="J198" s="258">
        <f>ROUND(I198*H198,2)</f>
        <v>0</v>
      </c>
      <c r="K198" s="259"/>
      <c r="L198" s="42"/>
      <c r="M198" s="260" t="s">
        <v>1</v>
      </c>
      <c r="N198" s="261" t="s">
        <v>44</v>
      </c>
      <c r="O198" s="98"/>
      <c r="P198" s="262">
        <f>O198*H198</f>
        <v>0</v>
      </c>
      <c r="Q198" s="262">
        <v>0.040000000000000001</v>
      </c>
      <c r="R198" s="262">
        <f>Q198*H198</f>
        <v>2.8016000000000001</v>
      </c>
      <c r="S198" s="262">
        <v>0</v>
      </c>
      <c r="T198" s="26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64" t="s">
        <v>161</v>
      </c>
      <c r="AT198" s="264" t="s">
        <v>157</v>
      </c>
      <c r="AU198" s="264" t="s">
        <v>99</v>
      </c>
      <c r="AY198" s="16" t="s">
        <v>155</v>
      </c>
      <c r="BE198" s="146">
        <f>IF(N198="základná",J198,0)</f>
        <v>0</v>
      </c>
      <c r="BF198" s="146">
        <f>IF(N198="znížená",J198,0)</f>
        <v>0</v>
      </c>
      <c r="BG198" s="146">
        <f>IF(N198="zákl. prenesená",J198,0)</f>
        <v>0</v>
      </c>
      <c r="BH198" s="146">
        <f>IF(N198="zníž. prenesená",J198,0)</f>
        <v>0</v>
      </c>
      <c r="BI198" s="146">
        <f>IF(N198="nulová",J198,0)</f>
        <v>0</v>
      </c>
      <c r="BJ198" s="16" t="s">
        <v>99</v>
      </c>
      <c r="BK198" s="146">
        <f>ROUND(I198*H198,2)</f>
        <v>0</v>
      </c>
      <c r="BL198" s="16" t="s">
        <v>161</v>
      </c>
      <c r="BM198" s="264" t="s">
        <v>263</v>
      </c>
    </row>
    <row r="199" s="13" customFormat="1">
      <c r="A199" s="13"/>
      <c r="B199" s="265"/>
      <c r="C199" s="266"/>
      <c r="D199" s="267" t="s">
        <v>163</v>
      </c>
      <c r="E199" s="268" t="s">
        <v>1</v>
      </c>
      <c r="F199" s="269" t="s">
        <v>108</v>
      </c>
      <c r="G199" s="266"/>
      <c r="H199" s="270">
        <v>70.040000000000006</v>
      </c>
      <c r="I199" s="271"/>
      <c r="J199" s="266"/>
      <c r="K199" s="266"/>
      <c r="L199" s="272"/>
      <c r="M199" s="273"/>
      <c r="N199" s="274"/>
      <c r="O199" s="274"/>
      <c r="P199" s="274"/>
      <c r="Q199" s="274"/>
      <c r="R199" s="274"/>
      <c r="S199" s="274"/>
      <c r="T199" s="27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76" t="s">
        <v>163</v>
      </c>
      <c r="AU199" s="276" t="s">
        <v>99</v>
      </c>
      <c r="AV199" s="13" t="s">
        <v>99</v>
      </c>
      <c r="AW199" s="13" t="s">
        <v>33</v>
      </c>
      <c r="AX199" s="13" t="s">
        <v>86</v>
      </c>
      <c r="AY199" s="276" t="s">
        <v>155</v>
      </c>
    </row>
    <row r="200" s="2" customFormat="1" ht="37.8" customHeight="1">
      <c r="A200" s="39"/>
      <c r="B200" s="40"/>
      <c r="C200" s="288" t="s">
        <v>264</v>
      </c>
      <c r="D200" s="288" t="s">
        <v>227</v>
      </c>
      <c r="E200" s="289" t="s">
        <v>265</v>
      </c>
      <c r="F200" s="290" t="s">
        <v>266</v>
      </c>
      <c r="G200" s="291" t="s">
        <v>160</v>
      </c>
      <c r="H200" s="292">
        <v>73.542000000000002</v>
      </c>
      <c r="I200" s="293"/>
      <c r="J200" s="294">
        <f>ROUND(I200*H200,2)</f>
        <v>0</v>
      </c>
      <c r="K200" s="295"/>
      <c r="L200" s="296"/>
      <c r="M200" s="297" t="s">
        <v>1</v>
      </c>
      <c r="N200" s="298" t="s">
        <v>44</v>
      </c>
      <c r="O200" s="98"/>
      <c r="P200" s="262">
        <f>O200*H200</f>
        <v>0</v>
      </c>
      <c r="Q200" s="262">
        <v>0.00107</v>
      </c>
      <c r="R200" s="262">
        <f>Q200*H200</f>
        <v>0.07868994</v>
      </c>
      <c r="S200" s="262">
        <v>0</v>
      </c>
      <c r="T200" s="26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64" t="s">
        <v>195</v>
      </c>
      <c r="AT200" s="264" t="s">
        <v>227</v>
      </c>
      <c r="AU200" s="264" t="s">
        <v>99</v>
      </c>
      <c r="AY200" s="16" t="s">
        <v>155</v>
      </c>
      <c r="BE200" s="146">
        <f>IF(N200="základná",J200,0)</f>
        <v>0</v>
      </c>
      <c r="BF200" s="146">
        <f>IF(N200="znížená",J200,0)</f>
        <v>0</v>
      </c>
      <c r="BG200" s="146">
        <f>IF(N200="zákl. prenesená",J200,0)</f>
        <v>0</v>
      </c>
      <c r="BH200" s="146">
        <f>IF(N200="zníž. prenesená",J200,0)</f>
        <v>0</v>
      </c>
      <c r="BI200" s="146">
        <f>IF(N200="nulová",J200,0)</f>
        <v>0</v>
      </c>
      <c r="BJ200" s="16" t="s">
        <v>99</v>
      </c>
      <c r="BK200" s="146">
        <f>ROUND(I200*H200,2)</f>
        <v>0</v>
      </c>
      <c r="BL200" s="16" t="s">
        <v>161</v>
      </c>
      <c r="BM200" s="264" t="s">
        <v>267</v>
      </c>
    </row>
    <row r="201" s="13" customFormat="1">
      <c r="A201" s="13"/>
      <c r="B201" s="265"/>
      <c r="C201" s="266"/>
      <c r="D201" s="267" t="s">
        <v>163</v>
      </c>
      <c r="E201" s="266"/>
      <c r="F201" s="269" t="s">
        <v>268</v>
      </c>
      <c r="G201" s="266"/>
      <c r="H201" s="270">
        <v>73.542000000000002</v>
      </c>
      <c r="I201" s="271"/>
      <c r="J201" s="266"/>
      <c r="K201" s="266"/>
      <c r="L201" s="272"/>
      <c r="M201" s="273"/>
      <c r="N201" s="274"/>
      <c r="O201" s="274"/>
      <c r="P201" s="274"/>
      <c r="Q201" s="274"/>
      <c r="R201" s="274"/>
      <c r="S201" s="274"/>
      <c r="T201" s="27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76" t="s">
        <v>163</v>
      </c>
      <c r="AU201" s="276" t="s">
        <v>99</v>
      </c>
      <c r="AV201" s="13" t="s">
        <v>99</v>
      </c>
      <c r="AW201" s="13" t="s">
        <v>4</v>
      </c>
      <c r="AX201" s="13" t="s">
        <v>86</v>
      </c>
      <c r="AY201" s="276" t="s">
        <v>155</v>
      </c>
    </row>
    <row r="202" s="12" customFormat="1" ht="22.8" customHeight="1">
      <c r="A202" s="12"/>
      <c r="B202" s="237"/>
      <c r="C202" s="238"/>
      <c r="D202" s="239" t="s">
        <v>77</v>
      </c>
      <c r="E202" s="250" t="s">
        <v>199</v>
      </c>
      <c r="F202" s="250" t="s">
        <v>269</v>
      </c>
      <c r="G202" s="238"/>
      <c r="H202" s="238"/>
      <c r="I202" s="241"/>
      <c r="J202" s="251">
        <f>BK202</f>
        <v>0</v>
      </c>
      <c r="K202" s="238"/>
      <c r="L202" s="242"/>
      <c r="M202" s="243"/>
      <c r="N202" s="244"/>
      <c r="O202" s="244"/>
      <c r="P202" s="245">
        <f>SUM(P203:P235)</f>
        <v>0</v>
      </c>
      <c r="Q202" s="244"/>
      <c r="R202" s="245">
        <f>SUM(R203:R235)</f>
        <v>13.257306054159999</v>
      </c>
      <c r="S202" s="244"/>
      <c r="T202" s="246">
        <f>SUM(T203:T235)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47" t="s">
        <v>86</v>
      </c>
      <c r="AT202" s="248" t="s">
        <v>77</v>
      </c>
      <c r="AU202" s="248" t="s">
        <v>86</v>
      </c>
      <c r="AY202" s="247" t="s">
        <v>155</v>
      </c>
      <c r="BK202" s="249">
        <f>SUM(BK203:BK235)</f>
        <v>0</v>
      </c>
    </row>
    <row r="203" s="2" customFormat="1" ht="37.8" customHeight="1">
      <c r="A203" s="39"/>
      <c r="B203" s="40"/>
      <c r="C203" s="252" t="s">
        <v>270</v>
      </c>
      <c r="D203" s="252" t="s">
        <v>157</v>
      </c>
      <c r="E203" s="253" t="s">
        <v>271</v>
      </c>
      <c r="F203" s="254" t="s">
        <v>272</v>
      </c>
      <c r="G203" s="255" t="s">
        <v>273</v>
      </c>
      <c r="H203" s="256">
        <v>5</v>
      </c>
      <c r="I203" s="257"/>
      <c r="J203" s="258">
        <f>ROUND(I203*H203,2)</f>
        <v>0</v>
      </c>
      <c r="K203" s="259"/>
      <c r="L203" s="42"/>
      <c r="M203" s="260" t="s">
        <v>1</v>
      </c>
      <c r="N203" s="261" t="s">
        <v>44</v>
      </c>
      <c r="O203" s="98"/>
      <c r="P203" s="262">
        <f>O203*H203</f>
        <v>0</v>
      </c>
      <c r="Q203" s="262">
        <v>4.0000000000000003E-05</v>
      </c>
      <c r="R203" s="262">
        <f>Q203*H203</f>
        <v>0.00020000000000000001</v>
      </c>
      <c r="S203" s="262">
        <v>0</v>
      </c>
      <c r="T203" s="26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64" t="s">
        <v>161</v>
      </c>
      <c r="AT203" s="264" t="s">
        <v>157</v>
      </c>
      <c r="AU203" s="264" t="s">
        <v>99</v>
      </c>
      <c r="AY203" s="16" t="s">
        <v>155</v>
      </c>
      <c r="BE203" s="146">
        <f>IF(N203="základná",J203,0)</f>
        <v>0</v>
      </c>
      <c r="BF203" s="146">
        <f>IF(N203="znížená",J203,0)</f>
        <v>0</v>
      </c>
      <c r="BG203" s="146">
        <f>IF(N203="zákl. prenesená",J203,0)</f>
        <v>0</v>
      </c>
      <c r="BH203" s="146">
        <f>IF(N203="zníž. prenesená",J203,0)</f>
        <v>0</v>
      </c>
      <c r="BI203" s="146">
        <f>IF(N203="nulová",J203,0)</f>
        <v>0</v>
      </c>
      <c r="BJ203" s="16" t="s">
        <v>99</v>
      </c>
      <c r="BK203" s="146">
        <f>ROUND(I203*H203,2)</f>
        <v>0</v>
      </c>
      <c r="BL203" s="16" t="s">
        <v>161</v>
      </c>
      <c r="BM203" s="264" t="s">
        <v>274</v>
      </c>
    </row>
    <row r="204" s="13" customFormat="1">
      <c r="A204" s="13"/>
      <c r="B204" s="265"/>
      <c r="C204" s="266"/>
      <c r="D204" s="267" t="s">
        <v>163</v>
      </c>
      <c r="E204" s="268" t="s">
        <v>1</v>
      </c>
      <c r="F204" s="269" t="s">
        <v>275</v>
      </c>
      <c r="G204" s="266"/>
      <c r="H204" s="270">
        <v>2</v>
      </c>
      <c r="I204" s="271"/>
      <c r="J204" s="266"/>
      <c r="K204" s="266"/>
      <c r="L204" s="272"/>
      <c r="M204" s="273"/>
      <c r="N204" s="274"/>
      <c r="O204" s="274"/>
      <c r="P204" s="274"/>
      <c r="Q204" s="274"/>
      <c r="R204" s="274"/>
      <c r="S204" s="274"/>
      <c r="T204" s="27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6" t="s">
        <v>163</v>
      </c>
      <c r="AU204" s="276" t="s">
        <v>99</v>
      </c>
      <c r="AV204" s="13" t="s">
        <v>99</v>
      </c>
      <c r="AW204" s="13" t="s">
        <v>33</v>
      </c>
      <c r="AX204" s="13" t="s">
        <v>78</v>
      </c>
      <c r="AY204" s="276" t="s">
        <v>155</v>
      </c>
    </row>
    <row r="205" s="13" customFormat="1">
      <c r="A205" s="13"/>
      <c r="B205" s="265"/>
      <c r="C205" s="266"/>
      <c r="D205" s="267" t="s">
        <v>163</v>
      </c>
      <c r="E205" s="268" t="s">
        <v>1</v>
      </c>
      <c r="F205" s="269" t="s">
        <v>276</v>
      </c>
      <c r="G205" s="266"/>
      <c r="H205" s="270">
        <v>3</v>
      </c>
      <c r="I205" s="271"/>
      <c r="J205" s="266"/>
      <c r="K205" s="266"/>
      <c r="L205" s="272"/>
      <c r="M205" s="273"/>
      <c r="N205" s="274"/>
      <c r="O205" s="274"/>
      <c r="P205" s="274"/>
      <c r="Q205" s="274"/>
      <c r="R205" s="274"/>
      <c r="S205" s="274"/>
      <c r="T205" s="27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76" t="s">
        <v>163</v>
      </c>
      <c r="AU205" s="276" t="s">
        <v>99</v>
      </c>
      <c r="AV205" s="13" t="s">
        <v>99</v>
      </c>
      <c r="AW205" s="13" t="s">
        <v>33</v>
      </c>
      <c r="AX205" s="13" t="s">
        <v>78</v>
      </c>
      <c r="AY205" s="276" t="s">
        <v>155</v>
      </c>
    </row>
    <row r="206" s="14" customFormat="1">
      <c r="A206" s="14"/>
      <c r="B206" s="277"/>
      <c r="C206" s="278"/>
      <c r="D206" s="267" t="s">
        <v>163</v>
      </c>
      <c r="E206" s="279" t="s">
        <v>1</v>
      </c>
      <c r="F206" s="280" t="s">
        <v>165</v>
      </c>
      <c r="G206" s="278"/>
      <c r="H206" s="281">
        <v>5</v>
      </c>
      <c r="I206" s="282"/>
      <c r="J206" s="278"/>
      <c r="K206" s="278"/>
      <c r="L206" s="283"/>
      <c r="M206" s="284"/>
      <c r="N206" s="285"/>
      <c r="O206" s="285"/>
      <c r="P206" s="285"/>
      <c r="Q206" s="285"/>
      <c r="R206" s="285"/>
      <c r="S206" s="285"/>
      <c r="T206" s="28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87" t="s">
        <v>163</v>
      </c>
      <c r="AU206" s="287" t="s">
        <v>99</v>
      </c>
      <c r="AV206" s="14" t="s">
        <v>161</v>
      </c>
      <c r="AW206" s="14" t="s">
        <v>33</v>
      </c>
      <c r="AX206" s="14" t="s">
        <v>86</v>
      </c>
      <c r="AY206" s="287" t="s">
        <v>155</v>
      </c>
    </row>
    <row r="207" s="2" customFormat="1" ht="24.15" customHeight="1">
      <c r="A207" s="39"/>
      <c r="B207" s="40"/>
      <c r="C207" s="288" t="s">
        <v>277</v>
      </c>
      <c r="D207" s="288" t="s">
        <v>227</v>
      </c>
      <c r="E207" s="289" t="s">
        <v>278</v>
      </c>
      <c r="F207" s="290" t="s">
        <v>279</v>
      </c>
      <c r="G207" s="291" t="s">
        <v>273</v>
      </c>
      <c r="H207" s="292">
        <v>2</v>
      </c>
      <c r="I207" s="293"/>
      <c r="J207" s="294">
        <f>ROUND(I207*H207,2)</f>
        <v>0</v>
      </c>
      <c r="K207" s="295"/>
      <c r="L207" s="296"/>
      <c r="M207" s="297" t="s">
        <v>1</v>
      </c>
      <c r="N207" s="298" t="s">
        <v>44</v>
      </c>
      <c r="O207" s="98"/>
      <c r="P207" s="262">
        <f>O207*H207</f>
        <v>0</v>
      </c>
      <c r="Q207" s="262">
        <v>0.01</v>
      </c>
      <c r="R207" s="262">
        <f>Q207*H207</f>
        <v>0.02</v>
      </c>
      <c r="S207" s="262">
        <v>0</v>
      </c>
      <c r="T207" s="26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64" t="s">
        <v>195</v>
      </c>
      <c r="AT207" s="264" t="s">
        <v>227</v>
      </c>
      <c r="AU207" s="264" t="s">
        <v>99</v>
      </c>
      <c r="AY207" s="16" t="s">
        <v>155</v>
      </c>
      <c r="BE207" s="146">
        <f>IF(N207="základná",J207,0)</f>
        <v>0</v>
      </c>
      <c r="BF207" s="146">
        <f>IF(N207="znížená",J207,0)</f>
        <v>0</v>
      </c>
      <c r="BG207" s="146">
        <f>IF(N207="zákl. prenesená",J207,0)</f>
        <v>0</v>
      </c>
      <c r="BH207" s="146">
        <f>IF(N207="zníž. prenesená",J207,0)</f>
        <v>0</v>
      </c>
      <c r="BI207" s="146">
        <f>IF(N207="nulová",J207,0)</f>
        <v>0</v>
      </c>
      <c r="BJ207" s="16" t="s">
        <v>99</v>
      </c>
      <c r="BK207" s="146">
        <f>ROUND(I207*H207,2)</f>
        <v>0</v>
      </c>
      <c r="BL207" s="16" t="s">
        <v>161</v>
      </c>
      <c r="BM207" s="264" t="s">
        <v>280</v>
      </c>
    </row>
    <row r="208" s="2" customFormat="1" ht="24.15" customHeight="1">
      <c r="A208" s="39"/>
      <c r="B208" s="40"/>
      <c r="C208" s="288" t="s">
        <v>281</v>
      </c>
      <c r="D208" s="288" t="s">
        <v>227</v>
      </c>
      <c r="E208" s="289" t="s">
        <v>282</v>
      </c>
      <c r="F208" s="290" t="s">
        <v>283</v>
      </c>
      <c r="G208" s="291" t="s">
        <v>273</v>
      </c>
      <c r="H208" s="292">
        <v>3</v>
      </c>
      <c r="I208" s="293"/>
      <c r="J208" s="294">
        <f>ROUND(I208*H208,2)</f>
        <v>0</v>
      </c>
      <c r="K208" s="295"/>
      <c r="L208" s="296"/>
      <c r="M208" s="297" t="s">
        <v>1</v>
      </c>
      <c r="N208" s="298" t="s">
        <v>44</v>
      </c>
      <c r="O208" s="98"/>
      <c r="P208" s="262">
        <f>O208*H208</f>
        <v>0</v>
      </c>
      <c r="Q208" s="262">
        <v>0.01</v>
      </c>
      <c r="R208" s="262">
        <f>Q208*H208</f>
        <v>0.029999999999999999</v>
      </c>
      <c r="S208" s="262">
        <v>0</v>
      </c>
      <c r="T208" s="263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64" t="s">
        <v>195</v>
      </c>
      <c r="AT208" s="264" t="s">
        <v>227</v>
      </c>
      <c r="AU208" s="264" t="s">
        <v>99</v>
      </c>
      <c r="AY208" s="16" t="s">
        <v>155</v>
      </c>
      <c r="BE208" s="146">
        <f>IF(N208="základná",J208,0)</f>
        <v>0</v>
      </c>
      <c r="BF208" s="146">
        <f>IF(N208="znížená",J208,0)</f>
        <v>0</v>
      </c>
      <c r="BG208" s="146">
        <f>IF(N208="zákl. prenesená",J208,0)</f>
        <v>0</v>
      </c>
      <c r="BH208" s="146">
        <f>IF(N208="zníž. prenesená",J208,0)</f>
        <v>0</v>
      </c>
      <c r="BI208" s="146">
        <f>IF(N208="nulová",J208,0)</f>
        <v>0</v>
      </c>
      <c r="BJ208" s="16" t="s">
        <v>99</v>
      </c>
      <c r="BK208" s="146">
        <f>ROUND(I208*H208,2)</f>
        <v>0</v>
      </c>
      <c r="BL208" s="16" t="s">
        <v>161</v>
      </c>
      <c r="BM208" s="264" t="s">
        <v>284</v>
      </c>
    </row>
    <row r="209" s="2" customFormat="1" ht="33" customHeight="1">
      <c r="A209" s="39"/>
      <c r="B209" s="40"/>
      <c r="C209" s="252" t="s">
        <v>285</v>
      </c>
      <c r="D209" s="252" t="s">
        <v>157</v>
      </c>
      <c r="E209" s="253" t="s">
        <v>286</v>
      </c>
      <c r="F209" s="254" t="s">
        <v>287</v>
      </c>
      <c r="G209" s="255" t="s">
        <v>173</v>
      </c>
      <c r="H209" s="256">
        <v>11.603</v>
      </c>
      <c r="I209" s="257"/>
      <c r="J209" s="258">
        <f>ROUND(I209*H209,2)</f>
        <v>0</v>
      </c>
      <c r="K209" s="259"/>
      <c r="L209" s="42"/>
      <c r="M209" s="260" t="s">
        <v>1</v>
      </c>
      <c r="N209" s="261" t="s">
        <v>44</v>
      </c>
      <c r="O209" s="98"/>
      <c r="P209" s="262">
        <f>O209*H209</f>
        <v>0</v>
      </c>
      <c r="Q209" s="262">
        <v>0.19697571999999999</v>
      </c>
      <c r="R209" s="262">
        <f>Q209*H209</f>
        <v>2.2855092791599998</v>
      </c>
      <c r="S209" s="262">
        <v>0</v>
      </c>
      <c r="T209" s="26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64" t="s">
        <v>161</v>
      </c>
      <c r="AT209" s="264" t="s">
        <v>157</v>
      </c>
      <c r="AU209" s="264" t="s">
        <v>99</v>
      </c>
      <c r="AY209" s="16" t="s">
        <v>155</v>
      </c>
      <c r="BE209" s="146">
        <f>IF(N209="základná",J209,0)</f>
        <v>0</v>
      </c>
      <c r="BF209" s="146">
        <f>IF(N209="znížená",J209,0)</f>
        <v>0</v>
      </c>
      <c r="BG209" s="146">
        <f>IF(N209="zákl. prenesená",J209,0)</f>
        <v>0</v>
      </c>
      <c r="BH209" s="146">
        <f>IF(N209="zníž. prenesená",J209,0)</f>
        <v>0</v>
      </c>
      <c r="BI209" s="146">
        <f>IF(N209="nulová",J209,0)</f>
        <v>0</v>
      </c>
      <c r="BJ209" s="16" t="s">
        <v>99</v>
      </c>
      <c r="BK209" s="146">
        <f>ROUND(I209*H209,2)</f>
        <v>0</v>
      </c>
      <c r="BL209" s="16" t="s">
        <v>161</v>
      </c>
      <c r="BM209" s="264" t="s">
        <v>288</v>
      </c>
    </row>
    <row r="210" s="13" customFormat="1">
      <c r="A210" s="13"/>
      <c r="B210" s="265"/>
      <c r="C210" s="266"/>
      <c r="D210" s="267" t="s">
        <v>163</v>
      </c>
      <c r="E210" s="268" t="s">
        <v>1</v>
      </c>
      <c r="F210" s="269" t="s">
        <v>289</v>
      </c>
      <c r="G210" s="266"/>
      <c r="H210" s="270">
        <v>11.603</v>
      </c>
      <c r="I210" s="271"/>
      <c r="J210" s="266"/>
      <c r="K210" s="266"/>
      <c r="L210" s="272"/>
      <c r="M210" s="273"/>
      <c r="N210" s="274"/>
      <c r="O210" s="274"/>
      <c r="P210" s="274"/>
      <c r="Q210" s="274"/>
      <c r="R210" s="274"/>
      <c r="S210" s="274"/>
      <c r="T210" s="27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76" t="s">
        <v>163</v>
      </c>
      <c r="AU210" s="276" t="s">
        <v>99</v>
      </c>
      <c r="AV210" s="13" t="s">
        <v>99</v>
      </c>
      <c r="AW210" s="13" t="s">
        <v>33</v>
      </c>
      <c r="AX210" s="13" t="s">
        <v>78</v>
      </c>
      <c r="AY210" s="276" t="s">
        <v>155</v>
      </c>
    </row>
    <row r="211" s="14" customFormat="1">
      <c r="A211" s="14"/>
      <c r="B211" s="277"/>
      <c r="C211" s="278"/>
      <c r="D211" s="267" t="s">
        <v>163</v>
      </c>
      <c r="E211" s="279" t="s">
        <v>1</v>
      </c>
      <c r="F211" s="280" t="s">
        <v>165</v>
      </c>
      <c r="G211" s="278"/>
      <c r="H211" s="281">
        <v>11.603</v>
      </c>
      <c r="I211" s="282"/>
      <c r="J211" s="278"/>
      <c r="K211" s="278"/>
      <c r="L211" s="283"/>
      <c r="M211" s="284"/>
      <c r="N211" s="285"/>
      <c r="O211" s="285"/>
      <c r="P211" s="285"/>
      <c r="Q211" s="285"/>
      <c r="R211" s="285"/>
      <c r="S211" s="285"/>
      <c r="T211" s="28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87" t="s">
        <v>163</v>
      </c>
      <c r="AU211" s="287" t="s">
        <v>99</v>
      </c>
      <c r="AV211" s="14" t="s">
        <v>161</v>
      </c>
      <c r="AW211" s="14" t="s">
        <v>33</v>
      </c>
      <c r="AX211" s="14" t="s">
        <v>86</v>
      </c>
      <c r="AY211" s="287" t="s">
        <v>155</v>
      </c>
    </row>
    <row r="212" s="2" customFormat="1" ht="24.15" customHeight="1">
      <c r="A212" s="39"/>
      <c r="B212" s="40"/>
      <c r="C212" s="288" t="s">
        <v>290</v>
      </c>
      <c r="D212" s="288" t="s">
        <v>227</v>
      </c>
      <c r="E212" s="289" t="s">
        <v>291</v>
      </c>
      <c r="F212" s="290" t="s">
        <v>292</v>
      </c>
      <c r="G212" s="291" t="s">
        <v>273</v>
      </c>
      <c r="H212" s="292">
        <v>13</v>
      </c>
      <c r="I212" s="293"/>
      <c r="J212" s="294">
        <f>ROUND(I212*H212,2)</f>
        <v>0</v>
      </c>
      <c r="K212" s="295"/>
      <c r="L212" s="296"/>
      <c r="M212" s="297" t="s">
        <v>1</v>
      </c>
      <c r="N212" s="298" t="s">
        <v>44</v>
      </c>
      <c r="O212" s="98"/>
      <c r="P212" s="262">
        <f>O212*H212</f>
        <v>0</v>
      </c>
      <c r="Q212" s="262">
        <v>0.048000000000000001</v>
      </c>
      <c r="R212" s="262">
        <f>Q212*H212</f>
        <v>0.624</v>
      </c>
      <c r="S212" s="262">
        <v>0</v>
      </c>
      <c r="T212" s="26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64" t="s">
        <v>195</v>
      </c>
      <c r="AT212" s="264" t="s">
        <v>227</v>
      </c>
      <c r="AU212" s="264" t="s">
        <v>99</v>
      </c>
      <c r="AY212" s="16" t="s">
        <v>155</v>
      </c>
      <c r="BE212" s="146">
        <f>IF(N212="základná",J212,0)</f>
        <v>0</v>
      </c>
      <c r="BF212" s="146">
        <f>IF(N212="znížená",J212,0)</f>
        <v>0</v>
      </c>
      <c r="BG212" s="146">
        <f>IF(N212="zákl. prenesená",J212,0)</f>
        <v>0</v>
      </c>
      <c r="BH212" s="146">
        <f>IF(N212="zníž. prenesená",J212,0)</f>
        <v>0</v>
      </c>
      <c r="BI212" s="146">
        <f>IF(N212="nulová",J212,0)</f>
        <v>0</v>
      </c>
      <c r="BJ212" s="16" t="s">
        <v>99</v>
      </c>
      <c r="BK212" s="146">
        <f>ROUND(I212*H212,2)</f>
        <v>0</v>
      </c>
      <c r="BL212" s="16" t="s">
        <v>161</v>
      </c>
      <c r="BM212" s="264" t="s">
        <v>293</v>
      </c>
    </row>
    <row r="213" s="13" customFormat="1">
      <c r="A213" s="13"/>
      <c r="B213" s="265"/>
      <c r="C213" s="266"/>
      <c r="D213" s="267" t="s">
        <v>163</v>
      </c>
      <c r="E213" s="266"/>
      <c r="F213" s="269" t="s">
        <v>294</v>
      </c>
      <c r="G213" s="266"/>
      <c r="H213" s="270">
        <v>13</v>
      </c>
      <c r="I213" s="271"/>
      <c r="J213" s="266"/>
      <c r="K213" s="266"/>
      <c r="L213" s="272"/>
      <c r="M213" s="273"/>
      <c r="N213" s="274"/>
      <c r="O213" s="274"/>
      <c r="P213" s="274"/>
      <c r="Q213" s="274"/>
      <c r="R213" s="274"/>
      <c r="S213" s="274"/>
      <c r="T213" s="27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76" t="s">
        <v>163</v>
      </c>
      <c r="AU213" s="276" t="s">
        <v>99</v>
      </c>
      <c r="AV213" s="13" t="s">
        <v>99</v>
      </c>
      <c r="AW213" s="13" t="s">
        <v>4</v>
      </c>
      <c r="AX213" s="13" t="s">
        <v>86</v>
      </c>
      <c r="AY213" s="276" t="s">
        <v>155</v>
      </c>
    </row>
    <row r="214" s="2" customFormat="1" ht="37.8" customHeight="1">
      <c r="A214" s="39"/>
      <c r="B214" s="40"/>
      <c r="C214" s="252" t="s">
        <v>295</v>
      </c>
      <c r="D214" s="252" t="s">
        <v>157</v>
      </c>
      <c r="E214" s="253" t="s">
        <v>296</v>
      </c>
      <c r="F214" s="254" t="s">
        <v>297</v>
      </c>
      <c r="G214" s="255" t="s">
        <v>173</v>
      </c>
      <c r="H214" s="256">
        <v>15</v>
      </c>
      <c r="I214" s="257"/>
      <c r="J214" s="258">
        <f>ROUND(I214*H214,2)</f>
        <v>0</v>
      </c>
      <c r="K214" s="259"/>
      <c r="L214" s="42"/>
      <c r="M214" s="260" t="s">
        <v>1</v>
      </c>
      <c r="N214" s="261" t="s">
        <v>44</v>
      </c>
      <c r="O214" s="98"/>
      <c r="P214" s="262">
        <f>O214*H214</f>
        <v>0</v>
      </c>
      <c r="Q214" s="262">
        <v>0.098529599999999995</v>
      </c>
      <c r="R214" s="262">
        <f>Q214*H214</f>
        <v>1.4779439999999999</v>
      </c>
      <c r="S214" s="262">
        <v>0</v>
      </c>
      <c r="T214" s="263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64" t="s">
        <v>161</v>
      </c>
      <c r="AT214" s="264" t="s">
        <v>157</v>
      </c>
      <c r="AU214" s="264" t="s">
        <v>99</v>
      </c>
      <c r="AY214" s="16" t="s">
        <v>155</v>
      </c>
      <c r="BE214" s="146">
        <f>IF(N214="základná",J214,0)</f>
        <v>0</v>
      </c>
      <c r="BF214" s="146">
        <f>IF(N214="znížená",J214,0)</f>
        <v>0</v>
      </c>
      <c r="BG214" s="146">
        <f>IF(N214="zákl. prenesená",J214,0)</f>
        <v>0</v>
      </c>
      <c r="BH214" s="146">
        <f>IF(N214="zníž. prenesená",J214,0)</f>
        <v>0</v>
      </c>
      <c r="BI214" s="146">
        <f>IF(N214="nulová",J214,0)</f>
        <v>0</v>
      </c>
      <c r="BJ214" s="16" t="s">
        <v>99</v>
      </c>
      <c r="BK214" s="146">
        <f>ROUND(I214*H214,2)</f>
        <v>0</v>
      </c>
      <c r="BL214" s="16" t="s">
        <v>161</v>
      </c>
      <c r="BM214" s="264" t="s">
        <v>298</v>
      </c>
    </row>
    <row r="215" s="2" customFormat="1" ht="21.75" customHeight="1">
      <c r="A215" s="39"/>
      <c r="B215" s="40"/>
      <c r="C215" s="288" t="s">
        <v>299</v>
      </c>
      <c r="D215" s="288" t="s">
        <v>227</v>
      </c>
      <c r="E215" s="289" t="s">
        <v>300</v>
      </c>
      <c r="F215" s="290" t="s">
        <v>301</v>
      </c>
      <c r="G215" s="291" t="s">
        <v>273</v>
      </c>
      <c r="H215" s="292">
        <v>17</v>
      </c>
      <c r="I215" s="293"/>
      <c r="J215" s="294">
        <f>ROUND(I215*H215,2)</f>
        <v>0</v>
      </c>
      <c r="K215" s="295"/>
      <c r="L215" s="296"/>
      <c r="M215" s="297" t="s">
        <v>1</v>
      </c>
      <c r="N215" s="298" t="s">
        <v>44</v>
      </c>
      <c r="O215" s="98"/>
      <c r="P215" s="262">
        <f>O215*H215</f>
        <v>0</v>
      </c>
      <c r="Q215" s="262">
        <v>0.023</v>
      </c>
      <c r="R215" s="262">
        <f>Q215*H215</f>
        <v>0.39100000000000001</v>
      </c>
      <c r="S215" s="262">
        <v>0</v>
      </c>
      <c r="T215" s="26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64" t="s">
        <v>195</v>
      </c>
      <c r="AT215" s="264" t="s">
        <v>227</v>
      </c>
      <c r="AU215" s="264" t="s">
        <v>99</v>
      </c>
      <c r="AY215" s="16" t="s">
        <v>155</v>
      </c>
      <c r="BE215" s="146">
        <f>IF(N215="základná",J215,0)</f>
        <v>0</v>
      </c>
      <c r="BF215" s="146">
        <f>IF(N215="znížená",J215,0)</f>
        <v>0</v>
      </c>
      <c r="BG215" s="146">
        <f>IF(N215="zákl. prenesená",J215,0)</f>
        <v>0</v>
      </c>
      <c r="BH215" s="146">
        <f>IF(N215="zníž. prenesená",J215,0)</f>
        <v>0</v>
      </c>
      <c r="BI215" s="146">
        <f>IF(N215="nulová",J215,0)</f>
        <v>0</v>
      </c>
      <c r="BJ215" s="16" t="s">
        <v>99</v>
      </c>
      <c r="BK215" s="146">
        <f>ROUND(I215*H215,2)</f>
        <v>0</v>
      </c>
      <c r="BL215" s="16" t="s">
        <v>161</v>
      </c>
      <c r="BM215" s="264" t="s">
        <v>302</v>
      </c>
    </row>
    <row r="216" s="13" customFormat="1">
      <c r="A216" s="13"/>
      <c r="B216" s="265"/>
      <c r="C216" s="266"/>
      <c r="D216" s="267" t="s">
        <v>163</v>
      </c>
      <c r="E216" s="266"/>
      <c r="F216" s="269" t="s">
        <v>303</v>
      </c>
      <c r="G216" s="266"/>
      <c r="H216" s="270">
        <v>17</v>
      </c>
      <c r="I216" s="271"/>
      <c r="J216" s="266"/>
      <c r="K216" s="266"/>
      <c r="L216" s="272"/>
      <c r="M216" s="273"/>
      <c r="N216" s="274"/>
      <c r="O216" s="274"/>
      <c r="P216" s="274"/>
      <c r="Q216" s="274"/>
      <c r="R216" s="274"/>
      <c r="S216" s="274"/>
      <c r="T216" s="27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76" t="s">
        <v>163</v>
      </c>
      <c r="AU216" s="276" t="s">
        <v>99</v>
      </c>
      <c r="AV216" s="13" t="s">
        <v>99</v>
      </c>
      <c r="AW216" s="13" t="s">
        <v>4</v>
      </c>
      <c r="AX216" s="13" t="s">
        <v>86</v>
      </c>
      <c r="AY216" s="276" t="s">
        <v>155</v>
      </c>
    </row>
    <row r="217" s="2" customFormat="1" ht="24.15" customHeight="1">
      <c r="A217" s="39"/>
      <c r="B217" s="40"/>
      <c r="C217" s="252" t="s">
        <v>304</v>
      </c>
      <c r="D217" s="252" t="s">
        <v>157</v>
      </c>
      <c r="E217" s="253" t="s">
        <v>305</v>
      </c>
      <c r="F217" s="254" t="s">
        <v>306</v>
      </c>
      <c r="G217" s="255" t="s">
        <v>307</v>
      </c>
      <c r="H217" s="256">
        <v>1.8600000000000001</v>
      </c>
      <c r="I217" s="257"/>
      <c r="J217" s="258">
        <f>ROUND(I217*H217,2)</f>
        <v>0</v>
      </c>
      <c r="K217" s="259"/>
      <c r="L217" s="42"/>
      <c r="M217" s="260" t="s">
        <v>1</v>
      </c>
      <c r="N217" s="261" t="s">
        <v>44</v>
      </c>
      <c r="O217" s="98"/>
      <c r="P217" s="262">
        <f>O217*H217</f>
        <v>0</v>
      </c>
      <c r="Q217" s="262">
        <v>1.0264500000000001</v>
      </c>
      <c r="R217" s="262">
        <f>Q217*H217</f>
        <v>1.9091970000000003</v>
      </c>
      <c r="S217" s="262">
        <v>0</v>
      </c>
      <c r="T217" s="263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64" t="s">
        <v>161</v>
      </c>
      <c r="AT217" s="264" t="s">
        <v>157</v>
      </c>
      <c r="AU217" s="264" t="s">
        <v>99</v>
      </c>
      <c r="AY217" s="16" t="s">
        <v>155</v>
      </c>
      <c r="BE217" s="146">
        <f>IF(N217="základná",J217,0)</f>
        <v>0</v>
      </c>
      <c r="BF217" s="146">
        <f>IF(N217="znížená",J217,0)</f>
        <v>0</v>
      </c>
      <c r="BG217" s="146">
        <f>IF(N217="zákl. prenesená",J217,0)</f>
        <v>0</v>
      </c>
      <c r="BH217" s="146">
        <f>IF(N217="zníž. prenesená",J217,0)</f>
        <v>0</v>
      </c>
      <c r="BI217" s="146">
        <f>IF(N217="nulová",J217,0)</f>
        <v>0</v>
      </c>
      <c r="BJ217" s="16" t="s">
        <v>99</v>
      </c>
      <c r="BK217" s="146">
        <f>ROUND(I217*H217,2)</f>
        <v>0</v>
      </c>
      <c r="BL217" s="16" t="s">
        <v>161</v>
      </c>
      <c r="BM217" s="264" t="s">
        <v>308</v>
      </c>
    </row>
    <row r="218" s="13" customFormat="1">
      <c r="A218" s="13"/>
      <c r="B218" s="265"/>
      <c r="C218" s="266"/>
      <c r="D218" s="267" t="s">
        <v>163</v>
      </c>
      <c r="E218" s="268" t="s">
        <v>1</v>
      </c>
      <c r="F218" s="269" t="s">
        <v>309</v>
      </c>
      <c r="G218" s="266"/>
      <c r="H218" s="270">
        <v>1.8600000000000001</v>
      </c>
      <c r="I218" s="271"/>
      <c r="J218" s="266"/>
      <c r="K218" s="266"/>
      <c r="L218" s="272"/>
      <c r="M218" s="273"/>
      <c r="N218" s="274"/>
      <c r="O218" s="274"/>
      <c r="P218" s="274"/>
      <c r="Q218" s="274"/>
      <c r="R218" s="274"/>
      <c r="S218" s="274"/>
      <c r="T218" s="27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76" t="s">
        <v>163</v>
      </c>
      <c r="AU218" s="276" t="s">
        <v>99</v>
      </c>
      <c r="AV218" s="13" t="s">
        <v>99</v>
      </c>
      <c r="AW218" s="13" t="s">
        <v>33</v>
      </c>
      <c r="AX218" s="13" t="s">
        <v>78</v>
      </c>
      <c r="AY218" s="276" t="s">
        <v>155</v>
      </c>
    </row>
    <row r="219" s="14" customFormat="1">
      <c r="A219" s="14"/>
      <c r="B219" s="277"/>
      <c r="C219" s="278"/>
      <c r="D219" s="267" t="s">
        <v>163</v>
      </c>
      <c r="E219" s="279" t="s">
        <v>1</v>
      </c>
      <c r="F219" s="280" t="s">
        <v>165</v>
      </c>
      <c r="G219" s="278"/>
      <c r="H219" s="281">
        <v>1.8600000000000001</v>
      </c>
      <c r="I219" s="282"/>
      <c r="J219" s="278"/>
      <c r="K219" s="278"/>
      <c r="L219" s="283"/>
      <c r="M219" s="284"/>
      <c r="N219" s="285"/>
      <c r="O219" s="285"/>
      <c r="P219" s="285"/>
      <c r="Q219" s="285"/>
      <c r="R219" s="285"/>
      <c r="S219" s="285"/>
      <c r="T219" s="28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87" t="s">
        <v>163</v>
      </c>
      <c r="AU219" s="287" t="s">
        <v>99</v>
      </c>
      <c r="AV219" s="14" t="s">
        <v>161</v>
      </c>
      <c r="AW219" s="14" t="s">
        <v>33</v>
      </c>
      <c r="AX219" s="14" t="s">
        <v>86</v>
      </c>
      <c r="AY219" s="287" t="s">
        <v>155</v>
      </c>
    </row>
    <row r="220" s="2" customFormat="1" ht="24.15" customHeight="1">
      <c r="A220" s="39"/>
      <c r="B220" s="40"/>
      <c r="C220" s="252" t="s">
        <v>310</v>
      </c>
      <c r="D220" s="252" t="s">
        <v>157</v>
      </c>
      <c r="E220" s="253" t="s">
        <v>311</v>
      </c>
      <c r="F220" s="254" t="s">
        <v>312</v>
      </c>
      <c r="G220" s="255" t="s">
        <v>173</v>
      </c>
      <c r="H220" s="256">
        <v>12.074999999999999</v>
      </c>
      <c r="I220" s="257"/>
      <c r="J220" s="258">
        <f>ROUND(I220*H220,2)</f>
        <v>0</v>
      </c>
      <c r="K220" s="259"/>
      <c r="L220" s="42"/>
      <c r="M220" s="260" t="s">
        <v>1</v>
      </c>
      <c r="N220" s="261" t="s">
        <v>44</v>
      </c>
      <c r="O220" s="98"/>
      <c r="P220" s="262">
        <f>O220*H220</f>
        <v>0</v>
      </c>
      <c r="Q220" s="262">
        <v>0.0042969999999999996</v>
      </c>
      <c r="R220" s="262">
        <f>Q220*H220</f>
        <v>0.051886274999999996</v>
      </c>
      <c r="S220" s="262">
        <v>0</v>
      </c>
      <c r="T220" s="26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64" t="s">
        <v>161</v>
      </c>
      <c r="AT220" s="264" t="s">
        <v>157</v>
      </c>
      <c r="AU220" s="264" t="s">
        <v>99</v>
      </c>
      <c r="AY220" s="16" t="s">
        <v>155</v>
      </c>
      <c r="BE220" s="146">
        <f>IF(N220="základná",J220,0)</f>
        <v>0</v>
      </c>
      <c r="BF220" s="146">
        <f>IF(N220="znížená",J220,0)</f>
        <v>0</v>
      </c>
      <c r="BG220" s="146">
        <f>IF(N220="zákl. prenesená",J220,0)</f>
        <v>0</v>
      </c>
      <c r="BH220" s="146">
        <f>IF(N220="zníž. prenesená",J220,0)</f>
        <v>0</v>
      </c>
      <c r="BI220" s="146">
        <f>IF(N220="nulová",J220,0)</f>
        <v>0</v>
      </c>
      <c r="BJ220" s="16" t="s">
        <v>99</v>
      </c>
      <c r="BK220" s="146">
        <f>ROUND(I220*H220,2)</f>
        <v>0</v>
      </c>
      <c r="BL220" s="16" t="s">
        <v>161</v>
      </c>
      <c r="BM220" s="264" t="s">
        <v>313</v>
      </c>
    </row>
    <row r="221" s="13" customFormat="1">
      <c r="A221" s="13"/>
      <c r="B221" s="265"/>
      <c r="C221" s="266"/>
      <c r="D221" s="267" t="s">
        <v>163</v>
      </c>
      <c r="E221" s="268" t="s">
        <v>1</v>
      </c>
      <c r="F221" s="269" t="s">
        <v>314</v>
      </c>
      <c r="G221" s="266"/>
      <c r="H221" s="270">
        <v>12.074999999999999</v>
      </c>
      <c r="I221" s="271"/>
      <c r="J221" s="266"/>
      <c r="K221" s="266"/>
      <c r="L221" s="272"/>
      <c r="M221" s="273"/>
      <c r="N221" s="274"/>
      <c r="O221" s="274"/>
      <c r="P221" s="274"/>
      <c r="Q221" s="274"/>
      <c r="R221" s="274"/>
      <c r="S221" s="274"/>
      <c r="T221" s="27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6" t="s">
        <v>163</v>
      </c>
      <c r="AU221" s="276" t="s">
        <v>99</v>
      </c>
      <c r="AV221" s="13" t="s">
        <v>99</v>
      </c>
      <c r="AW221" s="13" t="s">
        <v>33</v>
      </c>
      <c r="AX221" s="13" t="s">
        <v>78</v>
      </c>
      <c r="AY221" s="276" t="s">
        <v>155</v>
      </c>
    </row>
    <row r="222" s="14" customFormat="1">
      <c r="A222" s="14"/>
      <c r="B222" s="277"/>
      <c r="C222" s="278"/>
      <c r="D222" s="267" t="s">
        <v>163</v>
      </c>
      <c r="E222" s="279" t="s">
        <v>1</v>
      </c>
      <c r="F222" s="280" t="s">
        <v>165</v>
      </c>
      <c r="G222" s="278"/>
      <c r="H222" s="281">
        <v>12.074999999999999</v>
      </c>
      <c r="I222" s="282"/>
      <c r="J222" s="278"/>
      <c r="K222" s="278"/>
      <c r="L222" s="283"/>
      <c r="M222" s="284"/>
      <c r="N222" s="285"/>
      <c r="O222" s="285"/>
      <c r="P222" s="285"/>
      <c r="Q222" s="285"/>
      <c r="R222" s="285"/>
      <c r="S222" s="285"/>
      <c r="T222" s="28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87" t="s">
        <v>163</v>
      </c>
      <c r="AU222" s="287" t="s">
        <v>99</v>
      </c>
      <c r="AV222" s="14" t="s">
        <v>161</v>
      </c>
      <c r="AW222" s="14" t="s">
        <v>33</v>
      </c>
      <c r="AX222" s="14" t="s">
        <v>86</v>
      </c>
      <c r="AY222" s="287" t="s">
        <v>155</v>
      </c>
    </row>
    <row r="223" s="2" customFormat="1" ht="24.15" customHeight="1">
      <c r="A223" s="39"/>
      <c r="B223" s="40"/>
      <c r="C223" s="252" t="s">
        <v>315</v>
      </c>
      <c r="D223" s="252" t="s">
        <v>157</v>
      </c>
      <c r="E223" s="253" t="s">
        <v>316</v>
      </c>
      <c r="F223" s="254" t="s">
        <v>317</v>
      </c>
      <c r="G223" s="255" t="s">
        <v>173</v>
      </c>
      <c r="H223" s="256">
        <v>20.475000000000001</v>
      </c>
      <c r="I223" s="257"/>
      <c r="J223" s="258">
        <f>ROUND(I223*H223,2)</f>
        <v>0</v>
      </c>
      <c r="K223" s="259"/>
      <c r="L223" s="42"/>
      <c r="M223" s="260" t="s">
        <v>1</v>
      </c>
      <c r="N223" s="261" t="s">
        <v>44</v>
      </c>
      <c r="O223" s="98"/>
      <c r="P223" s="262">
        <f>O223*H223</f>
        <v>0</v>
      </c>
      <c r="Q223" s="262">
        <v>2.0000000000000002E-05</v>
      </c>
      <c r="R223" s="262">
        <f>Q223*H223</f>
        <v>0.00040950000000000009</v>
      </c>
      <c r="S223" s="262">
        <v>0</v>
      </c>
      <c r="T223" s="263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64" t="s">
        <v>161</v>
      </c>
      <c r="AT223" s="264" t="s">
        <v>157</v>
      </c>
      <c r="AU223" s="264" t="s">
        <v>99</v>
      </c>
      <c r="AY223" s="16" t="s">
        <v>155</v>
      </c>
      <c r="BE223" s="146">
        <f>IF(N223="základná",J223,0)</f>
        <v>0</v>
      </c>
      <c r="BF223" s="146">
        <f>IF(N223="znížená",J223,0)</f>
        <v>0</v>
      </c>
      <c r="BG223" s="146">
        <f>IF(N223="zákl. prenesená",J223,0)</f>
        <v>0</v>
      </c>
      <c r="BH223" s="146">
        <f>IF(N223="zníž. prenesená",J223,0)</f>
        <v>0</v>
      </c>
      <c r="BI223" s="146">
        <f>IF(N223="nulová",J223,0)</f>
        <v>0</v>
      </c>
      <c r="BJ223" s="16" t="s">
        <v>99</v>
      </c>
      <c r="BK223" s="146">
        <f>ROUND(I223*H223,2)</f>
        <v>0</v>
      </c>
      <c r="BL223" s="16" t="s">
        <v>161</v>
      </c>
      <c r="BM223" s="264" t="s">
        <v>318</v>
      </c>
    </row>
    <row r="224" s="13" customFormat="1">
      <c r="A224" s="13"/>
      <c r="B224" s="265"/>
      <c r="C224" s="266"/>
      <c r="D224" s="267" t="s">
        <v>163</v>
      </c>
      <c r="E224" s="268" t="s">
        <v>1</v>
      </c>
      <c r="F224" s="269" t="s">
        <v>319</v>
      </c>
      <c r="G224" s="266"/>
      <c r="H224" s="270">
        <v>20.475000000000001</v>
      </c>
      <c r="I224" s="271"/>
      <c r="J224" s="266"/>
      <c r="K224" s="266"/>
      <c r="L224" s="272"/>
      <c r="M224" s="273"/>
      <c r="N224" s="274"/>
      <c r="O224" s="274"/>
      <c r="P224" s="274"/>
      <c r="Q224" s="274"/>
      <c r="R224" s="274"/>
      <c r="S224" s="274"/>
      <c r="T224" s="27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76" t="s">
        <v>163</v>
      </c>
      <c r="AU224" s="276" t="s">
        <v>99</v>
      </c>
      <c r="AV224" s="13" t="s">
        <v>99</v>
      </c>
      <c r="AW224" s="13" t="s">
        <v>33</v>
      </c>
      <c r="AX224" s="13" t="s">
        <v>78</v>
      </c>
      <c r="AY224" s="276" t="s">
        <v>155</v>
      </c>
    </row>
    <row r="225" s="14" customFormat="1">
      <c r="A225" s="14"/>
      <c r="B225" s="277"/>
      <c r="C225" s="278"/>
      <c r="D225" s="267" t="s">
        <v>163</v>
      </c>
      <c r="E225" s="279" t="s">
        <v>1</v>
      </c>
      <c r="F225" s="280" t="s">
        <v>165</v>
      </c>
      <c r="G225" s="278"/>
      <c r="H225" s="281">
        <v>20.475000000000001</v>
      </c>
      <c r="I225" s="282"/>
      <c r="J225" s="278"/>
      <c r="K225" s="278"/>
      <c r="L225" s="283"/>
      <c r="M225" s="284"/>
      <c r="N225" s="285"/>
      <c r="O225" s="285"/>
      <c r="P225" s="285"/>
      <c r="Q225" s="285"/>
      <c r="R225" s="285"/>
      <c r="S225" s="285"/>
      <c r="T225" s="28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87" t="s">
        <v>163</v>
      </c>
      <c r="AU225" s="287" t="s">
        <v>99</v>
      </c>
      <c r="AV225" s="14" t="s">
        <v>161</v>
      </c>
      <c r="AW225" s="14" t="s">
        <v>33</v>
      </c>
      <c r="AX225" s="14" t="s">
        <v>86</v>
      </c>
      <c r="AY225" s="287" t="s">
        <v>155</v>
      </c>
    </row>
    <row r="226" s="2" customFormat="1" ht="24.15" customHeight="1">
      <c r="A226" s="39"/>
      <c r="B226" s="40"/>
      <c r="C226" s="252" t="s">
        <v>320</v>
      </c>
      <c r="D226" s="252" t="s">
        <v>157</v>
      </c>
      <c r="E226" s="253" t="s">
        <v>321</v>
      </c>
      <c r="F226" s="254" t="s">
        <v>322</v>
      </c>
      <c r="G226" s="255" t="s">
        <v>273</v>
      </c>
      <c r="H226" s="256">
        <v>4</v>
      </c>
      <c r="I226" s="257"/>
      <c r="J226" s="258">
        <f>ROUND(I226*H226,2)</f>
        <v>0</v>
      </c>
      <c r="K226" s="259"/>
      <c r="L226" s="42"/>
      <c r="M226" s="260" t="s">
        <v>1</v>
      </c>
      <c r="N226" s="261" t="s">
        <v>44</v>
      </c>
      <c r="O226" s="98"/>
      <c r="P226" s="262">
        <f>O226*H226</f>
        <v>0</v>
      </c>
      <c r="Q226" s="262">
        <v>1.61679</v>
      </c>
      <c r="R226" s="262">
        <f>Q226*H226</f>
        <v>6.4671599999999998</v>
      </c>
      <c r="S226" s="262">
        <v>0</v>
      </c>
      <c r="T226" s="26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64" t="s">
        <v>161</v>
      </c>
      <c r="AT226" s="264" t="s">
        <v>157</v>
      </c>
      <c r="AU226" s="264" t="s">
        <v>99</v>
      </c>
      <c r="AY226" s="16" t="s">
        <v>155</v>
      </c>
      <c r="BE226" s="146">
        <f>IF(N226="základná",J226,0)</f>
        <v>0</v>
      </c>
      <c r="BF226" s="146">
        <f>IF(N226="znížená",J226,0)</f>
        <v>0</v>
      </c>
      <c r="BG226" s="146">
        <f>IF(N226="zákl. prenesená",J226,0)</f>
        <v>0</v>
      </c>
      <c r="BH226" s="146">
        <f>IF(N226="zníž. prenesená",J226,0)</f>
        <v>0</v>
      </c>
      <c r="BI226" s="146">
        <f>IF(N226="nulová",J226,0)</f>
        <v>0</v>
      </c>
      <c r="BJ226" s="16" t="s">
        <v>99</v>
      </c>
      <c r="BK226" s="146">
        <f>ROUND(I226*H226,2)</f>
        <v>0</v>
      </c>
      <c r="BL226" s="16" t="s">
        <v>161</v>
      </c>
      <c r="BM226" s="264" t="s">
        <v>323</v>
      </c>
    </row>
    <row r="227" s="2" customFormat="1" ht="37.8" customHeight="1">
      <c r="A227" s="39"/>
      <c r="B227" s="40"/>
      <c r="C227" s="252" t="s">
        <v>324</v>
      </c>
      <c r="D227" s="252" t="s">
        <v>157</v>
      </c>
      <c r="E227" s="253" t="s">
        <v>325</v>
      </c>
      <c r="F227" s="254" t="s">
        <v>326</v>
      </c>
      <c r="G227" s="255" t="s">
        <v>160</v>
      </c>
      <c r="H227" s="256">
        <v>24.149999999999999</v>
      </c>
      <c r="I227" s="257"/>
      <c r="J227" s="258">
        <f>ROUND(I227*H227,2)</f>
        <v>0</v>
      </c>
      <c r="K227" s="259"/>
      <c r="L227" s="42"/>
      <c r="M227" s="260" t="s">
        <v>1</v>
      </c>
      <c r="N227" s="261" t="s">
        <v>44</v>
      </c>
      <c r="O227" s="98"/>
      <c r="P227" s="262">
        <f>O227*H227</f>
        <v>0</v>
      </c>
      <c r="Q227" s="262">
        <v>0</v>
      </c>
      <c r="R227" s="262">
        <f>Q227*H227</f>
        <v>0</v>
      </c>
      <c r="S227" s="262">
        <v>0</v>
      </c>
      <c r="T227" s="263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64" t="s">
        <v>161</v>
      </c>
      <c r="AT227" s="264" t="s">
        <v>157</v>
      </c>
      <c r="AU227" s="264" t="s">
        <v>99</v>
      </c>
      <c r="AY227" s="16" t="s">
        <v>155</v>
      </c>
      <c r="BE227" s="146">
        <f>IF(N227="základná",J227,0)</f>
        <v>0</v>
      </c>
      <c r="BF227" s="146">
        <f>IF(N227="znížená",J227,0)</f>
        <v>0</v>
      </c>
      <c r="BG227" s="146">
        <f>IF(N227="zákl. prenesená",J227,0)</f>
        <v>0</v>
      </c>
      <c r="BH227" s="146">
        <f>IF(N227="zníž. prenesená",J227,0)</f>
        <v>0</v>
      </c>
      <c r="BI227" s="146">
        <f>IF(N227="nulová",J227,0)</f>
        <v>0</v>
      </c>
      <c r="BJ227" s="16" t="s">
        <v>99</v>
      </c>
      <c r="BK227" s="146">
        <f>ROUND(I227*H227,2)</f>
        <v>0</v>
      </c>
      <c r="BL227" s="16" t="s">
        <v>161</v>
      </c>
      <c r="BM227" s="264" t="s">
        <v>327</v>
      </c>
    </row>
    <row r="228" s="13" customFormat="1">
      <c r="A228" s="13"/>
      <c r="B228" s="265"/>
      <c r="C228" s="266"/>
      <c r="D228" s="267" t="s">
        <v>163</v>
      </c>
      <c r="E228" s="268" t="s">
        <v>1</v>
      </c>
      <c r="F228" s="269" t="s">
        <v>100</v>
      </c>
      <c r="G228" s="266"/>
      <c r="H228" s="270">
        <v>24.149999999999999</v>
      </c>
      <c r="I228" s="271"/>
      <c r="J228" s="266"/>
      <c r="K228" s="266"/>
      <c r="L228" s="272"/>
      <c r="M228" s="273"/>
      <c r="N228" s="274"/>
      <c r="O228" s="274"/>
      <c r="P228" s="274"/>
      <c r="Q228" s="274"/>
      <c r="R228" s="274"/>
      <c r="S228" s="274"/>
      <c r="T228" s="27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76" t="s">
        <v>163</v>
      </c>
      <c r="AU228" s="276" t="s">
        <v>99</v>
      </c>
      <c r="AV228" s="13" t="s">
        <v>99</v>
      </c>
      <c r="AW228" s="13" t="s">
        <v>33</v>
      </c>
      <c r="AX228" s="13" t="s">
        <v>86</v>
      </c>
      <c r="AY228" s="276" t="s">
        <v>155</v>
      </c>
    </row>
    <row r="229" s="2" customFormat="1" ht="21.75" customHeight="1">
      <c r="A229" s="39"/>
      <c r="B229" s="40"/>
      <c r="C229" s="252" t="s">
        <v>328</v>
      </c>
      <c r="D229" s="252" t="s">
        <v>157</v>
      </c>
      <c r="E229" s="253" t="s">
        <v>329</v>
      </c>
      <c r="F229" s="254" t="s">
        <v>330</v>
      </c>
      <c r="G229" s="255" t="s">
        <v>307</v>
      </c>
      <c r="H229" s="256">
        <v>30.212</v>
      </c>
      <c r="I229" s="257"/>
      <c r="J229" s="258">
        <f>ROUND(I229*H229,2)</f>
        <v>0</v>
      </c>
      <c r="K229" s="259"/>
      <c r="L229" s="42"/>
      <c r="M229" s="260" t="s">
        <v>1</v>
      </c>
      <c r="N229" s="261" t="s">
        <v>44</v>
      </c>
      <c r="O229" s="98"/>
      <c r="P229" s="262">
        <f>O229*H229</f>
        <v>0</v>
      </c>
      <c r="Q229" s="262">
        <v>0</v>
      </c>
      <c r="R229" s="262">
        <f>Q229*H229</f>
        <v>0</v>
      </c>
      <c r="S229" s="262">
        <v>0</v>
      </c>
      <c r="T229" s="263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64" t="s">
        <v>161</v>
      </c>
      <c r="AT229" s="264" t="s">
        <v>157</v>
      </c>
      <c r="AU229" s="264" t="s">
        <v>99</v>
      </c>
      <c r="AY229" s="16" t="s">
        <v>155</v>
      </c>
      <c r="BE229" s="146">
        <f>IF(N229="základná",J229,0)</f>
        <v>0</v>
      </c>
      <c r="BF229" s="146">
        <f>IF(N229="znížená",J229,0)</f>
        <v>0</v>
      </c>
      <c r="BG229" s="146">
        <f>IF(N229="zákl. prenesená",J229,0)</f>
        <v>0</v>
      </c>
      <c r="BH229" s="146">
        <f>IF(N229="zníž. prenesená",J229,0)</f>
        <v>0</v>
      </c>
      <c r="BI229" s="146">
        <f>IF(N229="nulová",J229,0)</f>
        <v>0</v>
      </c>
      <c r="BJ229" s="16" t="s">
        <v>99</v>
      </c>
      <c r="BK229" s="146">
        <f>ROUND(I229*H229,2)</f>
        <v>0</v>
      </c>
      <c r="BL229" s="16" t="s">
        <v>161</v>
      </c>
      <c r="BM229" s="264" t="s">
        <v>331</v>
      </c>
    </row>
    <row r="230" s="2" customFormat="1" ht="24.15" customHeight="1">
      <c r="A230" s="39"/>
      <c r="B230" s="40"/>
      <c r="C230" s="252" t="s">
        <v>332</v>
      </c>
      <c r="D230" s="252" t="s">
        <v>157</v>
      </c>
      <c r="E230" s="253" t="s">
        <v>333</v>
      </c>
      <c r="F230" s="254" t="s">
        <v>334</v>
      </c>
      <c r="G230" s="255" t="s">
        <v>307</v>
      </c>
      <c r="H230" s="256">
        <v>755.29999999999995</v>
      </c>
      <c r="I230" s="257"/>
      <c r="J230" s="258">
        <f>ROUND(I230*H230,2)</f>
        <v>0</v>
      </c>
      <c r="K230" s="259"/>
      <c r="L230" s="42"/>
      <c r="M230" s="260" t="s">
        <v>1</v>
      </c>
      <c r="N230" s="261" t="s">
        <v>44</v>
      </c>
      <c r="O230" s="98"/>
      <c r="P230" s="262">
        <f>O230*H230</f>
        <v>0</v>
      </c>
      <c r="Q230" s="262">
        <v>0</v>
      </c>
      <c r="R230" s="262">
        <f>Q230*H230</f>
        <v>0</v>
      </c>
      <c r="S230" s="262">
        <v>0</v>
      </c>
      <c r="T230" s="263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64" t="s">
        <v>161</v>
      </c>
      <c r="AT230" s="264" t="s">
        <v>157</v>
      </c>
      <c r="AU230" s="264" t="s">
        <v>99</v>
      </c>
      <c r="AY230" s="16" t="s">
        <v>155</v>
      </c>
      <c r="BE230" s="146">
        <f>IF(N230="základná",J230,0)</f>
        <v>0</v>
      </c>
      <c r="BF230" s="146">
        <f>IF(N230="znížená",J230,0)</f>
        <v>0</v>
      </c>
      <c r="BG230" s="146">
        <f>IF(N230="zákl. prenesená",J230,0)</f>
        <v>0</v>
      </c>
      <c r="BH230" s="146">
        <f>IF(N230="zníž. prenesená",J230,0)</f>
        <v>0</v>
      </c>
      <c r="BI230" s="146">
        <f>IF(N230="nulová",J230,0)</f>
        <v>0</v>
      </c>
      <c r="BJ230" s="16" t="s">
        <v>99</v>
      </c>
      <c r="BK230" s="146">
        <f>ROUND(I230*H230,2)</f>
        <v>0</v>
      </c>
      <c r="BL230" s="16" t="s">
        <v>161</v>
      </c>
      <c r="BM230" s="264" t="s">
        <v>335</v>
      </c>
    </row>
    <row r="231" s="13" customFormat="1">
      <c r="A231" s="13"/>
      <c r="B231" s="265"/>
      <c r="C231" s="266"/>
      <c r="D231" s="267" t="s">
        <v>163</v>
      </c>
      <c r="E231" s="266"/>
      <c r="F231" s="269" t="s">
        <v>336</v>
      </c>
      <c r="G231" s="266"/>
      <c r="H231" s="270">
        <v>755.29999999999995</v>
      </c>
      <c r="I231" s="271"/>
      <c r="J231" s="266"/>
      <c r="K231" s="266"/>
      <c r="L231" s="272"/>
      <c r="M231" s="273"/>
      <c r="N231" s="274"/>
      <c r="O231" s="274"/>
      <c r="P231" s="274"/>
      <c r="Q231" s="274"/>
      <c r="R231" s="274"/>
      <c r="S231" s="274"/>
      <c r="T231" s="27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76" t="s">
        <v>163</v>
      </c>
      <c r="AU231" s="276" t="s">
        <v>99</v>
      </c>
      <c r="AV231" s="13" t="s">
        <v>99</v>
      </c>
      <c r="AW231" s="13" t="s">
        <v>4</v>
      </c>
      <c r="AX231" s="13" t="s">
        <v>86</v>
      </c>
      <c r="AY231" s="276" t="s">
        <v>155</v>
      </c>
    </row>
    <row r="232" s="2" customFormat="1" ht="24.15" customHeight="1">
      <c r="A232" s="39"/>
      <c r="B232" s="40"/>
      <c r="C232" s="252" t="s">
        <v>337</v>
      </c>
      <c r="D232" s="252" t="s">
        <v>157</v>
      </c>
      <c r="E232" s="253" t="s">
        <v>338</v>
      </c>
      <c r="F232" s="254" t="s">
        <v>339</v>
      </c>
      <c r="G232" s="255" t="s">
        <v>307</v>
      </c>
      <c r="H232" s="256">
        <v>30.212</v>
      </c>
      <c r="I232" s="257"/>
      <c r="J232" s="258">
        <f>ROUND(I232*H232,2)</f>
        <v>0</v>
      </c>
      <c r="K232" s="259"/>
      <c r="L232" s="42"/>
      <c r="M232" s="260" t="s">
        <v>1</v>
      </c>
      <c r="N232" s="261" t="s">
        <v>44</v>
      </c>
      <c r="O232" s="98"/>
      <c r="P232" s="262">
        <f>O232*H232</f>
        <v>0</v>
      </c>
      <c r="Q232" s="262">
        <v>0</v>
      </c>
      <c r="R232" s="262">
        <f>Q232*H232</f>
        <v>0</v>
      </c>
      <c r="S232" s="262">
        <v>0</v>
      </c>
      <c r="T232" s="26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64" t="s">
        <v>161</v>
      </c>
      <c r="AT232" s="264" t="s">
        <v>157</v>
      </c>
      <c r="AU232" s="264" t="s">
        <v>99</v>
      </c>
      <c r="AY232" s="16" t="s">
        <v>155</v>
      </c>
      <c r="BE232" s="146">
        <f>IF(N232="základná",J232,0)</f>
        <v>0</v>
      </c>
      <c r="BF232" s="146">
        <f>IF(N232="znížená",J232,0)</f>
        <v>0</v>
      </c>
      <c r="BG232" s="146">
        <f>IF(N232="zákl. prenesená",J232,0)</f>
        <v>0</v>
      </c>
      <c r="BH232" s="146">
        <f>IF(N232="zníž. prenesená",J232,0)</f>
        <v>0</v>
      </c>
      <c r="BI232" s="146">
        <f>IF(N232="nulová",J232,0)</f>
        <v>0</v>
      </c>
      <c r="BJ232" s="16" t="s">
        <v>99</v>
      </c>
      <c r="BK232" s="146">
        <f>ROUND(I232*H232,2)</f>
        <v>0</v>
      </c>
      <c r="BL232" s="16" t="s">
        <v>161</v>
      </c>
      <c r="BM232" s="264" t="s">
        <v>340</v>
      </c>
    </row>
    <row r="233" s="2" customFormat="1" ht="24.15" customHeight="1">
      <c r="A233" s="39"/>
      <c r="B233" s="40"/>
      <c r="C233" s="252" t="s">
        <v>341</v>
      </c>
      <c r="D233" s="252" t="s">
        <v>157</v>
      </c>
      <c r="E233" s="253" t="s">
        <v>342</v>
      </c>
      <c r="F233" s="254" t="s">
        <v>343</v>
      </c>
      <c r="G233" s="255" t="s">
        <v>307</v>
      </c>
      <c r="H233" s="256">
        <v>30.212</v>
      </c>
      <c r="I233" s="257"/>
      <c r="J233" s="258">
        <f>ROUND(I233*H233,2)</f>
        <v>0</v>
      </c>
      <c r="K233" s="259"/>
      <c r="L233" s="42"/>
      <c r="M233" s="260" t="s">
        <v>1</v>
      </c>
      <c r="N233" s="261" t="s">
        <v>44</v>
      </c>
      <c r="O233" s="98"/>
      <c r="P233" s="262">
        <f>O233*H233</f>
        <v>0</v>
      </c>
      <c r="Q233" s="262">
        <v>0</v>
      </c>
      <c r="R233" s="262">
        <f>Q233*H233</f>
        <v>0</v>
      </c>
      <c r="S233" s="262">
        <v>0</v>
      </c>
      <c r="T233" s="263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64" t="s">
        <v>161</v>
      </c>
      <c r="AT233" s="264" t="s">
        <v>157</v>
      </c>
      <c r="AU233" s="264" t="s">
        <v>99</v>
      </c>
      <c r="AY233" s="16" t="s">
        <v>155</v>
      </c>
      <c r="BE233" s="146">
        <f>IF(N233="základná",J233,0)</f>
        <v>0</v>
      </c>
      <c r="BF233" s="146">
        <f>IF(N233="znížená",J233,0)</f>
        <v>0</v>
      </c>
      <c r="BG233" s="146">
        <f>IF(N233="zákl. prenesená",J233,0)</f>
        <v>0</v>
      </c>
      <c r="BH233" s="146">
        <f>IF(N233="zníž. prenesená",J233,0)</f>
        <v>0</v>
      </c>
      <c r="BI233" s="146">
        <f>IF(N233="nulová",J233,0)</f>
        <v>0</v>
      </c>
      <c r="BJ233" s="16" t="s">
        <v>99</v>
      </c>
      <c r="BK233" s="146">
        <f>ROUND(I233*H233,2)</f>
        <v>0</v>
      </c>
      <c r="BL233" s="16" t="s">
        <v>161</v>
      </c>
      <c r="BM233" s="264" t="s">
        <v>344</v>
      </c>
    </row>
    <row r="234" s="2" customFormat="1" ht="24.15" customHeight="1">
      <c r="A234" s="39"/>
      <c r="B234" s="40"/>
      <c r="C234" s="252" t="s">
        <v>345</v>
      </c>
      <c r="D234" s="252" t="s">
        <v>157</v>
      </c>
      <c r="E234" s="253" t="s">
        <v>346</v>
      </c>
      <c r="F234" s="254" t="s">
        <v>347</v>
      </c>
      <c r="G234" s="255" t="s">
        <v>307</v>
      </c>
      <c r="H234" s="256">
        <v>30.212</v>
      </c>
      <c r="I234" s="257"/>
      <c r="J234" s="258">
        <f>ROUND(I234*H234,2)</f>
        <v>0</v>
      </c>
      <c r="K234" s="259"/>
      <c r="L234" s="42"/>
      <c r="M234" s="260" t="s">
        <v>1</v>
      </c>
      <c r="N234" s="261" t="s">
        <v>44</v>
      </c>
      <c r="O234" s="98"/>
      <c r="P234" s="262">
        <f>O234*H234</f>
        <v>0</v>
      </c>
      <c r="Q234" s="262">
        <v>0</v>
      </c>
      <c r="R234" s="262">
        <f>Q234*H234</f>
        <v>0</v>
      </c>
      <c r="S234" s="262">
        <v>0</v>
      </c>
      <c r="T234" s="263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64" t="s">
        <v>161</v>
      </c>
      <c r="AT234" s="264" t="s">
        <v>157</v>
      </c>
      <c r="AU234" s="264" t="s">
        <v>99</v>
      </c>
      <c r="AY234" s="16" t="s">
        <v>155</v>
      </c>
      <c r="BE234" s="146">
        <f>IF(N234="základná",J234,0)</f>
        <v>0</v>
      </c>
      <c r="BF234" s="146">
        <f>IF(N234="znížená",J234,0)</f>
        <v>0</v>
      </c>
      <c r="BG234" s="146">
        <f>IF(N234="zákl. prenesená",J234,0)</f>
        <v>0</v>
      </c>
      <c r="BH234" s="146">
        <f>IF(N234="zníž. prenesená",J234,0)</f>
        <v>0</v>
      </c>
      <c r="BI234" s="146">
        <f>IF(N234="nulová",J234,0)</f>
        <v>0</v>
      </c>
      <c r="BJ234" s="16" t="s">
        <v>99</v>
      </c>
      <c r="BK234" s="146">
        <f>ROUND(I234*H234,2)</f>
        <v>0</v>
      </c>
      <c r="BL234" s="16" t="s">
        <v>161</v>
      </c>
      <c r="BM234" s="264" t="s">
        <v>348</v>
      </c>
    </row>
    <row r="235" s="2" customFormat="1" ht="24.15" customHeight="1">
      <c r="A235" s="39"/>
      <c r="B235" s="40"/>
      <c r="C235" s="252" t="s">
        <v>349</v>
      </c>
      <c r="D235" s="252" t="s">
        <v>157</v>
      </c>
      <c r="E235" s="253" t="s">
        <v>350</v>
      </c>
      <c r="F235" s="254" t="s">
        <v>351</v>
      </c>
      <c r="G235" s="255" t="s">
        <v>307</v>
      </c>
      <c r="H235" s="256">
        <v>30.212</v>
      </c>
      <c r="I235" s="257"/>
      <c r="J235" s="258">
        <f>ROUND(I235*H235,2)</f>
        <v>0</v>
      </c>
      <c r="K235" s="259"/>
      <c r="L235" s="42"/>
      <c r="M235" s="260" t="s">
        <v>1</v>
      </c>
      <c r="N235" s="261" t="s">
        <v>44</v>
      </c>
      <c r="O235" s="98"/>
      <c r="P235" s="262">
        <f>O235*H235</f>
        <v>0</v>
      </c>
      <c r="Q235" s="262">
        <v>0</v>
      </c>
      <c r="R235" s="262">
        <f>Q235*H235</f>
        <v>0</v>
      </c>
      <c r="S235" s="262">
        <v>0</v>
      </c>
      <c r="T235" s="263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64" t="s">
        <v>161</v>
      </c>
      <c r="AT235" s="264" t="s">
        <v>157</v>
      </c>
      <c r="AU235" s="264" t="s">
        <v>99</v>
      </c>
      <c r="AY235" s="16" t="s">
        <v>155</v>
      </c>
      <c r="BE235" s="146">
        <f>IF(N235="základná",J235,0)</f>
        <v>0</v>
      </c>
      <c r="BF235" s="146">
        <f>IF(N235="znížená",J235,0)</f>
        <v>0</v>
      </c>
      <c r="BG235" s="146">
        <f>IF(N235="zákl. prenesená",J235,0)</f>
        <v>0</v>
      </c>
      <c r="BH235" s="146">
        <f>IF(N235="zníž. prenesená",J235,0)</f>
        <v>0</v>
      </c>
      <c r="BI235" s="146">
        <f>IF(N235="nulová",J235,0)</f>
        <v>0</v>
      </c>
      <c r="BJ235" s="16" t="s">
        <v>99</v>
      </c>
      <c r="BK235" s="146">
        <f>ROUND(I235*H235,2)</f>
        <v>0</v>
      </c>
      <c r="BL235" s="16" t="s">
        <v>161</v>
      </c>
      <c r="BM235" s="264" t="s">
        <v>352</v>
      </c>
    </row>
    <row r="236" s="12" customFormat="1" ht="22.8" customHeight="1">
      <c r="A236" s="12"/>
      <c r="B236" s="237"/>
      <c r="C236" s="238"/>
      <c r="D236" s="239" t="s">
        <v>77</v>
      </c>
      <c r="E236" s="250" t="s">
        <v>353</v>
      </c>
      <c r="F236" s="250" t="s">
        <v>354</v>
      </c>
      <c r="G236" s="238"/>
      <c r="H236" s="238"/>
      <c r="I236" s="241"/>
      <c r="J236" s="251">
        <f>BK236</f>
        <v>0</v>
      </c>
      <c r="K236" s="238"/>
      <c r="L236" s="242"/>
      <c r="M236" s="243"/>
      <c r="N236" s="244"/>
      <c r="O236" s="244"/>
      <c r="P236" s="245">
        <f>P237</f>
        <v>0</v>
      </c>
      <c r="Q236" s="244"/>
      <c r="R236" s="245">
        <f>R237</f>
        <v>0</v>
      </c>
      <c r="S236" s="244"/>
      <c r="T236" s="246">
        <f>T237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47" t="s">
        <v>86</v>
      </c>
      <c r="AT236" s="248" t="s">
        <v>77</v>
      </c>
      <c r="AU236" s="248" t="s">
        <v>86</v>
      </c>
      <c r="AY236" s="247" t="s">
        <v>155</v>
      </c>
      <c r="BK236" s="249">
        <f>BK237</f>
        <v>0</v>
      </c>
    </row>
    <row r="237" s="2" customFormat="1" ht="33" customHeight="1">
      <c r="A237" s="39"/>
      <c r="B237" s="40"/>
      <c r="C237" s="252" t="s">
        <v>355</v>
      </c>
      <c r="D237" s="252" t="s">
        <v>157</v>
      </c>
      <c r="E237" s="253" t="s">
        <v>356</v>
      </c>
      <c r="F237" s="254" t="s">
        <v>357</v>
      </c>
      <c r="G237" s="255" t="s">
        <v>307</v>
      </c>
      <c r="H237" s="256">
        <v>108.568</v>
      </c>
      <c r="I237" s="257"/>
      <c r="J237" s="258">
        <f>ROUND(I237*H237,2)</f>
        <v>0</v>
      </c>
      <c r="K237" s="259"/>
      <c r="L237" s="42"/>
      <c r="M237" s="260" t="s">
        <v>1</v>
      </c>
      <c r="N237" s="261" t="s">
        <v>44</v>
      </c>
      <c r="O237" s="98"/>
      <c r="P237" s="262">
        <f>O237*H237</f>
        <v>0</v>
      </c>
      <c r="Q237" s="262">
        <v>0</v>
      </c>
      <c r="R237" s="262">
        <f>Q237*H237</f>
        <v>0</v>
      </c>
      <c r="S237" s="262">
        <v>0</v>
      </c>
      <c r="T237" s="263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64" t="s">
        <v>161</v>
      </c>
      <c r="AT237" s="264" t="s">
        <v>157</v>
      </c>
      <c r="AU237" s="264" t="s">
        <v>99</v>
      </c>
      <c r="AY237" s="16" t="s">
        <v>155</v>
      </c>
      <c r="BE237" s="146">
        <f>IF(N237="základná",J237,0)</f>
        <v>0</v>
      </c>
      <c r="BF237" s="146">
        <f>IF(N237="znížená",J237,0)</f>
        <v>0</v>
      </c>
      <c r="BG237" s="146">
        <f>IF(N237="zákl. prenesená",J237,0)</f>
        <v>0</v>
      </c>
      <c r="BH237" s="146">
        <f>IF(N237="zníž. prenesená",J237,0)</f>
        <v>0</v>
      </c>
      <c r="BI237" s="146">
        <f>IF(N237="nulová",J237,0)</f>
        <v>0</v>
      </c>
      <c r="BJ237" s="16" t="s">
        <v>99</v>
      </c>
      <c r="BK237" s="146">
        <f>ROUND(I237*H237,2)</f>
        <v>0</v>
      </c>
      <c r="BL237" s="16" t="s">
        <v>161</v>
      </c>
      <c r="BM237" s="264" t="s">
        <v>358</v>
      </c>
    </row>
    <row r="238" s="12" customFormat="1" ht="25.92" customHeight="1">
      <c r="A238" s="12"/>
      <c r="B238" s="237"/>
      <c r="C238" s="238"/>
      <c r="D238" s="239" t="s">
        <v>77</v>
      </c>
      <c r="E238" s="240" t="s">
        <v>359</v>
      </c>
      <c r="F238" s="240" t="s">
        <v>360</v>
      </c>
      <c r="G238" s="238"/>
      <c r="H238" s="238"/>
      <c r="I238" s="241"/>
      <c r="J238" s="216">
        <f>BK238</f>
        <v>0</v>
      </c>
      <c r="K238" s="238"/>
      <c r="L238" s="242"/>
      <c r="M238" s="243"/>
      <c r="N238" s="244"/>
      <c r="O238" s="244"/>
      <c r="P238" s="245">
        <f>P239</f>
        <v>0</v>
      </c>
      <c r="Q238" s="244"/>
      <c r="R238" s="245">
        <f>R239</f>
        <v>0</v>
      </c>
      <c r="S238" s="244"/>
      <c r="T238" s="246">
        <f>T239</f>
        <v>0.13300000000000001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47" t="s">
        <v>99</v>
      </c>
      <c r="AT238" s="248" t="s">
        <v>77</v>
      </c>
      <c r="AU238" s="248" t="s">
        <v>78</v>
      </c>
      <c r="AY238" s="247" t="s">
        <v>155</v>
      </c>
      <c r="BK238" s="249">
        <f>BK239</f>
        <v>0</v>
      </c>
    </row>
    <row r="239" s="12" customFormat="1" ht="22.8" customHeight="1">
      <c r="A239" s="12"/>
      <c r="B239" s="237"/>
      <c r="C239" s="238"/>
      <c r="D239" s="239" t="s">
        <v>77</v>
      </c>
      <c r="E239" s="250" t="s">
        <v>361</v>
      </c>
      <c r="F239" s="250" t="s">
        <v>362</v>
      </c>
      <c r="G239" s="238"/>
      <c r="H239" s="238"/>
      <c r="I239" s="241"/>
      <c r="J239" s="251">
        <f>BK239</f>
        <v>0</v>
      </c>
      <c r="K239" s="238"/>
      <c r="L239" s="242"/>
      <c r="M239" s="243"/>
      <c r="N239" s="244"/>
      <c r="O239" s="244"/>
      <c r="P239" s="245">
        <f>P240</f>
        <v>0</v>
      </c>
      <c r="Q239" s="244"/>
      <c r="R239" s="245">
        <f>R240</f>
        <v>0</v>
      </c>
      <c r="S239" s="244"/>
      <c r="T239" s="246">
        <f>T240</f>
        <v>0.13300000000000001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47" t="s">
        <v>99</v>
      </c>
      <c r="AT239" s="248" t="s">
        <v>77</v>
      </c>
      <c r="AU239" s="248" t="s">
        <v>86</v>
      </c>
      <c r="AY239" s="247" t="s">
        <v>155</v>
      </c>
      <c r="BK239" s="249">
        <f>BK240</f>
        <v>0</v>
      </c>
    </row>
    <row r="240" s="2" customFormat="1" ht="16.5" customHeight="1">
      <c r="A240" s="39"/>
      <c r="B240" s="40"/>
      <c r="C240" s="252" t="s">
        <v>363</v>
      </c>
      <c r="D240" s="252" t="s">
        <v>157</v>
      </c>
      <c r="E240" s="253" t="s">
        <v>364</v>
      </c>
      <c r="F240" s="254" t="s">
        <v>365</v>
      </c>
      <c r="G240" s="255" t="s">
        <v>273</v>
      </c>
      <c r="H240" s="256">
        <v>5</v>
      </c>
      <c r="I240" s="257"/>
      <c r="J240" s="258">
        <f>ROUND(I240*H240,2)</f>
        <v>0</v>
      </c>
      <c r="K240" s="259"/>
      <c r="L240" s="42"/>
      <c r="M240" s="260" t="s">
        <v>1</v>
      </c>
      <c r="N240" s="261" t="s">
        <v>44</v>
      </c>
      <c r="O240" s="98"/>
      <c r="P240" s="262">
        <f>O240*H240</f>
        <v>0</v>
      </c>
      <c r="Q240" s="262">
        <v>0</v>
      </c>
      <c r="R240" s="262">
        <f>Q240*H240</f>
        <v>0</v>
      </c>
      <c r="S240" s="262">
        <v>0.026599999999999999</v>
      </c>
      <c r="T240" s="263">
        <f>S240*H240</f>
        <v>0.13300000000000001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64" t="s">
        <v>234</v>
      </c>
      <c r="AT240" s="264" t="s">
        <v>157</v>
      </c>
      <c r="AU240" s="264" t="s">
        <v>99</v>
      </c>
      <c r="AY240" s="16" t="s">
        <v>155</v>
      </c>
      <c r="BE240" s="146">
        <f>IF(N240="základná",J240,0)</f>
        <v>0</v>
      </c>
      <c r="BF240" s="146">
        <f>IF(N240="znížená",J240,0)</f>
        <v>0</v>
      </c>
      <c r="BG240" s="146">
        <f>IF(N240="zákl. prenesená",J240,0)</f>
        <v>0</v>
      </c>
      <c r="BH240" s="146">
        <f>IF(N240="zníž. prenesená",J240,0)</f>
        <v>0</v>
      </c>
      <c r="BI240" s="146">
        <f>IF(N240="nulová",J240,0)</f>
        <v>0</v>
      </c>
      <c r="BJ240" s="16" t="s">
        <v>99</v>
      </c>
      <c r="BK240" s="146">
        <f>ROUND(I240*H240,2)</f>
        <v>0</v>
      </c>
      <c r="BL240" s="16" t="s">
        <v>234</v>
      </c>
      <c r="BM240" s="264" t="s">
        <v>366</v>
      </c>
    </row>
    <row r="241" s="12" customFormat="1" ht="25.92" customHeight="1">
      <c r="A241" s="12"/>
      <c r="B241" s="237"/>
      <c r="C241" s="238"/>
      <c r="D241" s="239" t="s">
        <v>77</v>
      </c>
      <c r="E241" s="240" t="s">
        <v>367</v>
      </c>
      <c r="F241" s="240" t="s">
        <v>368</v>
      </c>
      <c r="G241" s="238"/>
      <c r="H241" s="238"/>
      <c r="I241" s="241"/>
      <c r="J241" s="216">
        <f>BK241</f>
        <v>0</v>
      </c>
      <c r="K241" s="238"/>
      <c r="L241" s="242"/>
      <c r="M241" s="243"/>
      <c r="N241" s="244"/>
      <c r="O241" s="244"/>
      <c r="P241" s="245">
        <f>SUM(P242:P244)</f>
        <v>0</v>
      </c>
      <c r="Q241" s="244"/>
      <c r="R241" s="245">
        <f>SUM(R242:R244)</f>
        <v>0</v>
      </c>
      <c r="S241" s="244"/>
      <c r="T241" s="246">
        <f>SUM(T242:T244)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47" t="s">
        <v>161</v>
      </c>
      <c r="AT241" s="248" t="s">
        <v>77</v>
      </c>
      <c r="AU241" s="248" t="s">
        <v>78</v>
      </c>
      <c r="AY241" s="247" t="s">
        <v>155</v>
      </c>
      <c r="BK241" s="249">
        <f>SUM(BK242:BK244)</f>
        <v>0</v>
      </c>
    </row>
    <row r="242" s="2" customFormat="1" ht="37.8" customHeight="1">
      <c r="A242" s="39"/>
      <c r="B242" s="40"/>
      <c r="C242" s="252" t="s">
        <v>369</v>
      </c>
      <c r="D242" s="252" t="s">
        <v>157</v>
      </c>
      <c r="E242" s="253" t="s">
        <v>370</v>
      </c>
      <c r="F242" s="254" t="s">
        <v>371</v>
      </c>
      <c r="G242" s="255" t="s">
        <v>372</v>
      </c>
      <c r="H242" s="256">
        <v>55</v>
      </c>
      <c r="I242" s="257"/>
      <c r="J242" s="258">
        <f>ROUND(I242*H242,2)</f>
        <v>0</v>
      </c>
      <c r="K242" s="259"/>
      <c r="L242" s="42"/>
      <c r="M242" s="260" t="s">
        <v>1</v>
      </c>
      <c r="N242" s="261" t="s">
        <v>44</v>
      </c>
      <c r="O242" s="98"/>
      <c r="P242" s="262">
        <f>O242*H242</f>
        <v>0</v>
      </c>
      <c r="Q242" s="262">
        <v>0</v>
      </c>
      <c r="R242" s="262">
        <f>Q242*H242</f>
        <v>0</v>
      </c>
      <c r="S242" s="262">
        <v>0</v>
      </c>
      <c r="T242" s="263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64" t="s">
        <v>174</v>
      </c>
      <c r="AT242" s="264" t="s">
        <v>157</v>
      </c>
      <c r="AU242" s="264" t="s">
        <v>86</v>
      </c>
      <c r="AY242" s="16" t="s">
        <v>155</v>
      </c>
      <c r="BE242" s="146">
        <f>IF(N242="základná",J242,0)</f>
        <v>0</v>
      </c>
      <c r="BF242" s="146">
        <f>IF(N242="znížená",J242,0)</f>
        <v>0</v>
      </c>
      <c r="BG242" s="146">
        <f>IF(N242="zákl. prenesená",J242,0)</f>
        <v>0</v>
      </c>
      <c r="BH242" s="146">
        <f>IF(N242="zníž. prenesená",J242,0)</f>
        <v>0</v>
      </c>
      <c r="BI242" s="146">
        <f>IF(N242="nulová",J242,0)</f>
        <v>0</v>
      </c>
      <c r="BJ242" s="16" t="s">
        <v>99</v>
      </c>
      <c r="BK242" s="146">
        <f>ROUND(I242*H242,2)</f>
        <v>0</v>
      </c>
      <c r="BL242" s="16" t="s">
        <v>174</v>
      </c>
      <c r="BM242" s="264" t="s">
        <v>373</v>
      </c>
    </row>
    <row r="243" s="13" customFormat="1">
      <c r="A243" s="13"/>
      <c r="B243" s="265"/>
      <c r="C243" s="266"/>
      <c r="D243" s="267" t="s">
        <v>163</v>
      </c>
      <c r="E243" s="268" t="s">
        <v>1</v>
      </c>
      <c r="F243" s="269" t="s">
        <v>374</v>
      </c>
      <c r="G243" s="266"/>
      <c r="H243" s="270">
        <v>55</v>
      </c>
      <c r="I243" s="271"/>
      <c r="J243" s="266"/>
      <c r="K243" s="266"/>
      <c r="L243" s="272"/>
      <c r="M243" s="273"/>
      <c r="N243" s="274"/>
      <c r="O243" s="274"/>
      <c r="P243" s="274"/>
      <c r="Q243" s="274"/>
      <c r="R243" s="274"/>
      <c r="S243" s="274"/>
      <c r="T243" s="27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76" t="s">
        <v>163</v>
      </c>
      <c r="AU243" s="276" t="s">
        <v>86</v>
      </c>
      <c r="AV243" s="13" t="s">
        <v>99</v>
      </c>
      <c r="AW243" s="13" t="s">
        <v>33</v>
      </c>
      <c r="AX243" s="13" t="s">
        <v>78</v>
      </c>
      <c r="AY243" s="276" t="s">
        <v>155</v>
      </c>
    </row>
    <row r="244" s="14" customFormat="1">
      <c r="A244" s="14"/>
      <c r="B244" s="277"/>
      <c r="C244" s="278"/>
      <c r="D244" s="267" t="s">
        <v>163</v>
      </c>
      <c r="E244" s="279" t="s">
        <v>1</v>
      </c>
      <c r="F244" s="280" t="s">
        <v>165</v>
      </c>
      <c r="G244" s="278"/>
      <c r="H244" s="281">
        <v>55</v>
      </c>
      <c r="I244" s="282"/>
      <c r="J244" s="278"/>
      <c r="K244" s="278"/>
      <c r="L244" s="283"/>
      <c r="M244" s="284"/>
      <c r="N244" s="285"/>
      <c r="O244" s="285"/>
      <c r="P244" s="285"/>
      <c r="Q244" s="285"/>
      <c r="R244" s="285"/>
      <c r="S244" s="285"/>
      <c r="T244" s="28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87" t="s">
        <v>163</v>
      </c>
      <c r="AU244" s="287" t="s">
        <v>86</v>
      </c>
      <c r="AV244" s="14" t="s">
        <v>161</v>
      </c>
      <c r="AW244" s="14" t="s">
        <v>33</v>
      </c>
      <c r="AX244" s="14" t="s">
        <v>86</v>
      </c>
      <c r="AY244" s="287" t="s">
        <v>155</v>
      </c>
    </row>
    <row r="245" s="12" customFormat="1" ht="25.92" customHeight="1">
      <c r="A245" s="12"/>
      <c r="B245" s="237"/>
      <c r="C245" s="238"/>
      <c r="D245" s="239" t="s">
        <v>77</v>
      </c>
      <c r="E245" s="240" t="s">
        <v>375</v>
      </c>
      <c r="F245" s="240" t="s">
        <v>376</v>
      </c>
      <c r="G245" s="238"/>
      <c r="H245" s="238"/>
      <c r="I245" s="241"/>
      <c r="J245" s="216">
        <f>BK245</f>
        <v>0</v>
      </c>
      <c r="K245" s="238"/>
      <c r="L245" s="242"/>
      <c r="M245" s="243"/>
      <c r="N245" s="244"/>
      <c r="O245" s="244"/>
      <c r="P245" s="245">
        <f>SUM(P246:P248)</f>
        <v>0</v>
      </c>
      <c r="Q245" s="244"/>
      <c r="R245" s="245">
        <f>SUM(R246:R248)</f>
        <v>0</v>
      </c>
      <c r="S245" s="244"/>
      <c r="T245" s="246">
        <f>SUM(T246:T248)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47" t="s">
        <v>86</v>
      </c>
      <c r="AT245" s="248" t="s">
        <v>77</v>
      </c>
      <c r="AU245" s="248" t="s">
        <v>78</v>
      </c>
      <c r="AY245" s="247" t="s">
        <v>155</v>
      </c>
      <c r="BK245" s="249">
        <f>SUM(BK246:BK248)</f>
        <v>0</v>
      </c>
    </row>
    <row r="246" s="2" customFormat="1" ht="55.5" customHeight="1">
      <c r="A246" s="39"/>
      <c r="B246" s="40"/>
      <c r="C246" s="252" t="s">
        <v>377</v>
      </c>
      <c r="D246" s="252" t="s">
        <v>157</v>
      </c>
      <c r="E246" s="253" t="s">
        <v>378</v>
      </c>
      <c r="F246" s="254" t="s">
        <v>379</v>
      </c>
      <c r="G246" s="255" t="s">
        <v>1</v>
      </c>
      <c r="H246" s="256">
        <v>0</v>
      </c>
      <c r="I246" s="257"/>
      <c r="J246" s="258">
        <f>ROUND(I246*H246,2)</f>
        <v>0</v>
      </c>
      <c r="K246" s="259"/>
      <c r="L246" s="42"/>
      <c r="M246" s="260" t="s">
        <v>1</v>
      </c>
      <c r="N246" s="261" t="s">
        <v>44</v>
      </c>
      <c r="O246" s="98"/>
      <c r="P246" s="262">
        <f>O246*H246</f>
        <v>0</v>
      </c>
      <c r="Q246" s="262">
        <v>0</v>
      </c>
      <c r="R246" s="262">
        <f>Q246*H246</f>
        <v>0</v>
      </c>
      <c r="S246" s="262">
        <v>0</v>
      </c>
      <c r="T246" s="263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64" t="s">
        <v>174</v>
      </c>
      <c r="AT246" s="264" t="s">
        <v>157</v>
      </c>
      <c r="AU246" s="264" t="s">
        <v>86</v>
      </c>
      <c r="AY246" s="16" t="s">
        <v>155</v>
      </c>
      <c r="BE246" s="146">
        <f>IF(N246="základná",J246,0)</f>
        <v>0</v>
      </c>
      <c r="BF246" s="146">
        <f>IF(N246="znížená",J246,0)</f>
        <v>0</v>
      </c>
      <c r="BG246" s="146">
        <f>IF(N246="zákl. prenesená",J246,0)</f>
        <v>0</v>
      </c>
      <c r="BH246" s="146">
        <f>IF(N246="zníž. prenesená",J246,0)</f>
        <v>0</v>
      </c>
      <c r="BI246" s="146">
        <f>IF(N246="nulová",J246,0)</f>
        <v>0</v>
      </c>
      <c r="BJ246" s="16" t="s">
        <v>99</v>
      </c>
      <c r="BK246" s="146">
        <f>ROUND(I246*H246,2)</f>
        <v>0</v>
      </c>
      <c r="BL246" s="16" t="s">
        <v>174</v>
      </c>
      <c r="BM246" s="264" t="s">
        <v>380</v>
      </c>
    </row>
    <row r="247" s="2" customFormat="1">
      <c r="A247" s="39"/>
      <c r="B247" s="40"/>
      <c r="C247" s="41"/>
      <c r="D247" s="267" t="s">
        <v>381</v>
      </c>
      <c r="E247" s="41"/>
      <c r="F247" s="299" t="s">
        <v>382</v>
      </c>
      <c r="G247" s="41"/>
      <c r="H247" s="41"/>
      <c r="I247" s="222"/>
      <c r="J247" s="41"/>
      <c r="K247" s="41"/>
      <c r="L247" s="42"/>
      <c r="M247" s="300"/>
      <c r="N247" s="301"/>
      <c r="O247" s="98"/>
      <c r="P247" s="98"/>
      <c r="Q247" s="98"/>
      <c r="R247" s="98"/>
      <c r="S247" s="98"/>
      <c r="T247" s="99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6" t="s">
        <v>381</v>
      </c>
      <c r="AU247" s="16" t="s">
        <v>86</v>
      </c>
    </row>
    <row r="248" s="2" customFormat="1" ht="49.05" customHeight="1">
      <c r="A248" s="39"/>
      <c r="B248" s="40"/>
      <c r="C248" s="252" t="s">
        <v>383</v>
      </c>
      <c r="D248" s="252" t="s">
        <v>157</v>
      </c>
      <c r="E248" s="253" t="s">
        <v>384</v>
      </c>
      <c r="F248" s="254" t="s">
        <v>385</v>
      </c>
      <c r="G248" s="255" t="s">
        <v>1</v>
      </c>
      <c r="H248" s="256">
        <v>0</v>
      </c>
      <c r="I248" s="257"/>
      <c r="J248" s="258">
        <f>ROUND(I248*H248,2)</f>
        <v>0</v>
      </c>
      <c r="K248" s="259"/>
      <c r="L248" s="42"/>
      <c r="M248" s="260" t="s">
        <v>1</v>
      </c>
      <c r="N248" s="261" t="s">
        <v>44</v>
      </c>
      <c r="O248" s="98"/>
      <c r="P248" s="262">
        <f>O248*H248</f>
        <v>0</v>
      </c>
      <c r="Q248" s="262">
        <v>0</v>
      </c>
      <c r="R248" s="262">
        <f>Q248*H248</f>
        <v>0</v>
      </c>
      <c r="S248" s="262">
        <v>0</v>
      </c>
      <c r="T248" s="263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64" t="s">
        <v>174</v>
      </c>
      <c r="AT248" s="264" t="s">
        <v>157</v>
      </c>
      <c r="AU248" s="264" t="s">
        <v>86</v>
      </c>
      <c r="AY248" s="16" t="s">
        <v>155</v>
      </c>
      <c r="BE248" s="146">
        <f>IF(N248="základná",J248,0)</f>
        <v>0</v>
      </c>
      <c r="BF248" s="146">
        <f>IF(N248="znížená",J248,0)</f>
        <v>0</v>
      </c>
      <c r="BG248" s="146">
        <f>IF(N248="zákl. prenesená",J248,0)</f>
        <v>0</v>
      </c>
      <c r="BH248" s="146">
        <f>IF(N248="zníž. prenesená",J248,0)</f>
        <v>0</v>
      </c>
      <c r="BI248" s="146">
        <f>IF(N248="nulová",J248,0)</f>
        <v>0</v>
      </c>
      <c r="BJ248" s="16" t="s">
        <v>99</v>
      </c>
      <c r="BK248" s="146">
        <f>ROUND(I248*H248,2)</f>
        <v>0</v>
      </c>
      <c r="BL248" s="16" t="s">
        <v>174</v>
      </c>
      <c r="BM248" s="264" t="s">
        <v>386</v>
      </c>
    </row>
    <row r="249" s="2" customFormat="1" ht="49.92" customHeight="1">
      <c r="A249" s="39"/>
      <c r="B249" s="40"/>
      <c r="C249" s="41"/>
      <c r="D249" s="41"/>
      <c r="E249" s="240" t="s">
        <v>387</v>
      </c>
      <c r="F249" s="240" t="s">
        <v>388</v>
      </c>
      <c r="G249" s="41"/>
      <c r="H249" s="41"/>
      <c r="I249" s="41"/>
      <c r="J249" s="216">
        <f>BK249</f>
        <v>0</v>
      </c>
      <c r="K249" s="41"/>
      <c r="L249" s="42"/>
      <c r="M249" s="300"/>
      <c r="N249" s="301"/>
      <c r="O249" s="98"/>
      <c r="P249" s="98"/>
      <c r="Q249" s="98"/>
      <c r="R249" s="98"/>
      <c r="S249" s="98"/>
      <c r="T249" s="99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6" t="s">
        <v>77</v>
      </c>
      <c r="AU249" s="16" t="s">
        <v>78</v>
      </c>
      <c r="AY249" s="16" t="s">
        <v>389</v>
      </c>
      <c r="BK249" s="146">
        <f>SUM(BK250:BK254)</f>
        <v>0</v>
      </c>
    </row>
    <row r="250" s="2" customFormat="1" ht="16.32" customHeight="1">
      <c r="A250" s="39"/>
      <c r="B250" s="40"/>
      <c r="C250" s="302" t="s">
        <v>1</v>
      </c>
      <c r="D250" s="302" t="s">
        <v>157</v>
      </c>
      <c r="E250" s="303" t="s">
        <v>1</v>
      </c>
      <c r="F250" s="304" t="s">
        <v>1</v>
      </c>
      <c r="G250" s="305" t="s">
        <v>1</v>
      </c>
      <c r="H250" s="306"/>
      <c r="I250" s="307"/>
      <c r="J250" s="308">
        <f>BK250</f>
        <v>0</v>
      </c>
      <c r="K250" s="259"/>
      <c r="L250" s="42"/>
      <c r="M250" s="309" t="s">
        <v>1</v>
      </c>
      <c r="N250" s="310" t="s">
        <v>44</v>
      </c>
      <c r="O250" s="98"/>
      <c r="P250" s="98"/>
      <c r="Q250" s="98"/>
      <c r="R250" s="98"/>
      <c r="S250" s="98"/>
      <c r="T250" s="99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6" t="s">
        <v>389</v>
      </c>
      <c r="AU250" s="16" t="s">
        <v>86</v>
      </c>
      <c r="AY250" s="16" t="s">
        <v>389</v>
      </c>
      <c r="BE250" s="146">
        <f>IF(N250="základná",J250,0)</f>
        <v>0</v>
      </c>
      <c r="BF250" s="146">
        <f>IF(N250="znížená",J250,0)</f>
        <v>0</v>
      </c>
      <c r="BG250" s="146">
        <f>IF(N250="zákl. prenesená",J250,0)</f>
        <v>0</v>
      </c>
      <c r="BH250" s="146">
        <f>IF(N250="zníž. prenesená",J250,0)</f>
        <v>0</v>
      </c>
      <c r="BI250" s="146">
        <f>IF(N250="nulová",J250,0)</f>
        <v>0</v>
      </c>
      <c r="BJ250" s="16" t="s">
        <v>99</v>
      </c>
      <c r="BK250" s="146">
        <f>I250*H250</f>
        <v>0</v>
      </c>
    </row>
    <row r="251" s="2" customFormat="1" ht="16.32" customHeight="1">
      <c r="A251" s="39"/>
      <c r="B251" s="40"/>
      <c r="C251" s="302" t="s">
        <v>1</v>
      </c>
      <c r="D251" s="302" t="s">
        <v>157</v>
      </c>
      <c r="E251" s="303" t="s">
        <v>1</v>
      </c>
      <c r="F251" s="304" t="s">
        <v>1</v>
      </c>
      <c r="G251" s="305" t="s">
        <v>1</v>
      </c>
      <c r="H251" s="306"/>
      <c r="I251" s="307"/>
      <c r="J251" s="308">
        <f>BK251</f>
        <v>0</v>
      </c>
      <c r="K251" s="259"/>
      <c r="L251" s="42"/>
      <c r="M251" s="309" t="s">
        <v>1</v>
      </c>
      <c r="N251" s="310" t="s">
        <v>44</v>
      </c>
      <c r="O251" s="98"/>
      <c r="P251" s="98"/>
      <c r="Q251" s="98"/>
      <c r="R251" s="98"/>
      <c r="S251" s="98"/>
      <c r="T251" s="99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6" t="s">
        <v>389</v>
      </c>
      <c r="AU251" s="16" t="s">
        <v>86</v>
      </c>
      <c r="AY251" s="16" t="s">
        <v>389</v>
      </c>
      <c r="BE251" s="146">
        <f>IF(N251="základná",J251,0)</f>
        <v>0</v>
      </c>
      <c r="BF251" s="146">
        <f>IF(N251="znížená",J251,0)</f>
        <v>0</v>
      </c>
      <c r="BG251" s="146">
        <f>IF(N251="zákl. prenesená",J251,0)</f>
        <v>0</v>
      </c>
      <c r="BH251" s="146">
        <f>IF(N251="zníž. prenesená",J251,0)</f>
        <v>0</v>
      </c>
      <c r="BI251" s="146">
        <f>IF(N251="nulová",J251,0)</f>
        <v>0</v>
      </c>
      <c r="BJ251" s="16" t="s">
        <v>99</v>
      </c>
      <c r="BK251" s="146">
        <f>I251*H251</f>
        <v>0</v>
      </c>
    </row>
    <row r="252" s="2" customFormat="1" ht="16.32" customHeight="1">
      <c r="A252" s="39"/>
      <c r="B252" s="40"/>
      <c r="C252" s="302" t="s">
        <v>1</v>
      </c>
      <c r="D252" s="302" t="s">
        <v>157</v>
      </c>
      <c r="E252" s="303" t="s">
        <v>1</v>
      </c>
      <c r="F252" s="304" t="s">
        <v>1</v>
      </c>
      <c r="G252" s="305" t="s">
        <v>1</v>
      </c>
      <c r="H252" s="306"/>
      <c r="I252" s="307"/>
      <c r="J252" s="308">
        <f>BK252</f>
        <v>0</v>
      </c>
      <c r="K252" s="259"/>
      <c r="L252" s="42"/>
      <c r="M252" s="309" t="s">
        <v>1</v>
      </c>
      <c r="N252" s="310" t="s">
        <v>44</v>
      </c>
      <c r="O252" s="98"/>
      <c r="P252" s="98"/>
      <c r="Q252" s="98"/>
      <c r="R252" s="98"/>
      <c r="S252" s="98"/>
      <c r="T252" s="99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6" t="s">
        <v>389</v>
      </c>
      <c r="AU252" s="16" t="s">
        <v>86</v>
      </c>
      <c r="AY252" s="16" t="s">
        <v>389</v>
      </c>
      <c r="BE252" s="146">
        <f>IF(N252="základná",J252,0)</f>
        <v>0</v>
      </c>
      <c r="BF252" s="146">
        <f>IF(N252="znížená",J252,0)</f>
        <v>0</v>
      </c>
      <c r="BG252" s="146">
        <f>IF(N252="zákl. prenesená",J252,0)</f>
        <v>0</v>
      </c>
      <c r="BH252" s="146">
        <f>IF(N252="zníž. prenesená",J252,0)</f>
        <v>0</v>
      </c>
      <c r="BI252" s="146">
        <f>IF(N252="nulová",J252,0)</f>
        <v>0</v>
      </c>
      <c r="BJ252" s="16" t="s">
        <v>99</v>
      </c>
      <c r="BK252" s="146">
        <f>I252*H252</f>
        <v>0</v>
      </c>
    </row>
    <row r="253" s="2" customFormat="1" ht="16.32" customHeight="1">
      <c r="A253" s="39"/>
      <c r="B253" s="40"/>
      <c r="C253" s="302" t="s">
        <v>1</v>
      </c>
      <c r="D253" s="302" t="s">
        <v>157</v>
      </c>
      <c r="E253" s="303" t="s">
        <v>1</v>
      </c>
      <c r="F253" s="304" t="s">
        <v>1</v>
      </c>
      <c r="G253" s="305" t="s">
        <v>1</v>
      </c>
      <c r="H253" s="306"/>
      <c r="I253" s="307"/>
      <c r="J253" s="308">
        <f>BK253</f>
        <v>0</v>
      </c>
      <c r="K253" s="259"/>
      <c r="L253" s="42"/>
      <c r="M253" s="309" t="s">
        <v>1</v>
      </c>
      <c r="N253" s="310" t="s">
        <v>44</v>
      </c>
      <c r="O253" s="98"/>
      <c r="P253" s="98"/>
      <c r="Q253" s="98"/>
      <c r="R253" s="98"/>
      <c r="S253" s="98"/>
      <c r="T253" s="99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6" t="s">
        <v>389</v>
      </c>
      <c r="AU253" s="16" t="s">
        <v>86</v>
      </c>
      <c r="AY253" s="16" t="s">
        <v>389</v>
      </c>
      <c r="BE253" s="146">
        <f>IF(N253="základná",J253,0)</f>
        <v>0</v>
      </c>
      <c r="BF253" s="146">
        <f>IF(N253="znížená",J253,0)</f>
        <v>0</v>
      </c>
      <c r="BG253" s="146">
        <f>IF(N253="zákl. prenesená",J253,0)</f>
        <v>0</v>
      </c>
      <c r="BH253" s="146">
        <f>IF(N253="zníž. prenesená",J253,0)</f>
        <v>0</v>
      </c>
      <c r="BI253" s="146">
        <f>IF(N253="nulová",J253,0)</f>
        <v>0</v>
      </c>
      <c r="BJ253" s="16" t="s">
        <v>99</v>
      </c>
      <c r="BK253" s="146">
        <f>I253*H253</f>
        <v>0</v>
      </c>
    </row>
    <row r="254" s="2" customFormat="1" ht="16.32" customHeight="1">
      <c r="A254" s="39"/>
      <c r="B254" s="40"/>
      <c r="C254" s="302" t="s">
        <v>1</v>
      </c>
      <c r="D254" s="302" t="s">
        <v>157</v>
      </c>
      <c r="E254" s="303" t="s">
        <v>1</v>
      </c>
      <c r="F254" s="304" t="s">
        <v>1</v>
      </c>
      <c r="G254" s="305" t="s">
        <v>1</v>
      </c>
      <c r="H254" s="306"/>
      <c r="I254" s="307"/>
      <c r="J254" s="308">
        <f>BK254</f>
        <v>0</v>
      </c>
      <c r="K254" s="259"/>
      <c r="L254" s="42"/>
      <c r="M254" s="309" t="s">
        <v>1</v>
      </c>
      <c r="N254" s="310" t="s">
        <v>44</v>
      </c>
      <c r="O254" s="311"/>
      <c r="P254" s="311"/>
      <c r="Q254" s="311"/>
      <c r="R254" s="311"/>
      <c r="S254" s="311"/>
      <c r="T254" s="312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6" t="s">
        <v>389</v>
      </c>
      <c r="AU254" s="16" t="s">
        <v>86</v>
      </c>
      <c r="AY254" s="16" t="s">
        <v>389</v>
      </c>
      <c r="BE254" s="146">
        <f>IF(N254="základná",J254,0)</f>
        <v>0</v>
      </c>
      <c r="BF254" s="146">
        <f>IF(N254="znížená",J254,0)</f>
        <v>0</v>
      </c>
      <c r="BG254" s="146">
        <f>IF(N254="zákl. prenesená",J254,0)</f>
        <v>0</v>
      </c>
      <c r="BH254" s="146">
        <f>IF(N254="zníž. prenesená",J254,0)</f>
        <v>0</v>
      </c>
      <c r="BI254" s="146">
        <f>IF(N254="nulová",J254,0)</f>
        <v>0</v>
      </c>
      <c r="BJ254" s="16" t="s">
        <v>99</v>
      </c>
      <c r="BK254" s="146">
        <f>I254*H254</f>
        <v>0</v>
      </c>
    </row>
    <row r="255" s="2" customFormat="1" ht="6.96" customHeight="1">
      <c r="A255" s="39"/>
      <c r="B255" s="73"/>
      <c r="C255" s="74"/>
      <c r="D255" s="74"/>
      <c r="E255" s="74"/>
      <c r="F255" s="74"/>
      <c r="G255" s="74"/>
      <c r="H255" s="74"/>
      <c r="I255" s="74"/>
      <c r="J255" s="74"/>
      <c r="K255" s="74"/>
      <c r="L255" s="42"/>
      <c r="M255" s="39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</row>
  </sheetData>
  <sheetProtection sheet="1" autoFilter="0" formatColumns="0" formatRows="0" objects="1" scenarios="1" spinCount="100000" saltValue="amiUDzp1dAKZd2A3xKvux5naX1t9mj4z/j5DfagcfRvvv6ichfXFkrXCBxWuHXiS/32H4yXdZtjtG/gLToeykQ==" hashValue="rcGCyQtN46xUoLBdfT1xYyMzfgaKNXIekhoGO3TPLNCUNl1g+8MQrwS2rknvSZ1Cun2ww9TWomMSqxrJCvWn3A==" algorithmName="SHA-512" password="C549"/>
  <autoFilter ref="C136:K254"/>
  <mergeCells count="14">
    <mergeCell ref="E7:H7"/>
    <mergeCell ref="E9:H9"/>
    <mergeCell ref="E18:H18"/>
    <mergeCell ref="E27:H27"/>
    <mergeCell ref="E85:H85"/>
    <mergeCell ref="E87:H87"/>
    <mergeCell ref="D111:F111"/>
    <mergeCell ref="D112:F112"/>
    <mergeCell ref="D113:F113"/>
    <mergeCell ref="D114:F114"/>
    <mergeCell ref="D115:F115"/>
    <mergeCell ref="E127:H127"/>
    <mergeCell ref="E129:H129"/>
    <mergeCell ref="L2:V2"/>
  </mergeCells>
  <dataValidations count="2">
    <dataValidation type="list" allowBlank="1" showInputMessage="1" showErrorMessage="1" error="Povolené sú hodnoty K, M." sqref="D250:D255">
      <formula1>"K, M"</formula1>
    </dataValidation>
    <dataValidation type="list" allowBlank="1" showInputMessage="1" showErrorMessage="1" error="Povolené sú hodnoty základná, znížená, nulová." sqref="N250:N255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55"/>
      <c r="C3" s="156"/>
      <c r="D3" s="156"/>
      <c r="E3" s="156"/>
      <c r="F3" s="156"/>
      <c r="G3" s="156"/>
      <c r="H3" s="19"/>
    </row>
    <row r="4" s="1" customFormat="1" ht="24.96" customHeight="1">
      <c r="B4" s="19"/>
      <c r="C4" s="157" t="s">
        <v>390</v>
      </c>
      <c r="H4" s="19"/>
    </row>
    <row r="5" s="1" customFormat="1" ht="12" customHeight="1">
      <c r="B5" s="19"/>
      <c r="C5" s="313" t="s">
        <v>12</v>
      </c>
      <c r="D5" s="166" t="s">
        <v>13</v>
      </c>
      <c r="E5" s="1"/>
      <c r="F5" s="1"/>
      <c r="H5" s="19"/>
    </row>
    <row r="6" s="1" customFormat="1" ht="36.96" customHeight="1">
      <c r="B6" s="19"/>
      <c r="C6" s="314" t="s">
        <v>15</v>
      </c>
      <c r="D6" s="315" t="s">
        <v>16</v>
      </c>
      <c r="E6" s="1"/>
      <c r="F6" s="1"/>
      <c r="H6" s="19"/>
    </row>
    <row r="7" s="1" customFormat="1" ht="16.5" customHeight="1">
      <c r="B7" s="19"/>
      <c r="C7" s="159" t="s">
        <v>21</v>
      </c>
      <c r="D7" s="163" t="str">
        <f>'Rekapitulácia stavby'!AN8</f>
        <v>24. 1. 2024</v>
      </c>
      <c r="H7" s="19"/>
    </row>
    <row r="8" s="2" customFormat="1" ht="10.8" customHeight="1">
      <c r="A8" s="39"/>
      <c r="B8" s="42"/>
      <c r="C8" s="39"/>
      <c r="D8" s="39"/>
      <c r="E8" s="39"/>
      <c r="F8" s="39"/>
      <c r="G8" s="39"/>
      <c r="H8" s="42"/>
    </row>
    <row r="9" s="11" customFormat="1" ht="29.28" customHeight="1">
      <c r="A9" s="225"/>
      <c r="B9" s="316"/>
      <c r="C9" s="317" t="s">
        <v>59</v>
      </c>
      <c r="D9" s="318" t="s">
        <v>60</v>
      </c>
      <c r="E9" s="318" t="s">
        <v>143</v>
      </c>
      <c r="F9" s="319" t="s">
        <v>391</v>
      </c>
      <c r="G9" s="225"/>
      <c r="H9" s="316"/>
    </row>
    <row r="10" s="2" customFormat="1" ht="26.4" customHeight="1">
      <c r="A10" s="39"/>
      <c r="B10" s="42"/>
      <c r="C10" s="320" t="s">
        <v>83</v>
      </c>
      <c r="D10" s="320" t="s">
        <v>84</v>
      </c>
      <c r="E10" s="39"/>
      <c r="F10" s="39"/>
      <c r="G10" s="39"/>
      <c r="H10" s="42"/>
    </row>
    <row r="11" s="2" customFormat="1" ht="16.8" customHeight="1">
      <c r="A11" s="39"/>
      <c r="B11" s="42"/>
      <c r="C11" s="321" t="s">
        <v>392</v>
      </c>
      <c r="D11" s="322" t="s">
        <v>393</v>
      </c>
      <c r="E11" s="323" t="s">
        <v>1</v>
      </c>
      <c r="F11" s="324">
        <v>24.512</v>
      </c>
      <c r="G11" s="39"/>
      <c r="H11" s="42"/>
    </row>
    <row r="12" s="2" customFormat="1" ht="16.8" customHeight="1">
      <c r="A12" s="39"/>
      <c r="B12" s="42"/>
      <c r="C12" s="321" t="s">
        <v>106</v>
      </c>
      <c r="D12" s="322" t="s">
        <v>101</v>
      </c>
      <c r="E12" s="323" t="s">
        <v>1</v>
      </c>
      <c r="F12" s="324">
        <v>7.0039999999999996</v>
      </c>
      <c r="G12" s="39"/>
      <c r="H12" s="42"/>
    </row>
    <row r="13" s="2" customFormat="1" ht="16.8" customHeight="1">
      <c r="A13" s="39"/>
      <c r="B13" s="42"/>
      <c r="C13" s="325" t="s">
        <v>1</v>
      </c>
      <c r="D13" s="325" t="s">
        <v>181</v>
      </c>
      <c r="E13" s="16" t="s">
        <v>1</v>
      </c>
      <c r="F13" s="326">
        <v>7.0039999999999996</v>
      </c>
      <c r="G13" s="39"/>
      <c r="H13" s="42"/>
    </row>
    <row r="14" s="2" customFormat="1" ht="16.8" customHeight="1">
      <c r="A14" s="39"/>
      <c r="B14" s="42"/>
      <c r="C14" s="325" t="s">
        <v>106</v>
      </c>
      <c r="D14" s="325" t="s">
        <v>165</v>
      </c>
      <c r="E14" s="16" t="s">
        <v>1</v>
      </c>
      <c r="F14" s="326">
        <v>7.0039999999999996</v>
      </c>
      <c r="G14" s="39"/>
      <c r="H14" s="42"/>
    </row>
    <row r="15" s="2" customFormat="1" ht="16.8" customHeight="1">
      <c r="A15" s="39"/>
      <c r="B15" s="42"/>
      <c r="C15" s="327" t="s">
        <v>394</v>
      </c>
      <c r="D15" s="39"/>
      <c r="E15" s="39"/>
      <c r="F15" s="39"/>
      <c r="G15" s="39"/>
      <c r="H15" s="42"/>
    </row>
    <row r="16" s="2" customFormat="1">
      <c r="A16" s="39"/>
      <c r="B16" s="42"/>
      <c r="C16" s="325" t="s">
        <v>177</v>
      </c>
      <c r="D16" s="325" t="s">
        <v>178</v>
      </c>
      <c r="E16" s="16" t="s">
        <v>179</v>
      </c>
      <c r="F16" s="326">
        <v>7.0039999999999996</v>
      </c>
      <c r="G16" s="39"/>
      <c r="H16" s="42"/>
    </row>
    <row r="17" s="2" customFormat="1" ht="16.8" customHeight="1">
      <c r="A17" s="39"/>
      <c r="B17" s="42"/>
      <c r="C17" s="325" t="s">
        <v>200</v>
      </c>
      <c r="D17" s="325" t="s">
        <v>201</v>
      </c>
      <c r="E17" s="16" t="s">
        <v>160</v>
      </c>
      <c r="F17" s="326">
        <v>140.679</v>
      </c>
      <c r="G17" s="39"/>
      <c r="H17" s="42"/>
    </row>
    <row r="18" s="2" customFormat="1" ht="16.8" customHeight="1">
      <c r="A18" s="39"/>
      <c r="B18" s="42"/>
      <c r="C18" s="325" t="s">
        <v>205</v>
      </c>
      <c r="D18" s="325" t="s">
        <v>206</v>
      </c>
      <c r="E18" s="16" t="s">
        <v>160</v>
      </c>
      <c r="F18" s="326">
        <v>70.040000000000006</v>
      </c>
      <c r="G18" s="39"/>
      <c r="H18" s="42"/>
    </row>
    <row r="19" s="2" customFormat="1" ht="16.8" customHeight="1">
      <c r="A19" s="39"/>
      <c r="B19" s="42"/>
      <c r="C19" s="325" t="s">
        <v>210</v>
      </c>
      <c r="D19" s="325" t="s">
        <v>211</v>
      </c>
      <c r="E19" s="16" t="s">
        <v>160</v>
      </c>
      <c r="F19" s="326">
        <v>70.040000000000006</v>
      </c>
      <c r="G19" s="39"/>
      <c r="H19" s="42"/>
    </row>
    <row r="20" s="2" customFormat="1" ht="16.8" customHeight="1">
      <c r="A20" s="39"/>
      <c r="B20" s="42"/>
      <c r="C20" s="325" t="s">
        <v>214</v>
      </c>
      <c r="D20" s="325" t="s">
        <v>215</v>
      </c>
      <c r="E20" s="16" t="s">
        <v>160</v>
      </c>
      <c r="F20" s="326">
        <v>70.040000000000006</v>
      </c>
      <c r="G20" s="39"/>
      <c r="H20" s="42"/>
    </row>
    <row r="21" s="2" customFormat="1" ht="16.8" customHeight="1">
      <c r="A21" s="39"/>
      <c r="B21" s="42"/>
      <c r="C21" s="325" t="s">
        <v>219</v>
      </c>
      <c r="D21" s="325" t="s">
        <v>215</v>
      </c>
      <c r="E21" s="16" t="s">
        <v>160</v>
      </c>
      <c r="F21" s="326">
        <v>70.040000000000006</v>
      </c>
      <c r="G21" s="39"/>
      <c r="H21" s="42"/>
    </row>
    <row r="22" s="2" customFormat="1" ht="16.8" customHeight="1">
      <c r="A22" s="39"/>
      <c r="B22" s="42"/>
      <c r="C22" s="321" t="s">
        <v>97</v>
      </c>
      <c r="D22" s="322" t="s">
        <v>1</v>
      </c>
      <c r="E22" s="323" t="s">
        <v>1</v>
      </c>
      <c r="F22" s="324">
        <v>46.488999999999997</v>
      </c>
      <c r="G22" s="39"/>
      <c r="H22" s="42"/>
    </row>
    <row r="23" s="2" customFormat="1" ht="16.8" customHeight="1">
      <c r="A23" s="39"/>
      <c r="B23" s="42"/>
      <c r="C23" s="325" t="s">
        <v>1</v>
      </c>
      <c r="D23" s="325" t="s">
        <v>169</v>
      </c>
      <c r="E23" s="16" t="s">
        <v>1</v>
      </c>
      <c r="F23" s="326">
        <v>46.488999999999997</v>
      </c>
      <c r="G23" s="39"/>
      <c r="H23" s="42"/>
    </row>
    <row r="24" s="2" customFormat="1" ht="16.8" customHeight="1">
      <c r="A24" s="39"/>
      <c r="B24" s="42"/>
      <c r="C24" s="325" t="s">
        <v>97</v>
      </c>
      <c r="D24" s="325" t="s">
        <v>165</v>
      </c>
      <c r="E24" s="16" t="s">
        <v>1</v>
      </c>
      <c r="F24" s="326">
        <v>46.488999999999997</v>
      </c>
      <c r="G24" s="39"/>
      <c r="H24" s="42"/>
    </row>
    <row r="25" s="2" customFormat="1" ht="16.8" customHeight="1">
      <c r="A25" s="39"/>
      <c r="B25" s="42"/>
      <c r="C25" s="327" t="s">
        <v>394</v>
      </c>
      <c r="D25" s="39"/>
      <c r="E25" s="39"/>
      <c r="F25" s="39"/>
      <c r="G25" s="39"/>
      <c r="H25" s="42"/>
    </row>
    <row r="26" s="2" customFormat="1">
      <c r="A26" s="39"/>
      <c r="B26" s="42"/>
      <c r="C26" s="325" t="s">
        <v>166</v>
      </c>
      <c r="D26" s="325" t="s">
        <v>167</v>
      </c>
      <c r="E26" s="16" t="s">
        <v>160</v>
      </c>
      <c r="F26" s="326">
        <v>46.488999999999997</v>
      </c>
      <c r="G26" s="39"/>
      <c r="H26" s="42"/>
    </row>
    <row r="27" s="2" customFormat="1" ht="16.8" customHeight="1">
      <c r="A27" s="39"/>
      <c r="B27" s="42"/>
      <c r="C27" s="325" t="s">
        <v>200</v>
      </c>
      <c r="D27" s="325" t="s">
        <v>201</v>
      </c>
      <c r="E27" s="16" t="s">
        <v>160</v>
      </c>
      <c r="F27" s="326">
        <v>140.679</v>
      </c>
      <c r="G27" s="39"/>
      <c r="H27" s="42"/>
    </row>
    <row r="28" s="2" customFormat="1" ht="16.8" customHeight="1">
      <c r="A28" s="39"/>
      <c r="B28" s="42"/>
      <c r="C28" s="325" t="s">
        <v>245</v>
      </c>
      <c r="D28" s="325" t="s">
        <v>246</v>
      </c>
      <c r="E28" s="16" t="s">
        <v>160</v>
      </c>
      <c r="F28" s="326">
        <v>46.488999999999997</v>
      </c>
      <c r="G28" s="39"/>
      <c r="H28" s="42"/>
    </row>
    <row r="29" s="2" customFormat="1" ht="16.8" customHeight="1">
      <c r="A29" s="39"/>
      <c r="B29" s="42"/>
      <c r="C29" s="325" t="s">
        <v>249</v>
      </c>
      <c r="D29" s="325" t="s">
        <v>250</v>
      </c>
      <c r="E29" s="16" t="s">
        <v>160</v>
      </c>
      <c r="F29" s="326">
        <v>46.488999999999997</v>
      </c>
      <c r="G29" s="39"/>
      <c r="H29" s="42"/>
    </row>
    <row r="30" s="2" customFormat="1" ht="16.8" customHeight="1">
      <c r="A30" s="39"/>
      <c r="B30" s="42"/>
      <c r="C30" s="325" t="s">
        <v>305</v>
      </c>
      <c r="D30" s="325" t="s">
        <v>306</v>
      </c>
      <c r="E30" s="16" t="s">
        <v>307</v>
      </c>
      <c r="F30" s="326">
        <v>1.8600000000000001</v>
      </c>
      <c r="G30" s="39"/>
      <c r="H30" s="42"/>
    </row>
    <row r="31" s="2" customFormat="1" ht="16.8" customHeight="1">
      <c r="A31" s="39"/>
      <c r="B31" s="42"/>
      <c r="C31" s="321" t="s">
        <v>100</v>
      </c>
      <c r="D31" s="322" t="s">
        <v>101</v>
      </c>
      <c r="E31" s="323" t="s">
        <v>1</v>
      </c>
      <c r="F31" s="324">
        <v>24.149999999999999</v>
      </c>
      <c r="G31" s="39"/>
      <c r="H31" s="42"/>
    </row>
    <row r="32" s="2" customFormat="1" ht="16.8" customHeight="1">
      <c r="A32" s="39"/>
      <c r="B32" s="42"/>
      <c r="C32" s="325" t="s">
        <v>1</v>
      </c>
      <c r="D32" s="325" t="s">
        <v>164</v>
      </c>
      <c r="E32" s="16" t="s">
        <v>1</v>
      </c>
      <c r="F32" s="326">
        <v>24.149999999999999</v>
      </c>
      <c r="G32" s="39"/>
      <c r="H32" s="42"/>
    </row>
    <row r="33" s="2" customFormat="1" ht="16.8" customHeight="1">
      <c r="A33" s="39"/>
      <c r="B33" s="42"/>
      <c r="C33" s="325" t="s">
        <v>100</v>
      </c>
      <c r="D33" s="325" t="s">
        <v>165</v>
      </c>
      <c r="E33" s="16" t="s">
        <v>1</v>
      </c>
      <c r="F33" s="326">
        <v>24.149999999999999</v>
      </c>
      <c r="G33" s="39"/>
      <c r="H33" s="42"/>
    </row>
    <row r="34" s="2" customFormat="1" ht="16.8" customHeight="1">
      <c r="A34" s="39"/>
      <c r="B34" s="42"/>
      <c r="C34" s="327" t="s">
        <v>394</v>
      </c>
      <c r="D34" s="39"/>
      <c r="E34" s="39"/>
      <c r="F34" s="39"/>
      <c r="G34" s="39"/>
      <c r="H34" s="42"/>
    </row>
    <row r="35" s="2" customFormat="1" ht="16.8" customHeight="1">
      <c r="A35" s="39"/>
      <c r="B35" s="42"/>
      <c r="C35" s="325" t="s">
        <v>158</v>
      </c>
      <c r="D35" s="325" t="s">
        <v>159</v>
      </c>
      <c r="E35" s="16" t="s">
        <v>160</v>
      </c>
      <c r="F35" s="326">
        <v>24.149999999999999</v>
      </c>
      <c r="G35" s="39"/>
      <c r="H35" s="42"/>
    </row>
    <row r="36" s="2" customFormat="1" ht="16.8" customHeight="1">
      <c r="A36" s="39"/>
      <c r="B36" s="42"/>
      <c r="C36" s="325" t="s">
        <v>200</v>
      </c>
      <c r="D36" s="325" t="s">
        <v>201</v>
      </c>
      <c r="E36" s="16" t="s">
        <v>160</v>
      </c>
      <c r="F36" s="326">
        <v>140.679</v>
      </c>
      <c r="G36" s="39"/>
      <c r="H36" s="42"/>
    </row>
    <row r="37" s="2" customFormat="1">
      <c r="A37" s="39"/>
      <c r="B37" s="42"/>
      <c r="C37" s="325" t="s">
        <v>252</v>
      </c>
      <c r="D37" s="325" t="s">
        <v>253</v>
      </c>
      <c r="E37" s="16" t="s">
        <v>160</v>
      </c>
      <c r="F37" s="326">
        <v>24.149999999999999</v>
      </c>
      <c r="G37" s="39"/>
      <c r="H37" s="42"/>
    </row>
    <row r="38" s="2" customFormat="1">
      <c r="A38" s="39"/>
      <c r="B38" s="42"/>
      <c r="C38" s="325" t="s">
        <v>325</v>
      </c>
      <c r="D38" s="325" t="s">
        <v>326</v>
      </c>
      <c r="E38" s="16" t="s">
        <v>160</v>
      </c>
      <c r="F38" s="326">
        <v>24.149999999999999</v>
      </c>
      <c r="G38" s="39"/>
      <c r="H38" s="42"/>
    </row>
    <row r="39" s="2" customFormat="1" ht="16.8" customHeight="1">
      <c r="A39" s="39"/>
      <c r="B39" s="42"/>
      <c r="C39" s="325" t="s">
        <v>256</v>
      </c>
      <c r="D39" s="325" t="s">
        <v>257</v>
      </c>
      <c r="E39" s="16" t="s">
        <v>160</v>
      </c>
      <c r="F39" s="326">
        <v>1.208</v>
      </c>
      <c r="G39" s="39"/>
      <c r="H39" s="42"/>
    </row>
    <row r="40" s="2" customFormat="1" ht="16.8" customHeight="1">
      <c r="A40" s="39"/>
      <c r="B40" s="42"/>
      <c r="C40" s="321" t="s">
        <v>104</v>
      </c>
      <c r="D40" s="322" t="s">
        <v>1</v>
      </c>
      <c r="E40" s="323" t="s">
        <v>1</v>
      </c>
      <c r="F40" s="324">
        <v>140.679</v>
      </c>
      <c r="G40" s="39"/>
      <c r="H40" s="42"/>
    </row>
    <row r="41" s="2" customFormat="1" ht="16.8" customHeight="1">
      <c r="A41" s="39"/>
      <c r="B41" s="42"/>
      <c r="C41" s="325" t="s">
        <v>1</v>
      </c>
      <c r="D41" s="325" t="s">
        <v>203</v>
      </c>
      <c r="E41" s="16" t="s">
        <v>1</v>
      </c>
      <c r="F41" s="326">
        <v>140.679</v>
      </c>
      <c r="G41" s="39"/>
      <c r="H41" s="42"/>
    </row>
    <row r="42" s="2" customFormat="1" ht="16.8" customHeight="1">
      <c r="A42" s="39"/>
      <c r="B42" s="42"/>
      <c r="C42" s="325" t="s">
        <v>104</v>
      </c>
      <c r="D42" s="325" t="s">
        <v>165</v>
      </c>
      <c r="E42" s="16" t="s">
        <v>1</v>
      </c>
      <c r="F42" s="326">
        <v>140.679</v>
      </c>
      <c r="G42" s="39"/>
      <c r="H42" s="42"/>
    </row>
    <row r="43" s="2" customFormat="1" ht="16.8" customHeight="1">
      <c r="A43" s="39"/>
      <c r="B43" s="42"/>
      <c r="C43" s="327" t="s">
        <v>394</v>
      </c>
      <c r="D43" s="39"/>
      <c r="E43" s="39"/>
      <c r="F43" s="39"/>
      <c r="G43" s="39"/>
      <c r="H43" s="42"/>
    </row>
    <row r="44" s="2" customFormat="1" ht="16.8" customHeight="1">
      <c r="A44" s="39"/>
      <c r="B44" s="42"/>
      <c r="C44" s="325" t="s">
        <v>200</v>
      </c>
      <c r="D44" s="325" t="s">
        <v>201</v>
      </c>
      <c r="E44" s="16" t="s">
        <v>160</v>
      </c>
      <c r="F44" s="326">
        <v>140.679</v>
      </c>
      <c r="G44" s="39"/>
      <c r="H44" s="42"/>
    </row>
    <row r="45" s="2" customFormat="1" ht="16.8" customHeight="1">
      <c r="A45" s="39"/>
      <c r="B45" s="42"/>
      <c r="C45" s="325" t="s">
        <v>240</v>
      </c>
      <c r="D45" s="325" t="s">
        <v>241</v>
      </c>
      <c r="E45" s="16" t="s">
        <v>160</v>
      </c>
      <c r="F45" s="326">
        <v>70.638999999999996</v>
      </c>
      <c r="G45" s="39"/>
      <c r="H45" s="42"/>
    </row>
    <row r="46" s="2" customFormat="1" ht="16.8" customHeight="1">
      <c r="A46" s="39"/>
      <c r="B46" s="42"/>
      <c r="C46" s="321" t="s">
        <v>108</v>
      </c>
      <c r="D46" s="322" t="s">
        <v>1</v>
      </c>
      <c r="E46" s="323" t="s">
        <v>1</v>
      </c>
      <c r="F46" s="324">
        <v>70.040000000000006</v>
      </c>
      <c r="G46" s="39"/>
      <c r="H46" s="42"/>
    </row>
    <row r="47" s="2" customFormat="1" ht="16.8" customHeight="1">
      <c r="A47" s="39"/>
      <c r="B47" s="42"/>
      <c r="C47" s="325" t="s">
        <v>1</v>
      </c>
      <c r="D47" s="325" t="s">
        <v>217</v>
      </c>
      <c r="E47" s="16" t="s">
        <v>1</v>
      </c>
      <c r="F47" s="326">
        <v>70.040000000000006</v>
      </c>
      <c r="G47" s="39"/>
      <c r="H47" s="42"/>
    </row>
    <row r="48" s="2" customFormat="1" ht="16.8" customHeight="1">
      <c r="A48" s="39"/>
      <c r="B48" s="42"/>
      <c r="C48" s="325" t="s">
        <v>108</v>
      </c>
      <c r="D48" s="325" t="s">
        <v>165</v>
      </c>
      <c r="E48" s="16" t="s">
        <v>1</v>
      </c>
      <c r="F48" s="326">
        <v>70.040000000000006</v>
      </c>
      <c r="G48" s="39"/>
      <c r="H48" s="42"/>
    </row>
    <row r="49" s="2" customFormat="1" ht="16.8" customHeight="1">
      <c r="A49" s="39"/>
      <c r="B49" s="42"/>
      <c r="C49" s="327" t="s">
        <v>394</v>
      </c>
      <c r="D49" s="39"/>
      <c r="E49" s="39"/>
      <c r="F49" s="39"/>
      <c r="G49" s="39"/>
      <c r="H49" s="42"/>
    </row>
    <row r="50" s="2" customFormat="1" ht="16.8" customHeight="1">
      <c r="A50" s="39"/>
      <c r="B50" s="42"/>
      <c r="C50" s="325" t="s">
        <v>214</v>
      </c>
      <c r="D50" s="325" t="s">
        <v>215</v>
      </c>
      <c r="E50" s="16" t="s">
        <v>160</v>
      </c>
      <c r="F50" s="326">
        <v>70.040000000000006</v>
      </c>
      <c r="G50" s="39"/>
      <c r="H50" s="42"/>
    </row>
    <row r="51" s="2" customFormat="1" ht="16.8" customHeight="1">
      <c r="A51" s="39"/>
      <c r="B51" s="42"/>
      <c r="C51" s="325" t="s">
        <v>223</v>
      </c>
      <c r="D51" s="325" t="s">
        <v>224</v>
      </c>
      <c r="E51" s="16" t="s">
        <v>160</v>
      </c>
      <c r="F51" s="326">
        <v>70.040000000000006</v>
      </c>
      <c r="G51" s="39"/>
      <c r="H51" s="42"/>
    </row>
    <row r="52" s="2" customFormat="1" ht="16.8" customHeight="1">
      <c r="A52" s="39"/>
      <c r="B52" s="42"/>
      <c r="C52" s="325" t="s">
        <v>240</v>
      </c>
      <c r="D52" s="325" t="s">
        <v>241</v>
      </c>
      <c r="E52" s="16" t="s">
        <v>160</v>
      </c>
      <c r="F52" s="326">
        <v>70.638999999999996</v>
      </c>
      <c r="G52" s="39"/>
      <c r="H52" s="42"/>
    </row>
    <row r="53" s="2" customFormat="1">
      <c r="A53" s="39"/>
      <c r="B53" s="42"/>
      <c r="C53" s="325" t="s">
        <v>261</v>
      </c>
      <c r="D53" s="325" t="s">
        <v>262</v>
      </c>
      <c r="E53" s="16" t="s">
        <v>160</v>
      </c>
      <c r="F53" s="326">
        <v>70.040000000000006</v>
      </c>
      <c r="G53" s="39"/>
      <c r="H53" s="42"/>
    </row>
    <row r="54" s="2" customFormat="1" ht="16.8" customHeight="1">
      <c r="A54" s="39"/>
      <c r="B54" s="42"/>
      <c r="C54" s="321" t="s">
        <v>110</v>
      </c>
      <c r="D54" s="322" t="s">
        <v>111</v>
      </c>
      <c r="E54" s="323" t="s">
        <v>1</v>
      </c>
      <c r="F54" s="324">
        <v>0.75600000000000001</v>
      </c>
      <c r="G54" s="39"/>
      <c r="H54" s="42"/>
    </row>
    <row r="55" s="2" customFormat="1" ht="16.8" customHeight="1">
      <c r="A55" s="39"/>
      <c r="B55" s="42"/>
      <c r="C55" s="325" t="s">
        <v>1</v>
      </c>
      <c r="D55" s="325" t="s">
        <v>190</v>
      </c>
      <c r="E55" s="16" t="s">
        <v>1</v>
      </c>
      <c r="F55" s="326">
        <v>0.75600000000000001</v>
      </c>
      <c r="G55" s="39"/>
      <c r="H55" s="42"/>
    </row>
    <row r="56" s="2" customFormat="1" ht="16.8" customHeight="1">
      <c r="A56" s="39"/>
      <c r="B56" s="42"/>
      <c r="C56" s="325" t="s">
        <v>110</v>
      </c>
      <c r="D56" s="325" t="s">
        <v>165</v>
      </c>
      <c r="E56" s="16" t="s">
        <v>1</v>
      </c>
      <c r="F56" s="326">
        <v>0.75600000000000001</v>
      </c>
      <c r="G56" s="39"/>
      <c r="H56" s="42"/>
    </row>
    <row r="57" s="2" customFormat="1" ht="16.8" customHeight="1">
      <c r="A57" s="39"/>
      <c r="B57" s="42"/>
      <c r="C57" s="327" t="s">
        <v>394</v>
      </c>
      <c r="D57" s="39"/>
      <c r="E57" s="39"/>
      <c r="F57" s="39"/>
      <c r="G57" s="39"/>
      <c r="H57" s="42"/>
    </row>
    <row r="58" s="2" customFormat="1" ht="16.8" customHeight="1">
      <c r="A58" s="39"/>
      <c r="B58" s="42"/>
      <c r="C58" s="325" t="s">
        <v>187</v>
      </c>
      <c r="D58" s="325" t="s">
        <v>188</v>
      </c>
      <c r="E58" s="16" t="s">
        <v>179</v>
      </c>
      <c r="F58" s="326">
        <v>0.75600000000000001</v>
      </c>
      <c r="G58" s="39"/>
      <c r="H58" s="42"/>
    </row>
    <row r="59" s="2" customFormat="1">
      <c r="A59" s="39"/>
      <c r="B59" s="42"/>
      <c r="C59" s="325" t="s">
        <v>183</v>
      </c>
      <c r="D59" s="325" t="s">
        <v>184</v>
      </c>
      <c r="E59" s="16" t="s">
        <v>179</v>
      </c>
      <c r="F59" s="326">
        <v>0.75600000000000001</v>
      </c>
      <c r="G59" s="39"/>
      <c r="H59" s="42"/>
    </row>
    <row r="60" s="2" customFormat="1" ht="16.8" customHeight="1">
      <c r="A60" s="39"/>
      <c r="B60" s="42"/>
      <c r="C60" s="325" t="s">
        <v>192</v>
      </c>
      <c r="D60" s="325" t="s">
        <v>193</v>
      </c>
      <c r="E60" s="16" t="s">
        <v>179</v>
      </c>
      <c r="F60" s="326">
        <v>0.75600000000000001</v>
      </c>
      <c r="G60" s="39"/>
      <c r="H60" s="42"/>
    </row>
    <row r="61" s="2" customFormat="1" ht="16.8" customHeight="1">
      <c r="A61" s="39"/>
      <c r="B61" s="42"/>
      <c r="C61" s="325" t="s">
        <v>196</v>
      </c>
      <c r="D61" s="325" t="s">
        <v>197</v>
      </c>
      <c r="E61" s="16" t="s">
        <v>179</v>
      </c>
      <c r="F61" s="326">
        <v>0.75600000000000001</v>
      </c>
      <c r="G61" s="39"/>
      <c r="H61" s="42"/>
    </row>
    <row r="62" s="2" customFormat="1" ht="16.8" customHeight="1">
      <c r="A62" s="39"/>
      <c r="B62" s="42"/>
      <c r="C62" s="325" t="s">
        <v>235</v>
      </c>
      <c r="D62" s="325" t="s">
        <v>236</v>
      </c>
      <c r="E62" s="16" t="s">
        <v>179</v>
      </c>
      <c r="F62" s="326">
        <v>0.75600000000000001</v>
      </c>
      <c r="G62" s="39"/>
      <c r="H62" s="42"/>
    </row>
    <row r="63" s="2" customFormat="1" ht="7.44" customHeight="1">
      <c r="A63" s="39"/>
      <c r="B63" s="195"/>
      <c r="C63" s="196"/>
      <c r="D63" s="196"/>
      <c r="E63" s="196"/>
      <c r="F63" s="196"/>
      <c r="G63" s="196"/>
      <c r="H63" s="42"/>
    </row>
    <row r="64" s="2" customFormat="1">
      <c r="A64" s="39"/>
      <c r="B64" s="39"/>
      <c r="C64" s="39"/>
      <c r="D64" s="39"/>
      <c r="E64" s="39"/>
      <c r="F64" s="39"/>
      <c r="G64" s="39"/>
      <c r="H64" s="39"/>
    </row>
  </sheetData>
  <sheetProtection sheet="1" formatColumns="0" formatRows="0" objects="1" scenarios="1" spinCount="100000" saltValue="mBWsKtAMbVCZz49ond476XhvoiYqMYViirF92tzWDT6+HgqPyLhFEKQVys72a3d5UDHICXbDVauIIxdAOqPW8g==" hashValue="E5HvpEVRztXba+h54H3VwhCqmkXPrKSTA83h/eibrvWqlySaeEZlHrjU9oFx5nM8We7HqJhtNnCdXx3Dbv488g==" algorithmName="SHA-512" password="C549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DESKTOP-9G0H08V\HP</dc:creator>
  <cp:lastModifiedBy>DESKTOP-9G0H08V\HP</cp:lastModifiedBy>
  <dcterms:created xsi:type="dcterms:W3CDTF">2024-09-30T13:17:25Z</dcterms:created>
  <dcterms:modified xsi:type="dcterms:W3CDTF">2024-09-30T13:17:28Z</dcterms:modified>
</cp:coreProperties>
</file>