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Ľubomír\Desktop\projekty\verejne_obstaravania\VO_MediaRik_Domasa_PPA\PPA_Rozpr_les_podklady_usmernenia\final_prilohy\"/>
    </mc:Choice>
  </mc:AlternateContent>
  <xr:revisionPtr revIDLastSave="0" documentId="13_ncr:1_{445F14F3-7538-420C-99AF-9AED1C298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itulácia stavby" sheetId="1" r:id="rId1"/>
    <sheet name="01 - Architektonicko stav..." sheetId="2" r:id="rId2"/>
    <sheet name="02 - Zdravotechnika" sheetId="3" r:id="rId3"/>
    <sheet name="03 - Elektroinštalácia" sheetId="4" r:id="rId4"/>
    <sheet name="04 - Komín" sheetId="5" r:id="rId5"/>
    <sheet name="03 - Architektonicko stav..." sheetId="6" r:id="rId6"/>
    <sheet name="04 - Architektonicko stav..." sheetId="7" r:id="rId7"/>
    <sheet name="04 - SO 04 Spevnené plochy" sheetId="8" r:id="rId8"/>
    <sheet name="05 - SO 05 Prekážkovú dráhu" sheetId="9" r:id="rId9"/>
  </sheets>
  <definedNames>
    <definedName name="_xlnm._FilterDatabase" localSheetId="1" hidden="1">'01 - Architektonicko stav...'!$C$134:$K$233</definedName>
    <definedName name="_xlnm._FilterDatabase" localSheetId="2" hidden="1">'02 - Zdravotechnika'!$C$123:$K$140</definedName>
    <definedName name="_xlnm._FilterDatabase" localSheetId="5" hidden="1">'03 - Architektonicko stav...'!$C$128:$K$159</definedName>
    <definedName name="_xlnm._FilterDatabase" localSheetId="3" hidden="1">'03 - Elektroinštalácia'!$C$123:$K$206</definedName>
    <definedName name="_xlnm._FilterDatabase" localSheetId="6" hidden="1">'04 - Architektonicko stav...'!$C$128:$K$158</definedName>
    <definedName name="_xlnm._FilterDatabase" localSheetId="4" hidden="1">'04 - Komín'!$C$122:$K$137</definedName>
    <definedName name="_xlnm._FilterDatabase" localSheetId="7" hidden="1">'04 - SO 04 Spevnené plochy'!$C$119:$K$141</definedName>
    <definedName name="_xlnm._FilterDatabase" localSheetId="8" hidden="1">'05 - SO 05 Prekážkovú dráhu'!$C$118:$K$127</definedName>
    <definedName name="_xlnm.Print_Titles" localSheetId="1">'01 - Architektonicko stav...'!$134:$134</definedName>
    <definedName name="_xlnm.Print_Titles" localSheetId="2">'02 - Zdravotechnika'!$123:$123</definedName>
    <definedName name="_xlnm.Print_Titles" localSheetId="5">'03 - Architektonicko stav...'!$128:$128</definedName>
    <definedName name="_xlnm.Print_Titles" localSheetId="3">'03 - Elektroinštalácia'!$123:$123</definedName>
    <definedName name="_xlnm.Print_Titles" localSheetId="6">'04 - Architektonicko stav...'!$128:$128</definedName>
    <definedName name="_xlnm.Print_Titles" localSheetId="4">'04 - Komín'!$122:$122</definedName>
    <definedName name="_xlnm.Print_Titles" localSheetId="7">'04 - SO 04 Spevnené plochy'!$119:$119</definedName>
    <definedName name="_xlnm.Print_Titles" localSheetId="8">'05 - SO 05 Prekážkovú dráhu'!$118:$118</definedName>
    <definedName name="_xlnm.Print_Titles" localSheetId="0">'Rekapitulácia stavby'!$92:$92</definedName>
    <definedName name="_xlnm.Print_Area" localSheetId="1">'01 - Architektonicko stav...'!$C$4:$J$76,'01 - Architektonicko stav...'!$C$82:$J$114,'01 - Architektonicko stav...'!$C$120:$J$233</definedName>
    <definedName name="_xlnm.Print_Area" localSheetId="2">'02 - Zdravotechnika'!$C$4:$J$76,'02 - Zdravotechnika'!$C$82:$J$103,'02 - Zdravotechnika'!$C$109:$J$140</definedName>
    <definedName name="_xlnm.Print_Area" localSheetId="5">'03 - Architektonicko stav...'!$C$4:$J$76,'03 - Architektonicko stav...'!$C$82:$J$108,'03 - Architektonicko stav...'!$C$114:$J$159</definedName>
    <definedName name="_xlnm.Print_Area" localSheetId="3">'03 - Elektroinštalácia'!$C$4:$J$76,'03 - Elektroinštalácia'!$C$82:$J$103,'03 - Elektroinštalácia'!$C$109:$J$206</definedName>
    <definedName name="_xlnm.Print_Area" localSheetId="6">'04 - Architektonicko stav...'!$C$4:$J$76,'04 - Architektonicko stav...'!$C$82:$J$108,'04 - Architektonicko stav...'!$C$114:$J$158</definedName>
    <definedName name="_xlnm.Print_Area" localSheetId="4">'04 - Komín'!$C$4:$J$76,'04 - Komín'!$C$82:$J$102,'04 - Komín'!$C$108:$J$137</definedName>
    <definedName name="_xlnm.Print_Area" localSheetId="7">'04 - SO 04 Spevnené plochy'!$C$4:$J$76,'04 - SO 04 Spevnené plochy'!$C$82:$J$101,'04 - SO 04 Spevnené plochy'!$C$107:$J$141</definedName>
    <definedName name="_xlnm.Print_Area" localSheetId="8">'05 - SO 05 Prekážkovú dráhu'!$C$4:$J$76,'05 - SO 05 Prekážkovú dráhu'!$C$82:$J$100,'05 - SO 05 Prekážkovú dráhu'!$C$106:$J$127</definedName>
    <definedName name="_xlnm.Print_Area" localSheetId="0">'Rekapitulácia stavby'!$D$4:$AO$76,'Rekapitulácia stavby'!$C$82:$AQ$106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105" i="1"/>
  <c r="J35" i="9"/>
  <c r="AX105" i="1"/>
  <c r="BI127" i="9"/>
  <c r="BH127" i="9"/>
  <c r="BG127" i="9"/>
  <c r="BE127" i="9"/>
  <c r="T127" i="9"/>
  <c r="T126" i="9" s="1"/>
  <c r="R127" i="9"/>
  <c r="R126" i="9"/>
  <c r="P127" i="9"/>
  <c r="P126" i="9" s="1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F115" i="9"/>
  <c r="F113" i="9"/>
  <c r="E111" i="9"/>
  <c r="F91" i="9"/>
  <c r="F89" i="9"/>
  <c r="E87" i="9"/>
  <c r="J24" i="9"/>
  <c r="E24" i="9"/>
  <c r="J92" i="9" s="1"/>
  <c r="J23" i="9"/>
  <c r="J21" i="9"/>
  <c r="E21" i="9"/>
  <c r="J91" i="9" s="1"/>
  <c r="J20" i="9"/>
  <c r="J18" i="9"/>
  <c r="E18" i="9"/>
  <c r="F116" i="9" s="1"/>
  <c r="J17" i="9"/>
  <c r="J12" i="9"/>
  <c r="J113" i="9" s="1"/>
  <c r="E7" i="9"/>
  <c r="E109" i="9" s="1"/>
  <c r="J37" i="8"/>
  <c r="J36" i="8"/>
  <c r="AY104" i="1" s="1"/>
  <c r="J35" i="8"/>
  <c r="AX104" i="1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0" i="8"/>
  <c r="BH130" i="8"/>
  <c r="BG130" i="8"/>
  <c r="BE130" i="8"/>
  <c r="T130" i="8"/>
  <c r="T129" i="8"/>
  <c r="R130" i="8"/>
  <c r="R129" i="8" s="1"/>
  <c r="P130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F116" i="8"/>
  <c r="F114" i="8"/>
  <c r="E112" i="8"/>
  <c r="F91" i="8"/>
  <c r="F89" i="8"/>
  <c r="E87" i="8"/>
  <c r="J24" i="8"/>
  <c r="E24" i="8"/>
  <c r="J117" i="8" s="1"/>
  <c r="J23" i="8"/>
  <c r="J21" i="8"/>
  <c r="E21" i="8"/>
  <c r="J116" i="8" s="1"/>
  <c r="J20" i="8"/>
  <c r="J18" i="8"/>
  <c r="E18" i="8"/>
  <c r="F92" i="8" s="1"/>
  <c r="J17" i="8"/>
  <c r="J12" i="8"/>
  <c r="J114" i="8" s="1"/>
  <c r="E7" i="8"/>
  <c r="E110" i="8"/>
  <c r="J39" i="7"/>
  <c r="J38" i="7"/>
  <c r="AY103" i="1" s="1"/>
  <c r="J37" i="7"/>
  <c r="AX103" i="1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3" i="7"/>
  <c r="BH143" i="7"/>
  <c r="BG143" i="7"/>
  <c r="BE143" i="7"/>
  <c r="T143" i="7"/>
  <c r="T142" i="7"/>
  <c r="R143" i="7"/>
  <c r="R142" i="7" s="1"/>
  <c r="P143" i="7"/>
  <c r="P142" i="7"/>
  <c r="BI141" i="7"/>
  <c r="BH141" i="7"/>
  <c r="BG141" i="7"/>
  <c r="BE141" i="7"/>
  <c r="T141" i="7"/>
  <c r="T140" i="7" s="1"/>
  <c r="R141" i="7"/>
  <c r="R140" i="7"/>
  <c r="P141" i="7"/>
  <c r="P140" i="7" s="1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F125" i="7"/>
  <c r="F123" i="7"/>
  <c r="E121" i="7"/>
  <c r="F93" i="7"/>
  <c r="F91" i="7"/>
  <c r="E89" i="7"/>
  <c r="J26" i="7"/>
  <c r="E26" i="7"/>
  <c r="J126" i="7"/>
  <c r="J25" i="7"/>
  <c r="J23" i="7"/>
  <c r="E23" i="7"/>
  <c r="J125" i="7"/>
  <c r="J22" i="7"/>
  <c r="J20" i="7"/>
  <c r="E20" i="7"/>
  <c r="F126" i="7"/>
  <c r="J19" i="7"/>
  <c r="J14" i="7"/>
  <c r="J123" i="7" s="1"/>
  <c r="E7" i="7"/>
  <c r="E117" i="7"/>
  <c r="J39" i="6"/>
  <c r="J38" i="6"/>
  <c r="AY101" i="1"/>
  <c r="J37" i="6"/>
  <c r="AX101" i="1" s="1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3" i="6"/>
  <c r="BH143" i="6"/>
  <c r="BG143" i="6"/>
  <c r="BE143" i="6"/>
  <c r="T143" i="6"/>
  <c r="T142" i="6"/>
  <c r="R143" i="6"/>
  <c r="R142" i="6" s="1"/>
  <c r="P143" i="6"/>
  <c r="P142" i="6"/>
  <c r="BI141" i="6"/>
  <c r="BH141" i="6"/>
  <c r="BG141" i="6"/>
  <c r="BE141" i="6"/>
  <c r="T141" i="6"/>
  <c r="T140" i="6" s="1"/>
  <c r="R141" i="6"/>
  <c r="R140" i="6"/>
  <c r="P141" i="6"/>
  <c r="P140" i="6" s="1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F125" i="6"/>
  <c r="F123" i="6"/>
  <c r="E121" i="6"/>
  <c r="F93" i="6"/>
  <c r="F91" i="6"/>
  <c r="E89" i="6"/>
  <c r="J26" i="6"/>
  <c r="E26" i="6"/>
  <c r="J94" i="6"/>
  <c r="J25" i="6"/>
  <c r="J23" i="6"/>
  <c r="E23" i="6"/>
  <c r="J125" i="6"/>
  <c r="J22" i="6"/>
  <c r="J20" i="6"/>
  <c r="E20" i="6"/>
  <c r="F126" i="6"/>
  <c r="J19" i="6"/>
  <c r="J14" i="6"/>
  <c r="J91" i="6" s="1"/>
  <c r="E7" i="6"/>
  <c r="E117" i="6"/>
  <c r="J39" i="5"/>
  <c r="J38" i="5"/>
  <c r="AY99" i="1"/>
  <c r="J37" i="5"/>
  <c r="AX99" i="1" s="1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F119" i="5"/>
  <c r="F117" i="5"/>
  <c r="E115" i="5"/>
  <c r="F93" i="5"/>
  <c r="F91" i="5"/>
  <c r="E89" i="5"/>
  <c r="J26" i="5"/>
  <c r="E26" i="5"/>
  <c r="J94" i="5"/>
  <c r="J25" i="5"/>
  <c r="J23" i="5"/>
  <c r="E23" i="5"/>
  <c r="J93" i="5"/>
  <c r="J22" i="5"/>
  <c r="J20" i="5"/>
  <c r="E20" i="5"/>
  <c r="F94" i="5"/>
  <c r="J19" i="5"/>
  <c r="J14" i="5"/>
  <c r="J117" i="5" s="1"/>
  <c r="E7" i="5"/>
  <c r="E111" i="5"/>
  <c r="J39" i="4"/>
  <c r="J38" i="4"/>
  <c r="AY98" i="1"/>
  <c r="J37" i="4"/>
  <c r="AX98" i="1" s="1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F120" i="4"/>
  <c r="F118" i="4"/>
  <c r="E116" i="4"/>
  <c r="F93" i="4"/>
  <c r="F91" i="4"/>
  <c r="E89" i="4"/>
  <c r="J26" i="4"/>
  <c r="E26" i="4"/>
  <c r="J121" i="4"/>
  <c r="J25" i="4"/>
  <c r="J23" i="4"/>
  <c r="E23" i="4"/>
  <c r="J120" i="4"/>
  <c r="J22" i="4"/>
  <c r="J20" i="4"/>
  <c r="E20" i="4"/>
  <c r="F94" i="4"/>
  <c r="J19" i="4"/>
  <c r="J14" i="4"/>
  <c r="J91" i="4" s="1"/>
  <c r="E7" i="4"/>
  <c r="E112" i="4" s="1"/>
  <c r="J39" i="3"/>
  <c r="J38" i="3"/>
  <c r="AY97" i="1"/>
  <c r="J37" i="3"/>
  <c r="AX97" i="1" s="1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F120" i="3"/>
  <c r="F118" i="3"/>
  <c r="E116" i="3"/>
  <c r="F93" i="3"/>
  <c r="F91" i="3"/>
  <c r="E89" i="3"/>
  <c r="J26" i="3"/>
  <c r="E26" i="3"/>
  <c r="J121" i="3"/>
  <c r="J25" i="3"/>
  <c r="J23" i="3"/>
  <c r="E23" i="3"/>
  <c r="J120" i="3"/>
  <c r="J22" i="3"/>
  <c r="J20" i="3"/>
  <c r="E20" i="3"/>
  <c r="F94" i="3"/>
  <c r="J19" i="3"/>
  <c r="J14" i="3"/>
  <c r="J118" i="3" s="1"/>
  <c r="E7" i="3"/>
  <c r="E112" i="3"/>
  <c r="J39" i="2"/>
  <c r="J38" i="2"/>
  <c r="AY96" i="1"/>
  <c r="J37" i="2"/>
  <c r="AX96" i="1" s="1"/>
  <c r="BI233" i="2"/>
  <c r="BH233" i="2"/>
  <c r="BG233" i="2"/>
  <c r="BE233" i="2"/>
  <c r="T233" i="2"/>
  <c r="T232" i="2"/>
  <c r="R233" i="2"/>
  <c r="R232" i="2" s="1"/>
  <c r="P233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8" i="2"/>
  <c r="BH158" i="2"/>
  <c r="BG158" i="2"/>
  <c r="BE158" i="2"/>
  <c r="T158" i="2"/>
  <c r="T157" i="2" s="1"/>
  <c r="R158" i="2"/>
  <c r="R157" i="2"/>
  <c r="P158" i="2"/>
  <c r="P157" i="2" s="1"/>
  <c r="BI156" i="2"/>
  <c r="BH156" i="2"/>
  <c r="BG156" i="2"/>
  <c r="BE156" i="2"/>
  <c r="T156" i="2"/>
  <c r="T155" i="2"/>
  <c r="R156" i="2"/>
  <c r="R155" i="2" s="1"/>
  <c r="P156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F131" i="2"/>
  <c r="F129" i="2"/>
  <c r="E127" i="2"/>
  <c r="F93" i="2"/>
  <c r="F91" i="2"/>
  <c r="E89" i="2"/>
  <c r="J26" i="2"/>
  <c r="E26" i="2"/>
  <c r="J94" i="2"/>
  <c r="J25" i="2"/>
  <c r="J23" i="2"/>
  <c r="E23" i="2"/>
  <c r="J131" i="2"/>
  <c r="J22" i="2"/>
  <c r="J20" i="2"/>
  <c r="E20" i="2"/>
  <c r="F132" i="2"/>
  <c r="J19" i="2"/>
  <c r="J14" i="2"/>
  <c r="J129" i="2" s="1"/>
  <c r="E7" i="2"/>
  <c r="E123" i="2" s="1"/>
  <c r="L90" i="1"/>
  <c r="AM90" i="1"/>
  <c r="AM89" i="1"/>
  <c r="L89" i="1"/>
  <c r="AM87" i="1"/>
  <c r="L87" i="1"/>
  <c r="L85" i="1"/>
  <c r="L84" i="1"/>
  <c r="J228" i="2"/>
  <c r="J220" i="2"/>
  <c r="BK206" i="2"/>
  <c r="BK179" i="2"/>
  <c r="J222" i="2"/>
  <c r="J147" i="2"/>
  <c r="J211" i="2"/>
  <c r="BK141" i="2"/>
  <c r="J167" i="2"/>
  <c r="J154" i="2"/>
  <c r="J139" i="3"/>
  <c r="BK128" i="3"/>
  <c r="BK132" i="3"/>
  <c r="BK174" i="4"/>
  <c r="BK156" i="4"/>
  <c r="J145" i="4"/>
  <c r="J204" i="4"/>
  <c r="BK173" i="4"/>
  <c r="J170" i="4"/>
  <c r="BK139" i="4"/>
  <c r="J172" i="4"/>
  <c r="J151" i="4"/>
  <c r="J137" i="4"/>
  <c r="J133" i="5"/>
  <c r="BK135" i="5"/>
  <c r="BK156" i="6"/>
  <c r="BK138" i="6"/>
  <c r="BK158" i="6"/>
  <c r="J147" i="6"/>
  <c r="J132" i="6"/>
  <c r="J149" i="7"/>
  <c r="J136" i="7"/>
  <c r="J155" i="7"/>
  <c r="BK147" i="7"/>
  <c r="BK134" i="7"/>
  <c r="BK128" i="8"/>
  <c r="BK138" i="8"/>
  <c r="J124" i="8"/>
  <c r="J124" i="9"/>
  <c r="J233" i="2"/>
  <c r="BK224" i="2"/>
  <c r="BK209" i="2"/>
  <c r="BK194" i="2"/>
  <c r="BK176" i="2"/>
  <c r="J186" i="2"/>
  <c r="J189" i="2"/>
  <c r="J215" i="2"/>
  <c r="BK192" i="2"/>
  <c r="BK178" i="2"/>
  <c r="J169" i="2"/>
  <c r="BK156" i="2"/>
  <c r="BK193" i="2"/>
  <c r="BK180" i="2"/>
  <c r="BK138" i="2"/>
  <c r="BK162" i="2"/>
  <c r="BK140" i="2"/>
  <c r="BK137" i="3"/>
  <c r="J206" i="4"/>
  <c r="J197" i="4"/>
  <c r="BK183" i="4"/>
  <c r="J178" i="4"/>
  <c r="J159" i="4"/>
  <c r="BK231" i="2"/>
  <c r="BK223" i="2"/>
  <c r="BK217" i="2"/>
  <c r="BK211" i="2"/>
  <c r="BK200" i="2"/>
  <c r="J191" i="2"/>
  <c r="BK174" i="2"/>
  <c r="BK221" i="2"/>
  <c r="J190" i="2"/>
  <c r="J219" i="2"/>
  <c r="BK214" i="2"/>
  <c r="J207" i="2"/>
  <c r="J196" i="2"/>
  <c r="BK190" i="2"/>
  <c r="BK181" i="2"/>
  <c r="BK169" i="2"/>
  <c r="BK165" i="2"/>
  <c r="J151" i="2"/>
  <c r="BK143" i="2"/>
  <c r="J170" i="2"/>
  <c r="BK142" i="2"/>
  <c r="J146" i="2"/>
  <c r="J180" i="2"/>
  <c r="BK163" i="2"/>
  <c r="BK149" i="2"/>
  <c r="J142" i="2"/>
  <c r="J127" i="3"/>
  <c r="BK133" i="3"/>
  <c r="J168" i="4"/>
  <c r="J156" i="4"/>
  <c r="BK204" i="4"/>
  <c r="BK195" i="4"/>
  <c r="BK186" i="4"/>
  <c r="J176" i="4"/>
  <c r="J161" i="4"/>
  <c r="BK153" i="4"/>
  <c r="BK148" i="4"/>
  <c r="BK137" i="4"/>
  <c r="J130" i="4"/>
  <c r="J195" i="4"/>
  <c r="J166" i="4"/>
  <c r="BK167" i="4"/>
  <c r="J133" i="4"/>
  <c r="J186" i="4"/>
  <c r="BK136" i="4"/>
  <c r="J144" i="4"/>
  <c r="BK134" i="4"/>
  <c r="J134" i="5"/>
  <c r="J137" i="5"/>
  <c r="BK134" i="5"/>
  <c r="BK126" i="5"/>
  <c r="BK151" i="6"/>
  <c r="BK147" i="6"/>
  <c r="J134" i="6"/>
  <c r="BK155" i="6"/>
  <c r="J146" i="6"/>
  <c r="BK137" i="6"/>
  <c r="BK141" i="6"/>
  <c r="J151" i="7"/>
  <c r="BK141" i="7"/>
  <c r="BK155" i="7"/>
  <c r="BK150" i="7"/>
  <c r="J137" i="7"/>
  <c r="J132" i="7"/>
  <c r="J136" i="8"/>
  <c r="BK124" i="8"/>
  <c r="BK133" i="8"/>
  <c r="BK127" i="8"/>
  <c r="BK125" i="9"/>
  <c r="BK172" i="2"/>
  <c r="BK148" i="2"/>
  <c r="J144" i="2"/>
  <c r="BK154" i="2"/>
  <c r="BK140" i="3"/>
  <c r="J134" i="3"/>
  <c r="J129" i="3"/>
  <c r="J130" i="3"/>
  <c r="J174" i="4"/>
  <c r="BK172" i="4"/>
  <c r="J160" i="4"/>
  <c r="J149" i="4"/>
  <c r="J205" i="4"/>
  <c r="BK202" i="4"/>
  <c r="J193" i="4"/>
  <c r="J187" i="4"/>
  <c r="J179" i="4"/>
  <c r="BK168" i="4"/>
  <c r="BK158" i="4"/>
  <c r="J153" i="4"/>
  <c r="BK150" i="4"/>
  <c r="J140" i="4"/>
  <c r="J134" i="4"/>
  <c r="BK196" i="4"/>
  <c r="J175" i="4"/>
  <c r="J163" i="4"/>
  <c r="J182" i="4"/>
  <c r="BK157" i="4"/>
  <c r="BK194" i="4"/>
  <c r="J181" i="4"/>
  <c r="J171" i="4"/>
  <c r="BK127" i="4"/>
  <c r="BK149" i="4"/>
  <c r="J131" i="4"/>
  <c r="J132" i="4"/>
  <c r="J126" i="4"/>
  <c r="BK127" i="5"/>
  <c r="J129" i="5"/>
  <c r="BK129" i="5"/>
  <c r="J159" i="6"/>
  <c r="J151" i="6"/>
  <c r="BK146" i="6"/>
  <c r="J136" i="6"/>
  <c r="J156" i="6"/>
  <c r="J152" i="6"/>
  <c r="BK139" i="6"/>
  <c r="BK136" i="6"/>
  <c r="BK143" i="6"/>
  <c r="BK139" i="7"/>
  <c r="J134" i="7"/>
  <c r="BK158" i="7"/>
  <c r="J154" i="7"/>
  <c r="BK149" i="7"/>
  <c r="J139" i="7"/>
  <c r="J135" i="7"/>
  <c r="J140" i="8"/>
  <c r="J138" i="8"/>
  <c r="J126" i="8"/>
  <c r="J123" i="8"/>
  <c r="BK136" i="8"/>
  <c r="BK130" i="8"/>
  <c r="BK135" i="8"/>
  <c r="BK127" i="9"/>
  <c r="J125" i="9"/>
  <c r="J122" i="9"/>
  <c r="J231" i="2"/>
  <c r="BK222" i="2"/>
  <c r="J218" i="2"/>
  <c r="J212" i="2"/>
  <c r="BK197" i="2"/>
  <c r="BK183" i="2"/>
  <c r="J139" i="2"/>
  <c r="BK207" i="2"/>
  <c r="J225" i="2"/>
  <c r="BK218" i="2"/>
  <c r="J209" i="2"/>
  <c r="J197" i="2"/>
  <c r="BK189" i="2"/>
  <c r="J177" i="2"/>
  <c r="BK168" i="2"/>
  <c r="J163" i="2"/>
  <c r="J153" i="2"/>
  <c r="BK144" i="2"/>
  <c r="BK173" i="2"/>
  <c r="J174" i="2"/>
  <c r="J166" i="2"/>
  <c r="BK153" i="2"/>
  <c r="BK145" i="2"/>
  <c r="BK139" i="2"/>
  <c r="BK139" i="3"/>
  <c r="BK130" i="3"/>
  <c r="BK134" i="3"/>
  <c r="BK170" i="4"/>
  <c r="J157" i="4"/>
  <c r="BK145" i="4"/>
  <c r="BK192" i="4"/>
  <c r="J183" i="4"/>
  <c r="J155" i="4"/>
  <c r="BK147" i="4"/>
  <c r="J139" i="4"/>
  <c r="BK132" i="4"/>
  <c r="J202" i="4"/>
  <c r="J162" i="4"/>
  <c r="BK201" i="4"/>
  <c r="J141" i="2"/>
  <c r="J194" i="2"/>
  <c r="BK152" i="2"/>
  <c r="J165" i="2"/>
  <c r="J143" i="2"/>
  <c r="J140" i="3"/>
  <c r="J133" i="3"/>
  <c r="J184" i="4"/>
  <c r="BK164" i="4"/>
  <c r="BK152" i="4"/>
  <c r="J142" i="4"/>
  <c r="BK126" i="4"/>
  <c r="BK171" i="4"/>
  <c r="J135" i="4"/>
  <c r="BK187" i="4"/>
  <c r="J158" i="4"/>
  <c r="J127" i="4"/>
  <c r="BK136" i="5"/>
  <c r="BK152" i="6"/>
  <c r="J135" i="6"/>
  <c r="J153" i="6"/>
  <c r="J138" i="6"/>
  <c r="J139" i="6"/>
  <c r="J143" i="7"/>
  <c r="BK132" i="7"/>
  <c r="J152" i="7"/>
  <c r="J141" i="7"/>
  <c r="BK133" i="7"/>
  <c r="J130" i="8"/>
  <c r="BK137" i="8"/>
  <c r="BK123" i="8"/>
  <c r="J123" i="9"/>
  <c r="J230" i="2"/>
  <c r="J216" i="2"/>
  <c r="BK205" i="2"/>
  <c r="BK177" i="2"/>
  <c r="J198" i="2"/>
  <c r="J224" i="2"/>
  <c r="BK212" i="2"/>
  <c r="J200" i="2"/>
  <c r="BK188" i="2"/>
  <c r="J171" i="2"/>
  <c r="J161" i="2"/>
  <c r="J138" i="2"/>
  <c r="J208" i="2"/>
  <c r="J140" i="2"/>
  <c r="J156" i="2"/>
  <c r="AS100" i="1"/>
  <c r="J135" i="3"/>
  <c r="BK135" i="3"/>
  <c r="BK205" i="4"/>
  <c r="J191" i="4"/>
  <c r="J180" i="4"/>
  <c r="BK176" i="4"/>
  <c r="J169" i="4"/>
  <c r="BK155" i="4"/>
  <c r="BK203" i="4"/>
  <c r="BK188" i="4"/>
  <c r="BK169" i="4"/>
  <c r="J154" i="4"/>
  <c r="J141" i="4"/>
  <c r="BK133" i="4"/>
  <c r="BK178" i="4"/>
  <c r="J165" i="4"/>
  <c r="BK191" i="4"/>
  <c r="BK142" i="4"/>
  <c r="J143" i="4"/>
  <c r="J157" i="7"/>
  <c r="BK151" i="7"/>
  <c r="BK138" i="7"/>
  <c r="J141" i="8"/>
  <c r="J127" i="8"/>
  <c r="BK134" i="8"/>
  <c r="BK126" i="8"/>
  <c r="J125" i="8"/>
  <c r="J127" i="9"/>
  <c r="BK228" i="2"/>
  <c r="J221" i="2"/>
  <c r="BK204" i="2"/>
  <c r="BK184" i="2"/>
  <c r="J184" i="2"/>
  <c r="J188" i="2"/>
  <c r="J217" i="2"/>
  <c r="BK202" i="2"/>
  <c r="BK187" i="2"/>
  <c r="J172" i="2"/>
  <c r="J162" i="2"/>
  <c r="J148" i="2"/>
  <c r="J181" i="2"/>
  <c r="BK170" i="2"/>
  <c r="J206" i="2"/>
  <c r="J158" i="2"/>
  <c r="AS102" i="1"/>
  <c r="J138" i="3"/>
  <c r="BK129" i="3"/>
  <c r="BK182" i="4"/>
  <c r="BK162" i="4"/>
  <c r="J152" i="4"/>
  <c r="J138" i="4"/>
  <c r="J190" i="4"/>
  <c r="J201" i="4"/>
  <c r="J128" i="4"/>
  <c r="BK165" i="4"/>
  <c r="BK130" i="4"/>
  <c r="J126" i="5"/>
  <c r="J130" i="5"/>
  <c r="BK153" i="6"/>
  <c r="BK133" i="6"/>
  <c r="BK150" i="6"/>
  <c r="J133" i="6"/>
  <c r="J141" i="6"/>
  <c r="BK146" i="7"/>
  <c r="BK135" i="7"/>
  <c r="BK154" i="7"/>
  <c r="BK143" i="7"/>
  <c r="BK139" i="8"/>
  <c r="BK125" i="8"/>
  <c r="J132" i="8"/>
  <c r="J133" i="8"/>
  <c r="BK124" i="9"/>
  <c r="BK230" i="2"/>
  <c r="BK219" i="2"/>
  <c r="BK208" i="2"/>
  <c r="J187" i="2"/>
  <c r="J173" i="2"/>
  <c r="J203" i="2"/>
  <c r="BK220" i="2"/>
  <c r="BK210" i="2"/>
  <c r="J193" i="2"/>
  <c r="BK182" i="2"/>
  <c r="BK167" i="2"/>
  <c r="J152" i="2"/>
  <c r="J192" i="2"/>
  <c r="J176" i="2"/>
  <c r="J145" i="2"/>
  <c r="BK161" i="2"/>
  <c r="BK146" i="2"/>
  <c r="J137" i="3"/>
  <c r="J128" i="3"/>
  <c r="J203" i="4"/>
  <c r="BK193" i="4"/>
  <c r="BK184" i="4"/>
  <c r="BK177" i="4"/>
  <c r="BK166" i="4"/>
  <c r="J148" i="4"/>
  <c r="BK197" i="4"/>
  <c r="BK180" i="4"/>
  <c r="BK163" i="4"/>
  <c r="J146" i="4"/>
  <c r="J136" i="4"/>
  <c r="J194" i="4"/>
  <c r="BK181" i="4"/>
  <c r="BK175" i="4"/>
  <c r="J150" i="4"/>
  <c r="BK135" i="4"/>
  <c r="BK130" i="5"/>
  <c r="BK133" i="5"/>
  <c r="J133" i="7"/>
  <c r="BK132" i="8"/>
  <c r="BK227" i="2"/>
  <c r="J213" i="2"/>
  <c r="BK196" i="2"/>
  <c r="J178" i="2"/>
  <c r="J210" i="2"/>
  <c r="BK143" i="4"/>
  <c r="J164" i="4"/>
  <c r="BK140" i="4"/>
  <c r="J132" i="5"/>
  <c r="J136" i="5"/>
  <c r="BK132" i="5"/>
  <c r="J150" i="6"/>
  <c r="BK132" i="6"/>
  <c r="J143" i="6"/>
  <c r="BK134" i="6"/>
  <c r="J150" i="7"/>
  <c r="BK137" i="7"/>
  <c r="J158" i="7"/>
  <c r="J147" i="7"/>
  <c r="J227" i="2"/>
  <c r="BK215" i="2"/>
  <c r="BK203" i="2"/>
  <c r="BK186" i="2"/>
  <c r="J201" i="2"/>
  <c r="J202" i="2"/>
  <c r="BK216" i="2"/>
  <c r="BK201" i="2"/>
  <c r="J183" i="2"/>
  <c r="BK166" i="2"/>
  <c r="J149" i="2"/>
  <c r="J182" i="2"/>
  <c r="J204" i="2"/>
  <c r="BK151" i="2"/>
  <c r="BK147" i="2"/>
  <c r="AS95" i="1"/>
  <c r="BK206" i="4"/>
  <c r="J198" i="4"/>
  <c r="BK190" i="4"/>
  <c r="J173" i="4"/>
  <c r="BK161" i="4"/>
  <c r="BK146" i="4"/>
  <c r="J199" i="4"/>
  <c r="J196" i="4"/>
  <c r="BK159" i="4"/>
  <c r="J189" i="4"/>
  <c r="BK160" i="4"/>
  <c r="BK138" i="4"/>
  <c r="BK137" i="5"/>
  <c r="J127" i="5"/>
  <c r="J125" i="5"/>
  <c r="BK149" i="6"/>
  <c r="BK159" i="6"/>
  <c r="J149" i="6"/>
  <c r="BK135" i="6"/>
  <c r="BK152" i="7"/>
  <c r="J138" i="7"/>
  <c r="BK157" i="7"/>
  <c r="J146" i="7"/>
  <c r="BK141" i="8"/>
  <c r="J134" i="8"/>
  <c r="J135" i="8"/>
  <c r="J139" i="8"/>
  <c r="BK123" i="9"/>
  <c r="BK233" i="2"/>
  <c r="BK225" i="2"/>
  <c r="J214" i="2"/>
  <c r="BK198" i="2"/>
  <c r="BK171" i="2"/>
  <c r="J205" i="2"/>
  <c r="J223" i="2"/>
  <c r="BK213" i="2"/>
  <c r="BK191" i="2"/>
  <c r="J179" i="2"/>
  <c r="J168" i="2"/>
  <c r="BK158" i="2"/>
  <c r="BK138" i="3"/>
  <c r="J132" i="3"/>
  <c r="BK127" i="3"/>
  <c r="BK199" i="4"/>
  <c r="J192" i="4"/>
  <c r="BK189" i="4"/>
  <c r="BK179" i="4"/>
  <c r="J167" i="4"/>
  <c r="J147" i="4"/>
  <c r="BK198" i="4"/>
  <c r="J177" i="4"/>
  <c r="BK154" i="4"/>
  <c r="BK144" i="4"/>
  <c r="BK131" i="4"/>
  <c r="J188" i="4"/>
  <c r="BK141" i="4"/>
  <c r="BK151" i="4"/>
  <c r="BK128" i="4"/>
  <c r="J135" i="5"/>
  <c r="BK125" i="5"/>
  <c r="J155" i="6"/>
  <c r="J137" i="6"/>
  <c r="J158" i="6"/>
  <c r="BK136" i="7"/>
  <c r="J137" i="8"/>
  <c r="BK140" i="8"/>
  <c r="J128" i="8"/>
  <c r="BK122" i="9"/>
  <c r="BK137" i="2" l="1"/>
  <c r="J137" i="2"/>
  <c r="J100" i="2"/>
  <c r="T164" i="2"/>
  <c r="BK185" i="2"/>
  <c r="J185" i="2"/>
  <c r="J108" i="2"/>
  <c r="P195" i="2"/>
  <c r="BK229" i="2"/>
  <c r="J229" i="2"/>
  <c r="J112" i="2"/>
  <c r="P126" i="3"/>
  <c r="T136" i="3"/>
  <c r="BK125" i="4"/>
  <c r="J125" i="4"/>
  <c r="J99" i="4"/>
  <c r="P185" i="4"/>
  <c r="R150" i="2"/>
  <c r="BK175" i="2"/>
  <c r="J175" i="2"/>
  <c r="J107" i="2" s="1"/>
  <c r="P185" i="2"/>
  <c r="BK195" i="2"/>
  <c r="J195" i="2"/>
  <c r="J109" i="2" s="1"/>
  <c r="P226" i="2"/>
  <c r="R131" i="3"/>
  <c r="R125" i="4"/>
  <c r="T185" i="4"/>
  <c r="P131" i="5"/>
  <c r="T150" i="2"/>
  <c r="P160" i="2"/>
  <c r="BK199" i="2"/>
  <c r="J199" i="2"/>
  <c r="J110" i="2" s="1"/>
  <c r="T226" i="2"/>
  <c r="R126" i="3"/>
  <c r="BK136" i="3"/>
  <c r="J136" i="3"/>
  <c r="J102" i="3"/>
  <c r="P124" i="5"/>
  <c r="T131" i="5"/>
  <c r="T131" i="6"/>
  <c r="T130" i="6"/>
  <c r="P150" i="2"/>
  <c r="BK164" i="2"/>
  <c r="J164" i="2" s="1"/>
  <c r="J106" i="2" s="1"/>
  <c r="T199" i="2"/>
  <c r="BK126" i="3"/>
  <c r="J126" i="3"/>
  <c r="J100" i="3"/>
  <c r="T131" i="3"/>
  <c r="BK129" i="4"/>
  <c r="T200" i="4"/>
  <c r="BK124" i="5"/>
  <c r="J124" i="5" s="1"/>
  <c r="J99" i="5" s="1"/>
  <c r="T128" i="5"/>
  <c r="R145" i="6"/>
  <c r="BK154" i="6"/>
  <c r="J154" i="6" s="1"/>
  <c r="J106" i="6" s="1"/>
  <c r="T157" i="6"/>
  <c r="R131" i="7"/>
  <c r="R130" i="7"/>
  <c r="T145" i="7"/>
  <c r="BK153" i="7"/>
  <c r="J153" i="7" s="1"/>
  <c r="J106" i="7" s="1"/>
  <c r="R156" i="7"/>
  <c r="BK185" i="4"/>
  <c r="J185" i="4" s="1"/>
  <c r="J101" i="4" s="1"/>
  <c r="BK131" i="5"/>
  <c r="J131" i="5"/>
  <c r="J101" i="5" s="1"/>
  <c r="R131" i="6"/>
  <c r="R130" i="6"/>
  <c r="T145" i="6"/>
  <c r="R154" i="6"/>
  <c r="BK131" i="8"/>
  <c r="J131" i="8"/>
  <c r="J100" i="8"/>
  <c r="BK150" i="2"/>
  <c r="J150" i="2"/>
  <c r="J101" i="2"/>
  <c r="P164" i="2"/>
  <c r="R175" i="2"/>
  <c r="R185" i="2"/>
  <c r="T195" i="2"/>
  <c r="R229" i="2"/>
  <c r="R122" i="8"/>
  <c r="R121" i="8"/>
  <c r="R131" i="8"/>
  <c r="R120" i="8" s="1"/>
  <c r="P125" i="4"/>
  <c r="R185" i="4"/>
  <c r="R128" i="5"/>
  <c r="R123" i="5" s="1"/>
  <c r="R148" i="6"/>
  <c r="BK157" i="6"/>
  <c r="J157" i="6"/>
  <c r="J107" i="6"/>
  <c r="P131" i="7"/>
  <c r="P130" i="7" s="1"/>
  <c r="P148" i="7"/>
  <c r="T153" i="7"/>
  <c r="BK122" i="8"/>
  <c r="J122" i="8" s="1"/>
  <c r="J98" i="8" s="1"/>
  <c r="T131" i="8"/>
  <c r="T137" i="2"/>
  <c r="T136" i="2" s="1"/>
  <c r="BK160" i="2"/>
  <c r="J160" i="2" s="1"/>
  <c r="J105" i="2" s="1"/>
  <c r="R164" i="2"/>
  <c r="R199" i="2"/>
  <c r="BK226" i="2"/>
  <c r="J226" i="2" s="1"/>
  <c r="J111" i="2" s="1"/>
  <c r="P229" i="2"/>
  <c r="BK131" i="3"/>
  <c r="J131" i="3"/>
  <c r="J101" i="3"/>
  <c r="R136" i="3"/>
  <c r="T125" i="4"/>
  <c r="BK200" i="4"/>
  <c r="J200" i="4"/>
  <c r="J102" i="4"/>
  <c r="R124" i="5"/>
  <c r="R131" i="5"/>
  <c r="BK145" i="6"/>
  <c r="J145" i="6" s="1"/>
  <c r="J104" i="6" s="1"/>
  <c r="T148" i="6"/>
  <c r="R157" i="6"/>
  <c r="R145" i="7"/>
  <c r="T148" i="7"/>
  <c r="P156" i="7"/>
  <c r="P131" i="8"/>
  <c r="R160" i="2"/>
  <c r="T175" i="2"/>
  <c r="R195" i="2"/>
  <c r="T229" i="2"/>
  <c r="P131" i="3"/>
  <c r="P129" i="4"/>
  <c r="P124" i="4"/>
  <c r="AU98" i="1"/>
  <c r="P200" i="4"/>
  <c r="T124" i="5"/>
  <c r="T123" i="5"/>
  <c r="P131" i="6"/>
  <c r="P130" i="6" s="1"/>
  <c r="P148" i="6"/>
  <c r="P157" i="6"/>
  <c r="T131" i="7"/>
  <c r="T130" i="7" s="1"/>
  <c r="P145" i="7"/>
  <c r="P153" i="7"/>
  <c r="T156" i="7"/>
  <c r="P121" i="9"/>
  <c r="P120" i="9"/>
  <c r="P119" i="9"/>
  <c r="AU105" i="1" s="1"/>
  <c r="R137" i="2"/>
  <c r="R136" i="2"/>
  <c r="T160" i="2"/>
  <c r="P199" i="2"/>
  <c r="R226" i="2"/>
  <c r="T126" i="3"/>
  <c r="T125" i="3"/>
  <c r="T124" i="3" s="1"/>
  <c r="P136" i="3"/>
  <c r="T129" i="4"/>
  <c r="BK128" i="5"/>
  <c r="J128" i="5" s="1"/>
  <c r="J100" i="5" s="1"/>
  <c r="BK131" i="6"/>
  <c r="J131" i="6"/>
  <c r="J100" i="6" s="1"/>
  <c r="P145" i="6"/>
  <c r="P154" i="6"/>
  <c r="BK131" i="7"/>
  <c r="J131" i="7"/>
  <c r="J100" i="7"/>
  <c r="BK145" i="7"/>
  <c r="J145" i="7" s="1"/>
  <c r="J104" i="7" s="1"/>
  <c r="R148" i="7"/>
  <c r="BK156" i="7"/>
  <c r="J156" i="7" s="1"/>
  <c r="J107" i="7" s="1"/>
  <c r="P122" i="8"/>
  <c r="P121" i="8"/>
  <c r="P120" i="8" s="1"/>
  <c r="AU104" i="1" s="1"/>
  <c r="BK121" i="9"/>
  <c r="J121" i="9"/>
  <c r="J98" i="9" s="1"/>
  <c r="T121" i="9"/>
  <c r="T120" i="9"/>
  <c r="T119" i="9"/>
  <c r="P137" i="2"/>
  <c r="P136" i="2"/>
  <c r="P175" i="2"/>
  <c r="T185" i="2"/>
  <c r="R129" i="4"/>
  <c r="R200" i="4"/>
  <c r="P128" i="5"/>
  <c r="BK148" i="6"/>
  <c r="J148" i="6" s="1"/>
  <c r="J105" i="6" s="1"/>
  <c r="T154" i="6"/>
  <c r="BK148" i="7"/>
  <c r="J148" i="7" s="1"/>
  <c r="J105" i="7" s="1"/>
  <c r="R153" i="7"/>
  <c r="T122" i="8"/>
  <c r="T121" i="8" s="1"/>
  <c r="T120" i="8" s="1"/>
  <c r="R121" i="9"/>
  <c r="R120" i="9"/>
  <c r="R119" i="9" s="1"/>
  <c r="BK142" i="6"/>
  <c r="J142" i="6"/>
  <c r="J102" i="6"/>
  <c r="BK140" i="6"/>
  <c r="J140" i="6"/>
  <c r="J101" i="6"/>
  <c r="BK155" i="2"/>
  <c r="J155" i="2" s="1"/>
  <c r="J102" i="2" s="1"/>
  <c r="BK157" i="2"/>
  <c r="J157" i="2"/>
  <c r="J103" i="2" s="1"/>
  <c r="BK232" i="2"/>
  <c r="J232" i="2"/>
  <c r="J113" i="2"/>
  <c r="BK140" i="7"/>
  <c r="J140" i="7"/>
  <c r="J101" i="7"/>
  <c r="BK142" i="7"/>
  <c r="J142" i="7" s="1"/>
  <c r="J102" i="7" s="1"/>
  <c r="BK129" i="8"/>
  <c r="J129" i="8"/>
  <c r="J99" i="8" s="1"/>
  <c r="BK126" i="9"/>
  <c r="J126" i="9"/>
  <c r="J99" i="9"/>
  <c r="E85" i="9"/>
  <c r="F92" i="9"/>
  <c r="J115" i="9"/>
  <c r="J116" i="9"/>
  <c r="BF122" i="9"/>
  <c r="BF124" i="9"/>
  <c r="BF125" i="9"/>
  <c r="BF127" i="9"/>
  <c r="J89" i="9"/>
  <c r="BF123" i="9"/>
  <c r="J89" i="8"/>
  <c r="J92" i="8"/>
  <c r="J91" i="8"/>
  <c r="F117" i="8"/>
  <c r="BF123" i="8"/>
  <c r="BF128" i="8"/>
  <c r="BF132" i="8"/>
  <c r="BF134" i="8"/>
  <c r="BF135" i="8"/>
  <c r="BF137" i="8"/>
  <c r="BF139" i="8"/>
  <c r="BF141" i="8"/>
  <c r="E85" i="8"/>
  <c r="BF124" i="8"/>
  <c r="BF125" i="8"/>
  <c r="BF126" i="8"/>
  <c r="BF127" i="8"/>
  <c r="BF130" i="8"/>
  <c r="BF133" i="8"/>
  <c r="BF136" i="8"/>
  <c r="BF138" i="8"/>
  <c r="BF140" i="8"/>
  <c r="J91" i="7"/>
  <c r="J93" i="7"/>
  <c r="J94" i="7"/>
  <c r="BF134" i="7"/>
  <c r="BF135" i="7"/>
  <c r="BF136" i="7"/>
  <c r="BF138" i="7"/>
  <c r="BF141" i="7"/>
  <c r="BF143" i="7"/>
  <c r="BF147" i="7"/>
  <c r="BF152" i="7"/>
  <c r="BF154" i="7"/>
  <c r="BF155" i="7"/>
  <c r="BF157" i="7"/>
  <c r="BF158" i="7"/>
  <c r="E85" i="7"/>
  <c r="F94" i="7"/>
  <c r="BF132" i="7"/>
  <c r="BF133" i="7"/>
  <c r="BF137" i="7"/>
  <c r="BF139" i="7"/>
  <c r="BF146" i="7"/>
  <c r="BF149" i="7"/>
  <c r="BF150" i="7"/>
  <c r="BF151" i="7"/>
  <c r="E85" i="6"/>
  <c r="J123" i="6"/>
  <c r="BF133" i="6"/>
  <c r="BF136" i="6"/>
  <c r="F94" i="6"/>
  <c r="J126" i="6"/>
  <c r="J93" i="6"/>
  <c r="BF132" i="6"/>
  <c r="BF137" i="6"/>
  <c r="BF138" i="6"/>
  <c r="BF146" i="6"/>
  <c r="BF139" i="6"/>
  <c r="BF141" i="6"/>
  <c r="BF147" i="6"/>
  <c r="BF151" i="6"/>
  <c r="BF152" i="6"/>
  <c r="BF155" i="6"/>
  <c r="BF156" i="6"/>
  <c r="BF158" i="6"/>
  <c r="BF134" i="6"/>
  <c r="BF135" i="6"/>
  <c r="BF143" i="6"/>
  <c r="BF149" i="6"/>
  <c r="BF150" i="6"/>
  <c r="BF153" i="6"/>
  <c r="BF159" i="6"/>
  <c r="E85" i="5"/>
  <c r="J119" i="5"/>
  <c r="BF125" i="5"/>
  <c r="BF126" i="5"/>
  <c r="BF127" i="5"/>
  <c r="BF133" i="5"/>
  <c r="J120" i="5"/>
  <c r="BF130" i="5"/>
  <c r="J91" i="5"/>
  <c r="F120" i="5"/>
  <c r="BF132" i="5"/>
  <c r="BF135" i="5"/>
  <c r="BF136" i="5"/>
  <c r="J129" i="4"/>
  <c r="J100" i="4"/>
  <c r="BF134" i="5"/>
  <c r="BF129" i="5"/>
  <c r="BF137" i="5"/>
  <c r="BF128" i="4"/>
  <c r="BF142" i="4"/>
  <c r="E85" i="4"/>
  <c r="J118" i="4"/>
  <c r="BF133" i="4"/>
  <c r="BF135" i="4"/>
  <c r="J93" i="4"/>
  <c r="F121" i="4"/>
  <c r="BF131" i="4"/>
  <c r="BF139" i="4"/>
  <c r="BF140" i="4"/>
  <c r="BF141" i="4"/>
  <c r="BF165" i="4"/>
  <c r="BF167" i="4"/>
  <c r="BF169" i="4"/>
  <c r="BF176" i="4"/>
  <c r="BF177" i="4"/>
  <c r="BF179" i="4"/>
  <c r="BF130" i="4"/>
  <c r="BF136" i="4"/>
  <c r="BF137" i="4"/>
  <c r="BF153" i="4"/>
  <c r="BF172" i="4"/>
  <c r="BF178" i="4"/>
  <c r="BF186" i="4"/>
  <c r="BF189" i="4"/>
  <c r="BF191" i="4"/>
  <c r="BF193" i="4"/>
  <c r="BF199" i="4"/>
  <c r="BF202" i="4"/>
  <c r="BF204" i="4"/>
  <c r="BF163" i="4"/>
  <c r="BF181" i="4"/>
  <c r="BF192" i="4"/>
  <c r="BF201" i="4"/>
  <c r="J94" i="4"/>
  <c r="BF126" i="4"/>
  <c r="BF127" i="4"/>
  <c r="BF132" i="4"/>
  <c r="BF134" i="4"/>
  <c r="BF138" i="4"/>
  <c r="BF143" i="4"/>
  <c r="BF145" i="4"/>
  <c r="BF147" i="4"/>
  <c r="BF150" i="4"/>
  <c r="BF151" i="4"/>
  <c r="BF152" i="4"/>
  <c r="BF154" i="4"/>
  <c r="BF156" i="4"/>
  <c r="BF158" i="4"/>
  <c r="BF159" i="4"/>
  <c r="BF162" i="4"/>
  <c r="BF164" i="4"/>
  <c r="BF171" i="4"/>
  <c r="BF180" i="4"/>
  <c r="BF182" i="4"/>
  <c r="BF183" i="4"/>
  <c r="BF188" i="4"/>
  <c r="BF190" i="4"/>
  <c r="BF194" i="4"/>
  <c r="BF195" i="4"/>
  <c r="BF196" i="4"/>
  <c r="BF197" i="4"/>
  <c r="BF198" i="4"/>
  <c r="BF203" i="4"/>
  <c r="BF144" i="4"/>
  <c r="BF146" i="4"/>
  <c r="BF148" i="4"/>
  <c r="BF149" i="4"/>
  <c r="BF155" i="4"/>
  <c r="BF157" i="4"/>
  <c r="BF160" i="4"/>
  <c r="BF161" i="4"/>
  <c r="BF166" i="4"/>
  <c r="BF168" i="4"/>
  <c r="BF170" i="4"/>
  <c r="BF173" i="4"/>
  <c r="BF174" i="4"/>
  <c r="BF175" i="4"/>
  <c r="BF184" i="4"/>
  <c r="BF187" i="4"/>
  <c r="BF205" i="4"/>
  <c r="BF206" i="4"/>
  <c r="E85" i="3"/>
  <c r="J94" i="3"/>
  <c r="J91" i="3"/>
  <c r="F121" i="3"/>
  <c r="BF132" i="3"/>
  <c r="BF133" i="3"/>
  <c r="BF134" i="3"/>
  <c r="BF127" i="3"/>
  <c r="J93" i="3"/>
  <c r="BF128" i="3"/>
  <c r="BF129" i="3"/>
  <c r="BF130" i="3"/>
  <c r="BF135" i="3"/>
  <c r="BF137" i="3"/>
  <c r="BF138" i="3"/>
  <c r="BF139" i="3"/>
  <c r="BF140" i="3"/>
  <c r="E85" i="2"/>
  <c r="F94" i="2"/>
  <c r="J132" i="2"/>
  <c r="BF140" i="2"/>
  <c r="BF141" i="2"/>
  <c r="BF149" i="2"/>
  <c r="BF151" i="2"/>
  <c r="BF154" i="2"/>
  <c r="BF156" i="2"/>
  <c r="BF158" i="2"/>
  <c r="BF163" i="2"/>
  <c r="BF165" i="2"/>
  <c r="BF166" i="2"/>
  <c r="BF172" i="2"/>
  <c r="BF193" i="2"/>
  <c r="BF196" i="2"/>
  <c r="BF197" i="2"/>
  <c r="BF201" i="2"/>
  <c r="BF203" i="2"/>
  <c r="BF204" i="2"/>
  <c r="J93" i="2"/>
  <c r="BF148" i="2"/>
  <c r="J91" i="2"/>
  <c r="BF138" i="2"/>
  <c r="BF143" i="2"/>
  <c r="BF144" i="2"/>
  <c r="BF145" i="2"/>
  <c r="BF153" i="2"/>
  <c r="BF184" i="2"/>
  <c r="BF191" i="2"/>
  <c r="BF202" i="2"/>
  <c r="BF213" i="2"/>
  <c r="BF176" i="2"/>
  <c r="BF177" i="2"/>
  <c r="BF183" i="2"/>
  <c r="BF187" i="2"/>
  <c r="BF194" i="2"/>
  <c r="BF139" i="2"/>
  <c r="BF142" i="2"/>
  <c r="BF146" i="2"/>
  <c r="BF147" i="2"/>
  <c r="BF152" i="2"/>
  <c r="BF161" i="2"/>
  <c r="BF162" i="2"/>
  <c r="BF167" i="2"/>
  <c r="BF168" i="2"/>
  <c r="BF169" i="2"/>
  <c r="BF178" i="2"/>
  <c r="BF182" i="2"/>
  <c r="BF188" i="2"/>
  <c r="BF189" i="2"/>
  <c r="BF190" i="2"/>
  <c r="BF192" i="2"/>
  <c r="BF200" i="2"/>
  <c r="BF205" i="2"/>
  <c r="BF207" i="2"/>
  <c r="BF208" i="2"/>
  <c r="BF209" i="2"/>
  <c r="BF210" i="2"/>
  <c r="BF212" i="2"/>
  <c r="BF215" i="2"/>
  <c r="BF217" i="2"/>
  <c r="BF171" i="2"/>
  <c r="BF173" i="2"/>
  <c r="BF179" i="2"/>
  <c r="BF181" i="2"/>
  <c r="BF186" i="2"/>
  <c r="BF198" i="2"/>
  <c r="BF220" i="2"/>
  <c r="BF223" i="2"/>
  <c r="BF224" i="2"/>
  <c r="BF174" i="2"/>
  <c r="BF180" i="2"/>
  <c r="BF170" i="2"/>
  <c r="BF206" i="2"/>
  <c r="BF211" i="2"/>
  <c r="BF214" i="2"/>
  <c r="BF216" i="2"/>
  <c r="BF218" i="2"/>
  <c r="BF219" i="2"/>
  <c r="BF221" i="2"/>
  <c r="BF222" i="2"/>
  <c r="BF225" i="2"/>
  <c r="BF228" i="2"/>
  <c r="BF230" i="2"/>
  <c r="BF231" i="2"/>
  <c r="BF233" i="2"/>
  <c r="BF227" i="2"/>
  <c r="AS94" i="1"/>
  <c r="F37" i="2"/>
  <c r="BB96" i="1" s="1"/>
  <c r="F37" i="3"/>
  <c r="BB97" i="1"/>
  <c r="F37" i="4"/>
  <c r="BB98" i="1" s="1"/>
  <c r="F35" i="5"/>
  <c r="AZ99" i="1"/>
  <c r="F39" i="6"/>
  <c r="BD101" i="1" s="1"/>
  <c r="BD100" i="1" s="1"/>
  <c r="F38" i="7"/>
  <c r="BC103" i="1" s="1"/>
  <c r="BC102" i="1" s="1"/>
  <c r="AY102" i="1" s="1"/>
  <c r="J33" i="8"/>
  <c r="AV104" i="1" s="1"/>
  <c r="F35" i="9"/>
  <c r="BB105" i="1"/>
  <c r="F35" i="2"/>
  <c r="AZ96" i="1" s="1"/>
  <c r="F35" i="3"/>
  <c r="AZ97" i="1"/>
  <c r="F38" i="4"/>
  <c r="BC98" i="1" s="1"/>
  <c r="J35" i="5"/>
  <c r="AV99" i="1"/>
  <c r="J35" i="6"/>
  <c r="AV101" i="1" s="1"/>
  <c r="F35" i="7"/>
  <c r="AZ103" i="1" s="1"/>
  <c r="AZ102" i="1" s="1"/>
  <c r="AV102" i="1" s="1"/>
  <c r="F35" i="8"/>
  <c r="BB104" i="1"/>
  <c r="F33" i="9"/>
  <c r="AZ105" i="1" s="1"/>
  <c r="J35" i="2"/>
  <c r="AV96" i="1" s="1"/>
  <c r="F38" i="3"/>
  <c r="BC97" i="1" s="1"/>
  <c r="J35" i="4"/>
  <c r="AV98" i="1"/>
  <c r="F38" i="5"/>
  <c r="BC99" i="1" s="1"/>
  <c r="F35" i="6"/>
  <c r="AZ101" i="1" s="1"/>
  <c r="AZ100" i="1" s="1"/>
  <c r="AV100" i="1" s="1"/>
  <c r="F37" i="7"/>
  <c r="BB103" i="1" s="1"/>
  <c r="BB102" i="1" s="1"/>
  <c r="AX102" i="1" s="1"/>
  <c r="F33" i="8"/>
  <c r="AZ104" i="1"/>
  <c r="F36" i="9"/>
  <c r="BC105" i="1" s="1"/>
  <c r="F38" i="2"/>
  <c r="BC96" i="1" s="1"/>
  <c r="J35" i="3"/>
  <c r="AV97" i="1" s="1"/>
  <c r="F35" i="4"/>
  <c r="AZ98" i="1"/>
  <c r="F37" i="5"/>
  <c r="BB99" i="1" s="1"/>
  <c r="F38" i="6"/>
  <c r="BC101" i="1" s="1"/>
  <c r="BC100" i="1" s="1"/>
  <c r="AY100" i="1" s="1"/>
  <c r="F39" i="7"/>
  <c r="BD103" i="1" s="1"/>
  <c r="BD102" i="1" s="1"/>
  <c r="F37" i="8"/>
  <c r="BD104" i="1"/>
  <c r="J33" i="9"/>
  <c r="AV105" i="1"/>
  <c r="F39" i="2"/>
  <c r="BD96" i="1" s="1"/>
  <c r="F39" i="3"/>
  <c r="BD97" i="1"/>
  <c r="F39" i="4"/>
  <c r="BD98" i="1"/>
  <c r="F39" i="5"/>
  <c r="BD99" i="1"/>
  <c r="F37" i="6"/>
  <c r="BB101" i="1" s="1"/>
  <c r="BB100" i="1" s="1"/>
  <c r="AX100" i="1" s="1"/>
  <c r="J35" i="7"/>
  <c r="AV103" i="1"/>
  <c r="F36" i="8"/>
  <c r="BC104" i="1"/>
  <c r="F37" i="9"/>
  <c r="BD105" i="1"/>
  <c r="P144" i="7" l="1"/>
  <c r="P129" i="7" s="1"/>
  <c r="AU103" i="1" s="1"/>
  <c r="AU102" i="1" s="1"/>
  <c r="P144" i="6"/>
  <c r="BK159" i="2"/>
  <c r="J159" i="2" s="1"/>
  <c r="J104" i="2" s="1"/>
  <c r="R144" i="7"/>
  <c r="R129" i="7" s="1"/>
  <c r="T124" i="4"/>
  <c r="R124" i="4"/>
  <c r="T159" i="2"/>
  <c r="T135" i="2" s="1"/>
  <c r="R159" i="2"/>
  <c r="R135" i="2" s="1"/>
  <c r="BK124" i="4"/>
  <c r="J124" i="4"/>
  <c r="J98" i="4" s="1"/>
  <c r="T144" i="7"/>
  <c r="T129" i="7"/>
  <c r="R125" i="3"/>
  <c r="R124" i="3" s="1"/>
  <c r="P129" i="6"/>
  <c r="AU101" i="1" s="1"/>
  <c r="AU100" i="1" s="1"/>
  <c r="T144" i="6"/>
  <c r="T129" i="6" s="1"/>
  <c r="R144" i="6"/>
  <c r="R129" i="6" s="1"/>
  <c r="P123" i="5"/>
  <c r="AU99" i="1"/>
  <c r="P159" i="2"/>
  <c r="P135" i="2" s="1"/>
  <c r="AU96" i="1" s="1"/>
  <c r="P125" i="3"/>
  <c r="P124" i="3" s="1"/>
  <c r="AU97" i="1" s="1"/>
  <c r="BK136" i="2"/>
  <c r="J136" i="2"/>
  <c r="J99" i="2" s="1"/>
  <c r="BK144" i="6"/>
  <c r="J144" i="6" s="1"/>
  <c r="J103" i="6" s="1"/>
  <c r="BK125" i="3"/>
  <c r="J125" i="3" s="1"/>
  <c r="J99" i="3" s="1"/>
  <c r="BK121" i="8"/>
  <c r="J121" i="8" s="1"/>
  <c r="J97" i="8" s="1"/>
  <c r="BK123" i="5"/>
  <c r="J123" i="5"/>
  <c r="J98" i="5" s="1"/>
  <c r="BK144" i="7"/>
  <c r="J144" i="7" s="1"/>
  <c r="J103" i="7" s="1"/>
  <c r="BK130" i="6"/>
  <c r="J130" i="6" s="1"/>
  <c r="J99" i="6" s="1"/>
  <c r="BK130" i="7"/>
  <c r="J130" i="7" s="1"/>
  <c r="J99" i="7" s="1"/>
  <c r="BK120" i="9"/>
  <c r="BK119" i="9"/>
  <c r="J119" i="9" s="1"/>
  <c r="J96" i="9" s="1"/>
  <c r="J36" i="2"/>
  <c r="AW96" i="1" s="1"/>
  <c r="AT96" i="1" s="1"/>
  <c r="F36" i="7"/>
  <c r="BA103" i="1" s="1"/>
  <c r="BA102" i="1" s="1"/>
  <c r="AW102" i="1" s="1"/>
  <c r="AT102" i="1" s="1"/>
  <c r="F36" i="3"/>
  <c r="BA97" i="1"/>
  <c r="F36" i="5"/>
  <c r="BA99" i="1"/>
  <c r="BD95" i="1"/>
  <c r="J36" i="6"/>
  <c r="AW101" i="1" s="1"/>
  <c r="AT101" i="1" s="1"/>
  <c r="F36" i="2"/>
  <c r="BA96" i="1" s="1"/>
  <c r="J36" i="7"/>
  <c r="AW103" i="1" s="1"/>
  <c r="AT103" i="1" s="1"/>
  <c r="J36" i="4"/>
  <c r="AW98" i="1"/>
  <c r="AT98" i="1"/>
  <c r="F34" i="9"/>
  <c r="BA105" i="1"/>
  <c r="F36" i="4"/>
  <c r="BA98" i="1"/>
  <c r="J34" i="9"/>
  <c r="AW105" i="1"/>
  <c r="AT105" i="1"/>
  <c r="J36" i="5"/>
  <c r="AW99" i="1" s="1"/>
  <c r="AT99" i="1" s="1"/>
  <c r="BB95" i="1"/>
  <c r="AX95" i="1" s="1"/>
  <c r="BC95" i="1"/>
  <c r="AY95" i="1" s="1"/>
  <c r="J34" i="8"/>
  <c r="AW104" i="1"/>
  <c r="AT104" i="1" s="1"/>
  <c r="J36" i="3"/>
  <c r="AW97" i="1"/>
  <c r="AT97" i="1"/>
  <c r="AZ95" i="1"/>
  <c r="AV95" i="1" s="1"/>
  <c r="F36" i="6"/>
  <c r="BA101" i="1"/>
  <c r="BA100" i="1" s="1"/>
  <c r="AW100" i="1" s="1"/>
  <c r="AT100" i="1" s="1"/>
  <c r="F34" i="8"/>
  <c r="BA104" i="1" s="1"/>
  <c r="BK135" i="2" l="1"/>
  <c r="J135" i="2" s="1"/>
  <c r="J98" i="2" s="1"/>
  <c r="BK120" i="8"/>
  <c r="J120" i="8" s="1"/>
  <c r="J96" i="8" s="1"/>
  <c r="BK124" i="3"/>
  <c r="J124" i="3"/>
  <c r="J98" i="3" s="1"/>
  <c r="J120" i="9"/>
  <c r="J97" i="9"/>
  <c r="BK129" i="6"/>
  <c r="J129" i="6" s="1"/>
  <c r="J98" i="6" s="1"/>
  <c r="BK129" i="7"/>
  <c r="J129" i="7" s="1"/>
  <c r="J32" i="7" s="1"/>
  <c r="AG103" i="1" s="1"/>
  <c r="AG102" i="1" s="1"/>
  <c r="AU95" i="1"/>
  <c r="AU94" i="1" s="1"/>
  <c r="BA95" i="1"/>
  <c r="AW95" i="1"/>
  <c r="AT95" i="1" s="1"/>
  <c r="AZ94" i="1"/>
  <c r="W29" i="1" s="1"/>
  <c r="BD94" i="1"/>
  <c r="W33" i="1" s="1"/>
  <c r="J30" i="9"/>
  <c r="AG105" i="1"/>
  <c r="J32" i="4"/>
  <c r="AG98" i="1" s="1"/>
  <c r="J32" i="5"/>
  <c r="AG99" i="1"/>
  <c r="BC94" i="1"/>
  <c r="W32" i="1" s="1"/>
  <c r="BB94" i="1"/>
  <c r="W31" i="1" s="1"/>
  <c r="J41" i="7" l="1"/>
  <c r="J39" i="9"/>
  <c r="J41" i="5"/>
  <c r="J41" i="4"/>
  <c r="J98" i="7"/>
  <c r="AN102" i="1"/>
  <c r="AN103" i="1"/>
  <c r="AN98" i="1"/>
  <c r="AN105" i="1"/>
  <c r="AN99" i="1"/>
  <c r="J30" i="8"/>
  <c r="AG104" i="1"/>
  <c r="J32" i="3"/>
  <c r="AG97" i="1" s="1"/>
  <c r="AY94" i="1"/>
  <c r="AX94" i="1"/>
  <c r="BA94" i="1"/>
  <c r="W30" i="1" s="1"/>
  <c r="J32" i="2"/>
  <c r="AG96" i="1" s="1"/>
  <c r="AN96" i="1" s="1"/>
  <c r="J32" i="6"/>
  <c r="AG101" i="1" s="1"/>
  <c r="AG100" i="1" s="1"/>
  <c r="AN100" i="1" s="1"/>
  <c r="AV94" i="1"/>
  <c r="AK29" i="1" s="1"/>
  <c r="J41" i="2" l="1"/>
  <c r="J41" i="6"/>
  <c r="J41" i="3"/>
  <c r="J39" i="8"/>
  <c r="AN101" i="1"/>
  <c r="AN104" i="1"/>
  <c r="AN97" i="1"/>
  <c r="AG95" i="1"/>
  <c r="AG94" i="1" s="1"/>
  <c r="AK26" i="1" s="1"/>
  <c r="AW94" i="1"/>
  <c r="AK30" i="1" s="1"/>
  <c r="AK35" i="1" l="1"/>
  <c r="AN95" i="1"/>
  <c r="AT94" i="1"/>
  <c r="AN94" i="1" s="1"/>
</calcChain>
</file>

<file path=xl/sharedStrings.xml><?xml version="1.0" encoding="utf-8"?>
<sst xmlns="http://schemas.openxmlformats.org/spreadsheetml/2006/main" count="4941" uniqueCount="922">
  <si>
    <t>Export Komplet</t>
  </si>
  <si>
    <t/>
  </si>
  <si>
    <t>2.0</t>
  </si>
  <si>
    <t>False</t>
  </si>
  <si>
    <t>{eedaf8fb-4114-4771-83cd-f21daddd2733}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</si>
  <si>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</si>
  <si>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</si>
  <si>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</si>
  <si>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</si>
  <si>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</si>
  <si>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</si>
  <si>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</si>
  <si>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</si>
  <si>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077-2022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</si>
  <si>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</si>
  <si>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</si>
  <si>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Vybudovanie areálu „Rozprávkový les na Domaši</t>
  </si>
  <si>
    <t>JKSO:</t>
  </si>
  <si>
    <t>KS:</t>
  </si>
  <si>
    <t>Miesto:</t>
  </si>
  <si>
    <t>obec Kvakovce, k.ú. Kvakovce, okres Vranov nad Top</t>
  </si>
  <si>
    <t>Dátum:</t>
  </si>
  <si>
    <t>Objednávateľ:</t>
  </si>
  <si>
    <t>IČO:</t>
  </si>
  <si>
    <t>MediaRik o.z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</si>
  <si>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</si>
  <si>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</si>
  <si>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</si>
  <si>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</si>
  <si>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</si>
  <si>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</si>
  <si>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</si>
  <si>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</si>
  <si>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 xml:space="preserve">Projekt pre stavebné povolenie     cena orientačna 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</si>
  <si>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</si>
  <si>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</si>
  <si>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</si>
  <si>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</si>
  <si>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</si>
  <si>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</si>
  <si>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</si>
  <si>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</si>
  <si>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</si>
  <si>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</si>
  <si>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</si>
  <si>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</si>
  <si>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</si>
  <si>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</si>
  <si>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</si>
  <si>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</si>
  <si>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</si>
  <si>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</si>
  <si>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</si>
  <si>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</si>
  <si>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</si>
  <si>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</si>
  <si>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</si>
  <si>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</si>
  <si>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</si>
  <si>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</si>
  <si>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</si>
  <si>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</si>
  <si>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</si>
  <si>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</si>
  <si>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</si>
  <si>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</si>
  <si>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</si>
  <si>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</si>
  <si>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</si>
  <si>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</si>
  <si>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</si>
  <si>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</si>
  <si>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</si>
  <si>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</si>
  <si>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</si>
  <si>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</si>
  <si>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</si>
  <si>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</si>
  <si>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</si>
  <si>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SO 01 Pozorovacia veža - centrum biodiverzity</t>
  </si>
  <si>
    <t>STA</t>
  </si>
  <si>
    <t>1</t>
  </si>
  <si>
    <t>{a14e04a4-6066-4f9d-a761-6e1b88502ba0}</t>
  </si>
  <si>
    <t>/</t>
  </si>
  <si>
    <t xml:space="preserve">Architektonicko stavebné riešenie </t>
  </si>
  <si>
    <t>Časť</t>
  </si>
  <si>
    <t>2</t>
  </si>
  <si>
    <t>{95c316a9-f3bd-4e8d-9de8-02848bd9a2e2}</t>
  </si>
  <si>
    <t>02</t>
  </si>
  <si>
    <t>Zdravotechnika</t>
  </si>
  <si>
    <t>{c1185810-324a-4b5f-8048-bb3862933c96}</t>
  </si>
  <si>
    <t>03</t>
  </si>
  <si>
    <t>Elektroinštalácia</t>
  </si>
  <si>
    <t>{5f2909f5-535d-4173-be10-4aed88ff1353}</t>
  </si>
  <si>
    <t>04</t>
  </si>
  <si>
    <t>Komín</t>
  </si>
  <si>
    <t>{25f000cd-60cf-4043-946b-0072633380aa}</t>
  </si>
  <si>
    <t>SO 02 Pozorovateľne pre deti</t>
  </si>
  <si>
    <t>{47f605bf-3c95-483a-96d1-cb4785a62172}</t>
  </si>
  <si>
    <t>{9bcd3f99-ddd9-4f63-b167-ad5c400348c6}</t>
  </si>
  <si>
    <t>SO 03 Pobytové schodisko</t>
  </si>
  <si>
    <t>{65063972-d544-47df-8b63-5f864e9e42d2}</t>
  </si>
  <si>
    <t>{822d5736-4265-4cbd-a680-d2b07abff24e}</t>
  </si>
  <si>
    <t>SO 04 Spevnené plochy</t>
  </si>
  <si>
    <t>{60f3abfe-3933-4920-b11b-37b0cba29885}</t>
  </si>
  <si>
    <t>05</t>
  </si>
  <si>
    <t>SO 05 Prekážkovú dráhu</t>
  </si>
  <si>
    <t>{b0f3cd7f-42cc-47c5-a87b-e49e98585f12}</t>
  </si>
  <si>
    <t>KRYCÍ LIST ROZPOČTU</t>
  </si>
  <si>
    <t>Objekt:</t>
  </si>
  <si>
    <t>01 - SO 01 Pozorovacia veža - centrum biodiverzity</t>
  </si>
  <si>
    <t>Časť:</t>
  </si>
  <si>
    <t xml:space="preserve">01 - Architektonicko stavebné riešenie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</si>
  <si>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</si>
  <si>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</si>
  <si>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</si>
  <si>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</si>
  <si>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</si>
  <si>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</si>
  <si>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</si>
  <si>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</si>
  <si>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</si>
  <si>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</si>
  <si>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</si>
  <si>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</si>
  <si>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</si>
  <si>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</si>
  <si>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</si>
  <si>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</si>
  <si>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</si>
  <si>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</si>
  <si>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783 - Nátery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</si>
  <si>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</si>
  <si>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</si>
  <si>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</si>
  <si>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</si>
  <si>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</si>
  <si>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</si>
  <si>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</si>
  <si>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</si>
  <si>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</si>
  <si>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</si>
  <si>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</si>
  <si>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</si>
  <si>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</si>
  <si>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</si>
  <si>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</si>
  <si>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</si>
  <si>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</si>
  <si>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</si>
  <si>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121101111.S</t>
  </si>
  <si>
    <t>Odstránenie ornice s vodor. premiestn. na hromady, so zložením na vzdialenosť do 100 m a do 100m3</t>
  </si>
  <si>
    <t>m3</t>
  </si>
  <si>
    <t>4</t>
  </si>
  <si>
    <t>558991158</t>
  </si>
  <si>
    <t>131201201.S</t>
  </si>
  <si>
    <t>Výkop zapaženej jamy v hornine 3, do 100 m3</t>
  </si>
  <si>
    <t>1721579638</t>
  </si>
  <si>
    <t>3</t>
  </si>
  <si>
    <t>131201209.S</t>
  </si>
  <si>
    <t>Príplatok za lepivosť pri hĺbení zapažených jám a zárezov s urovnaním dna v hornine 3</t>
  </si>
  <si>
    <t>1767600520</t>
  </si>
  <si>
    <t>132201201.S</t>
  </si>
  <si>
    <t>Výkop ryhy šírky 600-2000mm horn.3 do 100m3</t>
  </si>
  <si>
    <t>821515083</t>
  </si>
  <si>
    <t>5</t>
  </si>
  <si>
    <t>132201209.S</t>
  </si>
  <si>
    <t>Príplatok k cenám za lepivosť pri hĺbení rýh š. nad 600 do 2 000 mm zapaž. i nezapažených, s urovnaním dna v hornine 3</t>
  </si>
  <si>
    <t>-2146593492</t>
  </si>
  <si>
    <t>6</t>
  </si>
  <si>
    <t>162201101.S</t>
  </si>
  <si>
    <t>Vodorovné premiestnenie výkopku z horniny 1-4 do 20m</t>
  </si>
  <si>
    <t>-1368355192</t>
  </si>
  <si>
    <t>7</t>
  </si>
  <si>
    <t>162501102.S</t>
  </si>
  <si>
    <t>Vodorovné premiestnenie výkopku po spevnenej ceste z horniny tr.1-4, do 100 m3 na vzdialenosť do 3000 m</t>
  </si>
  <si>
    <t>-817240166</t>
  </si>
  <si>
    <t>8</t>
  </si>
  <si>
    <t>162501105.S</t>
  </si>
  <si>
    <t>Vodorovné premiestnenie výkopku po spevnenej ceste z horniny tr.1-4, do 100 m3, príplatok k cene za každých ďalšich a začatých 1000 m</t>
  </si>
  <si>
    <t>1491380574</t>
  </si>
  <si>
    <t>9</t>
  </si>
  <si>
    <t>167101102.S</t>
  </si>
  <si>
    <t>Nakladanie neuľahnutého výkopku z hornín tr.1-4 nad 100 do 1000 m3</t>
  </si>
  <si>
    <t>-1529689217</t>
  </si>
  <si>
    <t>10</t>
  </si>
  <si>
    <t>171201201.S</t>
  </si>
  <si>
    <t>Uloženie sypaniny na skládky do 100 m3</t>
  </si>
  <si>
    <t>1557474782</t>
  </si>
  <si>
    <t>11</t>
  </si>
  <si>
    <t>171209002.S</t>
  </si>
  <si>
    <t>Poplatok za skladovanie - zemina a kamenivo (17 05) ostatné</t>
  </si>
  <si>
    <t>t</t>
  </si>
  <si>
    <t>-678012673</t>
  </si>
  <si>
    <t>12</t>
  </si>
  <si>
    <t>174101102.S</t>
  </si>
  <si>
    <t>Zásyp sypaninou v uzavretých priestoroch s urovnaním povrchu zásypu</t>
  </si>
  <si>
    <t>1339655967</t>
  </si>
  <si>
    <t>Zakladanie</t>
  </si>
  <si>
    <t>13</t>
  </si>
  <si>
    <t>274321411.S</t>
  </si>
  <si>
    <t>Betón základových pásov, železový (bez výstuže), tr. C 25/30</t>
  </si>
  <si>
    <t>506948678</t>
  </si>
  <si>
    <t>14</t>
  </si>
  <si>
    <t>274351215.S</t>
  </si>
  <si>
    <t>Debnenie stien základových pásov, zhotovenie-dielce</t>
  </si>
  <si>
    <t>m2</t>
  </si>
  <si>
    <t>-854834490</t>
  </si>
  <si>
    <t>15</t>
  </si>
  <si>
    <t>274351216.S</t>
  </si>
  <si>
    <t>Debnenie stien základových pásov, odstránenie-dielce</t>
  </si>
  <si>
    <t>-579779377</t>
  </si>
  <si>
    <t>16</t>
  </si>
  <si>
    <t>274361821.S</t>
  </si>
  <si>
    <t>Výstuž základových pásov z ocele B500 (10505)</t>
  </si>
  <si>
    <t>-502603434</t>
  </si>
  <si>
    <t>Ostatné konštrukcie a práce-búranie</t>
  </si>
  <si>
    <t>17</t>
  </si>
  <si>
    <t>941955001.S</t>
  </si>
  <si>
    <t>Lešenie ľahké pracovné pomocné, s výškou lešeňovej podlahy do 1,20 m</t>
  </si>
  <si>
    <t>-337484145</t>
  </si>
  <si>
    <t>99</t>
  </si>
  <si>
    <t>Presun hmôt HSV</t>
  </si>
  <si>
    <t>18</t>
  </si>
  <si>
    <t>998011032.S</t>
  </si>
  <si>
    <t>Presun hmôt pre budovy (801, 803, 812), zvislá konštr. z blokov, výšky do 12 m</t>
  </si>
  <si>
    <t>-2104784427</t>
  </si>
  <si>
    <t>PSV</t>
  </si>
  <si>
    <t>Práce a dodávky PSV</t>
  </si>
  <si>
    <t>712</t>
  </si>
  <si>
    <t>Izolácie striech, povlakové krytiny</t>
  </si>
  <si>
    <t>19</t>
  </si>
  <si>
    <t>712290010.S</t>
  </si>
  <si>
    <t>Zhotovenie parozábrany pre strechy ploché do 10°</t>
  </si>
  <si>
    <t>676488001</t>
  </si>
  <si>
    <t>M</t>
  </si>
  <si>
    <t>283230007300.S</t>
  </si>
  <si>
    <t xml:space="preserve">Parozábrana </t>
  </si>
  <si>
    <t>32</t>
  </si>
  <si>
    <t>1560252024</t>
  </si>
  <si>
    <t>21</t>
  </si>
  <si>
    <t>998712201.S</t>
  </si>
  <si>
    <t>Presun hmôt pre izoláciu povlakovej krytiny v objektoch výšky do 6 m</t>
  </si>
  <si>
    <t>%</t>
  </si>
  <si>
    <t>-385711484</t>
  </si>
  <si>
    <t>713</t>
  </si>
  <si>
    <t>Izolácie tepelné</t>
  </si>
  <si>
    <t>22</t>
  </si>
  <si>
    <t>713121111.S</t>
  </si>
  <si>
    <t>Montáž tepelnej izolácie podláh minerálnou vlnou, kladená voľne v jednej vrstve</t>
  </si>
  <si>
    <t>-131929474</t>
  </si>
  <si>
    <t>23</t>
  </si>
  <si>
    <t>631640001300.S</t>
  </si>
  <si>
    <t>Pás zo sklenej vlny hr. 160 mm, pre šikmé strechy, podkrovia, stropy a ľahké podlahy</t>
  </si>
  <si>
    <t>-796716587</t>
  </si>
  <si>
    <t>24</t>
  </si>
  <si>
    <t>713131121.S</t>
  </si>
  <si>
    <t>Montáž tepelnej izolácie stien minerálnou vlnou, s úpravou viazacím drôtom</t>
  </si>
  <si>
    <t>944970654</t>
  </si>
  <si>
    <t>25</t>
  </si>
  <si>
    <t>631440042100.S</t>
  </si>
  <si>
    <t>Doska z minerálnej vlny hr. 120 mm, izolácia pre nezaťažené ľahké priečky, šikmé strechy, stropy, podhľady</t>
  </si>
  <si>
    <t>-1845376288</t>
  </si>
  <si>
    <t>26</t>
  </si>
  <si>
    <t>713131143.S-1</t>
  </si>
  <si>
    <t xml:space="preserve">Montáž  fólie na steny, stropy </t>
  </si>
  <si>
    <t>81185046</t>
  </si>
  <si>
    <t>27</t>
  </si>
  <si>
    <t>283230012100.S</t>
  </si>
  <si>
    <t>Fasádna fólia polyesterová, hmotnosť 210 g/m2, difúzne otvorená, UV stabilná</t>
  </si>
  <si>
    <t>-1180160063</t>
  </si>
  <si>
    <t>28</t>
  </si>
  <si>
    <t>283280007000.S</t>
  </si>
  <si>
    <t>Parozábrana - parobrzda, Sd=5 m, pre reguláciu vodných pár pre strechy, stropy a steny</t>
  </si>
  <si>
    <t>-113108220</t>
  </si>
  <si>
    <t>29</t>
  </si>
  <si>
    <t>713161530.S</t>
  </si>
  <si>
    <t>Montáž tepelnej izolácie striech šikmých prichytená pribitím a vyviazaním na latovanie medzi a pod krokvy hr. nad 10 cm</t>
  </si>
  <si>
    <t>-1041394639</t>
  </si>
  <si>
    <t>30</t>
  </si>
  <si>
    <t>2072802177</t>
  </si>
  <si>
    <t>31</t>
  </si>
  <si>
    <t>998713201.S</t>
  </si>
  <si>
    <t>Presun hmôt pre izolácie tepelné v objektoch výšky do 6 m</t>
  </si>
  <si>
    <t>1179314267</t>
  </si>
  <si>
    <t>762</t>
  </si>
  <si>
    <t>Konštrukcie tesárske</t>
  </si>
  <si>
    <t>762081061.S</t>
  </si>
  <si>
    <t>Zvláštne výkony na stavenisku, viacstranné brúsenie reziva</t>
  </si>
  <si>
    <t>363384672</t>
  </si>
  <si>
    <t>33</t>
  </si>
  <si>
    <t>762222PC</t>
  </si>
  <si>
    <t xml:space="preserve">Montáž  a dodávka zábradlia rovného, osovej vzdialenosti stĺpikov do 1500 mm vrátane povrchovej úpravy </t>
  </si>
  <si>
    <t>m</t>
  </si>
  <si>
    <t>1286939354</t>
  </si>
  <si>
    <t>34</t>
  </si>
  <si>
    <t>762332120.S</t>
  </si>
  <si>
    <t>Montáž viazaných konštrukcií krovov striech z reziva priemernej plochy 120 - 224 cm2</t>
  </si>
  <si>
    <t>-154370122</t>
  </si>
  <si>
    <t>35</t>
  </si>
  <si>
    <t>605720000103.S</t>
  </si>
  <si>
    <t xml:space="preserve">Hranoly z lepeného lamelového dreva BSH, pohľadová kvalita vrátane inpregnácie </t>
  </si>
  <si>
    <t>321714936</t>
  </si>
  <si>
    <t>36</t>
  </si>
  <si>
    <t>762341253.S</t>
  </si>
  <si>
    <t>Montáž kontralát pre sklon nad 35°</t>
  </si>
  <si>
    <t>1215779432</t>
  </si>
  <si>
    <t>37</t>
  </si>
  <si>
    <t>605470000pc</t>
  </si>
  <si>
    <t>Stavebné rezivo SI vrátane inpregnácie C22</t>
  </si>
  <si>
    <t>565022766</t>
  </si>
  <si>
    <t>38</t>
  </si>
  <si>
    <t>762421305.S</t>
  </si>
  <si>
    <t>Obloženie stropov alebo strešných podhľadov z dosiek OSB skrutkovaných na zraz hr. dosky 22 mm</t>
  </si>
  <si>
    <t>866204908</t>
  </si>
  <si>
    <t>39</t>
  </si>
  <si>
    <t>762495000.S</t>
  </si>
  <si>
    <t>Spojovacie prostriedky pre olištovanie škár, obloženie stropov, strešných podhľadov a stien - klince, závrtky</t>
  </si>
  <si>
    <t>-248689625</t>
  </si>
  <si>
    <t>40</t>
  </si>
  <si>
    <t>998762202.S</t>
  </si>
  <si>
    <t>Presun hmôt pre konštrukcie tesárske v objektoch výšky do 12 m</t>
  </si>
  <si>
    <t>-1543498710</t>
  </si>
  <si>
    <t>763</t>
  </si>
  <si>
    <t>Konštrukcie - drevostavby</t>
  </si>
  <si>
    <t>41</t>
  </si>
  <si>
    <t>76372120PC</t>
  </si>
  <si>
    <t xml:space="preserve">Montáž a dodávka schodiska exterierového  schodiska vrátane zábradlia a povrchovej úpravy </t>
  </si>
  <si>
    <t xml:space="preserve">súb </t>
  </si>
  <si>
    <t>896305655</t>
  </si>
  <si>
    <t>42</t>
  </si>
  <si>
    <t>76372120PC-1</t>
  </si>
  <si>
    <t xml:space="preserve">M+D schodiska interierového,  zábradlia-ochranné siete z bezuzlovej siete hr. 4mm a povrchovej úpravy </t>
  </si>
  <si>
    <t>315630760</t>
  </si>
  <si>
    <t>43</t>
  </si>
  <si>
    <t>763750100.S</t>
  </si>
  <si>
    <t>Montáž drevených podláh na terasy, balkóny, móla</t>
  </si>
  <si>
    <t>-1793134264</t>
  </si>
  <si>
    <t>44</t>
  </si>
  <si>
    <t>61198000410pc</t>
  </si>
  <si>
    <t>Drevená podlahová doska  hrúbka 15-18 mm</t>
  </si>
  <si>
    <t>369113864</t>
  </si>
  <si>
    <t>45</t>
  </si>
  <si>
    <t>763712212.S</t>
  </si>
  <si>
    <t>Montáž zvislej konštrukcie plnostenné stĺpy prierezovej plochy nad 150 do 500 cm2</t>
  </si>
  <si>
    <t>2018745356</t>
  </si>
  <si>
    <t>46</t>
  </si>
  <si>
    <t>763783255.S-1</t>
  </si>
  <si>
    <t>Montáž pohľadových stropných trámov prierez. plochy od 144 do 288 cm2 z dreva sušeného, štvorstranne hobľovaného, s opracovaného</t>
  </si>
  <si>
    <t>-832708162</t>
  </si>
  <si>
    <t>47</t>
  </si>
  <si>
    <t>1418015477</t>
  </si>
  <si>
    <t>48</t>
  </si>
  <si>
    <t>763783100.S</t>
  </si>
  <si>
    <t>Spojovací materiál pre montáž drevostavieb z kompletizovaných panelov</t>
  </si>
  <si>
    <t>743795529</t>
  </si>
  <si>
    <t>49</t>
  </si>
  <si>
    <t>998763201.S</t>
  </si>
  <si>
    <t>Presun hmôt pre drevostavby v objektoch výšky do 12 m</t>
  </si>
  <si>
    <t>1743225032</t>
  </si>
  <si>
    <t>765</t>
  </si>
  <si>
    <t>Konštrukcie - krytiny tvrdé</t>
  </si>
  <si>
    <t>50</t>
  </si>
  <si>
    <t>765361003.S</t>
  </si>
  <si>
    <t xml:space="preserve">Krytina z asfaltových šindľov </t>
  </si>
  <si>
    <t>1115213130</t>
  </si>
  <si>
    <t>51</t>
  </si>
  <si>
    <t>765901126.S</t>
  </si>
  <si>
    <t>Strešná fólia paropriepustná, na plné debnenie, plošná hmotnosť 210 g/m2</t>
  </si>
  <si>
    <t>593797015</t>
  </si>
  <si>
    <t>52</t>
  </si>
  <si>
    <t>998765201.S</t>
  </si>
  <si>
    <t>Presun hmôt pre tvrdé krytiny v objektoch výšky do 6 m</t>
  </si>
  <si>
    <t>1688296903</t>
  </si>
  <si>
    <t>766</t>
  </si>
  <si>
    <t>Konštrukcie stolárske</t>
  </si>
  <si>
    <t>53</t>
  </si>
  <si>
    <t>766411131pc</t>
  </si>
  <si>
    <t xml:space="preserve">Montáž obloženia stien, stĺpov a pilierov palubovkami na pero a drážku </t>
  </si>
  <si>
    <t>-675622547</t>
  </si>
  <si>
    <t>54</t>
  </si>
  <si>
    <t>611920005700.S</t>
  </si>
  <si>
    <t>Drevený obklad 15mm</t>
  </si>
  <si>
    <t>-2016094690</t>
  </si>
  <si>
    <t>55</t>
  </si>
  <si>
    <t>611920005600.S</t>
  </si>
  <si>
    <t>Drevený obklad  11 mm</t>
  </si>
  <si>
    <t>-234383832</t>
  </si>
  <si>
    <t>56</t>
  </si>
  <si>
    <t>766417111.S</t>
  </si>
  <si>
    <t>Montáž obloženia stien, stĺpov a pilierov podkladový rošt</t>
  </si>
  <si>
    <t>-724814142</t>
  </si>
  <si>
    <t>57</t>
  </si>
  <si>
    <t>6051100001PC</t>
  </si>
  <si>
    <t xml:space="preserve">Stavebné rezivo SI vrátane inpregnácie </t>
  </si>
  <si>
    <t>-1750722772</t>
  </si>
  <si>
    <t>58</t>
  </si>
  <si>
    <t>76642123pc</t>
  </si>
  <si>
    <t xml:space="preserve">Montáž obloženia podhľadov rovných palubovkami na pero a drážku z tvrdého dreva, </t>
  </si>
  <si>
    <t>108163813</t>
  </si>
  <si>
    <t>59</t>
  </si>
  <si>
    <t>1159525193</t>
  </si>
  <si>
    <t>60</t>
  </si>
  <si>
    <t>766427112.S</t>
  </si>
  <si>
    <t>Montáž obloženia podhľadov, podkladový rošt</t>
  </si>
  <si>
    <t>1685988376</t>
  </si>
  <si>
    <t>61</t>
  </si>
  <si>
    <t>60511000PC</t>
  </si>
  <si>
    <t>340242375</t>
  </si>
  <si>
    <t>62</t>
  </si>
  <si>
    <t>766621267.S</t>
  </si>
  <si>
    <t>Montáž okien drevených s hydroizolačnými páskami paropriepustnými, s variabilným difúznym odporom, vrátane parapetov</t>
  </si>
  <si>
    <t>2009499316</t>
  </si>
  <si>
    <t>63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</si>
  <si>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</si>
  <si>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</si>
  <si>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340482331</t>
  </si>
  <si>
    <t>64</t>
  </si>
  <si>
    <t>611110016900.S</t>
  </si>
  <si>
    <t xml:space="preserve">Drevené okno vrátane parapetov </t>
  </si>
  <si>
    <t xml:space="preserve">ks </t>
  </si>
  <si>
    <t>-1902382986</t>
  </si>
  <si>
    <t>65</t>
  </si>
  <si>
    <t>766661422.S</t>
  </si>
  <si>
    <t>Montáž dverí drevených vchodových bezpečnostných do kovovej bezpečnostnej zárubne</t>
  </si>
  <si>
    <t>ks</t>
  </si>
  <si>
    <t>1318631418</t>
  </si>
  <si>
    <t>66</t>
  </si>
  <si>
    <t>611720000100.S</t>
  </si>
  <si>
    <t xml:space="preserve">Dvere  vstupné bezpečnostné plné 800 x 2100mm </t>
  </si>
  <si>
    <t>1166571261</t>
  </si>
  <si>
    <t>67</t>
  </si>
  <si>
    <t>766662112.S</t>
  </si>
  <si>
    <t>Montáž dverového krídla otočného jednokrídlového poldrážkového, do existujúcej zárubne, vrátane kovania</t>
  </si>
  <si>
    <t>1711408268</t>
  </si>
  <si>
    <t>68</t>
  </si>
  <si>
    <t>549150000600.S</t>
  </si>
  <si>
    <t>Kľučka dverová a rozeta 2x, nehrdzavejúca oceľ, povrch nerez brúsený</t>
  </si>
  <si>
    <t>1335026139</t>
  </si>
  <si>
    <t>69</t>
  </si>
  <si>
    <t>611610000400.S</t>
  </si>
  <si>
    <t xml:space="preserve">Dvere vnútorné jednokrídlové, šírka 600-900 mm, </t>
  </si>
  <si>
    <t>-1387900513</t>
  </si>
  <si>
    <t>70</t>
  </si>
  <si>
    <t>766681011.S</t>
  </si>
  <si>
    <t>Montáž okeníc drevených jednokrídlových na rám okna do 1,12 m2</t>
  </si>
  <si>
    <t>956071819</t>
  </si>
  <si>
    <t>71</t>
  </si>
  <si>
    <t>549160000200.S</t>
  </si>
  <si>
    <t>Kovanie na rám okna, 1-krídlové do ostenia hr. do 170 mm, výška krídla do 1400 mm</t>
  </si>
  <si>
    <t>kpl</t>
  </si>
  <si>
    <t>1895565991</t>
  </si>
  <si>
    <t>72</t>
  </si>
  <si>
    <t>611570000100.S-1</t>
  </si>
  <si>
    <t>Drevené okenice 500 x 500mm</t>
  </si>
  <si>
    <t>597759972</t>
  </si>
  <si>
    <t>73</t>
  </si>
  <si>
    <t>766681012.S</t>
  </si>
  <si>
    <t>Montáž okeníc drevených jednokrídlových na rám okna do 1,28 m2</t>
  </si>
  <si>
    <t>-484218764</t>
  </si>
  <si>
    <t>74</t>
  </si>
  <si>
    <t>549160000300.S</t>
  </si>
  <si>
    <t>Kovanie na rám okna, 1-krídlové do ostenia hr. do 170 mm, výška krídla od 1401-1600 mm</t>
  </si>
  <si>
    <t>-2007717112</t>
  </si>
  <si>
    <t>75</t>
  </si>
  <si>
    <t>611570000100.S</t>
  </si>
  <si>
    <t>Drevené okenice 1000 x 1000mm</t>
  </si>
  <si>
    <t>-735871492</t>
  </si>
  <si>
    <t>76</t>
  </si>
  <si>
    <t>766701111.S</t>
  </si>
  <si>
    <t>Montáž zárubní rámových pre dvere jednokrídlové</t>
  </si>
  <si>
    <t>633323130</t>
  </si>
  <si>
    <t>77</t>
  </si>
  <si>
    <t>611810000100.S</t>
  </si>
  <si>
    <t xml:space="preserve">Zárubňa vnútorná rámová, dĺžka 600-900 mm, výška 1970 mm, </t>
  </si>
  <si>
    <t>1431744149</t>
  </si>
  <si>
    <t>78</t>
  </si>
  <si>
    <t>998766201.S</t>
  </si>
  <si>
    <t>Presun hmot pre konštrukcie stolárske v objektoch výšky do 6 m</t>
  </si>
  <si>
    <t>-27037993</t>
  </si>
  <si>
    <t>767</t>
  </si>
  <si>
    <t>Konštrukcie doplnkové kovové</t>
  </si>
  <si>
    <t>79</t>
  </si>
  <si>
    <t>767995PC</t>
  </si>
  <si>
    <t xml:space="preserve">M+D Oceľové konštrukcie vrátane kotvenia a povrchovej úpravy </t>
  </si>
  <si>
    <t>kg</t>
  </si>
  <si>
    <t>1812443836</t>
  </si>
  <si>
    <t>80</t>
  </si>
  <si>
    <t>998767201.S</t>
  </si>
  <si>
    <t>Presun hmôt pre kovové stavebné doplnkové konštrukcie v objektoch výšky do 6 m</t>
  </si>
  <si>
    <t>-553600007</t>
  </si>
  <si>
    <t>783</t>
  </si>
  <si>
    <t>Nátery</t>
  </si>
  <si>
    <t>81</t>
  </si>
  <si>
    <t>783726000.S</t>
  </si>
  <si>
    <t>Nátery tesárskych konštrukcií syntetické lazurovacím lakom napustením</t>
  </si>
  <si>
    <t>-953488587</t>
  </si>
  <si>
    <t>82</t>
  </si>
  <si>
    <t>783726300.S</t>
  </si>
  <si>
    <t>Nátery tesárskych konštrukcií syntetické na vzduchu schnúce lazurovacím lakom 3x lakovaním</t>
  </si>
  <si>
    <t>-589260275</t>
  </si>
  <si>
    <t>HZS</t>
  </si>
  <si>
    <t>Hodinové zúčtovacie sadzby</t>
  </si>
  <si>
    <t>83</t>
  </si>
  <si>
    <t>HZS000112.S</t>
  </si>
  <si>
    <t>Stavebno montážne práce náročnejšie, ucelené, obtiažne, rutinné (Tr. 2) v rozsahu viac ako 8 hodín náročnejšie</t>
  </si>
  <si>
    <t>hod</t>
  </si>
  <si>
    <t>512</t>
  </si>
  <si>
    <t>1397978678</t>
  </si>
  <si>
    <t>02 - Zdravotechnika</t>
  </si>
  <si>
    <t xml:space="preserve">    722 - Zdravotechnika - vnútorný vodovod</t>
  </si>
  <si>
    <t xml:space="preserve">    724 - Zdravotechnika - vybavenie</t>
  </si>
  <si>
    <t xml:space="preserve">    725 - Zdravotechnika - zariaď. predmety</t>
  </si>
  <si>
    <t>722</t>
  </si>
  <si>
    <t>Zdravotechnika - vnútorný vodovod</t>
  </si>
  <si>
    <t>722172472.S56</t>
  </si>
  <si>
    <t>Montáž oceľového potrubia DN15</t>
  </si>
  <si>
    <t>-2110392425</t>
  </si>
  <si>
    <t>141410001900.S</t>
  </si>
  <si>
    <t>Rúra oceľová bezšvová závitová 3/4" pozinkovaná, ozn. 11 353.0</t>
  </si>
  <si>
    <t>-604408871</t>
  </si>
  <si>
    <t>722221117.S</t>
  </si>
  <si>
    <t>Montáž výtokového guľového kohúta DN 15</t>
  </si>
  <si>
    <t>-395088244</t>
  </si>
  <si>
    <t>551110030000.S</t>
  </si>
  <si>
    <t>Výtokový guľový kohút DN 15</t>
  </si>
  <si>
    <t>178025324</t>
  </si>
  <si>
    <t>724</t>
  </si>
  <si>
    <t>Zdravotechnika - vybavenie</t>
  </si>
  <si>
    <t>724312015.S12</t>
  </si>
  <si>
    <t>Montáž nádrže na pitnú vodu, 20l</t>
  </si>
  <si>
    <t>-1390737454</t>
  </si>
  <si>
    <t>484620000900.S12</t>
  </si>
  <si>
    <t>Nádoba na pitnú voda, 20l</t>
  </si>
  <si>
    <t>-382185567</t>
  </si>
  <si>
    <t>484620000900.S23</t>
  </si>
  <si>
    <t>Zberná nádoba na pitnú voda, 20l</t>
  </si>
  <si>
    <t>-1104099281</t>
  </si>
  <si>
    <t>724312015.S23</t>
  </si>
  <si>
    <t>Montáž zbernej nádrže na pitnú vodu, 20l</t>
  </si>
  <si>
    <t>1557563687</t>
  </si>
  <si>
    <t>725</t>
  </si>
  <si>
    <t>Zdravotechnika - zariaď. predmety</t>
  </si>
  <si>
    <t>725119402.S</t>
  </si>
  <si>
    <t>Montáž chemickej toalety</t>
  </si>
  <si>
    <t>2073089263</t>
  </si>
  <si>
    <t>642350001200.S</t>
  </si>
  <si>
    <t>Chemické EC Campa Potti XG prenosné</t>
  </si>
  <si>
    <t>1683685584</t>
  </si>
  <si>
    <t>725219501.S</t>
  </si>
  <si>
    <t>Montáž umývadla keramického zabudovaného do pultu, bez výtokovej armatúry</t>
  </si>
  <si>
    <t>-251631268</t>
  </si>
  <si>
    <t>642130000700.S</t>
  </si>
  <si>
    <t xml:space="preserve">Umývadlo keramické </t>
  </si>
  <si>
    <t>129513052</t>
  </si>
  <si>
    <t>03 - Elektroinštalácia</t>
  </si>
  <si>
    <t>D2 - ROZVÁDZAČ RH</t>
  </si>
  <si>
    <t>D7 - SILNOPRÚDOVÁ ELEKTROINŠTALÁCIA</t>
  </si>
  <si>
    <t>D8 - BLESKOZVOD A UZEMNENIE</t>
  </si>
  <si>
    <t>D9 - INŽINIERSKA ČINNOSŤ A INÉ POLOŽKOVÉ NÁKLADY</t>
  </si>
  <si>
    <t>D2</t>
  </si>
  <si>
    <t>ROZVÁDZAČ RH</t>
  </si>
  <si>
    <t>210193075.1</t>
  </si>
  <si>
    <t>Montáž, zapojenie a vyskladanie rozvádzača</t>
  </si>
  <si>
    <t>3579004840416480.1</t>
  </si>
  <si>
    <t>Nástenná skriňa s dverami  3x12M</t>
  </si>
  <si>
    <t>3571201010.1</t>
  </si>
  <si>
    <t>Výzbroj rozvádzača (ističe, prúdové chrániče,svorky, mostíky ...)</t>
  </si>
  <si>
    <t>D7</t>
  </si>
  <si>
    <t>SILNOPRÚDOVÁ ELEKTROINŠTALÁCIA</t>
  </si>
  <si>
    <t>1465791243</t>
  </si>
  <si>
    <t>Spínač - radenie 6+6, nástenný pre prostredie obyčajné, vrátane zapojenia</t>
  </si>
  <si>
    <t>676451978</t>
  </si>
  <si>
    <t>Prepínač striedavý - radenie 6+6, IP20</t>
  </si>
  <si>
    <t>210010024</t>
  </si>
  <si>
    <t>Rúrka ohybná elektroinštalačná z PVC typ FXP 16, uložená pevne</t>
  </si>
  <si>
    <t>3450509100</t>
  </si>
  <si>
    <t>I-Spojka SM 16 šedá</t>
  </si>
  <si>
    <t>3450710200</t>
  </si>
  <si>
    <t>Rúrka FXP 16</t>
  </si>
  <si>
    <t>210010026</t>
  </si>
  <si>
    <t>Rúrka ohybná elektroinštalačná z PVC typ FXP 20, uložená pevne</t>
  </si>
  <si>
    <t>3450710300</t>
  </si>
  <si>
    <t>Rúrka FXP 20</t>
  </si>
  <si>
    <t>3450509900</t>
  </si>
  <si>
    <t>I-Spojka SM 20 šedá</t>
  </si>
  <si>
    <t>220260002</t>
  </si>
  <si>
    <t>Krabica pod omietku, upevnenie do pripraveného lôžka,zhot.otvorov,bez svoriek a zapojenia</t>
  </si>
  <si>
    <t>345410002100</t>
  </si>
  <si>
    <t>Krabica prístrojová</t>
  </si>
  <si>
    <t>2202609749</t>
  </si>
  <si>
    <t>Montáž - vodoodolná jednonásobná vodorovná montážna krabica na povrchovú montáž pre jeden prístoj</t>
  </si>
  <si>
    <t>345410002100.1</t>
  </si>
  <si>
    <t>Vodoodolná jednonásobná vodorovná montážna krabica na povrchovú montáž pre jeden prístroj</t>
  </si>
  <si>
    <t>21011000116</t>
  </si>
  <si>
    <t>Jednopólový spínač - radenie 1, IP 44</t>
  </si>
  <si>
    <t>345340007925</t>
  </si>
  <si>
    <t>Spínač jednopólový, radenie č.1, IP44, biely</t>
  </si>
  <si>
    <t>210110023</t>
  </si>
  <si>
    <t>Montáž spínača nástenného, radenie 1, IP20, 10A</t>
  </si>
  <si>
    <t>345020228011</t>
  </si>
  <si>
    <t>Spínač nástenný, Vypínač č.1, biela kolíska IP20, 10A</t>
  </si>
  <si>
    <t>210110024</t>
  </si>
  <si>
    <t>Spínač - radenie 6, nástenný pre prostredie obyčajné vrátane zapojenia</t>
  </si>
  <si>
    <t>86736123</t>
  </si>
  <si>
    <t>Prepínač striedavý - radenie 6, IP20</t>
  </si>
  <si>
    <t>210111011</t>
  </si>
  <si>
    <t>Domová zásuvka zapustená vrátane zapojenia 16 A 250 V 2P</t>
  </si>
  <si>
    <t>3450317700</t>
  </si>
  <si>
    <t>Zásuvka 16A/230V s ochranným kolíkom, IP20</t>
  </si>
  <si>
    <t>210111011.1</t>
  </si>
  <si>
    <t>Nástenná prívodka 16A 3p 230V</t>
  </si>
  <si>
    <t>3450317700.1</t>
  </si>
  <si>
    <t>210220040</t>
  </si>
  <si>
    <t>Svorka na potrubie "BERNARD" vrátane pásika Cu</t>
  </si>
  <si>
    <t>3544247905</t>
  </si>
  <si>
    <t>Svorka BERNARD pospojovania</t>
  </si>
  <si>
    <t>3544247910.1</t>
  </si>
  <si>
    <t>Páska Cu 0,5 m (pre Bernard svorku)</t>
  </si>
  <si>
    <t>210800016.1</t>
  </si>
  <si>
    <t>Kábel H07Z-K 6 ž/z (B2CA-s1,d1,a1)</t>
  </si>
  <si>
    <t>3410350186.1</t>
  </si>
  <si>
    <t>Kábel pre pevné uloženie H07Z-K 6 ž/z (B2CA-s1,d1,a1)</t>
  </si>
  <si>
    <t>210800107.3</t>
  </si>
  <si>
    <t>Kábel N2XH-J 3x1,5 mm2 RE uložený pevne</t>
  </si>
  <si>
    <t>3410350085.3</t>
  </si>
  <si>
    <t>Kábel N2XH-J 3x1,5 mm2 RE (B2ca-s1,d1,a1)</t>
  </si>
  <si>
    <t>210800107.5</t>
  </si>
  <si>
    <t>Kábel N2XH-O 3x1,5 mm2 RE uložený pevne</t>
  </si>
  <si>
    <t>3410350085.5</t>
  </si>
  <si>
    <t>Kábel N2XH-O 3x1,5 mm2 RE (B2ca-s1,d1,a1)</t>
  </si>
  <si>
    <t>2108001464.1</t>
  </si>
  <si>
    <t>Kábel N2XH-J 3x2,5 mm2 RE uložený pevne</t>
  </si>
  <si>
    <t>3410350056987.1</t>
  </si>
  <si>
    <t>N2XH-J 3x2,5 RE (B2ca-s1,d1,a1)</t>
  </si>
  <si>
    <t>2781001000.1</t>
  </si>
  <si>
    <t>Prierazy pre káble</t>
  </si>
  <si>
    <t>568655608</t>
  </si>
  <si>
    <t>Montáž vodorovného nástenného 1 - rámika IP20</t>
  </si>
  <si>
    <t>352078673</t>
  </si>
  <si>
    <t>Nástenný vodorovný 1 - rámik, biely, IP20</t>
  </si>
  <si>
    <t>568655609</t>
  </si>
  <si>
    <t>Montáž vodorovného nástenného 2 - rámika</t>
  </si>
  <si>
    <t>352078674</t>
  </si>
  <si>
    <t>Nástenný vodorovný 2 - rámik, biely, IP20</t>
  </si>
  <si>
    <t>Pol12</t>
  </si>
  <si>
    <t>Montáž vodorovného 1 - rámika IP44</t>
  </si>
  <si>
    <t>84</t>
  </si>
  <si>
    <t>Pol13</t>
  </si>
  <si>
    <t>Vodorovný 1 - rámik, biely, IP44</t>
  </si>
  <si>
    <t>86</t>
  </si>
  <si>
    <t>973031851</t>
  </si>
  <si>
    <t>Vytvorenie kapsy pre prístrojove krabice veľkosti do d 100 mm hĺbky do 50 mm</t>
  </si>
  <si>
    <t>88</t>
  </si>
  <si>
    <t>974029121.1</t>
  </si>
  <si>
    <t>Vysekanie rýh v hĺbky 30 mm a š. do 30 mm,  -0,00200t</t>
  </si>
  <si>
    <t>90</t>
  </si>
  <si>
    <t>Pol14</t>
  </si>
  <si>
    <t>SVIETIDLO STROPNÉ LED, PRISADENÉ, 3,8W, IP65</t>
  </si>
  <si>
    <t>92</t>
  </si>
  <si>
    <t>Pol15</t>
  </si>
  <si>
    <t>SVIETIDLO STROPNÉ LED, PRISADENÉ, 15W, IP20</t>
  </si>
  <si>
    <t>94</t>
  </si>
  <si>
    <t>Pol16</t>
  </si>
  <si>
    <t>SVIETIDLO STROPNÉ LED, PRISADENÉ, 12W, IP20</t>
  </si>
  <si>
    <t>96</t>
  </si>
  <si>
    <t>Pol17</t>
  </si>
  <si>
    <t>SVIETIDLO STROPNÉ LED, PRISADENÉ, 30W, IP20</t>
  </si>
  <si>
    <t>98</t>
  </si>
  <si>
    <t>Pol18</t>
  </si>
  <si>
    <t>Montáž svietidla</t>
  </si>
  <si>
    <t>100</t>
  </si>
  <si>
    <t>Pol19</t>
  </si>
  <si>
    <t>Nabíjacia stanica- 2000W, Hmotnosť: ≈76 kg, Rozmery: 50 x 30 x 76 cm, Kapacita batérie: 5100 Wh, Vstupy: AC vstup: Maximálne 3000W, 100-264V. FV vstup alebo T500 vstup: maximálne 2400W, 55-145V, 20A, Výstupy: USB-C: 2 * 100 W AC: 220-240VAC*3</t>
  </si>
  <si>
    <t>102</t>
  </si>
  <si>
    <t>Pol20</t>
  </si>
  <si>
    <t>Priemyselná zásuvka Adaptér CEE zástrčka samica zásuvka na SCHUKO samec 2P+T 16A 250V IP44 kábel IEC-60309 30cm</t>
  </si>
  <si>
    <t>104</t>
  </si>
  <si>
    <t>Pol21</t>
  </si>
  <si>
    <t>Solar Portable Power Station | 2000W 2000Wh</t>
  </si>
  <si>
    <t>106</t>
  </si>
  <si>
    <t>Pol22</t>
  </si>
  <si>
    <t>Solar Panel 350W</t>
  </si>
  <si>
    <t>108</t>
  </si>
  <si>
    <t>Pol23</t>
  </si>
  <si>
    <t>Kamera 360° Live Streaming, + Solar panel</t>
  </si>
  <si>
    <t>110</t>
  </si>
  <si>
    <t>Pol24</t>
  </si>
  <si>
    <t>SIM karta</t>
  </si>
  <si>
    <t>112</t>
  </si>
  <si>
    <t>Pol25</t>
  </si>
  <si>
    <t>SD karta 128GB, 4K</t>
  </si>
  <si>
    <t>114</t>
  </si>
  <si>
    <t>Pol26</t>
  </si>
  <si>
    <t>Oživenie kamier</t>
  </si>
  <si>
    <t>116</t>
  </si>
  <si>
    <t>D8</t>
  </si>
  <si>
    <t>BLESKOZVOD A UZEMNENIE</t>
  </si>
  <si>
    <t>210220003</t>
  </si>
  <si>
    <t>Uzemňovacie vedenie na povrchu  FeZn  Ø10 - izolovaný</t>
  </si>
  <si>
    <t>118</t>
  </si>
  <si>
    <t>Kruhový vodič RD 10-PVC</t>
  </si>
  <si>
    <t>120</t>
  </si>
  <si>
    <t>210220031.1</t>
  </si>
  <si>
    <t>Držiak vedenia</t>
  </si>
  <si>
    <t>122</t>
  </si>
  <si>
    <t>3410301601.1</t>
  </si>
  <si>
    <t>124</t>
  </si>
  <si>
    <t>Pol27</t>
  </si>
  <si>
    <t>Montáž -Tyčový uzemňovač</t>
  </si>
  <si>
    <t>126</t>
  </si>
  <si>
    <t>Pol28</t>
  </si>
  <si>
    <t>Tyčový uzemňovač</t>
  </si>
  <si>
    <t>128</t>
  </si>
  <si>
    <t>Pol29</t>
  </si>
  <si>
    <t>Montáž - Hrot uzemňovača</t>
  </si>
  <si>
    <t>130</t>
  </si>
  <si>
    <t>Pol30</t>
  </si>
  <si>
    <t>Hrot uzemňovača</t>
  </si>
  <si>
    <t>132</t>
  </si>
  <si>
    <t>Pol31</t>
  </si>
  <si>
    <t>Montáž - Pripojovacia svorka</t>
  </si>
  <si>
    <t>134</t>
  </si>
  <si>
    <t>Pol32</t>
  </si>
  <si>
    <t>Pripojovacia svorka</t>
  </si>
  <si>
    <t>136</t>
  </si>
  <si>
    <t>24156763</t>
  </si>
  <si>
    <t>Ekvipotenciálna svorkovnica - montáž</t>
  </si>
  <si>
    <t>138</t>
  </si>
  <si>
    <t>241567563.1</t>
  </si>
  <si>
    <t>Ekvipotenciálna svorkovnica s plastovou základňou</t>
  </si>
  <si>
    <t>140</t>
  </si>
  <si>
    <t>253668991</t>
  </si>
  <si>
    <t>Svorka spojovacia</t>
  </si>
  <si>
    <t>142</t>
  </si>
  <si>
    <t>646163489</t>
  </si>
  <si>
    <t>144</t>
  </si>
  <si>
    <t>D9</t>
  </si>
  <si>
    <t>INŽINIERSKA ČINNOSŤ A INÉ POLOŽKOVÉ NÁKLADY</t>
  </si>
  <si>
    <t>00100003145</t>
  </si>
  <si>
    <t>Inžinierska činnosť - skúšky a revízie</t>
  </si>
  <si>
    <t>146</t>
  </si>
  <si>
    <t>K004</t>
  </si>
  <si>
    <t>Projektový manažment</t>
  </si>
  <si>
    <t>hod.</t>
  </si>
  <si>
    <t>148</t>
  </si>
  <si>
    <t>001000031458888</t>
  </si>
  <si>
    <t>Projektová dokumentácia skutočného vyhotovenia, vrátane tlače</t>
  </si>
  <si>
    <t>150</t>
  </si>
  <si>
    <t>K001</t>
  </si>
  <si>
    <t>Pomocné práce</t>
  </si>
  <si>
    <t>152</t>
  </si>
  <si>
    <t>M002</t>
  </si>
  <si>
    <t>Podruž. mat / sádra,klince,štítky, pásky, natlkacie skrut.,.... /</t>
  </si>
  <si>
    <t>154</t>
  </si>
  <si>
    <t>K004.1</t>
  </si>
  <si>
    <t>Dopravné náklady pre dovoz materiálu,atď.</t>
  </si>
  <si>
    <t>156</t>
  </si>
  <si>
    <t>04 - Komín</t>
  </si>
  <si>
    <t>D1 - krbová vložka 8kW</t>
  </si>
  <si>
    <t>D2 - Komín - priamy zvislý dymovod</t>
  </si>
  <si>
    <t>D3 - obstavba krbovej vložky a priameho zvislého dymovodu</t>
  </si>
  <si>
    <t>D1</t>
  </si>
  <si>
    <t>krbová vložka 8kW</t>
  </si>
  <si>
    <t>Pol1</t>
  </si>
  <si>
    <t>Montáž, zapojenie</t>
  </si>
  <si>
    <t>Pol2</t>
  </si>
  <si>
    <t>Pol3</t>
  </si>
  <si>
    <t>rámik na krbovú vložku</t>
  </si>
  <si>
    <t>Komín - priamy zvislý dymovod</t>
  </si>
  <si>
    <t>Pol4</t>
  </si>
  <si>
    <t>stavba komína</t>
  </si>
  <si>
    <t>Pol5</t>
  </si>
  <si>
    <t>komínový diel 1000 mm O150/250</t>
  </si>
  <si>
    <t>D3</t>
  </si>
  <si>
    <t>obstavba krbovej vložky a priameho zvislého dymovodu</t>
  </si>
  <si>
    <t>Pol6</t>
  </si>
  <si>
    <t>montáž obstavby</t>
  </si>
  <si>
    <t>Pol7</t>
  </si>
  <si>
    <t>izolačná doska SUPER IZOL hr. 3 mm</t>
  </si>
  <si>
    <t>Pol8</t>
  </si>
  <si>
    <t>izolačná doska SUPER IZOL hr. 4 mm</t>
  </si>
  <si>
    <t>Pol9</t>
  </si>
  <si>
    <t>odvetrávacia mriežka</t>
  </si>
  <si>
    <t>Pol10</t>
  </si>
  <si>
    <t>lepidlo na izolačné dosky, 5kg</t>
  </si>
  <si>
    <t>Pol11</t>
  </si>
  <si>
    <t>kachliarska sklotextilná sieťka</t>
  </si>
  <si>
    <t>02 - SO 02 Pozorovateľne pre deti</t>
  </si>
  <si>
    <t xml:space="preserve">03 - Architektonicko stavebné riešenie </t>
  </si>
  <si>
    <t>132201101.S</t>
  </si>
  <si>
    <t>Výkop ryhy do šírky 600 mm v horn.3 do 100 m3</t>
  </si>
  <si>
    <t>1239235304</t>
  </si>
  <si>
    <t>132201109.S</t>
  </si>
  <si>
    <t>Príplatok k cene za lepivosť pri hĺbení rýh šírky do 600 mm zapažených i nezapažených s urovnaním dna v hornine 3</t>
  </si>
  <si>
    <t>1299157811</t>
  </si>
  <si>
    <t>1567764528</t>
  </si>
  <si>
    <t>-36703494</t>
  </si>
  <si>
    <t>1178411029</t>
  </si>
  <si>
    <t>167101101.S</t>
  </si>
  <si>
    <t>Nakladanie neuľahnutého výkopku z hornín tr.1-4 do 100 m3</t>
  </si>
  <si>
    <t>-1746373879</t>
  </si>
  <si>
    <t>-237666436</t>
  </si>
  <si>
    <t>2035731600</t>
  </si>
  <si>
    <t>274313612.S</t>
  </si>
  <si>
    <t>Betón základových pásov, prostý tr. C 20/25</t>
  </si>
  <si>
    <t>-56492415</t>
  </si>
  <si>
    <t>820596396</t>
  </si>
  <si>
    <t>504696785</t>
  </si>
  <si>
    <t>655747249</t>
  </si>
  <si>
    <t>914955573</t>
  </si>
  <si>
    <t>763783255.S</t>
  </si>
  <si>
    <t>Montáž pohľadových stropných trámov prierez. plochy od 144 do 288 cm2 z dreva sušeného, štvorstranne hobľovaného, s opracovanými spojmi</t>
  </si>
  <si>
    <t>934505502</t>
  </si>
  <si>
    <t>6054700002PC</t>
  </si>
  <si>
    <t>Stavebné rezivo SI vrátane inpregnácie alt KVH</t>
  </si>
  <si>
    <t>1656906192</t>
  </si>
  <si>
    <t>1116927870</t>
  </si>
  <si>
    <t>1986236918</t>
  </si>
  <si>
    <t>-1746536354</t>
  </si>
  <si>
    <t>-641771683</t>
  </si>
  <si>
    <t>-1406680241</t>
  </si>
  <si>
    <t>-223550081</t>
  </si>
  <si>
    <t>03 - SO 03 Pobytové schodisko</t>
  </si>
  <si>
    <t xml:space="preserve">04 - Architektonicko stavebné riešenie </t>
  </si>
  <si>
    <t>1954087865</t>
  </si>
  <si>
    <t>135354038</t>
  </si>
  <si>
    <t>1670234127</t>
  </si>
  <si>
    <t>311522787</t>
  </si>
  <si>
    <t>1556321719</t>
  </si>
  <si>
    <t>2094949905</t>
  </si>
  <si>
    <t>-1236268173</t>
  </si>
  <si>
    <t>923171758</t>
  </si>
  <si>
    <t>275313612.S</t>
  </si>
  <si>
    <t>Betón základových pätiek, prostý tr. C 20/25</t>
  </si>
  <si>
    <t>751560072</t>
  </si>
  <si>
    <t>-182987849</t>
  </si>
  <si>
    <t>1531727015</t>
  </si>
  <si>
    <t>922823811</t>
  </si>
  <si>
    <t>766241002PC</t>
  </si>
  <si>
    <t>Montáž  a dodávka  dreveného  schodiska doska 40mm vrátane kotvenia</t>
  </si>
  <si>
    <t>1645068127</t>
  </si>
  <si>
    <t>Montáž obloženia sedenia  rovných palubovkami na pero a drážku z tvrdého dreva, š. nad 40 do 60 mm</t>
  </si>
  <si>
    <t>558172558</t>
  </si>
  <si>
    <t>605460002600.S-1</t>
  </si>
  <si>
    <t>-1052389342</t>
  </si>
  <si>
    <t>-765215432</t>
  </si>
  <si>
    <t>76799526PC</t>
  </si>
  <si>
    <t xml:space="preserve">M+D Oceľová konštrukcia vrátane kotvenia a povrchovej úpravy </t>
  </si>
  <si>
    <t>-226949503</t>
  </si>
  <si>
    <t>-134746352</t>
  </si>
  <si>
    <t>-1336313468</t>
  </si>
  <si>
    <t>-1267429091</t>
  </si>
  <si>
    <t>04 - SO 04 Spevnené plochy</t>
  </si>
  <si>
    <t xml:space="preserve">1 - Výsadba drevín   </t>
  </si>
  <si>
    <t>936104PC</t>
  </si>
  <si>
    <t xml:space="preserve">Osadenie odpadkového koša </t>
  </si>
  <si>
    <t>154709107</t>
  </si>
  <si>
    <t>553560003PC</t>
  </si>
  <si>
    <t>Smetný kôš  presná špecifikácia PD</t>
  </si>
  <si>
    <t>512365139</t>
  </si>
  <si>
    <t>9361743pc</t>
  </si>
  <si>
    <t xml:space="preserve">Osadenie stojana na bicykle </t>
  </si>
  <si>
    <t>574198112</t>
  </si>
  <si>
    <t>553560009100.S</t>
  </si>
  <si>
    <t>Stojan na bicykel drevený presná špecifikácia PD</t>
  </si>
  <si>
    <t>1244900534</t>
  </si>
  <si>
    <t>93694113PC</t>
  </si>
  <si>
    <t xml:space="preserve">Osadenie informačnéj tabule </t>
  </si>
  <si>
    <t>-712177861</t>
  </si>
  <si>
    <t>55356001PC</t>
  </si>
  <si>
    <t xml:space="preserve">Informačná tabuľa presná špecifikácia PD </t>
  </si>
  <si>
    <t>-217740847</t>
  </si>
  <si>
    <t>-1000537887</t>
  </si>
  <si>
    <t xml:space="preserve">Výsadba drevín   </t>
  </si>
  <si>
    <t>111212112.S</t>
  </si>
  <si>
    <t>Odstránenie drevín priem. do 100 mm s odstránením pňa v rovine alebo na svahu nad 1:5 do 1:2</t>
  </si>
  <si>
    <t>-1967893963</t>
  </si>
  <si>
    <t>185804213.S</t>
  </si>
  <si>
    <t>Vypletie v rovine alebo na svahu do 1:5 - drevín solitérnych</t>
  </si>
  <si>
    <t>992650448</t>
  </si>
  <si>
    <t>183403161</t>
  </si>
  <si>
    <t>Valcovanie 2x</t>
  </si>
  <si>
    <t>-495418233</t>
  </si>
  <si>
    <t>183403153</t>
  </si>
  <si>
    <t>Uhrabanie 2x</t>
  </si>
  <si>
    <t>-1389533343</t>
  </si>
  <si>
    <t>184 80 2611</t>
  </si>
  <si>
    <t>Chemické odburinenie,postrekom naširoko nad 300m2</t>
  </si>
  <si>
    <t>1506616456</t>
  </si>
  <si>
    <t>457 97 9112</t>
  </si>
  <si>
    <t xml:space="preserve">M+D obrubník drevený </t>
  </si>
  <si>
    <t>538084720</t>
  </si>
  <si>
    <t>Pol46</t>
  </si>
  <si>
    <t xml:space="preserve">M+D zábradlie vrátane kotvenia a povrchovej úpravy </t>
  </si>
  <si>
    <t>-1051726277</t>
  </si>
  <si>
    <t>Pol40</t>
  </si>
  <si>
    <t>Čistiace práce,naloženie, vodorovné premiestnenie,likvidácia na vzdialenosť do 5 km</t>
  </si>
  <si>
    <t>1381533251</t>
  </si>
  <si>
    <t>Pol41</t>
  </si>
  <si>
    <t>Príplatok za každý začatý 1 km</t>
  </si>
  <si>
    <t>-1983533179</t>
  </si>
  <si>
    <t>Pol42</t>
  </si>
  <si>
    <t>Uloženie a zhodnotenie biolog.odpadu- tráva,lístie</t>
  </si>
  <si>
    <t>-977917551</t>
  </si>
  <si>
    <t>05 - SO 05 Prekážkovú dráhu</t>
  </si>
  <si>
    <t>9361051pc</t>
  </si>
  <si>
    <t xml:space="preserve">M+D Lezeckých prvkov presná špecifikácia PD </t>
  </si>
  <si>
    <t>súb.</t>
  </si>
  <si>
    <t>73695135</t>
  </si>
  <si>
    <t>936105pc-1</t>
  </si>
  <si>
    <t xml:space="preserve">M+D  Lanová dráha presná špecifikácia PD </t>
  </si>
  <si>
    <t>821636468</t>
  </si>
  <si>
    <t>93610518pc</t>
  </si>
  <si>
    <t xml:space="preserve">M+D  Palisády presná špecifikácia PD </t>
  </si>
  <si>
    <t>-1429589826</t>
  </si>
  <si>
    <t>936105pc</t>
  </si>
  <si>
    <t xml:space="preserve">M+D  Lanová sieť  presná špecifikácia PD </t>
  </si>
  <si>
    <t>1938026164</t>
  </si>
  <si>
    <t>998231311.S</t>
  </si>
  <si>
    <t>Presun hmôt pre sadovnícke a krajinárske úpravy do 5000 m vodorovne bez zvislého presunu</t>
  </si>
  <si>
    <t>28725500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</si>
</sst>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21" fillId="5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7"/>
  <sheetViews>
    <sheetView showGridLines="0" tabSelected="1" workbookViewId="0">
      <selection activeCell="AN19" sqref="AN1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90" t="s">
        <v>5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209" t="s">
        <v>13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R5" s="16"/>
      <c r="BE5" s="206" t="s">
        <v>14</v>
      </c>
      <c r="BS5" s="13" t="s">
        <v>6</v>
      </c>
    </row>
    <row r="6" spans="1:74" ht="36.950000000000003" customHeight="1">
      <c r="B6" s="16"/>
      <c r="D6" s="22" t="s">
        <v>15</v>
      </c>
      <c r="K6" s="210" t="s">
        <v>16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R6" s="16"/>
      <c r="BE6" s="207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07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27</v>
      </c>
      <c r="AR8" s="16"/>
      <c r="BE8" s="207"/>
      <c r="BS8" s="13" t="s">
        <v>6</v>
      </c>
    </row>
    <row r="9" spans="1:74" ht="14.45" customHeight="1">
      <c r="B9" s="16"/>
      <c r="AR9" s="16"/>
      <c r="BE9" s="207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207"/>
      <c r="BS10" s="13" t="s">
        <v>6</v>
      </c>
    </row>
    <row r="11" spans="1:74" ht="18.399999999999999" customHeight="1">
      <c r="B11" s="16"/>
      <c r="E11" s="21" t="s">
        <v>24</v>
      </c>
      <c r="AK11" s="23" t="s">
        <v>25</v>
      </c>
      <c r="AN11" s="21" t="s">
        <v>1</v>
      </c>
      <c r="AR11" s="16"/>
      <c r="BE11" s="207"/>
      <c r="BS11" s="13" t="s">
        <v>6</v>
      </c>
    </row>
    <row r="12" spans="1:74" ht="6.95" customHeight="1">
      <c r="B12" s="16"/>
      <c r="AR12" s="16"/>
      <c r="BE12" s="207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207"/>
      <c r="BS13" s="13" t="s">
        <v>6</v>
      </c>
    </row>
    <row r="14" spans="1:74" ht="12.75">
      <c r="B14" s="16"/>
      <c r="E14" s="211" t="s">
        <v>27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3" t="s">
        <v>25</v>
      </c>
      <c r="AN14" s="25" t="s">
        <v>27</v>
      </c>
      <c r="AR14" s="16"/>
      <c r="BE14" s="207"/>
      <c r="BS14" s="13" t="s">
        <v>6</v>
      </c>
    </row>
    <row r="15" spans="1:74" ht="6.95" customHeight="1">
      <c r="B15" s="16"/>
      <c r="AR15" s="16"/>
      <c r="BE15" s="207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207"/>
      <c r="BS16" s="13" t="s">
        <v>3</v>
      </c>
    </row>
    <row r="17" spans="2:71" ht="18.399999999999999" customHeight="1">
      <c r="B17" s="16"/>
      <c r="E17" s="21" t="s">
        <v>29</v>
      </c>
      <c r="AK17" s="23" t="s">
        <v>25</v>
      </c>
      <c r="AN17" s="21" t="s">
        <v>1</v>
      </c>
      <c r="AR17" s="16"/>
      <c r="BE17" s="207"/>
      <c r="BS17" s="13" t="s">
        <v>30</v>
      </c>
    </row>
    <row r="18" spans="2:71" ht="6.95" customHeight="1">
      <c r="B18" s="16"/>
      <c r="AR18" s="16"/>
      <c r="BE18" s="207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207"/>
      <c r="BS19" s="13" t="s">
        <v>6</v>
      </c>
    </row>
    <row r="20" spans="2:71" ht="18.399999999999999" customHeight="1">
      <c r="B20" s="16"/>
      <c r="E20" s="21" t="s">
        <v>29</v>
      </c>
      <c r="AK20" s="23" t="s">
        <v>25</v>
      </c>
      <c r="AN20" s="21" t="s">
        <v>1</v>
      </c>
      <c r="AR20" s="16"/>
      <c r="BE20" s="207"/>
      <c r="BS20" s="13" t="s">
        <v>30</v>
      </c>
    </row>
    <row r="21" spans="2:71" ht="6.95" customHeight="1">
      <c r="B21" s="16"/>
      <c r="AR21" s="16"/>
      <c r="BE21" s="207"/>
    </row>
    <row r="22" spans="2:71" ht="12" customHeight="1">
      <c r="B22" s="16"/>
      <c r="D22" s="23" t="s">
        <v>32</v>
      </c>
      <c r="AR22" s="16"/>
      <c r="BE22" s="207"/>
    </row>
    <row r="23" spans="2:71" ht="16.5" customHeight="1">
      <c r="B23" s="16"/>
      <c r="E23" s="213" t="s">
        <v>33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6"/>
      <c r="BE23" s="207"/>
    </row>
    <row r="24" spans="2:71" ht="6.95" customHeight="1">
      <c r="B24" s="16"/>
      <c r="AR24" s="16"/>
      <c r="BE24" s="207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7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4">
        <f>ROUND(AG94,2)</f>
        <v>0</v>
      </c>
      <c r="AL26" s="215"/>
      <c r="AM26" s="215"/>
      <c r="AN26" s="215"/>
      <c r="AO26" s="215"/>
      <c r="AR26" s="28"/>
      <c r="BE26" s="207"/>
    </row>
    <row r="27" spans="2:71" s="1" customFormat="1" ht="6.95" customHeight="1">
      <c r="B27" s="28"/>
      <c r="AR27" s="28"/>
      <c r="BE27" s="207"/>
    </row>
    <row r="28" spans="2:71" s="1" customFormat="1" ht="12.75">
      <c r="B28" s="28"/>
      <c r="L28" s="216" t="s">
        <v>35</v>
      </c>
      <c r="M28" s="216"/>
      <c r="N28" s="216"/>
      <c r="O28" s="216"/>
      <c r="P28" s="216"/>
      <c r="W28" s="216" t="s">
        <v>36</v>
      </c>
      <c r="X28" s="216"/>
      <c r="Y28" s="216"/>
      <c r="Z28" s="216"/>
      <c r="AA28" s="216"/>
      <c r="AB28" s="216"/>
      <c r="AC28" s="216"/>
      <c r="AD28" s="216"/>
      <c r="AE28" s="216"/>
      <c r="AK28" s="216" t="s">
        <v>37</v>
      </c>
      <c r="AL28" s="216"/>
      <c r="AM28" s="216"/>
      <c r="AN28" s="216"/>
      <c r="AO28" s="216"/>
      <c r="AR28" s="28"/>
      <c r="BE28" s="207"/>
    </row>
    <row r="29" spans="2:71" s="2" customFormat="1" ht="14.45" customHeight="1">
      <c r="B29" s="32"/>
      <c r="D29" s="23" t="s">
        <v>38</v>
      </c>
      <c r="F29" s="33" t="s">
        <v>39</v>
      </c>
      <c r="L29" s="200">
        <v>0.2</v>
      </c>
      <c r="M29" s="201"/>
      <c r="N29" s="201"/>
      <c r="O29" s="201"/>
      <c r="P29" s="201"/>
      <c r="Q29" s="34"/>
      <c r="R29" s="34"/>
      <c r="S29" s="34"/>
      <c r="T29" s="34"/>
      <c r="U29" s="34"/>
      <c r="V29" s="34"/>
      <c r="W29" s="202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F29" s="34"/>
      <c r="AG29" s="34"/>
      <c r="AH29" s="34"/>
      <c r="AI29" s="34"/>
      <c r="AJ29" s="34"/>
      <c r="AK29" s="202">
        <f>ROUND(AV94, 2)</f>
        <v>0</v>
      </c>
      <c r="AL29" s="201"/>
      <c r="AM29" s="201"/>
      <c r="AN29" s="201"/>
      <c r="AO29" s="201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8"/>
    </row>
    <row r="30" spans="2:71" s="2" customFormat="1" ht="14.45" customHeight="1">
      <c r="B30" s="32"/>
      <c r="F30" s="33" t="s">
        <v>40</v>
      </c>
      <c r="L30" s="200">
        <v>0.2</v>
      </c>
      <c r="M30" s="201"/>
      <c r="N30" s="201"/>
      <c r="O30" s="201"/>
      <c r="P30" s="201"/>
      <c r="Q30" s="34"/>
      <c r="R30" s="34"/>
      <c r="S30" s="34"/>
      <c r="T30" s="34"/>
      <c r="U30" s="34"/>
      <c r="V30" s="34"/>
      <c r="W30" s="202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F30" s="34"/>
      <c r="AG30" s="34"/>
      <c r="AH30" s="34"/>
      <c r="AI30" s="34"/>
      <c r="AJ30" s="34"/>
      <c r="AK30" s="202">
        <f>ROUND(AW94, 2)</f>
        <v>0</v>
      </c>
      <c r="AL30" s="201"/>
      <c r="AM30" s="201"/>
      <c r="AN30" s="201"/>
      <c r="AO30" s="201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08"/>
    </row>
    <row r="31" spans="2:71" s="2" customFormat="1" ht="14.45" hidden="1" customHeight="1">
      <c r="B31" s="32"/>
      <c r="F31" s="23" t="s">
        <v>41</v>
      </c>
      <c r="L31" s="197">
        <v>0.2</v>
      </c>
      <c r="M31" s="198"/>
      <c r="N31" s="198"/>
      <c r="O31" s="198"/>
      <c r="P31" s="198"/>
      <c r="W31" s="199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9">
        <v>0</v>
      </c>
      <c r="AL31" s="198"/>
      <c r="AM31" s="198"/>
      <c r="AN31" s="198"/>
      <c r="AO31" s="198"/>
      <c r="AR31" s="32"/>
      <c r="BE31" s="208"/>
    </row>
    <row r="32" spans="2:71" s="2" customFormat="1" ht="14.45" hidden="1" customHeight="1">
      <c r="B32" s="32"/>
      <c r="F32" s="23" t="s">
        <v>42</v>
      </c>
      <c r="L32" s="197">
        <v>0.2</v>
      </c>
      <c r="M32" s="198"/>
      <c r="N32" s="198"/>
      <c r="O32" s="198"/>
      <c r="P32" s="198"/>
      <c r="W32" s="199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9">
        <v>0</v>
      </c>
      <c r="AL32" s="198"/>
      <c r="AM32" s="198"/>
      <c r="AN32" s="198"/>
      <c r="AO32" s="198"/>
      <c r="AR32" s="32"/>
      <c r="BE32" s="208"/>
    </row>
    <row r="33" spans="2:57" s="2" customFormat="1" ht="14.45" hidden="1" customHeight="1">
      <c r="B33" s="32"/>
      <c r="F33" s="33" t="s">
        <v>43</v>
      </c>
      <c r="L33" s="200">
        <v>0</v>
      </c>
      <c r="M33" s="201"/>
      <c r="N33" s="201"/>
      <c r="O33" s="201"/>
      <c r="P33" s="201"/>
      <c r="Q33" s="34"/>
      <c r="R33" s="34"/>
      <c r="S33" s="34"/>
      <c r="T33" s="34"/>
      <c r="U33" s="34"/>
      <c r="V33" s="34"/>
      <c r="W33" s="202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F33" s="34"/>
      <c r="AG33" s="34"/>
      <c r="AH33" s="34"/>
      <c r="AI33" s="34"/>
      <c r="AJ33" s="34"/>
      <c r="AK33" s="202">
        <v>0</v>
      </c>
      <c r="AL33" s="201"/>
      <c r="AM33" s="201"/>
      <c r="AN33" s="201"/>
      <c r="AO33" s="201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8"/>
    </row>
    <row r="34" spans="2:57" s="1" customFormat="1" ht="6.95" customHeight="1">
      <c r="B34" s="28"/>
      <c r="AR34" s="28"/>
      <c r="BE34" s="207"/>
    </row>
    <row r="35" spans="2:57" s="1" customFormat="1" ht="25.9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89" t="s">
        <v>46</v>
      </c>
      <c r="Y35" s="187"/>
      <c r="Z35" s="187"/>
      <c r="AA35" s="187"/>
      <c r="AB35" s="187"/>
      <c r="AC35" s="38"/>
      <c r="AD35" s="38"/>
      <c r="AE35" s="38"/>
      <c r="AF35" s="38"/>
      <c r="AG35" s="38"/>
      <c r="AH35" s="38"/>
      <c r="AI35" s="38"/>
      <c r="AJ35" s="38"/>
      <c r="AK35" s="186">
        <f>SUM(AK26:AK33)</f>
        <v>0</v>
      </c>
      <c r="AL35" s="187"/>
      <c r="AM35" s="187"/>
      <c r="AN35" s="187"/>
      <c r="AO35" s="188"/>
      <c r="AP35" s="36"/>
      <c r="AQ35" s="36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077-2022</v>
      </c>
      <c r="AR84" s="47"/>
    </row>
    <row r="85" spans="1:91" s="4" customFormat="1" ht="36.950000000000003" customHeight="1">
      <c r="B85" s="48"/>
      <c r="C85" s="49" t="s">
        <v>15</v>
      </c>
      <c r="L85" s="203" t="str">
        <f>K6</f>
        <v>Vybudovanie areálu „Rozprávkový les na Domaši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obec Kvakovce, k.ú. Kvakovce, okres Vranov nad Top</v>
      </c>
      <c r="AI87" s="23" t="s">
        <v>21</v>
      </c>
      <c r="AM87" s="181" t="str">
        <f>IF(AN8= "","",AN8)</f>
        <v>Vyplň údaj</v>
      </c>
      <c r="AN87" s="181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22</v>
      </c>
      <c r="L89" s="3" t="str">
        <f>IF(E11= "","",E11)</f>
        <v>MediaRik o.z</v>
      </c>
      <c r="AI89" s="23" t="s">
        <v>28</v>
      </c>
      <c r="AM89" s="179" t="str">
        <f>IF(E17="","",E17)</f>
        <v xml:space="preserve"> </v>
      </c>
      <c r="AN89" s="180"/>
      <c r="AO89" s="180"/>
      <c r="AP89" s="180"/>
      <c r="AR89" s="28"/>
      <c r="AS89" s="193" t="s">
        <v>54</v>
      </c>
      <c r="AT89" s="19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179" t="str">
        <f>IF(E20="","",E20)</f>
        <v xml:space="preserve"> </v>
      </c>
      <c r="AN90" s="180"/>
      <c r="AO90" s="180"/>
      <c r="AP90" s="180"/>
      <c r="AR90" s="28"/>
      <c r="AS90" s="195"/>
      <c r="AT90" s="196"/>
      <c r="BD90" s="55"/>
    </row>
    <row r="91" spans="1:91" s="1" customFormat="1" ht="10.9" customHeight="1">
      <c r="B91" s="28"/>
      <c r="AR91" s="28"/>
      <c r="AS91" s="195"/>
      <c r="AT91" s="196"/>
      <c r="BD91" s="55"/>
    </row>
    <row r="92" spans="1:91" s="1" customFormat="1" ht="29.25" customHeight="1">
      <c r="B92" s="28"/>
      <c r="C92" s="218" t="s">
        <v>55</v>
      </c>
      <c r="D92" s="183"/>
      <c r="E92" s="183"/>
      <c r="F92" s="183"/>
      <c r="G92" s="183"/>
      <c r="H92" s="56"/>
      <c r="I92" s="182" t="s">
        <v>56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92" t="s">
        <v>57</v>
      </c>
      <c r="AH92" s="183"/>
      <c r="AI92" s="183"/>
      <c r="AJ92" s="183"/>
      <c r="AK92" s="183"/>
      <c r="AL92" s="183"/>
      <c r="AM92" s="183"/>
      <c r="AN92" s="182" t="s">
        <v>58</v>
      </c>
      <c r="AO92" s="183"/>
      <c r="AP92" s="184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5">
        <f>ROUND(AG95+AG100+AG102+AG104+AG105,2)</f>
        <v>0</v>
      </c>
      <c r="AH94" s="175"/>
      <c r="AI94" s="175"/>
      <c r="AJ94" s="175"/>
      <c r="AK94" s="175"/>
      <c r="AL94" s="175"/>
      <c r="AM94" s="175"/>
      <c r="AN94" s="176">
        <f t="shared" ref="AN94:AN105" si="0">SUM(AG94,AT94)</f>
        <v>0</v>
      </c>
      <c r="AO94" s="176"/>
      <c r="AP94" s="176"/>
      <c r="AQ94" s="66" t="s">
        <v>1</v>
      </c>
      <c r="AR94" s="62"/>
      <c r="AS94" s="67">
        <f>ROUND(AS95+AS100+AS102+AS104+AS105,2)</f>
        <v>0</v>
      </c>
      <c r="AT94" s="68">
        <f t="shared" ref="AT94:AT105" si="1">ROUND(SUM(AV94:AW94),2)</f>
        <v>0</v>
      </c>
      <c r="AU94" s="69">
        <f>ROUND(AU95+AU100+AU102+AU104+AU105,5)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ROUND(AZ95+AZ100+AZ102+AZ104+AZ105,2)</f>
        <v>0</v>
      </c>
      <c r="BA94" s="68">
        <f>ROUND(BA95+BA100+BA102+BA104+BA105,2)</f>
        <v>0</v>
      </c>
      <c r="BB94" s="68">
        <f>ROUND(BB95+BB100+BB102+BB104+BB105,2)</f>
        <v>0</v>
      </c>
      <c r="BC94" s="68">
        <f>ROUND(BC95+BC100+BC102+BC104+BC105,2)</f>
        <v>0</v>
      </c>
      <c r="BD94" s="70">
        <f>ROUND(BD95+BD100+BD102+BD104+BD105,2)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4</v>
      </c>
      <c r="BX94" s="71" t="s">
        <v>77</v>
      </c>
      <c r="CL94" s="71" t="s">
        <v>1</v>
      </c>
    </row>
    <row r="95" spans="1:91" s="6" customFormat="1" ht="24.75" customHeight="1">
      <c r="B95" s="73"/>
      <c r="C95" s="74"/>
      <c r="D95" s="205" t="s">
        <v>78</v>
      </c>
      <c r="E95" s="205"/>
      <c r="F95" s="205"/>
      <c r="G95" s="205"/>
      <c r="H95" s="205"/>
      <c r="I95" s="75"/>
      <c r="J95" s="205" t="s">
        <v>79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185">
        <f>ROUND(SUM(AG96:AG99),2)</f>
        <v>0</v>
      </c>
      <c r="AH95" s="174"/>
      <c r="AI95" s="174"/>
      <c r="AJ95" s="174"/>
      <c r="AK95" s="174"/>
      <c r="AL95" s="174"/>
      <c r="AM95" s="174"/>
      <c r="AN95" s="173">
        <f t="shared" si="0"/>
        <v>0</v>
      </c>
      <c r="AO95" s="174"/>
      <c r="AP95" s="174"/>
      <c r="AQ95" s="76" t="s">
        <v>80</v>
      </c>
      <c r="AR95" s="73"/>
      <c r="AS95" s="77">
        <f>ROUND(SUM(AS96:AS99),2)</f>
        <v>0</v>
      </c>
      <c r="AT95" s="78">
        <f t="shared" si="1"/>
        <v>0</v>
      </c>
      <c r="AU95" s="79">
        <f>ROUND(SUM(AU96:AU99),5)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ROUND(SUM(AZ96:AZ99),2)</f>
        <v>0</v>
      </c>
      <c r="BA95" s="78">
        <f>ROUND(SUM(BA96:BA99),2)</f>
        <v>0</v>
      </c>
      <c r="BB95" s="78">
        <f>ROUND(SUM(BB96:BB99),2)</f>
        <v>0</v>
      </c>
      <c r="BC95" s="78">
        <f>ROUND(SUM(BC96:BC99),2)</f>
        <v>0</v>
      </c>
      <c r="BD95" s="80">
        <f>ROUND(SUM(BD96:BD99),2)</f>
        <v>0</v>
      </c>
      <c r="BS95" s="81" t="s">
        <v>73</v>
      </c>
      <c r="BT95" s="81" t="s">
        <v>81</v>
      </c>
      <c r="BU95" s="81" t="s">
        <v>75</v>
      </c>
      <c r="BV95" s="81" t="s">
        <v>76</v>
      </c>
      <c r="BW95" s="81" t="s">
        <v>82</v>
      </c>
      <c r="BX95" s="81" t="s">
        <v>4</v>
      </c>
      <c r="CL95" s="81" t="s">
        <v>1</v>
      </c>
      <c r="CM95" s="81" t="s">
        <v>74</v>
      </c>
    </row>
    <row r="96" spans="1:91" s="3" customFormat="1" ht="16.5" customHeight="1">
      <c r="A96" s="82" t="s">
        <v>83</v>
      </c>
      <c r="B96" s="47"/>
      <c r="C96" s="9"/>
      <c r="D96" s="9"/>
      <c r="E96" s="217" t="s">
        <v>78</v>
      </c>
      <c r="F96" s="217"/>
      <c r="G96" s="217"/>
      <c r="H96" s="217"/>
      <c r="I96" s="217"/>
      <c r="J96" s="9"/>
      <c r="K96" s="217" t="s">
        <v>84</v>
      </c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177">
        <f>'01 - Architektonicko stav...'!J32</f>
        <v>0</v>
      </c>
      <c r="AH96" s="178"/>
      <c r="AI96" s="178"/>
      <c r="AJ96" s="178"/>
      <c r="AK96" s="178"/>
      <c r="AL96" s="178"/>
      <c r="AM96" s="178"/>
      <c r="AN96" s="177">
        <f t="shared" si="0"/>
        <v>0</v>
      </c>
      <c r="AO96" s="178"/>
      <c r="AP96" s="178"/>
      <c r="AQ96" s="83" t="s">
        <v>85</v>
      </c>
      <c r="AR96" s="47"/>
      <c r="AS96" s="84">
        <v>0</v>
      </c>
      <c r="AT96" s="85">
        <f t="shared" si="1"/>
        <v>0</v>
      </c>
      <c r="AU96" s="86">
        <f>'01 - Architektonicko stav...'!P135</f>
        <v>0</v>
      </c>
      <c r="AV96" s="85">
        <f>'01 - Architektonicko stav...'!J35</f>
        <v>0</v>
      </c>
      <c r="AW96" s="85">
        <f>'01 - Architektonicko stav...'!J36</f>
        <v>0</v>
      </c>
      <c r="AX96" s="85">
        <f>'01 - Architektonicko stav...'!J37</f>
        <v>0</v>
      </c>
      <c r="AY96" s="85">
        <f>'01 - Architektonicko stav...'!J38</f>
        <v>0</v>
      </c>
      <c r="AZ96" s="85">
        <f>'01 - Architektonicko stav...'!F35</f>
        <v>0</v>
      </c>
      <c r="BA96" s="85">
        <f>'01 - Architektonicko stav...'!F36</f>
        <v>0</v>
      </c>
      <c r="BB96" s="85">
        <f>'01 - Architektonicko stav...'!F37</f>
        <v>0</v>
      </c>
      <c r="BC96" s="85">
        <f>'01 - Architektonicko stav...'!F38</f>
        <v>0</v>
      </c>
      <c r="BD96" s="87">
        <f>'01 - Architektonicko stav...'!F39</f>
        <v>0</v>
      </c>
      <c r="BT96" s="21" t="s">
        <v>86</v>
      </c>
      <c r="BV96" s="21" t="s">
        <v>76</v>
      </c>
      <c r="BW96" s="21" t="s">
        <v>87</v>
      </c>
      <c r="BX96" s="21" t="s">
        <v>82</v>
      </c>
      <c r="CL96" s="21" t="s">
        <v>1</v>
      </c>
    </row>
    <row r="97" spans="1:91" s="3" customFormat="1" ht="16.5" customHeight="1">
      <c r="A97" s="82" t="s">
        <v>83</v>
      </c>
      <c r="B97" s="47"/>
      <c r="C97" s="9"/>
      <c r="D97" s="9"/>
      <c r="E97" s="217" t="s">
        <v>88</v>
      </c>
      <c r="F97" s="217"/>
      <c r="G97" s="217"/>
      <c r="H97" s="217"/>
      <c r="I97" s="217"/>
      <c r="J97" s="9"/>
      <c r="K97" s="217" t="s">
        <v>89</v>
      </c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177">
        <f>'02 - Zdravotechnika'!J32</f>
        <v>0</v>
      </c>
      <c r="AH97" s="178"/>
      <c r="AI97" s="178"/>
      <c r="AJ97" s="178"/>
      <c r="AK97" s="178"/>
      <c r="AL97" s="178"/>
      <c r="AM97" s="178"/>
      <c r="AN97" s="177">
        <f t="shared" si="0"/>
        <v>0</v>
      </c>
      <c r="AO97" s="178"/>
      <c r="AP97" s="178"/>
      <c r="AQ97" s="83" t="s">
        <v>85</v>
      </c>
      <c r="AR97" s="47"/>
      <c r="AS97" s="84">
        <v>0</v>
      </c>
      <c r="AT97" s="85">
        <f t="shared" si="1"/>
        <v>0</v>
      </c>
      <c r="AU97" s="86">
        <f>'02 - Zdravotechnika'!P124</f>
        <v>0</v>
      </c>
      <c r="AV97" s="85">
        <f>'02 - Zdravotechnika'!J35</f>
        <v>0</v>
      </c>
      <c r="AW97" s="85">
        <f>'02 - Zdravotechnika'!J36</f>
        <v>0</v>
      </c>
      <c r="AX97" s="85">
        <f>'02 - Zdravotechnika'!J37</f>
        <v>0</v>
      </c>
      <c r="AY97" s="85">
        <f>'02 - Zdravotechnika'!J38</f>
        <v>0</v>
      </c>
      <c r="AZ97" s="85">
        <f>'02 - Zdravotechnika'!F35</f>
        <v>0</v>
      </c>
      <c r="BA97" s="85">
        <f>'02 - Zdravotechnika'!F36</f>
        <v>0</v>
      </c>
      <c r="BB97" s="85">
        <f>'02 - Zdravotechnika'!F37</f>
        <v>0</v>
      </c>
      <c r="BC97" s="85">
        <f>'02 - Zdravotechnika'!F38</f>
        <v>0</v>
      </c>
      <c r="BD97" s="87">
        <f>'02 - Zdravotechnika'!F39</f>
        <v>0</v>
      </c>
      <c r="BT97" s="21" t="s">
        <v>86</v>
      </c>
      <c r="BV97" s="21" t="s">
        <v>76</v>
      </c>
      <c r="BW97" s="21" t="s">
        <v>90</v>
      </c>
      <c r="BX97" s="21" t="s">
        <v>82</v>
      </c>
      <c r="CL97" s="21" t="s">
        <v>1</v>
      </c>
    </row>
    <row r="98" spans="1:91" s="3" customFormat="1" ht="16.5" customHeight="1">
      <c r="A98" s="82" t="s">
        <v>83</v>
      </c>
      <c r="B98" s="47"/>
      <c r="C98" s="9"/>
      <c r="D98" s="9"/>
      <c r="E98" s="217" t="s">
        <v>91</v>
      </c>
      <c r="F98" s="217"/>
      <c r="G98" s="217"/>
      <c r="H98" s="217"/>
      <c r="I98" s="217"/>
      <c r="J98" s="9"/>
      <c r="K98" s="217" t="s">
        <v>92</v>
      </c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177">
        <f>'03 - Elektroinštalácia'!J32</f>
        <v>0</v>
      </c>
      <c r="AH98" s="178"/>
      <c r="AI98" s="178"/>
      <c r="AJ98" s="178"/>
      <c r="AK98" s="178"/>
      <c r="AL98" s="178"/>
      <c r="AM98" s="178"/>
      <c r="AN98" s="177">
        <f t="shared" si="0"/>
        <v>0</v>
      </c>
      <c r="AO98" s="178"/>
      <c r="AP98" s="178"/>
      <c r="AQ98" s="83" t="s">
        <v>85</v>
      </c>
      <c r="AR98" s="47"/>
      <c r="AS98" s="84">
        <v>0</v>
      </c>
      <c r="AT98" s="85">
        <f t="shared" si="1"/>
        <v>0</v>
      </c>
      <c r="AU98" s="86">
        <f>'03 - Elektroinštalácia'!P124</f>
        <v>0</v>
      </c>
      <c r="AV98" s="85">
        <f>'03 - Elektroinštalácia'!J35</f>
        <v>0</v>
      </c>
      <c r="AW98" s="85">
        <f>'03 - Elektroinštalácia'!J36</f>
        <v>0</v>
      </c>
      <c r="AX98" s="85">
        <f>'03 - Elektroinštalácia'!J37</f>
        <v>0</v>
      </c>
      <c r="AY98" s="85">
        <f>'03 - Elektroinštalácia'!J38</f>
        <v>0</v>
      </c>
      <c r="AZ98" s="85">
        <f>'03 - Elektroinštalácia'!F35</f>
        <v>0</v>
      </c>
      <c r="BA98" s="85">
        <f>'03 - Elektroinštalácia'!F36</f>
        <v>0</v>
      </c>
      <c r="BB98" s="85">
        <f>'03 - Elektroinštalácia'!F37</f>
        <v>0</v>
      </c>
      <c r="BC98" s="85">
        <f>'03 - Elektroinštalácia'!F38</f>
        <v>0</v>
      </c>
      <c r="BD98" s="87">
        <f>'03 - Elektroinštalácia'!F39</f>
        <v>0</v>
      </c>
      <c r="BT98" s="21" t="s">
        <v>86</v>
      </c>
      <c r="BV98" s="21" t="s">
        <v>76</v>
      </c>
      <c r="BW98" s="21" t="s">
        <v>93</v>
      </c>
      <c r="BX98" s="21" t="s">
        <v>82</v>
      </c>
      <c r="CL98" s="21" t="s">
        <v>1</v>
      </c>
    </row>
    <row r="99" spans="1:91" s="3" customFormat="1" ht="16.5" customHeight="1">
      <c r="A99" s="82" t="s">
        <v>83</v>
      </c>
      <c r="B99" s="47"/>
      <c r="C99" s="9"/>
      <c r="D99" s="9"/>
      <c r="E99" s="217" t="s">
        <v>94</v>
      </c>
      <c r="F99" s="217"/>
      <c r="G99" s="217"/>
      <c r="H99" s="217"/>
      <c r="I99" s="217"/>
      <c r="J99" s="9"/>
      <c r="K99" s="217" t="s">
        <v>95</v>
      </c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177">
        <f>'04 - Komín'!J32</f>
        <v>0</v>
      </c>
      <c r="AH99" s="178"/>
      <c r="AI99" s="178"/>
      <c r="AJ99" s="178"/>
      <c r="AK99" s="178"/>
      <c r="AL99" s="178"/>
      <c r="AM99" s="178"/>
      <c r="AN99" s="177">
        <f t="shared" si="0"/>
        <v>0</v>
      </c>
      <c r="AO99" s="178"/>
      <c r="AP99" s="178"/>
      <c r="AQ99" s="83" t="s">
        <v>85</v>
      </c>
      <c r="AR99" s="47"/>
      <c r="AS99" s="84">
        <v>0</v>
      </c>
      <c r="AT99" s="85">
        <f t="shared" si="1"/>
        <v>0</v>
      </c>
      <c r="AU99" s="86">
        <f>'04 - Komín'!P123</f>
        <v>0</v>
      </c>
      <c r="AV99" s="85">
        <f>'04 - Komín'!J35</f>
        <v>0</v>
      </c>
      <c r="AW99" s="85">
        <f>'04 - Komín'!J36</f>
        <v>0</v>
      </c>
      <c r="AX99" s="85">
        <f>'04 - Komín'!J37</f>
        <v>0</v>
      </c>
      <c r="AY99" s="85">
        <f>'04 - Komín'!J38</f>
        <v>0</v>
      </c>
      <c r="AZ99" s="85">
        <f>'04 - Komín'!F35</f>
        <v>0</v>
      </c>
      <c r="BA99" s="85">
        <f>'04 - Komín'!F36</f>
        <v>0</v>
      </c>
      <c r="BB99" s="85">
        <f>'04 - Komín'!F37</f>
        <v>0</v>
      </c>
      <c r="BC99" s="85">
        <f>'04 - Komín'!F38</f>
        <v>0</v>
      </c>
      <c r="BD99" s="87">
        <f>'04 - Komín'!F39</f>
        <v>0</v>
      </c>
      <c r="BT99" s="21" t="s">
        <v>86</v>
      </c>
      <c r="BV99" s="21" t="s">
        <v>76</v>
      </c>
      <c r="BW99" s="21" t="s">
        <v>96</v>
      </c>
      <c r="BX99" s="21" t="s">
        <v>82</v>
      </c>
      <c r="CL99" s="21" t="s">
        <v>1</v>
      </c>
    </row>
    <row r="100" spans="1:91" s="6" customFormat="1" ht="16.5" customHeight="1">
      <c r="B100" s="73"/>
      <c r="C100" s="74"/>
      <c r="D100" s="205" t="s">
        <v>88</v>
      </c>
      <c r="E100" s="205"/>
      <c r="F100" s="205"/>
      <c r="G100" s="205"/>
      <c r="H100" s="205"/>
      <c r="I100" s="75"/>
      <c r="J100" s="205" t="s">
        <v>97</v>
      </c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185">
        <f>ROUND(AG101,2)</f>
        <v>0</v>
      </c>
      <c r="AH100" s="174"/>
      <c r="AI100" s="174"/>
      <c r="AJ100" s="174"/>
      <c r="AK100" s="174"/>
      <c r="AL100" s="174"/>
      <c r="AM100" s="174"/>
      <c r="AN100" s="173">
        <f t="shared" si="0"/>
        <v>0</v>
      </c>
      <c r="AO100" s="174"/>
      <c r="AP100" s="174"/>
      <c r="AQ100" s="76" t="s">
        <v>80</v>
      </c>
      <c r="AR100" s="73"/>
      <c r="AS100" s="77">
        <f>ROUND(AS101,2)</f>
        <v>0</v>
      </c>
      <c r="AT100" s="78">
        <f t="shared" si="1"/>
        <v>0</v>
      </c>
      <c r="AU100" s="79">
        <f>ROUND(AU101,5)</f>
        <v>0</v>
      </c>
      <c r="AV100" s="78">
        <f>ROUND(AZ100*L29,2)</f>
        <v>0</v>
      </c>
      <c r="AW100" s="78">
        <f>ROUND(BA100*L30,2)</f>
        <v>0</v>
      </c>
      <c r="AX100" s="78">
        <f>ROUND(BB100*L29,2)</f>
        <v>0</v>
      </c>
      <c r="AY100" s="78">
        <f>ROUND(BC100*L30,2)</f>
        <v>0</v>
      </c>
      <c r="AZ100" s="78">
        <f>ROUND(AZ101,2)</f>
        <v>0</v>
      </c>
      <c r="BA100" s="78">
        <f>ROUND(BA101,2)</f>
        <v>0</v>
      </c>
      <c r="BB100" s="78">
        <f>ROUND(BB101,2)</f>
        <v>0</v>
      </c>
      <c r="BC100" s="78">
        <f>ROUND(BC101,2)</f>
        <v>0</v>
      </c>
      <c r="BD100" s="80">
        <f>ROUND(BD101,2)</f>
        <v>0</v>
      </c>
      <c r="BS100" s="81" t="s">
        <v>73</v>
      </c>
      <c r="BT100" s="81" t="s">
        <v>81</v>
      </c>
      <c r="BU100" s="81" t="s">
        <v>75</v>
      </c>
      <c r="BV100" s="81" t="s">
        <v>76</v>
      </c>
      <c r="BW100" s="81" t="s">
        <v>98</v>
      </c>
      <c r="BX100" s="81" t="s">
        <v>4</v>
      </c>
      <c r="CL100" s="81" t="s">
        <v>1</v>
      </c>
      <c r="CM100" s="81" t="s">
        <v>74</v>
      </c>
    </row>
    <row r="101" spans="1:91" s="3" customFormat="1" ht="16.5" customHeight="1">
      <c r="A101" s="82" t="s">
        <v>83</v>
      </c>
      <c r="B101" s="47"/>
      <c r="C101" s="9"/>
      <c r="D101" s="9"/>
      <c r="E101" s="217" t="s">
        <v>91</v>
      </c>
      <c r="F101" s="217"/>
      <c r="G101" s="217"/>
      <c r="H101" s="217"/>
      <c r="I101" s="217"/>
      <c r="J101" s="9"/>
      <c r="K101" s="217" t="s">
        <v>84</v>
      </c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177">
        <f>'03 - Architektonicko stav...'!J32</f>
        <v>0</v>
      </c>
      <c r="AH101" s="178"/>
      <c r="AI101" s="178"/>
      <c r="AJ101" s="178"/>
      <c r="AK101" s="178"/>
      <c r="AL101" s="178"/>
      <c r="AM101" s="178"/>
      <c r="AN101" s="177">
        <f t="shared" si="0"/>
        <v>0</v>
      </c>
      <c r="AO101" s="178"/>
      <c r="AP101" s="178"/>
      <c r="AQ101" s="83" t="s">
        <v>85</v>
      </c>
      <c r="AR101" s="47"/>
      <c r="AS101" s="84">
        <v>0</v>
      </c>
      <c r="AT101" s="85">
        <f t="shared" si="1"/>
        <v>0</v>
      </c>
      <c r="AU101" s="86">
        <f>'03 - Architektonicko stav...'!P129</f>
        <v>0</v>
      </c>
      <c r="AV101" s="85">
        <f>'03 - Architektonicko stav...'!J35</f>
        <v>0</v>
      </c>
      <c r="AW101" s="85">
        <f>'03 - Architektonicko stav...'!J36</f>
        <v>0</v>
      </c>
      <c r="AX101" s="85">
        <f>'03 - Architektonicko stav...'!J37</f>
        <v>0</v>
      </c>
      <c r="AY101" s="85">
        <f>'03 - Architektonicko stav...'!J38</f>
        <v>0</v>
      </c>
      <c r="AZ101" s="85">
        <f>'03 - Architektonicko stav...'!F35</f>
        <v>0</v>
      </c>
      <c r="BA101" s="85">
        <f>'03 - Architektonicko stav...'!F36</f>
        <v>0</v>
      </c>
      <c r="BB101" s="85">
        <f>'03 - Architektonicko stav...'!F37</f>
        <v>0</v>
      </c>
      <c r="BC101" s="85">
        <f>'03 - Architektonicko stav...'!F38</f>
        <v>0</v>
      </c>
      <c r="BD101" s="87">
        <f>'03 - Architektonicko stav...'!F39</f>
        <v>0</v>
      </c>
      <c r="BT101" s="21" t="s">
        <v>86</v>
      </c>
      <c r="BV101" s="21" t="s">
        <v>76</v>
      </c>
      <c r="BW101" s="21" t="s">
        <v>99</v>
      </c>
      <c r="BX101" s="21" t="s">
        <v>98</v>
      </c>
      <c r="CL101" s="21" t="s">
        <v>1</v>
      </c>
    </row>
    <row r="102" spans="1:91" s="6" customFormat="1" ht="16.5" customHeight="1">
      <c r="B102" s="73"/>
      <c r="C102" s="74"/>
      <c r="D102" s="205" t="s">
        <v>91</v>
      </c>
      <c r="E102" s="205"/>
      <c r="F102" s="205"/>
      <c r="G102" s="205"/>
      <c r="H102" s="205"/>
      <c r="I102" s="75"/>
      <c r="J102" s="205" t="s">
        <v>100</v>
      </c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185">
        <f>ROUND(AG103,2)</f>
        <v>0</v>
      </c>
      <c r="AH102" s="174"/>
      <c r="AI102" s="174"/>
      <c r="AJ102" s="174"/>
      <c r="AK102" s="174"/>
      <c r="AL102" s="174"/>
      <c r="AM102" s="174"/>
      <c r="AN102" s="173">
        <f t="shared" si="0"/>
        <v>0</v>
      </c>
      <c r="AO102" s="174"/>
      <c r="AP102" s="174"/>
      <c r="AQ102" s="76" t="s">
        <v>80</v>
      </c>
      <c r="AR102" s="73"/>
      <c r="AS102" s="77">
        <f>ROUND(AS103,2)</f>
        <v>0</v>
      </c>
      <c r="AT102" s="78">
        <f t="shared" si="1"/>
        <v>0</v>
      </c>
      <c r="AU102" s="79">
        <f>ROUND(AU103,5)</f>
        <v>0</v>
      </c>
      <c r="AV102" s="78">
        <f>ROUND(AZ102*L29,2)</f>
        <v>0</v>
      </c>
      <c r="AW102" s="78">
        <f>ROUND(BA102*L30,2)</f>
        <v>0</v>
      </c>
      <c r="AX102" s="78">
        <f>ROUND(BB102*L29,2)</f>
        <v>0</v>
      </c>
      <c r="AY102" s="78">
        <f>ROUND(BC102*L30,2)</f>
        <v>0</v>
      </c>
      <c r="AZ102" s="78">
        <f>ROUND(AZ103,2)</f>
        <v>0</v>
      </c>
      <c r="BA102" s="78">
        <f>ROUND(BA103,2)</f>
        <v>0</v>
      </c>
      <c r="BB102" s="78">
        <f>ROUND(BB103,2)</f>
        <v>0</v>
      </c>
      <c r="BC102" s="78">
        <f>ROUND(BC103,2)</f>
        <v>0</v>
      </c>
      <c r="BD102" s="80">
        <f>ROUND(BD103,2)</f>
        <v>0</v>
      </c>
      <c r="BS102" s="81" t="s">
        <v>73</v>
      </c>
      <c r="BT102" s="81" t="s">
        <v>81</v>
      </c>
      <c r="BU102" s="81" t="s">
        <v>75</v>
      </c>
      <c r="BV102" s="81" t="s">
        <v>76</v>
      </c>
      <c r="BW102" s="81" t="s">
        <v>101</v>
      </c>
      <c r="BX102" s="81" t="s">
        <v>4</v>
      </c>
      <c r="CL102" s="81" t="s">
        <v>1</v>
      </c>
      <c r="CM102" s="81" t="s">
        <v>74</v>
      </c>
    </row>
    <row r="103" spans="1:91" s="3" customFormat="1" ht="16.5" customHeight="1">
      <c r="A103" s="82" t="s">
        <v>83</v>
      </c>
      <c r="B103" s="47"/>
      <c r="C103" s="9"/>
      <c r="D103" s="9"/>
      <c r="E103" s="217" t="s">
        <v>94</v>
      </c>
      <c r="F103" s="217"/>
      <c r="G103" s="217"/>
      <c r="H103" s="217"/>
      <c r="I103" s="217"/>
      <c r="J103" s="9"/>
      <c r="K103" s="217" t="s">
        <v>84</v>
      </c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177">
        <f>'04 - Architektonicko stav...'!J32</f>
        <v>0</v>
      </c>
      <c r="AH103" s="178"/>
      <c r="AI103" s="178"/>
      <c r="AJ103" s="178"/>
      <c r="AK103" s="178"/>
      <c r="AL103" s="178"/>
      <c r="AM103" s="178"/>
      <c r="AN103" s="177">
        <f t="shared" si="0"/>
        <v>0</v>
      </c>
      <c r="AO103" s="178"/>
      <c r="AP103" s="178"/>
      <c r="AQ103" s="83" t="s">
        <v>85</v>
      </c>
      <c r="AR103" s="47"/>
      <c r="AS103" s="84">
        <v>0</v>
      </c>
      <c r="AT103" s="85">
        <f t="shared" si="1"/>
        <v>0</v>
      </c>
      <c r="AU103" s="86">
        <f>'04 - Architektonicko stav...'!P129</f>
        <v>0</v>
      </c>
      <c r="AV103" s="85">
        <f>'04 - Architektonicko stav...'!J35</f>
        <v>0</v>
      </c>
      <c r="AW103" s="85">
        <f>'04 - Architektonicko stav...'!J36</f>
        <v>0</v>
      </c>
      <c r="AX103" s="85">
        <f>'04 - Architektonicko stav...'!J37</f>
        <v>0</v>
      </c>
      <c r="AY103" s="85">
        <f>'04 - Architektonicko stav...'!J38</f>
        <v>0</v>
      </c>
      <c r="AZ103" s="85">
        <f>'04 - Architektonicko stav...'!F35</f>
        <v>0</v>
      </c>
      <c r="BA103" s="85">
        <f>'04 - Architektonicko stav...'!F36</f>
        <v>0</v>
      </c>
      <c r="BB103" s="85">
        <f>'04 - Architektonicko stav...'!F37</f>
        <v>0</v>
      </c>
      <c r="BC103" s="85">
        <f>'04 - Architektonicko stav...'!F38</f>
        <v>0</v>
      </c>
      <c r="BD103" s="87">
        <f>'04 - Architektonicko stav...'!F39</f>
        <v>0</v>
      </c>
      <c r="BT103" s="21" t="s">
        <v>86</v>
      </c>
      <c r="BV103" s="21" t="s">
        <v>76</v>
      </c>
      <c r="BW103" s="21" t="s">
        <v>102</v>
      </c>
      <c r="BX103" s="21" t="s">
        <v>101</v>
      </c>
      <c r="CL103" s="21" t="s">
        <v>1</v>
      </c>
    </row>
    <row r="104" spans="1:91" s="6" customFormat="1" ht="16.5" customHeight="1">
      <c r="A104" s="82" t="s">
        <v>83</v>
      </c>
      <c r="B104" s="73"/>
      <c r="C104" s="74"/>
      <c r="D104" s="205" t="s">
        <v>94</v>
      </c>
      <c r="E104" s="205"/>
      <c r="F104" s="205"/>
      <c r="G104" s="205"/>
      <c r="H104" s="205"/>
      <c r="I104" s="75"/>
      <c r="J104" s="205" t="s">
        <v>103</v>
      </c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173">
        <f>'04 - SO 04 Spevnené plochy'!J30</f>
        <v>0</v>
      </c>
      <c r="AH104" s="174"/>
      <c r="AI104" s="174"/>
      <c r="AJ104" s="174"/>
      <c r="AK104" s="174"/>
      <c r="AL104" s="174"/>
      <c r="AM104" s="174"/>
      <c r="AN104" s="173">
        <f t="shared" si="0"/>
        <v>0</v>
      </c>
      <c r="AO104" s="174"/>
      <c r="AP104" s="174"/>
      <c r="AQ104" s="76" t="s">
        <v>80</v>
      </c>
      <c r="AR104" s="73"/>
      <c r="AS104" s="77">
        <v>0</v>
      </c>
      <c r="AT104" s="78">
        <f t="shared" si="1"/>
        <v>0</v>
      </c>
      <c r="AU104" s="79">
        <f>'04 - SO 04 Spevnené plochy'!P120</f>
        <v>0</v>
      </c>
      <c r="AV104" s="78">
        <f>'04 - SO 04 Spevnené plochy'!J33</f>
        <v>0</v>
      </c>
      <c r="AW104" s="78">
        <f>'04 - SO 04 Spevnené plochy'!J34</f>
        <v>0</v>
      </c>
      <c r="AX104" s="78">
        <f>'04 - SO 04 Spevnené plochy'!J35</f>
        <v>0</v>
      </c>
      <c r="AY104" s="78">
        <f>'04 - SO 04 Spevnené plochy'!J36</f>
        <v>0</v>
      </c>
      <c r="AZ104" s="78">
        <f>'04 - SO 04 Spevnené plochy'!F33</f>
        <v>0</v>
      </c>
      <c r="BA104" s="78">
        <f>'04 - SO 04 Spevnené plochy'!F34</f>
        <v>0</v>
      </c>
      <c r="BB104" s="78">
        <f>'04 - SO 04 Spevnené plochy'!F35</f>
        <v>0</v>
      </c>
      <c r="BC104" s="78">
        <f>'04 - SO 04 Spevnené plochy'!F36</f>
        <v>0</v>
      </c>
      <c r="BD104" s="80">
        <f>'04 - SO 04 Spevnené plochy'!F37</f>
        <v>0</v>
      </c>
      <c r="BT104" s="81" t="s">
        <v>81</v>
      </c>
      <c r="BV104" s="81" t="s">
        <v>76</v>
      </c>
      <c r="BW104" s="81" t="s">
        <v>104</v>
      </c>
      <c r="BX104" s="81" t="s">
        <v>4</v>
      </c>
      <c r="CL104" s="81" t="s">
        <v>1</v>
      </c>
      <c r="CM104" s="81" t="s">
        <v>74</v>
      </c>
    </row>
    <row r="105" spans="1:91" s="6" customFormat="1" ht="16.5" customHeight="1">
      <c r="A105" s="82" t="s">
        <v>83</v>
      </c>
      <c r="B105" s="73"/>
      <c r="C105" s="74"/>
      <c r="D105" s="205" t="s">
        <v>105</v>
      </c>
      <c r="E105" s="205"/>
      <c r="F105" s="205"/>
      <c r="G105" s="205"/>
      <c r="H105" s="205"/>
      <c r="I105" s="75"/>
      <c r="J105" s="205" t="s">
        <v>106</v>
      </c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173">
        <f>'05 - SO 05 Prekážkovú dráhu'!J30</f>
        <v>0</v>
      </c>
      <c r="AH105" s="174"/>
      <c r="AI105" s="174"/>
      <c r="AJ105" s="174"/>
      <c r="AK105" s="174"/>
      <c r="AL105" s="174"/>
      <c r="AM105" s="174"/>
      <c r="AN105" s="173">
        <f t="shared" si="0"/>
        <v>0</v>
      </c>
      <c r="AO105" s="174"/>
      <c r="AP105" s="174"/>
      <c r="AQ105" s="76" t="s">
        <v>80</v>
      </c>
      <c r="AR105" s="73"/>
      <c r="AS105" s="88">
        <v>0</v>
      </c>
      <c r="AT105" s="89">
        <f t="shared" si="1"/>
        <v>0</v>
      </c>
      <c r="AU105" s="90">
        <f>'05 - SO 05 Prekážkovú dráhu'!P119</f>
        <v>0</v>
      </c>
      <c r="AV105" s="89">
        <f>'05 - SO 05 Prekážkovú dráhu'!J33</f>
        <v>0</v>
      </c>
      <c r="AW105" s="89">
        <f>'05 - SO 05 Prekážkovú dráhu'!J34</f>
        <v>0</v>
      </c>
      <c r="AX105" s="89">
        <f>'05 - SO 05 Prekážkovú dráhu'!J35</f>
        <v>0</v>
      </c>
      <c r="AY105" s="89">
        <f>'05 - SO 05 Prekážkovú dráhu'!J36</f>
        <v>0</v>
      </c>
      <c r="AZ105" s="89">
        <f>'05 - SO 05 Prekážkovú dráhu'!F33</f>
        <v>0</v>
      </c>
      <c r="BA105" s="89">
        <f>'05 - SO 05 Prekážkovú dráhu'!F34</f>
        <v>0</v>
      </c>
      <c r="BB105" s="89">
        <f>'05 - SO 05 Prekážkovú dráhu'!F35</f>
        <v>0</v>
      </c>
      <c r="BC105" s="89">
        <f>'05 - SO 05 Prekážkovú dráhu'!F36</f>
        <v>0</v>
      </c>
      <c r="BD105" s="91">
        <f>'05 - SO 05 Prekážkovú dráhu'!F37</f>
        <v>0</v>
      </c>
      <c r="BT105" s="81" t="s">
        <v>81</v>
      </c>
      <c r="BV105" s="81" t="s">
        <v>76</v>
      </c>
      <c r="BW105" s="81" t="s">
        <v>107</v>
      </c>
      <c r="BX105" s="81" t="s">
        <v>4</v>
      </c>
      <c r="CL105" s="81" t="s">
        <v>1</v>
      </c>
      <c r="CM105" s="81" t="s">
        <v>74</v>
      </c>
    </row>
    <row r="106" spans="1:91" s="1" customFormat="1" ht="30" customHeight="1">
      <c r="B106" s="28"/>
      <c r="AR106" s="28"/>
    </row>
    <row r="107" spans="1:91" s="1" customFormat="1" ht="6.95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28"/>
    </row>
  </sheetData>
  <mergeCells count="82">
    <mergeCell ref="J102:AF102"/>
    <mergeCell ref="J95:AF95"/>
    <mergeCell ref="K103:AF103"/>
    <mergeCell ref="K97:AF97"/>
    <mergeCell ref="C92:G92"/>
    <mergeCell ref="D104:H104"/>
    <mergeCell ref="D102:H102"/>
    <mergeCell ref="D95:H95"/>
    <mergeCell ref="D100:H100"/>
    <mergeCell ref="E103:I103"/>
    <mergeCell ref="E97:I97"/>
    <mergeCell ref="E96:I96"/>
    <mergeCell ref="E101:I101"/>
    <mergeCell ref="E98:I98"/>
    <mergeCell ref="E99:I99"/>
    <mergeCell ref="I92:AF92"/>
    <mergeCell ref="J104:AF104"/>
    <mergeCell ref="J100:AF100"/>
    <mergeCell ref="D105:H105"/>
    <mergeCell ref="J105:AF10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K101:AF101"/>
    <mergeCell ref="L30:P30"/>
    <mergeCell ref="AK31:AO31"/>
    <mergeCell ref="W31:AE31"/>
    <mergeCell ref="L31:P31"/>
    <mergeCell ref="L85:AJ85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2:AM92"/>
    <mergeCell ref="AG101:AM101"/>
    <mergeCell ref="AG97:AM97"/>
    <mergeCell ref="AS89:AT91"/>
    <mergeCell ref="AK30:AO30"/>
    <mergeCell ref="K96:AF96"/>
    <mergeCell ref="K99:AF99"/>
    <mergeCell ref="K98:AF98"/>
    <mergeCell ref="AM89:AP89"/>
    <mergeCell ref="AM87:AN87"/>
    <mergeCell ref="AM90:AP90"/>
    <mergeCell ref="AN103:AP103"/>
    <mergeCell ref="AN104:AP104"/>
    <mergeCell ref="AN102:AP102"/>
    <mergeCell ref="AN97:AP97"/>
    <mergeCell ref="AN101:AP101"/>
    <mergeCell ref="AN100:AP100"/>
    <mergeCell ref="AN95:AP95"/>
    <mergeCell ref="AN99:AP99"/>
    <mergeCell ref="AN96:AP96"/>
    <mergeCell ref="AN92:AP92"/>
    <mergeCell ref="AN98:AP98"/>
    <mergeCell ref="AG103:AM103"/>
    <mergeCell ref="AG100:AM100"/>
    <mergeCell ref="AN105:AP105"/>
    <mergeCell ref="AG105:AM105"/>
    <mergeCell ref="AG94:AM94"/>
    <mergeCell ref="AN94:AP94"/>
    <mergeCell ref="AG104:AM104"/>
    <mergeCell ref="AG99:AM99"/>
    <mergeCell ref="AG102:AM102"/>
    <mergeCell ref="AG95:AM95"/>
    <mergeCell ref="AG96:AM96"/>
    <mergeCell ref="AG98:AM98"/>
  </mergeCells>
  <hyperlinks>
    <hyperlink ref="A96" location="'01 - Architektonicko stav...'!C2" display="/" xr:uid="{00000000-0004-0000-0000-000000000000}"/>
    <hyperlink ref="A97" location="'02 - Zdravotechnika'!C2" display="/" xr:uid="{00000000-0004-0000-0000-000001000000}"/>
    <hyperlink ref="A98" location="'03 - Elektroinštalácia'!C2" display="/" xr:uid="{00000000-0004-0000-0000-000002000000}"/>
    <hyperlink ref="A99" location="'04 - Komín'!C2" display="/" xr:uid="{00000000-0004-0000-0000-000003000000}"/>
    <hyperlink ref="A101" location="'03 - Architektonicko stav...'!C2" display="/" xr:uid="{00000000-0004-0000-0000-000004000000}"/>
    <hyperlink ref="A103" location="'04 - Architektonicko stav...'!C2" display="/" xr:uid="{00000000-0004-0000-0000-000005000000}"/>
    <hyperlink ref="A104" location="'04 - SO 04 Spevnené plochy'!C2" display="/" xr:uid="{00000000-0004-0000-0000-000006000000}"/>
    <hyperlink ref="A105" location="'05 - SO 05 Prekážkovú dráhu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4"/>
  <sheetViews>
    <sheetView showGridLines="0" workbookViewId="0">
      <selection activeCell="X225" sqref="X22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20" t="str">
        <f>'Rekapitulácia stavby'!K6</f>
        <v>Vybudovanie areálu „Rozprávkový les na Domaši</v>
      </c>
      <c r="F7" s="221"/>
      <c r="G7" s="221"/>
      <c r="H7" s="221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20" t="s">
        <v>110</v>
      </c>
      <c r="F9" s="219"/>
      <c r="G9" s="219"/>
      <c r="H9" s="219"/>
      <c r="L9" s="28"/>
    </row>
    <row r="10" spans="2:46" s="1" customFormat="1" ht="12" customHeight="1">
      <c r="B10" s="28"/>
      <c r="D10" s="23" t="s">
        <v>111</v>
      </c>
      <c r="L10" s="28"/>
    </row>
    <row r="11" spans="2:46" s="1" customFormat="1" ht="16.5" customHeight="1">
      <c r="B11" s="28"/>
      <c r="E11" s="203" t="s">
        <v>112</v>
      </c>
      <c r="F11" s="219"/>
      <c r="G11" s="219"/>
      <c r="H11" s="219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209"/>
      <c r="G20" s="209"/>
      <c r="H20" s="209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213" t="s">
        <v>1</v>
      </c>
      <c r="F29" s="213"/>
      <c r="G29" s="213"/>
      <c r="H29" s="213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ROUND(J135,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ROUND((SUM(BE135:BE233)),  2)</f>
        <v>0</v>
      </c>
      <c r="G35" s="96"/>
      <c r="H35" s="96"/>
      <c r="I35" s="97">
        <v>0.2</v>
      </c>
      <c r="J35" s="95">
        <f>ROUND(((SUM(BE135:BE233))*I35),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ROUND((SUM(BF135:BF233)),  2)</f>
        <v>0</v>
      </c>
      <c r="G36" s="96"/>
      <c r="H36" s="96"/>
      <c r="I36" s="97">
        <v>0.2</v>
      </c>
      <c r="J36" s="95">
        <f>ROUND(((SUM(BF135:BF233))*I36),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5">
        <f>ROUND((SUM(BG135:BG233)),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5">
        <f>ROUND((SUM(BH135:BH233)),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43</v>
      </c>
      <c r="F39" s="95">
        <f>ROUND((SUM(BI135:BI233)),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113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20" t="str">
        <f>E7</f>
        <v>Vybudovanie areálu „Rozprávkový les na Domaši</v>
      </c>
      <c r="F85" s="221"/>
      <c r="G85" s="221"/>
      <c r="H85" s="221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20" t="s">
        <v>110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111</v>
      </c>
      <c r="L88" s="28"/>
    </row>
    <row r="89" spans="2:12" s="1" customFormat="1" ht="16.5" customHeight="1">
      <c r="B89" s="28"/>
      <c r="E89" s="203" t="str">
        <f>E11</f>
        <v xml:space="preserve">01 - Architektonicko stavebné riešenie </v>
      </c>
      <c r="F89" s="219"/>
      <c r="G89" s="219"/>
      <c r="H89" s="219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obec Kvakovce, k.ú. Kvakovce, okres Vranov nad Top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MediaRik o.z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114</v>
      </c>
      <c r="D96" s="99"/>
      <c r="E96" s="99"/>
      <c r="F96" s="99"/>
      <c r="G96" s="99"/>
      <c r="H96" s="99"/>
      <c r="I96" s="99"/>
      <c r="J96" s="108" t="s">
        <v>115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116</v>
      </c>
      <c r="J98" s="65">
        <f>J135</f>
        <v>0</v>
      </c>
      <c r="L98" s="28"/>
      <c r="AU98" s="13" t="s">
        <v>117</v>
      </c>
    </row>
    <row r="99" spans="2:47" s="8" customFormat="1" ht="24.95" customHeight="1">
      <c r="B99" s="110"/>
      <c r="D99" s="111" t="s">
        <v>118</v>
      </c>
      <c r="E99" s="112"/>
      <c r="F99" s="112"/>
      <c r="G99" s="112"/>
      <c r="H99" s="112"/>
      <c r="I99" s="112"/>
      <c r="J99" s="113">
        <f>J136</f>
        <v>0</v>
      </c>
      <c r="L99" s="110"/>
    </row>
    <row r="100" spans="2:47" s="9" customFormat="1" ht="19.899999999999999" customHeight="1">
      <c r="B100" s="114"/>
      <c r="D100" s="115" t="s">
        <v>119</v>
      </c>
      <c r="E100" s="116"/>
      <c r="F100" s="116"/>
      <c r="G100" s="116"/>
      <c r="H100" s="116"/>
      <c r="I100" s="116"/>
      <c r="J100" s="117">
        <f>J137</f>
        <v>0</v>
      </c>
      <c r="L100" s="114"/>
    </row>
    <row r="101" spans="2:47" s="9" customFormat="1" ht="19.899999999999999" customHeight="1">
      <c r="B101" s="114"/>
      <c r="D101" s="115" t="s">
        <v>120</v>
      </c>
      <c r="E101" s="116"/>
      <c r="F101" s="116"/>
      <c r="G101" s="116"/>
      <c r="H101" s="116"/>
      <c r="I101" s="116"/>
      <c r="J101" s="117">
        <f>J150</f>
        <v>0</v>
      </c>
      <c r="L101" s="114"/>
    </row>
    <row r="102" spans="2:47" s="9" customFormat="1" ht="19.899999999999999" customHeight="1">
      <c r="B102" s="114"/>
      <c r="D102" s="115" t="s">
        <v>121</v>
      </c>
      <c r="E102" s="116"/>
      <c r="F102" s="116"/>
      <c r="G102" s="116"/>
      <c r="H102" s="116"/>
      <c r="I102" s="116"/>
      <c r="J102" s="117">
        <f>J155</f>
        <v>0</v>
      </c>
      <c r="L102" s="114"/>
    </row>
    <row r="103" spans="2:47" s="9" customFormat="1" ht="19.899999999999999" customHeight="1">
      <c r="B103" s="114"/>
      <c r="D103" s="115" t="s">
        <v>122</v>
      </c>
      <c r="E103" s="116"/>
      <c r="F103" s="116"/>
      <c r="G103" s="116"/>
      <c r="H103" s="116"/>
      <c r="I103" s="116"/>
      <c r="J103" s="117">
        <f>J157</f>
        <v>0</v>
      </c>
      <c r="L103" s="114"/>
    </row>
    <row r="104" spans="2:47" s="8" customFormat="1" ht="24.95" customHeight="1">
      <c r="B104" s="110"/>
      <c r="D104" s="111" t="s">
        <v>123</v>
      </c>
      <c r="E104" s="112"/>
      <c r="F104" s="112"/>
      <c r="G104" s="112"/>
      <c r="H104" s="112"/>
      <c r="I104" s="112"/>
      <c r="J104" s="113">
        <f>J159</f>
        <v>0</v>
      </c>
      <c r="L104" s="110"/>
    </row>
    <row r="105" spans="2:47" s="9" customFormat="1" ht="19.899999999999999" customHeight="1">
      <c r="B105" s="114"/>
      <c r="D105" s="115" t="s">
        <v>124</v>
      </c>
      <c r="E105" s="116"/>
      <c r="F105" s="116"/>
      <c r="G105" s="116"/>
      <c r="H105" s="116"/>
      <c r="I105" s="116"/>
      <c r="J105" s="117">
        <f>J160</f>
        <v>0</v>
      </c>
      <c r="L105" s="114"/>
    </row>
    <row r="106" spans="2:47" s="9" customFormat="1" ht="19.899999999999999" customHeight="1">
      <c r="B106" s="114"/>
      <c r="D106" s="115" t="s">
        <v>125</v>
      </c>
      <c r="E106" s="116"/>
      <c r="F106" s="116"/>
      <c r="G106" s="116"/>
      <c r="H106" s="116"/>
      <c r="I106" s="116"/>
      <c r="J106" s="117">
        <f>J164</f>
        <v>0</v>
      </c>
      <c r="L106" s="114"/>
    </row>
    <row r="107" spans="2:47" s="9" customFormat="1" ht="19.899999999999999" customHeight="1">
      <c r="B107" s="114"/>
      <c r="D107" s="115" t="s">
        <v>126</v>
      </c>
      <c r="E107" s="116"/>
      <c r="F107" s="116"/>
      <c r="G107" s="116"/>
      <c r="H107" s="116"/>
      <c r="I107" s="116"/>
      <c r="J107" s="117">
        <f>J175</f>
        <v>0</v>
      </c>
      <c r="L107" s="114"/>
    </row>
    <row r="108" spans="2:47" s="9" customFormat="1" ht="19.899999999999999" customHeight="1">
      <c r="B108" s="114"/>
      <c r="D108" s="115" t="s">
        <v>127</v>
      </c>
      <c r="E108" s="116"/>
      <c r="F108" s="116"/>
      <c r="G108" s="116"/>
      <c r="H108" s="116"/>
      <c r="I108" s="116"/>
      <c r="J108" s="117">
        <f>J185</f>
        <v>0</v>
      </c>
      <c r="L108" s="114"/>
    </row>
    <row r="109" spans="2:47" s="9" customFormat="1" ht="19.899999999999999" customHeight="1">
      <c r="B109" s="114"/>
      <c r="D109" s="115" t="s">
        <v>128</v>
      </c>
      <c r="E109" s="116"/>
      <c r="F109" s="116"/>
      <c r="G109" s="116"/>
      <c r="H109" s="116"/>
      <c r="I109" s="116"/>
      <c r="J109" s="117">
        <f>J195</f>
        <v>0</v>
      </c>
      <c r="L109" s="114"/>
    </row>
    <row r="110" spans="2:47" s="9" customFormat="1" ht="19.899999999999999" customHeight="1">
      <c r="B110" s="114"/>
      <c r="D110" s="115" t="s">
        <v>129</v>
      </c>
      <c r="E110" s="116"/>
      <c r="F110" s="116"/>
      <c r="G110" s="116"/>
      <c r="H110" s="116"/>
      <c r="I110" s="116"/>
      <c r="J110" s="117">
        <f>J199</f>
        <v>0</v>
      </c>
      <c r="L110" s="114"/>
    </row>
    <row r="111" spans="2:47" s="9" customFormat="1" ht="19.899999999999999" customHeight="1">
      <c r="B111" s="114"/>
      <c r="D111" s="115" t="s">
        <v>130</v>
      </c>
      <c r="E111" s="116"/>
      <c r="F111" s="116"/>
      <c r="G111" s="116"/>
      <c r="H111" s="116"/>
      <c r="I111" s="116"/>
      <c r="J111" s="117">
        <f>J226</f>
        <v>0</v>
      </c>
      <c r="L111" s="114"/>
    </row>
    <row r="112" spans="2:47" s="9" customFormat="1" ht="19.899999999999999" customHeight="1">
      <c r="B112" s="114"/>
      <c r="D112" s="115" t="s">
        <v>131</v>
      </c>
      <c r="E112" s="116"/>
      <c r="F112" s="116"/>
      <c r="G112" s="116"/>
      <c r="H112" s="116"/>
      <c r="I112" s="116"/>
      <c r="J112" s="117">
        <f>J229</f>
        <v>0</v>
      </c>
      <c r="L112" s="114"/>
    </row>
    <row r="113" spans="2:12" s="8" customFormat="1" ht="24.95" customHeight="1">
      <c r="B113" s="110"/>
      <c r="D113" s="111" t="s">
        <v>132</v>
      </c>
      <c r="E113" s="112"/>
      <c r="F113" s="112"/>
      <c r="G113" s="112"/>
      <c r="H113" s="112"/>
      <c r="I113" s="112"/>
      <c r="J113" s="113">
        <f>J232</f>
        <v>0</v>
      </c>
      <c r="L113" s="110"/>
    </row>
    <row r="114" spans="2:12" s="1" customFormat="1" ht="21.75" customHeight="1">
      <c r="B114" s="28"/>
      <c r="L114" s="28"/>
    </row>
    <row r="115" spans="2:12" s="1" customFormat="1" ht="6.95" customHeight="1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28"/>
    </row>
    <row r="119" spans="2:12" s="1" customFormat="1" ht="6.95" customHeight="1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28"/>
    </row>
    <row r="120" spans="2:12" s="1" customFormat="1" ht="24.95" customHeight="1">
      <c r="B120" s="28"/>
      <c r="C120" s="17" t="s">
        <v>133</v>
      </c>
      <c r="L120" s="28"/>
    </row>
    <row r="121" spans="2:12" s="1" customFormat="1" ht="6.95" customHeight="1">
      <c r="B121" s="28"/>
      <c r="L121" s="28"/>
    </row>
    <row r="122" spans="2:12" s="1" customFormat="1" ht="12" customHeight="1">
      <c r="B122" s="28"/>
      <c r="C122" s="23" t="s">
        <v>15</v>
      </c>
      <c r="L122" s="28"/>
    </row>
    <row r="123" spans="2:12" s="1" customFormat="1" ht="16.5" customHeight="1">
      <c r="B123" s="28"/>
      <c r="E123" s="220" t="str">
        <f>E7</f>
        <v>Vybudovanie areálu „Rozprávkový les na Domaši</v>
      </c>
      <c r="F123" s="221"/>
      <c r="G123" s="221"/>
      <c r="H123" s="221"/>
      <c r="L123" s="28"/>
    </row>
    <row r="124" spans="2:12" ht="12" customHeight="1">
      <c r="B124" s="16"/>
      <c r="C124" s="23" t="s">
        <v>109</v>
      </c>
      <c r="L124" s="16"/>
    </row>
    <row r="125" spans="2:12" s="1" customFormat="1" ht="16.5" customHeight="1">
      <c r="B125" s="28"/>
      <c r="E125" s="220" t="s">
        <v>110</v>
      </c>
      <c r="F125" s="219"/>
      <c r="G125" s="219"/>
      <c r="H125" s="219"/>
      <c r="L125" s="28"/>
    </row>
    <row r="126" spans="2:12" s="1" customFormat="1" ht="12" customHeight="1">
      <c r="B126" s="28"/>
      <c r="C126" s="23" t="s">
        <v>111</v>
      </c>
      <c r="L126" s="28"/>
    </row>
    <row r="127" spans="2:12" s="1" customFormat="1" ht="16.5" customHeight="1">
      <c r="B127" s="28"/>
      <c r="E127" s="203" t="str">
        <f>E11</f>
        <v xml:space="preserve">01 - Architektonicko stavebné riešenie </v>
      </c>
      <c r="F127" s="219"/>
      <c r="G127" s="219"/>
      <c r="H127" s="219"/>
      <c r="L127" s="28"/>
    </row>
    <row r="128" spans="2:12" s="1" customFormat="1" ht="6.95" customHeight="1">
      <c r="B128" s="28"/>
      <c r="L128" s="28"/>
    </row>
    <row r="129" spans="2:65" s="1" customFormat="1" ht="12" customHeight="1">
      <c r="B129" s="28"/>
      <c r="C129" s="23" t="s">
        <v>19</v>
      </c>
      <c r="F129" s="21" t="str">
        <f>F14</f>
        <v>obec Kvakovce, k.ú. Kvakovce, okres Vranov nad Top</v>
      </c>
      <c r="I129" s="23" t="s">
        <v>21</v>
      </c>
      <c r="J129" s="51" t="str">
        <f>IF(J14="","",J14)</f>
        <v>Vyplň údaj</v>
      </c>
      <c r="L129" s="28"/>
    </row>
    <row r="130" spans="2:65" s="1" customFormat="1" ht="6.95" customHeight="1">
      <c r="B130" s="28"/>
      <c r="L130" s="28"/>
    </row>
    <row r="131" spans="2:65" s="1" customFormat="1" ht="15.2" customHeight="1">
      <c r="B131" s="28"/>
      <c r="C131" s="23" t="s">
        <v>22</v>
      </c>
      <c r="F131" s="21" t="str">
        <f>E17</f>
        <v>MediaRik o.z</v>
      </c>
      <c r="I131" s="23" t="s">
        <v>28</v>
      </c>
      <c r="J131" s="26" t="str">
        <f>E23</f>
        <v xml:space="preserve"> </v>
      </c>
      <c r="L131" s="28"/>
    </row>
    <row r="132" spans="2:65" s="1" customFormat="1" ht="15.2" customHeight="1">
      <c r="B132" s="28"/>
      <c r="C132" s="23" t="s">
        <v>26</v>
      </c>
      <c r="F132" s="21" t="str">
        <f>IF(E20="","",E20)</f>
        <v>Vyplň údaj</v>
      </c>
      <c r="I132" s="23" t="s">
        <v>31</v>
      </c>
      <c r="J132" s="26" t="str">
        <f>E26</f>
        <v xml:space="preserve"> </v>
      </c>
      <c r="L132" s="28"/>
    </row>
    <row r="133" spans="2:65" s="1" customFormat="1" ht="10.35" customHeight="1">
      <c r="B133" s="28"/>
      <c r="L133" s="28"/>
    </row>
    <row r="134" spans="2:65" s="10" customFormat="1" ht="29.25" customHeight="1">
      <c r="B134" s="118"/>
      <c r="C134" s="119" t="s">
        <v>134</v>
      </c>
      <c r="D134" s="120" t="s">
        <v>59</v>
      </c>
      <c r="E134" s="120" t="s">
        <v>55</v>
      </c>
      <c r="F134" s="120" t="s">
        <v>56</v>
      </c>
      <c r="G134" s="120" t="s">
        <v>135</v>
      </c>
      <c r="H134" s="120" t="s">
        <v>136</v>
      </c>
      <c r="I134" s="120" t="s">
        <v>137</v>
      </c>
      <c r="J134" s="121" t="s">
        <v>115</v>
      </c>
      <c r="K134" s="122" t="s">
        <v>138</v>
      </c>
      <c r="L134" s="118"/>
      <c r="M134" s="58" t="s">
        <v>1</v>
      </c>
      <c r="N134" s="59" t="s">
        <v>38</v>
      </c>
      <c r="O134" s="59" t="s">
        <v>139</v>
      </c>
      <c r="P134" s="59" t="s">
        <v>140</v>
      </c>
      <c r="Q134" s="59" t="s">
        <v>141</v>
      </c>
      <c r="R134" s="59" t="s">
        <v>142</v>
      </c>
      <c r="S134" s="59" t="s">
        <v>143</v>
      </c>
      <c r="T134" s="60" t="s">
        <v>144</v>
      </c>
    </row>
    <row r="135" spans="2:65" s="1" customFormat="1" ht="22.9" customHeight="1">
      <c r="B135" s="28"/>
      <c r="C135" s="63" t="s">
        <v>116</v>
      </c>
      <c r="J135" s="123">
        <f>BK135</f>
        <v>0</v>
      </c>
      <c r="L135" s="28"/>
      <c r="M135" s="61"/>
      <c r="N135" s="52"/>
      <c r="O135" s="52"/>
      <c r="P135" s="124">
        <f>P136+P159+P232</f>
        <v>0</v>
      </c>
      <c r="Q135" s="52"/>
      <c r="R135" s="124">
        <f>R136+R159+R232</f>
        <v>77.142113679999994</v>
      </c>
      <c r="S135" s="52"/>
      <c r="T135" s="125">
        <f>T136+T159+T232</f>
        <v>0</v>
      </c>
      <c r="AT135" s="13" t="s">
        <v>73</v>
      </c>
      <c r="AU135" s="13" t="s">
        <v>117</v>
      </c>
      <c r="BK135" s="126">
        <f>BK136+BK159+BK232</f>
        <v>0</v>
      </c>
    </row>
    <row r="136" spans="2:65" s="11" customFormat="1" ht="25.9" customHeight="1">
      <c r="B136" s="127"/>
      <c r="D136" s="128" t="s">
        <v>73</v>
      </c>
      <c r="E136" s="129" t="s">
        <v>145</v>
      </c>
      <c r="F136" s="129" t="s">
        <v>146</v>
      </c>
      <c r="I136" s="130"/>
      <c r="J136" s="131">
        <f>BK136</f>
        <v>0</v>
      </c>
      <c r="L136" s="127"/>
      <c r="M136" s="132"/>
      <c r="P136" s="133">
        <f>P137+P150+P155+P157</f>
        <v>0</v>
      </c>
      <c r="R136" s="133">
        <f>R137+R150+R155+R157</f>
        <v>68.548846839999996</v>
      </c>
      <c r="T136" s="134">
        <f>T137+T150+T155+T157</f>
        <v>0</v>
      </c>
      <c r="AR136" s="128" t="s">
        <v>81</v>
      </c>
      <c r="AT136" s="135" t="s">
        <v>73</v>
      </c>
      <c r="AU136" s="135" t="s">
        <v>74</v>
      </c>
      <c r="AY136" s="128" t="s">
        <v>147</v>
      </c>
      <c r="BK136" s="136">
        <f>BK137+BK150+BK155+BK157</f>
        <v>0</v>
      </c>
    </row>
    <row r="137" spans="2:65" s="11" customFormat="1" ht="22.9" customHeight="1">
      <c r="B137" s="127"/>
      <c r="D137" s="128" t="s">
        <v>73</v>
      </c>
      <c r="E137" s="137" t="s">
        <v>81</v>
      </c>
      <c r="F137" s="137" t="s">
        <v>148</v>
      </c>
      <c r="I137" s="130"/>
      <c r="J137" s="138">
        <f>BK137</f>
        <v>0</v>
      </c>
      <c r="L137" s="127"/>
      <c r="M137" s="132"/>
      <c r="P137" s="133">
        <f>SUM(P138:P149)</f>
        <v>0</v>
      </c>
      <c r="R137" s="133">
        <f>SUM(R138:R149)</f>
        <v>0</v>
      </c>
      <c r="T137" s="134">
        <f>SUM(T138:T149)</f>
        <v>0</v>
      </c>
      <c r="AR137" s="128" t="s">
        <v>81</v>
      </c>
      <c r="AT137" s="135" t="s">
        <v>73</v>
      </c>
      <c r="AU137" s="135" t="s">
        <v>81</v>
      </c>
      <c r="AY137" s="128" t="s">
        <v>147</v>
      </c>
      <c r="BK137" s="136">
        <f>SUM(BK138:BK149)</f>
        <v>0</v>
      </c>
    </row>
    <row r="138" spans="2:65" s="1" customFormat="1" ht="33" customHeight="1">
      <c r="B138" s="139"/>
      <c r="C138" s="140" t="s">
        <v>81</v>
      </c>
      <c r="D138" s="140" t="s">
        <v>149</v>
      </c>
      <c r="E138" s="141" t="s">
        <v>150</v>
      </c>
      <c r="F138" s="142" t="s">
        <v>151</v>
      </c>
      <c r="G138" s="143" t="s">
        <v>152</v>
      </c>
      <c r="H138" s="144">
        <v>18</v>
      </c>
      <c r="I138" s="145"/>
      <c r="J138" s="146">
        <f t="shared" ref="J138:J149" si="0">ROUND(I138*H138,2)</f>
        <v>0</v>
      </c>
      <c r="K138" s="147"/>
      <c r="L138" s="28"/>
      <c r="M138" s="148" t="s">
        <v>1</v>
      </c>
      <c r="N138" s="149" t="s">
        <v>40</v>
      </c>
      <c r="P138" s="150">
        <f t="shared" ref="P138:P149" si="1">O138*H138</f>
        <v>0</v>
      </c>
      <c r="Q138" s="150">
        <v>0</v>
      </c>
      <c r="R138" s="150">
        <f t="shared" ref="R138:R149" si="2">Q138*H138</f>
        <v>0</v>
      </c>
      <c r="S138" s="150">
        <v>0</v>
      </c>
      <c r="T138" s="151">
        <f t="shared" ref="T138:T149" si="3">S138*H138</f>
        <v>0</v>
      </c>
      <c r="AR138" s="152" t="s">
        <v>153</v>
      </c>
      <c r="AT138" s="152" t="s">
        <v>149</v>
      </c>
      <c r="AU138" s="152" t="s">
        <v>86</v>
      </c>
      <c r="AY138" s="13" t="s">
        <v>147</v>
      </c>
      <c r="BE138" s="153">
        <f t="shared" ref="BE138:BE149" si="4">IF(N138="základná",J138,0)</f>
        <v>0</v>
      </c>
      <c r="BF138" s="153">
        <f t="shared" ref="BF138:BF149" si="5">IF(N138="znížená",J138,0)</f>
        <v>0</v>
      </c>
      <c r="BG138" s="153">
        <f t="shared" ref="BG138:BG149" si="6">IF(N138="zákl. prenesená",J138,0)</f>
        <v>0</v>
      </c>
      <c r="BH138" s="153">
        <f t="shared" ref="BH138:BH149" si="7">IF(N138="zníž. prenesená",J138,0)</f>
        <v>0</v>
      </c>
      <c r="BI138" s="153">
        <f t="shared" ref="BI138:BI149" si="8">IF(N138="nulová",J138,0)</f>
        <v>0</v>
      </c>
      <c r="BJ138" s="13" t="s">
        <v>86</v>
      </c>
      <c r="BK138" s="153">
        <f t="shared" ref="BK138:BK149" si="9">ROUND(I138*H138,2)</f>
        <v>0</v>
      </c>
      <c r="BL138" s="13" t="s">
        <v>153</v>
      </c>
      <c r="BM138" s="152" t="s">
        <v>154</v>
      </c>
    </row>
    <row r="139" spans="2:65" s="1" customFormat="1" ht="16.5" customHeight="1">
      <c r="B139" s="139"/>
      <c r="C139" s="140" t="s">
        <v>86</v>
      </c>
      <c r="D139" s="140" t="s">
        <v>149</v>
      </c>
      <c r="E139" s="141" t="s">
        <v>155</v>
      </c>
      <c r="F139" s="142" t="s">
        <v>156</v>
      </c>
      <c r="G139" s="143" t="s">
        <v>152</v>
      </c>
      <c r="H139" s="144">
        <v>301.11799999999999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153</v>
      </c>
      <c r="AT139" s="152" t="s">
        <v>149</v>
      </c>
      <c r="AU139" s="152" t="s">
        <v>86</v>
      </c>
      <c r="AY139" s="13" t="s">
        <v>147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3">
        <f t="shared" si="9"/>
        <v>0</v>
      </c>
      <c r="BL139" s="13" t="s">
        <v>153</v>
      </c>
      <c r="BM139" s="152" t="s">
        <v>157</v>
      </c>
    </row>
    <row r="140" spans="2:65" s="1" customFormat="1" ht="24.2" customHeight="1">
      <c r="B140" s="139"/>
      <c r="C140" s="140" t="s">
        <v>158</v>
      </c>
      <c r="D140" s="140" t="s">
        <v>149</v>
      </c>
      <c r="E140" s="141" t="s">
        <v>159</v>
      </c>
      <c r="F140" s="142" t="s">
        <v>160</v>
      </c>
      <c r="G140" s="143" t="s">
        <v>152</v>
      </c>
      <c r="H140" s="144">
        <v>90.334999999999994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153</v>
      </c>
      <c r="AT140" s="152" t="s">
        <v>149</v>
      </c>
      <c r="AU140" s="152" t="s">
        <v>86</v>
      </c>
      <c r="AY140" s="13" t="s">
        <v>147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3">
        <f t="shared" si="9"/>
        <v>0</v>
      </c>
      <c r="BL140" s="13" t="s">
        <v>153</v>
      </c>
      <c r="BM140" s="152" t="s">
        <v>161</v>
      </c>
    </row>
    <row r="141" spans="2:65" s="1" customFormat="1" ht="16.5" customHeight="1">
      <c r="B141" s="139"/>
      <c r="C141" s="140" t="s">
        <v>153</v>
      </c>
      <c r="D141" s="140" t="s">
        <v>149</v>
      </c>
      <c r="E141" s="141" t="s">
        <v>162</v>
      </c>
      <c r="F141" s="142" t="s">
        <v>163</v>
      </c>
      <c r="G141" s="143" t="s">
        <v>152</v>
      </c>
      <c r="H141" s="144">
        <v>27.838000000000001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153</v>
      </c>
      <c r="AT141" s="152" t="s">
        <v>149</v>
      </c>
      <c r="AU141" s="152" t="s">
        <v>86</v>
      </c>
      <c r="AY141" s="13" t="s">
        <v>147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3">
        <f t="shared" si="9"/>
        <v>0</v>
      </c>
      <c r="BL141" s="13" t="s">
        <v>153</v>
      </c>
      <c r="BM141" s="152" t="s">
        <v>164</v>
      </c>
    </row>
    <row r="142" spans="2:65" s="1" customFormat="1" ht="37.9" customHeight="1">
      <c r="B142" s="139"/>
      <c r="C142" s="140" t="s">
        <v>165</v>
      </c>
      <c r="D142" s="140" t="s">
        <v>149</v>
      </c>
      <c r="E142" s="141" t="s">
        <v>166</v>
      </c>
      <c r="F142" s="142" t="s">
        <v>167</v>
      </c>
      <c r="G142" s="143" t="s">
        <v>152</v>
      </c>
      <c r="H142" s="144">
        <v>8.3510000000000009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153</v>
      </c>
      <c r="AT142" s="152" t="s">
        <v>149</v>
      </c>
      <c r="AU142" s="152" t="s">
        <v>86</v>
      </c>
      <c r="AY142" s="13" t="s">
        <v>147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3">
        <f t="shared" si="9"/>
        <v>0</v>
      </c>
      <c r="BL142" s="13" t="s">
        <v>153</v>
      </c>
      <c r="BM142" s="152" t="s">
        <v>168</v>
      </c>
    </row>
    <row r="143" spans="2:65" s="1" customFormat="1" ht="24.2" customHeight="1">
      <c r="B143" s="139"/>
      <c r="C143" s="140" t="s">
        <v>169</v>
      </c>
      <c r="D143" s="140" t="s">
        <v>149</v>
      </c>
      <c r="E143" s="141" t="s">
        <v>170</v>
      </c>
      <c r="F143" s="142" t="s">
        <v>171</v>
      </c>
      <c r="G143" s="143" t="s">
        <v>152</v>
      </c>
      <c r="H143" s="144">
        <v>328.95600000000002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153</v>
      </c>
      <c r="AT143" s="152" t="s">
        <v>149</v>
      </c>
      <c r="AU143" s="152" t="s">
        <v>86</v>
      </c>
      <c r="AY143" s="13" t="s">
        <v>147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3">
        <f t="shared" si="9"/>
        <v>0</v>
      </c>
      <c r="BL143" s="13" t="s">
        <v>153</v>
      </c>
      <c r="BM143" s="152" t="s">
        <v>172</v>
      </c>
    </row>
    <row r="144" spans="2:65" s="1" customFormat="1" ht="33" customHeight="1">
      <c r="B144" s="139"/>
      <c r="C144" s="140" t="s">
        <v>173</v>
      </c>
      <c r="D144" s="140" t="s">
        <v>149</v>
      </c>
      <c r="E144" s="141" t="s">
        <v>174</v>
      </c>
      <c r="F144" s="142" t="s">
        <v>175</v>
      </c>
      <c r="G144" s="143" t="s">
        <v>152</v>
      </c>
      <c r="H144" s="144">
        <v>27.838000000000001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153</v>
      </c>
      <c r="AT144" s="152" t="s">
        <v>149</v>
      </c>
      <c r="AU144" s="152" t="s">
        <v>86</v>
      </c>
      <c r="AY144" s="13" t="s">
        <v>147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3">
        <f t="shared" si="9"/>
        <v>0</v>
      </c>
      <c r="BL144" s="13" t="s">
        <v>153</v>
      </c>
      <c r="BM144" s="152" t="s">
        <v>176</v>
      </c>
    </row>
    <row r="145" spans="2:65" s="1" customFormat="1" ht="37.9" customHeight="1">
      <c r="B145" s="139"/>
      <c r="C145" s="140" t="s">
        <v>177</v>
      </c>
      <c r="D145" s="140" t="s">
        <v>149</v>
      </c>
      <c r="E145" s="141" t="s">
        <v>178</v>
      </c>
      <c r="F145" s="142" t="s">
        <v>179</v>
      </c>
      <c r="G145" s="143" t="s">
        <v>152</v>
      </c>
      <c r="H145" s="144">
        <v>528.92200000000003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153</v>
      </c>
      <c r="AT145" s="152" t="s">
        <v>149</v>
      </c>
      <c r="AU145" s="152" t="s">
        <v>86</v>
      </c>
      <c r="AY145" s="13" t="s">
        <v>147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3">
        <f t="shared" si="9"/>
        <v>0</v>
      </c>
      <c r="BL145" s="13" t="s">
        <v>153</v>
      </c>
      <c r="BM145" s="152" t="s">
        <v>180</v>
      </c>
    </row>
    <row r="146" spans="2:65" s="1" customFormat="1" ht="24.2" customHeight="1">
      <c r="B146" s="139"/>
      <c r="C146" s="140" t="s">
        <v>181</v>
      </c>
      <c r="D146" s="140" t="s">
        <v>149</v>
      </c>
      <c r="E146" s="141" t="s">
        <v>182</v>
      </c>
      <c r="F146" s="142" t="s">
        <v>183</v>
      </c>
      <c r="G146" s="143" t="s">
        <v>152</v>
      </c>
      <c r="H146" s="144">
        <v>674.23599999999999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40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153</v>
      </c>
      <c r="AT146" s="152" t="s">
        <v>149</v>
      </c>
      <c r="AU146" s="152" t="s">
        <v>86</v>
      </c>
      <c r="AY146" s="13" t="s">
        <v>147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3">
        <f t="shared" si="9"/>
        <v>0</v>
      </c>
      <c r="BL146" s="13" t="s">
        <v>153</v>
      </c>
      <c r="BM146" s="152" t="s">
        <v>184</v>
      </c>
    </row>
    <row r="147" spans="2:65" s="1" customFormat="1" ht="16.5" customHeight="1">
      <c r="B147" s="139"/>
      <c r="C147" s="140" t="s">
        <v>185</v>
      </c>
      <c r="D147" s="140" t="s">
        <v>149</v>
      </c>
      <c r="E147" s="141" t="s">
        <v>186</v>
      </c>
      <c r="F147" s="142" t="s">
        <v>187</v>
      </c>
      <c r="G147" s="143" t="s">
        <v>152</v>
      </c>
      <c r="H147" s="144">
        <v>27.838000000000001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153</v>
      </c>
      <c r="AT147" s="152" t="s">
        <v>149</v>
      </c>
      <c r="AU147" s="152" t="s">
        <v>86</v>
      </c>
      <c r="AY147" s="13" t="s">
        <v>147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3">
        <f t="shared" si="9"/>
        <v>0</v>
      </c>
      <c r="BL147" s="13" t="s">
        <v>153</v>
      </c>
      <c r="BM147" s="152" t="s">
        <v>188</v>
      </c>
    </row>
    <row r="148" spans="2:65" s="1" customFormat="1" ht="24.2" customHeight="1">
      <c r="B148" s="139"/>
      <c r="C148" s="140" t="s">
        <v>189</v>
      </c>
      <c r="D148" s="140" t="s">
        <v>149</v>
      </c>
      <c r="E148" s="141" t="s">
        <v>190</v>
      </c>
      <c r="F148" s="142" t="s">
        <v>191</v>
      </c>
      <c r="G148" s="143" t="s">
        <v>192</v>
      </c>
      <c r="H148" s="144">
        <v>55.676000000000002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153</v>
      </c>
      <c r="AT148" s="152" t="s">
        <v>149</v>
      </c>
      <c r="AU148" s="152" t="s">
        <v>86</v>
      </c>
      <c r="AY148" s="13" t="s">
        <v>147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86</v>
      </c>
      <c r="BK148" s="153">
        <f t="shared" si="9"/>
        <v>0</v>
      </c>
      <c r="BL148" s="13" t="s">
        <v>153</v>
      </c>
      <c r="BM148" s="152" t="s">
        <v>193</v>
      </c>
    </row>
    <row r="149" spans="2:65" s="1" customFormat="1" ht="24.2" customHeight="1">
      <c r="B149" s="139"/>
      <c r="C149" s="140" t="s">
        <v>194</v>
      </c>
      <c r="D149" s="140" t="s">
        <v>149</v>
      </c>
      <c r="E149" s="141" t="s">
        <v>195</v>
      </c>
      <c r="F149" s="142" t="s">
        <v>196</v>
      </c>
      <c r="G149" s="143" t="s">
        <v>152</v>
      </c>
      <c r="H149" s="144">
        <v>319.11799999999999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153</v>
      </c>
      <c r="AT149" s="152" t="s">
        <v>149</v>
      </c>
      <c r="AU149" s="152" t="s">
        <v>86</v>
      </c>
      <c r="AY149" s="13" t="s">
        <v>147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86</v>
      </c>
      <c r="BK149" s="153">
        <f t="shared" si="9"/>
        <v>0</v>
      </c>
      <c r="BL149" s="13" t="s">
        <v>153</v>
      </c>
      <c r="BM149" s="152" t="s">
        <v>197</v>
      </c>
    </row>
    <row r="150" spans="2:65" s="11" customFormat="1" ht="22.9" customHeight="1">
      <c r="B150" s="127"/>
      <c r="D150" s="128" t="s">
        <v>73</v>
      </c>
      <c r="E150" s="137" t="s">
        <v>86</v>
      </c>
      <c r="F150" s="137" t="s">
        <v>198</v>
      </c>
      <c r="I150" s="130"/>
      <c r="J150" s="138">
        <f>BK150</f>
        <v>0</v>
      </c>
      <c r="L150" s="127"/>
      <c r="M150" s="132"/>
      <c r="P150" s="133">
        <f>SUM(P151:P154)</f>
        <v>0</v>
      </c>
      <c r="R150" s="133">
        <f>SUM(R151:R154)</f>
        <v>68.426446839999997</v>
      </c>
      <c r="T150" s="134">
        <f>SUM(T151:T154)</f>
        <v>0</v>
      </c>
      <c r="AR150" s="128" t="s">
        <v>81</v>
      </c>
      <c r="AT150" s="135" t="s">
        <v>73</v>
      </c>
      <c r="AU150" s="135" t="s">
        <v>81</v>
      </c>
      <c r="AY150" s="128" t="s">
        <v>147</v>
      </c>
      <c r="BK150" s="136">
        <f>SUM(BK151:BK154)</f>
        <v>0</v>
      </c>
    </row>
    <row r="151" spans="2:65" s="1" customFormat="1" ht="24.2" customHeight="1">
      <c r="B151" s="139"/>
      <c r="C151" s="140" t="s">
        <v>199</v>
      </c>
      <c r="D151" s="140" t="s">
        <v>149</v>
      </c>
      <c r="E151" s="141" t="s">
        <v>200</v>
      </c>
      <c r="F151" s="142" t="s">
        <v>201</v>
      </c>
      <c r="G151" s="143" t="s">
        <v>152</v>
      </c>
      <c r="H151" s="144">
        <v>27.838000000000001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40</v>
      </c>
      <c r="P151" s="150">
        <f>O151*H151</f>
        <v>0</v>
      </c>
      <c r="Q151" s="150">
        <v>2.4157199999999999</v>
      </c>
      <c r="R151" s="150">
        <f>Q151*H151</f>
        <v>67.24881336</v>
      </c>
      <c r="S151" s="150">
        <v>0</v>
      </c>
      <c r="T151" s="151">
        <f>S151*H151</f>
        <v>0</v>
      </c>
      <c r="AR151" s="152" t="s">
        <v>153</v>
      </c>
      <c r="AT151" s="152" t="s">
        <v>149</v>
      </c>
      <c r="AU151" s="152" t="s">
        <v>86</v>
      </c>
      <c r="AY151" s="13" t="s">
        <v>147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86</v>
      </c>
      <c r="BK151" s="153">
        <f>ROUND(I151*H151,2)</f>
        <v>0</v>
      </c>
      <c r="BL151" s="13" t="s">
        <v>153</v>
      </c>
      <c r="BM151" s="152" t="s">
        <v>202</v>
      </c>
    </row>
    <row r="152" spans="2:65" s="1" customFormat="1" ht="21.75" customHeight="1">
      <c r="B152" s="139"/>
      <c r="C152" s="140" t="s">
        <v>203</v>
      </c>
      <c r="D152" s="140" t="s">
        <v>149</v>
      </c>
      <c r="E152" s="141" t="s">
        <v>204</v>
      </c>
      <c r="F152" s="142" t="s">
        <v>205</v>
      </c>
      <c r="G152" s="143" t="s">
        <v>206</v>
      </c>
      <c r="H152" s="144">
        <v>75.634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40</v>
      </c>
      <c r="P152" s="150">
        <f>O152*H152</f>
        <v>0</v>
      </c>
      <c r="Q152" s="150">
        <v>6.7000000000000002E-4</v>
      </c>
      <c r="R152" s="150">
        <f>Q152*H152</f>
        <v>5.0674780000000003E-2</v>
      </c>
      <c r="S152" s="150">
        <v>0</v>
      </c>
      <c r="T152" s="151">
        <f>S152*H152</f>
        <v>0</v>
      </c>
      <c r="AR152" s="152" t="s">
        <v>153</v>
      </c>
      <c r="AT152" s="152" t="s">
        <v>149</v>
      </c>
      <c r="AU152" s="152" t="s">
        <v>86</v>
      </c>
      <c r="AY152" s="13" t="s">
        <v>147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86</v>
      </c>
      <c r="BK152" s="153">
        <f>ROUND(I152*H152,2)</f>
        <v>0</v>
      </c>
      <c r="BL152" s="13" t="s">
        <v>153</v>
      </c>
      <c r="BM152" s="152" t="s">
        <v>207</v>
      </c>
    </row>
    <row r="153" spans="2:65" s="1" customFormat="1" ht="21.75" customHeight="1">
      <c r="B153" s="139"/>
      <c r="C153" s="140" t="s">
        <v>208</v>
      </c>
      <c r="D153" s="140" t="s">
        <v>149</v>
      </c>
      <c r="E153" s="141" t="s">
        <v>209</v>
      </c>
      <c r="F153" s="142" t="s">
        <v>210</v>
      </c>
      <c r="G153" s="143" t="s">
        <v>206</v>
      </c>
      <c r="H153" s="144">
        <v>75.634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40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153</v>
      </c>
      <c r="AT153" s="152" t="s">
        <v>149</v>
      </c>
      <c r="AU153" s="152" t="s">
        <v>86</v>
      </c>
      <c r="AY153" s="13" t="s">
        <v>147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86</v>
      </c>
      <c r="BK153" s="153">
        <f>ROUND(I153*H153,2)</f>
        <v>0</v>
      </c>
      <c r="BL153" s="13" t="s">
        <v>153</v>
      </c>
      <c r="BM153" s="152" t="s">
        <v>211</v>
      </c>
    </row>
    <row r="154" spans="2:65" s="1" customFormat="1" ht="16.5" customHeight="1">
      <c r="B154" s="139"/>
      <c r="C154" s="140" t="s">
        <v>212</v>
      </c>
      <c r="D154" s="140" t="s">
        <v>149</v>
      </c>
      <c r="E154" s="141" t="s">
        <v>213</v>
      </c>
      <c r="F154" s="142" t="s">
        <v>214</v>
      </c>
      <c r="G154" s="143" t="s">
        <v>192</v>
      </c>
      <c r="H154" s="144">
        <v>1.1060000000000001</v>
      </c>
      <c r="I154" s="145"/>
      <c r="J154" s="146">
        <f>ROUND(I154*H154,2)</f>
        <v>0</v>
      </c>
      <c r="K154" s="147"/>
      <c r="L154" s="28"/>
      <c r="M154" s="148" t="s">
        <v>1</v>
      </c>
      <c r="N154" s="149" t="s">
        <v>40</v>
      </c>
      <c r="P154" s="150">
        <f>O154*H154</f>
        <v>0</v>
      </c>
      <c r="Q154" s="150">
        <v>1.01895</v>
      </c>
      <c r="R154" s="150">
        <f>Q154*H154</f>
        <v>1.1269587000000001</v>
      </c>
      <c r="S154" s="150">
        <v>0</v>
      </c>
      <c r="T154" s="151">
        <f>S154*H154</f>
        <v>0</v>
      </c>
      <c r="AR154" s="152" t="s">
        <v>153</v>
      </c>
      <c r="AT154" s="152" t="s">
        <v>149</v>
      </c>
      <c r="AU154" s="152" t="s">
        <v>86</v>
      </c>
      <c r="AY154" s="13" t="s">
        <v>147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86</v>
      </c>
      <c r="BK154" s="153">
        <f>ROUND(I154*H154,2)</f>
        <v>0</v>
      </c>
      <c r="BL154" s="13" t="s">
        <v>153</v>
      </c>
      <c r="BM154" s="152" t="s">
        <v>215</v>
      </c>
    </row>
    <row r="155" spans="2:65" s="11" customFormat="1" ht="22.9" customHeight="1">
      <c r="B155" s="127"/>
      <c r="D155" s="128" t="s">
        <v>73</v>
      </c>
      <c r="E155" s="137" t="s">
        <v>181</v>
      </c>
      <c r="F155" s="137" t="s">
        <v>216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0.12239999999999999</v>
      </c>
      <c r="T155" s="134">
        <f>T156</f>
        <v>0</v>
      </c>
      <c r="AR155" s="128" t="s">
        <v>81</v>
      </c>
      <c r="AT155" s="135" t="s">
        <v>73</v>
      </c>
      <c r="AU155" s="135" t="s">
        <v>81</v>
      </c>
      <c r="AY155" s="128" t="s">
        <v>147</v>
      </c>
      <c r="BK155" s="136">
        <f>BK156</f>
        <v>0</v>
      </c>
    </row>
    <row r="156" spans="2:65" s="1" customFormat="1" ht="24.2" customHeight="1">
      <c r="B156" s="139"/>
      <c r="C156" s="140" t="s">
        <v>217</v>
      </c>
      <c r="D156" s="140" t="s">
        <v>149</v>
      </c>
      <c r="E156" s="141" t="s">
        <v>218</v>
      </c>
      <c r="F156" s="142" t="s">
        <v>219</v>
      </c>
      <c r="G156" s="143" t="s">
        <v>206</v>
      </c>
      <c r="H156" s="144">
        <v>80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40</v>
      </c>
      <c r="P156" s="150">
        <f>O156*H156</f>
        <v>0</v>
      </c>
      <c r="Q156" s="150">
        <v>1.5299999999999999E-3</v>
      </c>
      <c r="R156" s="150">
        <f>Q156*H156</f>
        <v>0.12239999999999999</v>
      </c>
      <c r="S156" s="150">
        <v>0</v>
      </c>
      <c r="T156" s="151">
        <f>S156*H156</f>
        <v>0</v>
      </c>
      <c r="AR156" s="152" t="s">
        <v>153</v>
      </c>
      <c r="AT156" s="152" t="s">
        <v>149</v>
      </c>
      <c r="AU156" s="152" t="s">
        <v>86</v>
      </c>
      <c r="AY156" s="13" t="s">
        <v>147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86</v>
      </c>
      <c r="BK156" s="153">
        <f>ROUND(I156*H156,2)</f>
        <v>0</v>
      </c>
      <c r="BL156" s="13" t="s">
        <v>153</v>
      </c>
      <c r="BM156" s="152" t="s">
        <v>220</v>
      </c>
    </row>
    <row r="157" spans="2:65" s="11" customFormat="1" ht="22.9" customHeight="1">
      <c r="B157" s="127"/>
      <c r="D157" s="128" t="s">
        <v>73</v>
      </c>
      <c r="E157" s="137" t="s">
        <v>221</v>
      </c>
      <c r="F157" s="137" t="s">
        <v>222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81</v>
      </c>
      <c r="AT157" s="135" t="s">
        <v>73</v>
      </c>
      <c r="AU157" s="135" t="s">
        <v>81</v>
      </c>
      <c r="AY157" s="128" t="s">
        <v>147</v>
      </c>
      <c r="BK157" s="136">
        <f>BK158</f>
        <v>0</v>
      </c>
    </row>
    <row r="158" spans="2:65" s="1" customFormat="1" ht="24.2" customHeight="1">
      <c r="B158" s="139"/>
      <c r="C158" s="140" t="s">
        <v>223</v>
      </c>
      <c r="D158" s="140" t="s">
        <v>149</v>
      </c>
      <c r="E158" s="141" t="s">
        <v>224</v>
      </c>
      <c r="F158" s="142" t="s">
        <v>225</v>
      </c>
      <c r="G158" s="143" t="s">
        <v>192</v>
      </c>
      <c r="H158" s="144">
        <v>68.549000000000007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40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153</v>
      </c>
      <c r="AT158" s="152" t="s">
        <v>149</v>
      </c>
      <c r="AU158" s="152" t="s">
        <v>86</v>
      </c>
      <c r="AY158" s="13" t="s">
        <v>147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86</v>
      </c>
      <c r="BK158" s="153">
        <f>ROUND(I158*H158,2)</f>
        <v>0</v>
      </c>
      <c r="BL158" s="13" t="s">
        <v>153</v>
      </c>
      <c r="BM158" s="152" t="s">
        <v>226</v>
      </c>
    </row>
    <row r="159" spans="2:65" s="11" customFormat="1" ht="25.9" customHeight="1">
      <c r="B159" s="127"/>
      <c r="D159" s="128" t="s">
        <v>73</v>
      </c>
      <c r="E159" s="129" t="s">
        <v>227</v>
      </c>
      <c r="F159" s="129" t="s">
        <v>228</v>
      </c>
      <c r="I159" s="130"/>
      <c r="J159" s="131">
        <f>BK159</f>
        <v>0</v>
      </c>
      <c r="L159" s="127"/>
      <c r="M159" s="132"/>
      <c r="P159" s="133">
        <f>P160+P164+P175+P185+P195+P199+P226+P229</f>
        <v>0</v>
      </c>
      <c r="R159" s="133">
        <f>R160+R164+R175+R185+R195+R199+R226+R229</f>
        <v>8.5932668399999983</v>
      </c>
      <c r="T159" s="134">
        <f>T160+T164+T175+T185+T195+T199+T226+T229</f>
        <v>0</v>
      </c>
      <c r="AR159" s="128" t="s">
        <v>86</v>
      </c>
      <c r="AT159" s="135" t="s">
        <v>73</v>
      </c>
      <c r="AU159" s="135" t="s">
        <v>74</v>
      </c>
      <c r="AY159" s="128" t="s">
        <v>147</v>
      </c>
      <c r="BK159" s="136">
        <f>BK160+BK164+BK175+BK185+BK195+BK199+BK226+BK229</f>
        <v>0</v>
      </c>
    </row>
    <row r="160" spans="2:65" s="11" customFormat="1" ht="22.9" customHeight="1">
      <c r="B160" s="127"/>
      <c r="D160" s="128" t="s">
        <v>73</v>
      </c>
      <c r="E160" s="137" t="s">
        <v>229</v>
      </c>
      <c r="F160" s="137" t="s">
        <v>230</v>
      </c>
      <c r="I160" s="130"/>
      <c r="J160" s="138">
        <f>BK160</f>
        <v>0</v>
      </c>
      <c r="L160" s="127"/>
      <c r="M160" s="132"/>
      <c r="P160" s="133">
        <f>SUM(P161:P163)</f>
        <v>0</v>
      </c>
      <c r="R160" s="133">
        <f>SUM(R161:R163)</f>
        <v>5.2462799999999999E-3</v>
      </c>
      <c r="T160" s="134">
        <f>SUM(T161:T163)</f>
        <v>0</v>
      </c>
      <c r="AR160" s="128" t="s">
        <v>86</v>
      </c>
      <c r="AT160" s="135" t="s">
        <v>73</v>
      </c>
      <c r="AU160" s="135" t="s">
        <v>81</v>
      </c>
      <c r="AY160" s="128" t="s">
        <v>147</v>
      </c>
      <c r="BK160" s="136">
        <f>SUM(BK161:BK163)</f>
        <v>0</v>
      </c>
    </row>
    <row r="161" spans="2:65" s="1" customFormat="1" ht="21.75" customHeight="1">
      <c r="B161" s="139"/>
      <c r="C161" s="140" t="s">
        <v>231</v>
      </c>
      <c r="D161" s="140" t="s">
        <v>149</v>
      </c>
      <c r="E161" s="141" t="s">
        <v>232</v>
      </c>
      <c r="F161" s="142" t="s">
        <v>233</v>
      </c>
      <c r="G161" s="143" t="s">
        <v>206</v>
      </c>
      <c r="H161" s="144">
        <v>24.01</v>
      </c>
      <c r="I161" s="145"/>
      <c r="J161" s="146">
        <f>ROUND(I161*H161,2)</f>
        <v>0</v>
      </c>
      <c r="K161" s="147"/>
      <c r="L161" s="28"/>
      <c r="M161" s="148" t="s">
        <v>1</v>
      </c>
      <c r="N161" s="149" t="s">
        <v>40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212</v>
      </c>
      <c r="AT161" s="152" t="s">
        <v>149</v>
      </c>
      <c r="AU161" s="152" t="s">
        <v>86</v>
      </c>
      <c r="AY161" s="13" t="s">
        <v>147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86</v>
      </c>
      <c r="BK161" s="153">
        <f>ROUND(I161*H161,2)</f>
        <v>0</v>
      </c>
      <c r="BL161" s="13" t="s">
        <v>212</v>
      </c>
      <c r="BM161" s="152" t="s">
        <v>234</v>
      </c>
    </row>
    <row r="162" spans="2:65" s="1" customFormat="1" ht="16.5" customHeight="1">
      <c r="B162" s="139"/>
      <c r="C162" s="154" t="s">
        <v>7</v>
      </c>
      <c r="D162" s="154" t="s">
        <v>235</v>
      </c>
      <c r="E162" s="155" t="s">
        <v>236</v>
      </c>
      <c r="F162" s="156" t="s">
        <v>237</v>
      </c>
      <c r="G162" s="157" t="s">
        <v>206</v>
      </c>
      <c r="H162" s="158">
        <v>27.611999999999998</v>
      </c>
      <c r="I162" s="159"/>
      <c r="J162" s="160">
        <f>ROUND(I162*H162,2)</f>
        <v>0</v>
      </c>
      <c r="K162" s="161"/>
      <c r="L162" s="162"/>
      <c r="M162" s="163" t="s">
        <v>1</v>
      </c>
      <c r="N162" s="164" t="s">
        <v>40</v>
      </c>
      <c r="P162" s="150">
        <f>O162*H162</f>
        <v>0</v>
      </c>
      <c r="Q162" s="150">
        <v>1.9000000000000001E-4</v>
      </c>
      <c r="R162" s="150">
        <f>Q162*H162</f>
        <v>5.2462799999999999E-3</v>
      </c>
      <c r="S162" s="150">
        <v>0</v>
      </c>
      <c r="T162" s="151">
        <f>S162*H162</f>
        <v>0</v>
      </c>
      <c r="AR162" s="152" t="s">
        <v>238</v>
      </c>
      <c r="AT162" s="152" t="s">
        <v>235</v>
      </c>
      <c r="AU162" s="152" t="s">
        <v>86</v>
      </c>
      <c r="AY162" s="13" t="s">
        <v>147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86</v>
      </c>
      <c r="BK162" s="153">
        <f>ROUND(I162*H162,2)</f>
        <v>0</v>
      </c>
      <c r="BL162" s="13" t="s">
        <v>212</v>
      </c>
      <c r="BM162" s="152" t="s">
        <v>239</v>
      </c>
    </row>
    <row r="163" spans="2:65" s="1" customFormat="1" ht="24.2" customHeight="1">
      <c r="B163" s="139"/>
      <c r="C163" s="140" t="s">
        <v>240</v>
      </c>
      <c r="D163" s="140" t="s">
        <v>149</v>
      </c>
      <c r="E163" s="141" t="s">
        <v>241</v>
      </c>
      <c r="F163" s="142" t="s">
        <v>242</v>
      </c>
      <c r="G163" s="143" t="s">
        <v>243</v>
      </c>
      <c r="H163" s="165">
        <v>1.173</v>
      </c>
      <c r="I163" s="145"/>
      <c r="J163" s="146">
        <f>ROUND(I163*H163,2)</f>
        <v>0</v>
      </c>
      <c r="K163" s="147"/>
      <c r="L163" s="28"/>
      <c r="M163" s="148" t="s">
        <v>1</v>
      </c>
      <c r="N163" s="149" t="s">
        <v>40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212</v>
      </c>
      <c r="AT163" s="152" t="s">
        <v>149</v>
      </c>
      <c r="AU163" s="152" t="s">
        <v>86</v>
      </c>
      <c r="AY163" s="13" t="s">
        <v>147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86</v>
      </c>
      <c r="BK163" s="153">
        <f>ROUND(I163*H163,2)</f>
        <v>0</v>
      </c>
      <c r="BL163" s="13" t="s">
        <v>212</v>
      </c>
      <c r="BM163" s="152" t="s">
        <v>244</v>
      </c>
    </row>
    <row r="164" spans="2:65" s="11" customFormat="1" ht="22.9" customHeight="1">
      <c r="B164" s="127"/>
      <c r="D164" s="128" t="s">
        <v>73</v>
      </c>
      <c r="E164" s="137" t="s">
        <v>245</v>
      </c>
      <c r="F164" s="137" t="s">
        <v>246</v>
      </c>
      <c r="I164" s="130"/>
      <c r="J164" s="138">
        <f>BK164</f>
        <v>0</v>
      </c>
      <c r="L164" s="127"/>
      <c r="M164" s="132"/>
      <c r="P164" s="133">
        <f>SUM(P165:P174)</f>
        <v>0</v>
      </c>
      <c r="R164" s="133">
        <f>SUM(R165:R174)</f>
        <v>0.47302631999999989</v>
      </c>
      <c r="T164" s="134">
        <f>SUM(T165:T174)</f>
        <v>0</v>
      </c>
      <c r="AR164" s="128" t="s">
        <v>86</v>
      </c>
      <c r="AT164" s="135" t="s">
        <v>73</v>
      </c>
      <c r="AU164" s="135" t="s">
        <v>81</v>
      </c>
      <c r="AY164" s="128" t="s">
        <v>147</v>
      </c>
      <c r="BK164" s="136">
        <f>SUM(BK165:BK174)</f>
        <v>0</v>
      </c>
    </row>
    <row r="165" spans="2:65" s="1" customFormat="1" ht="24.2" customHeight="1">
      <c r="B165" s="139"/>
      <c r="C165" s="140" t="s">
        <v>247</v>
      </c>
      <c r="D165" s="140" t="s">
        <v>149</v>
      </c>
      <c r="E165" s="141" t="s">
        <v>248</v>
      </c>
      <c r="F165" s="142" t="s">
        <v>249</v>
      </c>
      <c r="G165" s="143" t="s">
        <v>206</v>
      </c>
      <c r="H165" s="144">
        <v>14</v>
      </c>
      <c r="I165" s="145"/>
      <c r="J165" s="146">
        <f t="shared" ref="J165:J174" si="10">ROUND(I165*H165,2)</f>
        <v>0</v>
      </c>
      <c r="K165" s="147"/>
      <c r="L165" s="28"/>
      <c r="M165" s="148" t="s">
        <v>1</v>
      </c>
      <c r="N165" s="149" t="s">
        <v>40</v>
      </c>
      <c r="P165" s="150">
        <f t="shared" ref="P165:P174" si="11">O165*H165</f>
        <v>0</v>
      </c>
      <c r="Q165" s="150">
        <v>0</v>
      </c>
      <c r="R165" s="150">
        <f t="shared" ref="R165:R174" si="12">Q165*H165</f>
        <v>0</v>
      </c>
      <c r="S165" s="150">
        <v>0</v>
      </c>
      <c r="T165" s="151">
        <f t="shared" ref="T165:T174" si="13">S165*H165</f>
        <v>0</v>
      </c>
      <c r="AR165" s="152" t="s">
        <v>212</v>
      </c>
      <c r="AT165" s="152" t="s">
        <v>149</v>
      </c>
      <c r="AU165" s="152" t="s">
        <v>86</v>
      </c>
      <c r="AY165" s="13" t="s">
        <v>147</v>
      </c>
      <c r="BE165" s="153">
        <f t="shared" ref="BE165:BE174" si="14">IF(N165="základná",J165,0)</f>
        <v>0</v>
      </c>
      <c r="BF165" s="153">
        <f t="shared" ref="BF165:BF174" si="15">IF(N165="znížená",J165,0)</f>
        <v>0</v>
      </c>
      <c r="BG165" s="153">
        <f t="shared" ref="BG165:BG174" si="16">IF(N165="zákl. prenesená",J165,0)</f>
        <v>0</v>
      </c>
      <c r="BH165" s="153">
        <f t="shared" ref="BH165:BH174" si="17">IF(N165="zníž. prenesená",J165,0)</f>
        <v>0</v>
      </c>
      <c r="BI165" s="153">
        <f t="shared" ref="BI165:BI174" si="18">IF(N165="nulová",J165,0)</f>
        <v>0</v>
      </c>
      <c r="BJ165" s="13" t="s">
        <v>86</v>
      </c>
      <c r="BK165" s="153">
        <f t="shared" ref="BK165:BK174" si="19">ROUND(I165*H165,2)</f>
        <v>0</v>
      </c>
      <c r="BL165" s="13" t="s">
        <v>212</v>
      </c>
      <c r="BM165" s="152" t="s">
        <v>250</v>
      </c>
    </row>
    <row r="166" spans="2:65" s="1" customFormat="1" ht="24.2" customHeight="1">
      <c r="B166" s="139"/>
      <c r="C166" s="154" t="s">
        <v>251</v>
      </c>
      <c r="D166" s="154" t="s">
        <v>235</v>
      </c>
      <c r="E166" s="155" t="s">
        <v>252</v>
      </c>
      <c r="F166" s="156" t="s">
        <v>253</v>
      </c>
      <c r="G166" s="157" t="s">
        <v>206</v>
      </c>
      <c r="H166" s="158">
        <v>14.28</v>
      </c>
      <c r="I166" s="159"/>
      <c r="J166" s="160">
        <f t="shared" si="10"/>
        <v>0</v>
      </c>
      <c r="K166" s="161"/>
      <c r="L166" s="162"/>
      <c r="M166" s="163" t="s">
        <v>1</v>
      </c>
      <c r="N166" s="164" t="s">
        <v>40</v>
      </c>
      <c r="P166" s="150">
        <f t="shared" si="11"/>
        <v>0</v>
      </c>
      <c r="Q166" s="150">
        <v>4.3200000000000001E-3</v>
      </c>
      <c r="R166" s="150">
        <f t="shared" si="12"/>
        <v>6.1689599999999997E-2</v>
      </c>
      <c r="S166" s="150">
        <v>0</v>
      </c>
      <c r="T166" s="151">
        <f t="shared" si="13"/>
        <v>0</v>
      </c>
      <c r="AR166" s="152" t="s">
        <v>238</v>
      </c>
      <c r="AT166" s="152" t="s">
        <v>235</v>
      </c>
      <c r="AU166" s="152" t="s">
        <v>86</v>
      </c>
      <c r="AY166" s="13" t="s">
        <v>147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3">
        <f t="shared" si="19"/>
        <v>0</v>
      </c>
      <c r="BL166" s="13" t="s">
        <v>212</v>
      </c>
      <c r="BM166" s="152" t="s">
        <v>254</v>
      </c>
    </row>
    <row r="167" spans="2:65" s="1" customFormat="1" ht="24.2" customHeight="1">
      <c r="B167" s="139"/>
      <c r="C167" s="140" t="s">
        <v>255</v>
      </c>
      <c r="D167" s="140" t="s">
        <v>149</v>
      </c>
      <c r="E167" s="141" t="s">
        <v>256</v>
      </c>
      <c r="F167" s="142" t="s">
        <v>257</v>
      </c>
      <c r="G167" s="143" t="s">
        <v>206</v>
      </c>
      <c r="H167" s="144">
        <v>50.96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40</v>
      </c>
      <c r="P167" s="150">
        <f t="shared" si="11"/>
        <v>0</v>
      </c>
      <c r="Q167" s="150">
        <v>2.9999999999999997E-4</v>
      </c>
      <c r="R167" s="150">
        <f t="shared" si="12"/>
        <v>1.5288E-2</v>
      </c>
      <c r="S167" s="150">
        <v>0</v>
      </c>
      <c r="T167" s="151">
        <f t="shared" si="13"/>
        <v>0</v>
      </c>
      <c r="AR167" s="152" t="s">
        <v>212</v>
      </c>
      <c r="AT167" s="152" t="s">
        <v>149</v>
      </c>
      <c r="AU167" s="152" t="s">
        <v>86</v>
      </c>
      <c r="AY167" s="13" t="s">
        <v>147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3">
        <f t="shared" si="19"/>
        <v>0</v>
      </c>
      <c r="BL167" s="13" t="s">
        <v>212</v>
      </c>
      <c r="BM167" s="152" t="s">
        <v>258</v>
      </c>
    </row>
    <row r="168" spans="2:65" s="1" customFormat="1" ht="37.9" customHeight="1">
      <c r="B168" s="139"/>
      <c r="C168" s="154" t="s">
        <v>259</v>
      </c>
      <c r="D168" s="154" t="s">
        <v>235</v>
      </c>
      <c r="E168" s="155" t="s">
        <v>260</v>
      </c>
      <c r="F168" s="156" t="s">
        <v>261</v>
      </c>
      <c r="G168" s="157" t="s">
        <v>206</v>
      </c>
      <c r="H168" s="158">
        <v>51.978999999999999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40</v>
      </c>
      <c r="P168" s="150">
        <f t="shared" si="11"/>
        <v>0</v>
      </c>
      <c r="Q168" s="150">
        <v>4.7999999999999996E-3</v>
      </c>
      <c r="R168" s="150">
        <f t="shared" si="12"/>
        <v>0.24949919999999998</v>
      </c>
      <c r="S168" s="150">
        <v>0</v>
      </c>
      <c r="T168" s="151">
        <f t="shared" si="13"/>
        <v>0</v>
      </c>
      <c r="AR168" s="152" t="s">
        <v>238</v>
      </c>
      <c r="AT168" s="152" t="s">
        <v>235</v>
      </c>
      <c r="AU168" s="152" t="s">
        <v>86</v>
      </c>
      <c r="AY168" s="13" t="s">
        <v>147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3">
        <f t="shared" si="19"/>
        <v>0</v>
      </c>
      <c r="BL168" s="13" t="s">
        <v>212</v>
      </c>
      <c r="BM168" s="152" t="s">
        <v>262</v>
      </c>
    </row>
    <row r="169" spans="2:65" s="1" customFormat="1" ht="16.5" customHeight="1">
      <c r="B169" s="139"/>
      <c r="C169" s="140" t="s">
        <v>263</v>
      </c>
      <c r="D169" s="140" t="s">
        <v>149</v>
      </c>
      <c r="E169" s="141" t="s">
        <v>264</v>
      </c>
      <c r="F169" s="142" t="s">
        <v>265</v>
      </c>
      <c r="G169" s="143" t="s">
        <v>206</v>
      </c>
      <c r="H169" s="144">
        <v>121.108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40</v>
      </c>
      <c r="P169" s="150">
        <f t="shared" si="11"/>
        <v>0</v>
      </c>
      <c r="Q169" s="150">
        <v>3.0000000000000001E-5</v>
      </c>
      <c r="R169" s="150">
        <f t="shared" si="12"/>
        <v>3.6332400000000003E-3</v>
      </c>
      <c r="S169" s="150">
        <v>0</v>
      </c>
      <c r="T169" s="151">
        <f t="shared" si="13"/>
        <v>0</v>
      </c>
      <c r="AR169" s="152" t="s">
        <v>212</v>
      </c>
      <c r="AT169" s="152" t="s">
        <v>149</v>
      </c>
      <c r="AU169" s="152" t="s">
        <v>86</v>
      </c>
      <c r="AY169" s="13" t="s">
        <v>147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3">
        <f t="shared" si="19"/>
        <v>0</v>
      </c>
      <c r="BL169" s="13" t="s">
        <v>212</v>
      </c>
      <c r="BM169" s="152" t="s">
        <v>266</v>
      </c>
    </row>
    <row r="170" spans="2:65" s="1" customFormat="1" ht="24.2" customHeight="1">
      <c r="B170" s="139"/>
      <c r="C170" s="154" t="s">
        <v>267</v>
      </c>
      <c r="D170" s="154" t="s">
        <v>235</v>
      </c>
      <c r="E170" s="155" t="s">
        <v>268</v>
      </c>
      <c r="F170" s="156" t="s">
        <v>269</v>
      </c>
      <c r="G170" s="157" t="s">
        <v>206</v>
      </c>
      <c r="H170" s="158">
        <v>96.83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40</v>
      </c>
      <c r="P170" s="150">
        <f t="shared" si="11"/>
        <v>0</v>
      </c>
      <c r="Q170" s="150">
        <v>2.1000000000000001E-4</v>
      </c>
      <c r="R170" s="150">
        <f t="shared" si="12"/>
        <v>2.03343E-2</v>
      </c>
      <c r="S170" s="150">
        <v>0</v>
      </c>
      <c r="T170" s="151">
        <f t="shared" si="13"/>
        <v>0</v>
      </c>
      <c r="AR170" s="152" t="s">
        <v>238</v>
      </c>
      <c r="AT170" s="152" t="s">
        <v>235</v>
      </c>
      <c r="AU170" s="152" t="s">
        <v>86</v>
      </c>
      <c r="AY170" s="13" t="s">
        <v>147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86</v>
      </c>
      <c r="BK170" s="153">
        <f t="shared" si="19"/>
        <v>0</v>
      </c>
      <c r="BL170" s="13" t="s">
        <v>212</v>
      </c>
      <c r="BM170" s="152" t="s">
        <v>270</v>
      </c>
    </row>
    <row r="171" spans="2:65" s="1" customFormat="1" ht="24.2" customHeight="1">
      <c r="B171" s="139"/>
      <c r="C171" s="154" t="s">
        <v>271</v>
      </c>
      <c r="D171" s="154" t="s">
        <v>235</v>
      </c>
      <c r="E171" s="155" t="s">
        <v>272</v>
      </c>
      <c r="F171" s="156" t="s">
        <v>273</v>
      </c>
      <c r="G171" s="157" t="s">
        <v>206</v>
      </c>
      <c r="H171" s="158">
        <v>36.908000000000001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40</v>
      </c>
      <c r="P171" s="150">
        <f t="shared" si="11"/>
        <v>0</v>
      </c>
      <c r="Q171" s="150">
        <v>1.1E-4</v>
      </c>
      <c r="R171" s="150">
        <f t="shared" si="12"/>
        <v>4.0598800000000001E-3</v>
      </c>
      <c r="S171" s="150">
        <v>0</v>
      </c>
      <c r="T171" s="151">
        <f t="shared" si="13"/>
        <v>0</v>
      </c>
      <c r="AR171" s="152" t="s">
        <v>238</v>
      </c>
      <c r="AT171" s="152" t="s">
        <v>235</v>
      </c>
      <c r="AU171" s="152" t="s">
        <v>86</v>
      </c>
      <c r="AY171" s="13" t="s">
        <v>147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86</v>
      </c>
      <c r="BK171" s="153">
        <f t="shared" si="19"/>
        <v>0</v>
      </c>
      <c r="BL171" s="13" t="s">
        <v>212</v>
      </c>
      <c r="BM171" s="152" t="s">
        <v>274</v>
      </c>
    </row>
    <row r="172" spans="2:65" s="1" customFormat="1" ht="37.9" customHeight="1">
      <c r="B172" s="139"/>
      <c r="C172" s="140" t="s">
        <v>275</v>
      </c>
      <c r="D172" s="140" t="s">
        <v>149</v>
      </c>
      <c r="E172" s="141" t="s">
        <v>276</v>
      </c>
      <c r="F172" s="142" t="s">
        <v>277</v>
      </c>
      <c r="G172" s="143" t="s">
        <v>206</v>
      </c>
      <c r="H172" s="144">
        <v>24.01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40</v>
      </c>
      <c r="P172" s="150">
        <f t="shared" si="11"/>
        <v>0</v>
      </c>
      <c r="Q172" s="150">
        <v>5.2999999999999998E-4</v>
      </c>
      <c r="R172" s="150">
        <f t="shared" si="12"/>
        <v>1.27253E-2</v>
      </c>
      <c r="S172" s="150">
        <v>0</v>
      </c>
      <c r="T172" s="151">
        <f t="shared" si="13"/>
        <v>0</v>
      </c>
      <c r="AR172" s="152" t="s">
        <v>212</v>
      </c>
      <c r="AT172" s="152" t="s">
        <v>149</v>
      </c>
      <c r="AU172" s="152" t="s">
        <v>86</v>
      </c>
      <c r="AY172" s="13" t="s">
        <v>147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86</v>
      </c>
      <c r="BK172" s="153">
        <f t="shared" si="19"/>
        <v>0</v>
      </c>
      <c r="BL172" s="13" t="s">
        <v>212</v>
      </c>
      <c r="BM172" s="152" t="s">
        <v>278</v>
      </c>
    </row>
    <row r="173" spans="2:65" s="1" customFormat="1" ht="24.2" customHeight="1">
      <c r="B173" s="139"/>
      <c r="C173" s="154" t="s">
        <v>279</v>
      </c>
      <c r="D173" s="154" t="s">
        <v>235</v>
      </c>
      <c r="E173" s="155" t="s">
        <v>252</v>
      </c>
      <c r="F173" s="156" t="s">
        <v>253</v>
      </c>
      <c r="G173" s="157" t="s">
        <v>206</v>
      </c>
      <c r="H173" s="158">
        <v>24.49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40</v>
      </c>
      <c r="P173" s="150">
        <f t="shared" si="11"/>
        <v>0</v>
      </c>
      <c r="Q173" s="150">
        <v>4.3200000000000001E-3</v>
      </c>
      <c r="R173" s="150">
        <f t="shared" si="12"/>
        <v>0.1057968</v>
      </c>
      <c r="S173" s="150">
        <v>0</v>
      </c>
      <c r="T173" s="151">
        <f t="shared" si="13"/>
        <v>0</v>
      </c>
      <c r="AR173" s="152" t="s">
        <v>238</v>
      </c>
      <c r="AT173" s="152" t="s">
        <v>235</v>
      </c>
      <c r="AU173" s="152" t="s">
        <v>86</v>
      </c>
      <c r="AY173" s="13" t="s">
        <v>147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86</v>
      </c>
      <c r="BK173" s="153">
        <f t="shared" si="19"/>
        <v>0</v>
      </c>
      <c r="BL173" s="13" t="s">
        <v>212</v>
      </c>
      <c r="BM173" s="152" t="s">
        <v>280</v>
      </c>
    </row>
    <row r="174" spans="2:65" s="1" customFormat="1" ht="24.2" customHeight="1">
      <c r="B174" s="139"/>
      <c r="C174" s="140" t="s">
        <v>281</v>
      </c>
      <c r="D174" s="140" t="s">
        <v>149</v>
      </c>
      <c r="E174" s="141" t="s">
        <v>282</v>
      </c>
      <c r="F174" s="142" t="s">
        <v>283</v>
      </c>
      <c r="G174" s="143" t="s">
        <v>243</v>
      </c>
      <c r="H174" s="165">
        <v>34.697000000000003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212</v>
      </c>
      <c r="AT174" s="152" t="s">
        <v>149</v>
      </c>
      <c r="AU174" s="152" t="s">
        <v>86</v>
      </c>
      <c r="AY174" s="13" t="s">
        <v>147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86</v>
      </c>
      <c r="BK174" s="153">
        <f t="shared" si="19"/>
        <v>0</v>
      </c>
      <c r="BL174" s="13" t="s">
        <v>212</v>
      </c>
      <c r="BM174" s="152" t="s">
        <v>284</v>
      </c>
    </row>
    <row r="175" spans="2:65" s="11" customFormat="1" ht="22.9" customHeight="1">
      <c r="B175" s="127"/>
      <c r="D175" s="128" t="s">
        <v>73</v>
      </c>
      <c r="E175" s="137" t="s">
        <v>285</v>
      </c>
      <c r="F175" s="137" t="s">
        <v>286</v>
      </c>
      <c r="I175" s="130"/>
      <c r="J175" s="138">
        <f>BK175</f>
        <v>0</v>
      </c>
      <c r="L175" s="127"/>
      <c r="M175" s="132"/>
      <c r="P175" s="133">
        <f>SUM(P176:P184)</f>
        <v>0</v>
      </c>
      <c r="R175" s="133">
        <f>SUM(R176:R184)</f>
        <v>1.5358386000000002</v>
      </c>
      <c r="T175" s="134">
        <f>SUM(T176:T184)</f>
        <v>0</v>
      </c>
      <c r="AR175" s="128" t="s">
        <v>86</v>
      </c>
      <c r="AT175" s="135" t="s">
        <v>73</v>
      </c>
      <c r="AU175" s="135" t="s">
        <v>81</v>
      </c>
      <c r="AY175" s="128" t="s">
        <v>147</v>
      </c>
      <c r="BK175" s="136">
        <f>SUM(BK176:BK184)</f>
        <v>0</v>
      </c>
    </row>
    <row r="176" spans="2:65" s="1" customFormat="1" ht="24.2" customHeight="1">
      <c r="B176" s="139"/>
      <c r="C176" s="140" t="s">
        <v>238</v>
      </c>
      <c r="D176" s="140" t="s">
        <v>149</v>
      </c>
      <c r="E176" s="141" t="s">
        <v>287</v>
      </c>
      <c r="F176" s="142" t="s">
        <v>288</v>
      </c>
      <c r="G176" s="143" t="s">
        <v>206</v>
      </c>
      <c r="H176" s="144">
        <v>215.13200000000001</v>
      </c>
      <c r="I176" s="145"/>
      <c r="J176" s="146">
        <f t="shared" ref="J176:J184" si="20">ROUND(I176*H176,2)</f>
        <v>0</v>
      </c>
      <c r="K176" s="147"/>
      <c r="L176" s="28"/>
      <c r="M176" s="148" t="s">
        <v>1</v>
      </c>
      <c r="N176" s="149" t="s">
        <v>40</v>
      </c>
      <c r="P176" s="150">
        <f t="shared" ref="P176:P184" si="21">O176*H176</f>
        <v>0</v>
      </c>
      <c r="Q176" s="150">
        <v>0</v>
      </c>
      <c r="R176" s="150">
        <f t="shared" ref="R176:R184" si="22">Q176*H176</f>
        <v>0</v>
      </c>
      <c r="S176" s="150">
        <v>0</v>
      </c>
      <c r="T176" s="151">
        <f t="shared" ref="T176:T184" si="23">S176*H176</f>
        <v>0</v>
      </c>
      <c r="AR176" s="152" t="s">
        <v>212</v>
      </c>
      <c r="AT176" s="152" t="s">
        <v>149</v>
      </c>
      <c r="AU176" s="152" t="s">
        <v>86</v>
      </c>
      <c r="AY176" s="13" t="s">
        <v>147</v>
      </c>
      <c r="BE176" s="153">
        <f t="shared" ref="BE176:BE184" si="24">IF(N176="základná",J176,0)</f>
        <v>0</v>
      </c>
      <c r="BF176" s="153">
        <f t="shared" ref="BF176:BF184" si="25">IF(N176="znížená",J176,0)</f>
        <v>0</v>
      </c>
      <c r="BG176" s="153">
        <f t="shared" ref="BG176:BG184" si="26">IF(N176="zákl. prenesená",J176,0)</f>
        <v>0</v>
      </c>
      <c r="BH176" s="153">
        <f t="shared" ref="BH176:BH184" si="27">IF(N176="zníž. prenesená",J176,0)</f>
        <v>0</v>
      </c>
      <c r="BI176" s="153">
        <f t="shared" ref="BI176:BI184" si="28">IF(N176="nulová",J176,0)</f>
        <v>0</v>
      </c>
      <c r="BJ176" s="13" t="s">
        <v>86</v>
      </c>
      <c r="BK176" s="153">
        <f t="shared" ref="BK176:BK184" si="29">ROUND(I176*H176,2)</f>
        <v>0</v>
      </c>
      <c r="BL176" s="13" t="s">
        <v>212</v>
      </c>
      <c r="BM176" s="152" t="s">
        <v>289</v>
      </c>
    </row>
    <row r="177" spans="2:65" s="1" customFormat="1" ht="37.9" customHeight="1">
      <c r="B177" s="139"/>
      <c r="C177" s="140" t="s">
        <v>290</v>
      </c>
      <c r="D177" s="140" t="s">
        <v>149</v>
      </c>
      <c r="E177" s="141" t="s">
        <v>291</v>
      </c>
      <c r="F177" s="142" t="s">
        <v>292</v>
      </c>
      <c r="G177" s="143" t="s">
        <v>293</v>
      </c>
      <c r="H177" s="144">
        <v>21</v>
      </c>
      <c r="I177" s="145"/>
      <c r="J177" s="146">
        <f t="shared" si="20"/>
        <v>0</v>
      </c>
      <c r="K177" s="147"/>
      <c r="L177" s="28"/>
      <c r="M177" s="148" t="s">
        <v>1</v>
      </c>
      <c r="N177" s="149" t="s">
        <v>40</v>
      </c>
      <c r="P177" s="150">
        <f t="shared" si="21"/>
        <v>0</v>
      </c>
      <c r="Q177" s="150">
        <v>2.7999999999999998E-4</v>
      </c>
      <c r="R177" s="150">
        <f t="shared" si="22"/>
        <v>5.8799999999999998E-3</v>
      </c>
      <c r="S177" s="150">
        <v>0</v>
      </c>
      <c r="T177" s="151">
        <f t="shared" si="23"/>
        <v>0</v>
      </c>
      <c r="AR177" s="152" t="s">
        <v>212</v>
      </c>
      <c r="AT177" s="152" t="s">
        <v>149</v>
      </c>
      <c r="AU177" s="152" t="s">
        <v>86</v>
      </c>
      <c r="AY177" s="13" t="s">
        <v>147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86</v>
      </c>
      <c r="BK177" s="153">
        <f t="shared" si="29"/>
        <v>0</v>
      </c>
      <c r="BL177" s="13" t="s">
        <v>212</v>
      </c>
      <c r="BM177" s="152" t="s">
        <v>294</v>
      </c>
    </row>
    <row r="178" spans="2:65" s="1" customFormat="1" ht="24.2" customHeight="1">
      <c r="B178" s="139"/>
      <c r="C178" s="140" t="s">
        <v>295</v>
      </c>
      <c r="D178" s="140" t="s">
        <v>149</v>
      </c>
      <c r="E178" s="141" t="s">
        <v>296</v>
      </c>
      <c r="F178" s="142" t="s">
        <v>297</v>
      </c>
      <c r="G178" s="143" t="s">
        <v>293</v>
      </c>
      <c r="H178" s="144">
        <v>38.76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40</v>
      </c>
      <c r="P178" s="150">
        <f t="shared" si="21"/>
        <v>0</v>
      </c>
      <c r="Q178" s="150">
        <v>2.5999999999999998E-4</v>
      </c>
      <c r="R178" s="150">
        <f t="shared" si="22"/>
        <v>1.0077599999999999E-2</v>
      </c>
      <c r="S178" s="150">
        <v>0</v>
      </c>
      <c r="T178" s="151">
        <f t="shared" si="23"/>
        <v>0</v>
      </c>
      <c r="AR178" s="152" t="s">
        <v>212</v>
      </c>
      <c r="AT178" s="152" t="s">
        <v>149</v>
      </c>
      <c r="AU178" s="152" t="s">
        <v>86</v>
      </c>
      <c r="AY178" s="13" t="s">
        <v>147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86</v>
      </c>
      <c r="BK178" s="153">
        <f t="shared" si="29"/>
        <v>0</v>
      </c>
      <c r="BL178" s="13" t="s">
        <v>212</v>
      </c>
      <c r="BM178" s="152" t="s">
        <v>298</v>
      </c>
    </row>
    <row r="179" spans="2:65" s="1" customFormat="1" ht="24.2" customHeight="1">
      <c r="B179" s="139"/>
      <c r="C179" s="154" t="s">
        <v>299</v>
      </c>
      <c r="D179" s="154" t="s">
        <v>235</v>
      </c>
      <c r="E179" s="155" t="s">
        <v>300</v>
      </c>
      <c r="F179" s="156" t="s">
        <v>301</v>
      </c>
      <c r="G179" s="157" t="s">
        <v>152</v>
      </c>
      <c r="H179" s="158">
        <v>0.73399999999999999</v>
      </c>
      <c r="I179" s="159"/>
      <c r="J179" s="160">
        <f t="shared" si="20"/>
        <v>0</v>
      </c>
      <c r="K179" s="161"/>
      <c r="L179" s="162"/>
      <c r="M179" s="163" t="s">
        <v>1</v>
      </c>
      <c r="N179" s="164" t="s">
        <v>40</v>
      </c>
      <c r="P179" s="150">
        <f t="shared" si="21"/>
        <v>0</v>
      </c>
      <c r="Q179" s="150">
        <v>0.44</v>
      </c>
      <c r="R179" s="150">
        <f t="shared" si="22"/>
        <v>0.32295999999999997</v>
      </c>
      <c r="S179" s="150">
        <v>0</v>
      </c>
      <c r="T179" s="151">
        <f t="shared" si="23"/>
        <v>0</v>
      </c>
      <c r="AR179" s="152" t="s">
        <v>238</v>
      </c>
      <c r="AT179" s="152" t="s">
        <v>235</v>
      </c>
      <c r="AU179" s="152" t="s">
        <v>86</v>
      </c>
      <c r="AY179" s="13" t="s">
        <v>147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86</v>
      </c>
      <c r="BK179" s="153">
        <f t="shared" si="29"/>
        <v>0</v>
      </c>
      <c r="BL179" s="13" t="s">
        <v>212</v>
      </c>
      <c r="BM179" s="152" t="s">
        <v>302</v>
      </c>
    </row>
    <row r="180" spans="2:65" s="1" customFormat="1" ht="16.5" customHeight="1">
      <c r="B180" s="139"/>
      <c r="C180" s="140" t="s">
        <v>303</v>
      </c>
      <c r="D180" s="140" t="s">
        <v>149</v>
      </c>
      <c r="E180" s="141" t="s">
        <v>304</v>
      </c>
      <c r="F180" s="142" t="s">
        <v>305</v>
      </c>
      <c r="G180" s="143" t="s">
        <v>293</v>
      </c>
      <c r="H180" s="144">
        <v>79.233000000000004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40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212</v>
      </c>
      <c r="AT180" s="152" t="s">
        <v>149</v>
      </c>
      <c r="AU180" s="152" t="s">
        <v>86</v>
      </c>
      <c r="AY180" s="13" t="s">
        <v>147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86</v>
      </c>
      <c r="BK180" s="153">
        <f t="shared" si="29"/>
        <v>0</v>
      </c>
      <c r="BL180" s="13" t="s">
        <v>212</v>
      </c>
      <c r="BM180" s="152" t="s">
        <v>306</v>
      </c>
    </row>
    <row r="181" spans="2:65" s="1" customFormat="1" ht="16.5" customHeight="1">
      <c r="B181" s="139"/>
      <c r="C181" s="154" t="s">
        <v>307</v>
      </c>
      <c r="D181" s="154" t="s">
        <v>235</v>
      </c>
      <c r="E181" s="155" t="s">
        <v>308</v>
      </c>
      <c r="F181" s="156" t="s">
        <v>309</v>
      </c>
      <c r="G181" s="157" t="s">
        <v>152</v>
      </c>
      <c r="H181" s="158">
        <v>1.7430000000000001</v>
      </c>
      <c r="I181" s="159"/>
      <c r="J181" s="160">
        <f t="shared" si="20"/>
        <v>0</v>
      </c>
      <c r="K181" s="161"/>
      <c r="L181" s="162"/>
      <c r="M181" s="163" t="s">
        <v>1</v>
      </c>
      <c r="N181" s="164" t="s">
        <v>40</v>
      </c>
      <c r="P181" s="150">
        <f t="shared" si="21"/>
        <v>0</v>
      </c>
      <c r="Q181" s="150">
        <v>0.54</v>
      </c>
      <c r="R181" s="150">
        <f t="shared" si="22"/>
        <v>0.94122000000000017</v>
      </c>
      <c r="S181" s="150">
        <v>0</v>
      </c>
      <c r="T181" s="151">
        <f t="shared" si="23"/>
        <v>0</v>
      </c>
      <c r="AR181" s="152" t="s">
        <v>238</v>
      </c>
      <c r="AT181" s="152" t="s">
        <v>235</v>
      </c>
      <c r="AU181" s="152" t="s">
        <v>86</v>
      </c>
      <c r="AY181" s="13" t="s">
        <v>147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86</v>
      </c>
      <c r="BK181" s="153">
        <f t="shared" si="29"/>
        <v>0</v>
      </c>
      <c r="BL181" s="13" t="s">
        <v>212</v>
      </c>
      <c r="BM181" s="152" t="s">
        <v>310</v>
      </c>
    </row>
    <row r="182" spans="2:65" s="1" customFormat="1" ht="33" customHeight="1">
      <c r="B182" s="139"/>
      <c r="C182" s="140" t="s">
        <v>311</v>
      </c>
      <c r="D182" s="140" t="s">
        <v>149</v>
      </c>
      <c r="E182" s="141" t="s">
        <v>312</v>
      </c>
      <c r="F182" s="142" t="s">
        <v>313</v>
      </c>
      <c r="G182" s="143" t="s">
        <v>206</v>
      </c>
      <c r="H182" s="144">
        <v>24.1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40</v>
      </c>
      <c r="P182" s="150">
        <f t="shared" si="21"/>
        <v>0</v>
      </c>
      <c r="Q182" s="150">
        <v>1.0370000000000001E-2</v>
      </c>
      <c r="R182" s="150">
        <f t="shared" si="22"/>
        <v>0.24991700000000003</v>
      </c>
      <c r="S182" s="150">
        <v>0</v>
      </c>
      <c r="T182" s="151">
        <f t="shared" si="23"/>
        <v>0</v>
      </c>
      <c r="AR182" s="152" t="s">
        <v>212</v>
      </c>
      <c r="AT182" s="152" t="s">
        <v>149</v>
      </c>
      <c r="AU182" s="152" t="s">
        <v>86</v>
      </c>
      <c r="AY182" s="13" t="s">
        <v>147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86</v>
      </c>
      <c r="BK182" s="153">
        <f t="shared" si="29"/>
        <v>0</v>
      </c>
      <c r="BL182" s="13" t="s">
        <v>212</v>
      </c>
      <c r="BM182" s="152" t="s">
        <v>314</v>
      </c>
    </row>
    <row r="183" spans="2:65" s="1" customFormat="1" ht="33" customHeight="1">
      <c r="B183" s="139"/>
      <c r="C183" s="140" t="s">
        <v>315</v>
      </c>
      <c r="D183" s="140" t="s">
        <v>149</v>
      </c>
      <c r="E183" s="141" t="s">
        <v>316</v>
      </c>
      <c r="F183" s="142" t="s">
        <v>317</v>
      </c>
      <c r="G183" s="143" t="s">
        <v>206</v>
      </c>
      <c r="H183" s="144">
        <v>24.1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40</v>
      </c>
      <c r="P183" s="150">
        <f t="shared" si="21"/>
        <v>0</v>
      </c>
      <c r="Q183" s="150">
        <v>2.4000000000000001E-4</v>
      </c>
      <c r="R183" s="150">
        <f t="shared" si="22"/>
        <v>5.7840000000000001E-3</v>
      </c>
      <c r="S183" s="150">
        <v>0</v>
      </c>
      <c r="T183" s="151">
        <f t="shared" si="23"/>
        <v>0</v>
      </c>
      <c r="AR183" s="152" t="s">
        <v>212</v>
      </c>
      <c r="AT183" s="152" t="s">
        <v>149</v>
      </c>
      <c r="AU183" s="152" t="s">
        <v>86</v>
      </c>
      <c r="AY183" s="13" t="s">
        <v>147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86</v>
      </c>
      <c r="BK183" s="153">
        <f t="shared" si="29"/>
        <v>0</v>
      </c>
      <c r="BL183" s="13" t="s">
        <v>212</v>
      </c>
      <c r="BM183" s="152" t="s">
        <v>318</v>
      </c>
    </row>
    <row r="184" spans="2:65" s="1" customFormat="1" ht="24.2" customHeight="1">
      <c r="B184" s="139"/>
      <c r="C184" s="140" t="s">
        <v>319</v>
      </c>
      <c r="D184" s="140" t="s">
        <v>149</v>
      </c>
      <c r="E184" s="141" t="s">
        <v>320</v>
      </c>
      <c r="F184" s="142" t="s">
        <v>321</v>
      </c>
      <c r="G184" s="143" t="s">
        <v>243</v>
      </c>
      <c r="H184" s="165">
        <v>261.35000000000002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40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212</v>
      </c>
      <c r="AT184" s="152" t="s">
        <v>149</v>
      </c>
      <c r="AU184" s="152" t="s">
        <v>86</v>
      </c>
      <c r="AY184" s="13" t="s">
        <v>147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86</v>
      </c>
      <c r="BK184" s="153">
        <f t="shared" si="29"/>
        <v>0</v>
      </c>
      <c r="BL184" s="13" t="s">
        <v>212</v>
      </c>
      <c r="BM184" s="152" t="s">
        <v>322</v>
      </c>
    </row>
    <row r="185" spans="2:65" s="11" customFormat="1" ht="22.9" customHeight="1">
      <c r="B185" s="127"/>
      <c r="D185" s="128" t="s">
        <v>73</v>
      </c>
      <c r="E185" s="137" t="s">
        <v>323</v>
      </c>
      <c r="F185" s="137" t="s">
        <v>324</v>
      </c>
      <c r="I185" s="130"/>
      <c r="J185" s="138">
        <f>BK185</f>
        <v>0</v>
      </c>
      <c r="L185" s="127"/>
      <c r="M185" s="132"/>
      <c r="P185" s="133">
        <f>SUM(P186:P194)</f>
        <v>0</v>
      </c>
      <c r="R185" s="133">
        <f>SUM(R186:R194)</f>
        <v>4.1992046799999994</v>
      </c>
      <c r="T185" s="134">
        <f>SUM(T186:T194)</f>
        <v>0</v>
      </c>
      <c r="AR185" s="128" t="s">
        <v>86</v>
      </c>
      <c r="AT185" s="135" t="s">
        <v>73</v>
      </c>
      <c r="AU185" s="135" t="s">
        <v>81</v>
      </c>
      <c r="AY185" s="128" t="s">
        <v>147</v>
      </c>
      <c r="BK185" s="136">
        <f>SUM(BK186:BK194)</f>
        <v>0</v>
      </c>
    </row>
    <row r="186" spans="2:65" s="1" customFormat="1" ht="24.2" customHeight="1">
      <c r="B186" s="139"/>
      <c r="C186" s="140" t="s">
        <v>325</v>
      </c>
      <c r="D186" s="140" t="s">
        <v>149</v>
      </c>
      <c r="E186" s="141" t="s">
        <v>326</v>
      </c>
      <c r="F186" s="142" t="s">
        <v>327</v>
      </c>
      <c r="G186" s="143" t="s">
        <v>328</v>
      </c>
      <c r="H186" s="144">
        <v>1</v>
      </c>
      <c r="I186" s="145"/>
      <c r="J186" s="146">
        <f t="shared" ref="J186:J194" si="30">ROUND(I186*H186,2)</f>
        <v>0</v>
      </c>
      <c r="K186" s="147"/>
      <c r="L186" s="28"/>
      <c r="M186" s="148" t="s">
        <v>1</v>
      </c>
      <c r="N186" s="149" t="s">
        <v>40</v>
      </c>
      <c r="P186" s="150">
        <f t="shared" ref="P186:P194" si="31">O186*H186</f>
        <v>0</v>
      </c>
      <c r="Q186" s="150">
        <v>0</v>
      </c>
      <c r="R186" s="150">
        <f t="shared" ref="R186:R194" si="32">Q186*H186</f>
        <v>0</v>
      </c>
      <c r="S186" s="150">
        <v>0</v>
      </c>
      <c r="T186" s="151">
        <f t="shared" ref="T186:T194" si="33">S186*H186</f>
        <v>0</v>
      </c>
      <c r="AR186" s="152" t="s">
        <v>212</v>
      </c>
      <c r="AT186" s="152" t="s">
        <v>149</v>
      </c>
      <c r="AU186" s="152" t="s">
        <v>86</v>
      </c>
      <c r="AY186" s="13" t="s">
        <v>147</v>
      </c>
      <c r="BE186" s="153">
        <f t="shared" ref="BE186:BE194" si="34">IF(N186="základná",J186,0)</f>
        <v>0</v>
      </c>
      <c r="BF186" s="153">
        <f t="shared" ref="BF186:BF194" si="35">IF(N186="znížená",J186,0)</f>
        <v>0</v>
      </c>
      <c r="BG186" s="153">
        <f t="shared" ref="BG186:BG194" si="36">IF(N186="zákl. prenesená",J186,0)</f>
        <v>0</v>
      </c>
      <c r="BH186" s="153">
        <f t="shared" ref="BH186:BH194" si="37">IF(N186="zníž. prenesená",J186,0)</f>
        <v>0</v>
      </c>
      <c r="BI186" s="153">
        <f t="shared" ref="BI186:BI194" si="38">IF(N186="nulová",J186,0)</f>
        <v>0</v>
      </c>
      <c r="BJ186" s="13" t="s">
        <v>86</v>
      </c>
      <c r="BK186" s="153">
        <f t="shared" ref="BK186:BK194" si="39">ROUND(I186*H186,2)</f>
        <v>0</v>
      </c>
      <c r="BL186" s="13" t="s">
        <v>212</v>
      </c>
      <c r="BM186" s="152" t="s">
        <v>329</v>
      </c>
    </row>
    <row r="187" spans="2:65" s="1" customFormat="1" ht="33" customHeight="1">
      <c r="B187" s="139"/>
      <c r="C187" s="140" t="s">
        <v>330</v>
      </c>
      <c r="D187" s="140" t="s">
        <v>149</v>
      </c>
      <c r="E187" s="141" t="s">
        <v>331</v>
      </c>
      <c r="F187" s="142" t="s">
        <v>332</v>
      </c>
      <c r="G187" s="143" t="s">
        <v>328</v>
      </c>
      <c r="H187" s="144">
        <v>1</v>
      </c>
      <c r="I187" s="145"/>
      <c r="J187" s="146">
        <f t="shared" si="30"/>
        <v>0</v>
      </c>
      <c r="K187" s="147"/>
      <c r="L187" s="28"/>
      <c r="M187" s="148" t="s">
        <v>1</v>
      </c>
      <c r="N187" s="149" t="s">
        <v>40</v>
      </c>
      <c r="P187" s="150">
        <f t="shared" si="31"/>
        <v>0</v>
      </c>
      <c r="Q187" s="150">
        <v>0</v>
      </c>
      <c r="R187" s="150">
        <f t="shared" si="32"/>
        <v>0</v>
      </c>
      <c r="S187" s="150">
        <v>0</v>
      </c>
      <c r="T187" s="151">
        <f t="shared" si="33"/>
        <v>0</v>
      </c>
      <c r="AR187" s="152" t="s">
        <v>212</v>
      </c>
      <c r="AT187" s="152" t="s">
        <v>149</v>
      </c>
      <c r="AU187" s="152" t="s">
        <v>86</v>
      </c>
      <c r="AY187" s="13" t="s">
        <v>147</v>
      </c>
      <c r="BE187" s="153">
        <f t="shared" si="34"/>
        <v>0</v>
      </c>
      <c r="BF187" s="153">
        <f t="shared" si="35"/>
        <v>0</v>
      </c>
      <c r="BG187" s="153">
        <f t="shared" si="36"/>
        <v>0</v>
      </c>
      <c r="BH187" s="153">
        <f t="shared" si="37"/>
        <v>0</v>
      </c>
      <c r="BI187" s="153">
        <f t="shared" si="38"/>
        <v>0</v>
      </c>
      <c r="BJ187" s="13" t="s">
        <v>86</v>
      </c>
      <c r="BK187" s="153">
        <f t="shared" si="39"/>
        <v>0</v>
      </c>
      <c r="BL187" s="13" t="s">
        <v>212</v>
      </c>
      <c r="BM187" s="152" t="s">
        <v>333</v>
      </c>
    </row>
    <row r="188" spans="2:65" s="1" customFormat="1" ht="21.75" customHeight="1">
      <c r="B188" s="139"/>
      <c r="C188" s="140" t="s">
        <v>334</v>
      </c>
      <c r="D188" s="140" t="s">
        <v>149</v>
      </c>
      <c r="E188" s="141" t="s">
        <v>335</v>
      </c>
      <c r="F188" s="142" t="s">
        <v>336</v>
      </c>
      <c r="G188" s="143" t="s">
        <v>206</v>
      </c>
      <c r="H188" s="144">
        <v>62.9</v>
      </c>
      <c r="I188" s="145"/>
      <c r="J188" s="146">
        <f t="shared" si="30"/>
        <v>0</v>
      </c>
      <c r="K188" s="147"/>
      <c r="L188" s="28"/>
      <c r="M188" s="148" t="s">
        <v>1</v>
      </c>
      <c r="N188" s="149" t="s">
        <v>40</v>
      </c>
      <c r="P188" s="150">
        <f t="shared" si="31"/>
        <v>0</v>
      </c>
      <c r="Q188" s="150">
        <v>2.3779999999999999E-2</v>
      </c>
      <c r="R188" s="150">
        <f t="shared" si="32"/>
        <v>1.4957619999999998</v>
      </c>
      <c r="S188" s="150">
        <v>0</v>
      </c>
      <c r="T188" s="151">
        <f t="shared" si="33"/>
        <v>0</v>
      </c>
      <c r="AR188" s="152" t="s">
        <v>212</v>
      </c>
      <c r="AT188" s="152" t="s">
        <v>149</v>
      </c>
      <c r="AU188" s="152" t="s">
        <v>86</v>
      </c>
      <c r="AY188" s="13" t="s">
        <v>147</v>
      </c>
      <c r="BE188" s="153">
        <f t="shared" si="34"/>
        <v>0</v>
      </c>
      <c r="BF188" s="153">
        <f t="shared" si="35"/>
        <v>0</v>
      </c>
      <c r="BG188" s="153">
        <f t="shared" si="36"/>
        <v>0</v>
      </c>
      <c r="BH188" s="153">
        <f t="shared" si="37"/>
        <v>0</v>
      </c>
      <c r="BI188" s="153">
        <f t="shared" si="38"/>
        <v>0</v>
      </c>
      <c r="BJ188" s="13" t="s">
        <v>86</v>
      </c>
      <c r="BK188" s="153">
        <f t="shared" si="39"/>
        <v>0</v>
      </c>
      <c r="BL188" s="13" t="s">
        <v>212</v>
      </c>
      <c r="BM188" s="152" t="s">
        <v>337</v>
      </c>
    </row>
    <row r="189" spans="2:65" s="1" customFormat="1" ht="16.5" customHeight="1">
      <c r="B189" s="139"/>
      <c r="C189" s="154" t="s">
        <v>338</v>
      </c>
      <c r="D189" s="154" t="s">
        <v>235</v>
      </c>
      <c r="E189" s="155" t="s">
        <v>339</v>
      </c>
      <c r="F189" s="156" t="s">
        <v>340</v>
      </c>
      <c r="G189" s="157" t="s">
        <v>206</v>
      </c>
      <c r="H189" s="158">
        <v>66.045000000000002</v>
      </c>
      <c r="I189" s="159"/>
      <c r="J189" s="160">
        <f t="shared" si="30"/>
        <v>0</v>
      </c>
      <c r="K189" s="161"/>
      <c r="L189" s="162"/>
      <c r="M189" s="163" t="s">
        <v>1</v>
      </c>
      <c r="N189" s="164" t="s">
        <v>40</v>
      </c>
      <c r="P189" s="150">
        <f t="shared" si="31"/>
        <v>0</v>
      </c>
      <c r="Q189" s="150">
        <v>1.4999999999999999E-2</v>
      </c>
      <c r="R189" s="150">
        <f t="shared" si="32"/>
        <v>0.99067499999999997</v>
      </c>
      <c r="S189" s="150">
        <v>0</v>
      </c>
      <c r="T189" s="151">
        <f t="shared" si="33"/>
        <v>0</v>
      </c>
      <c r="AR189" s="152" t="s">
        <v>238</v>
      </c>
      <c r="AT189" s="152" t="s">
        <v>235</v>
      </c>
      <c r="AU189" s="152" t="s">
        <v>86</v>
      </c>
      <c r="AY189" s="13" t="s">
        <v>147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86</v>
      </c>
      <c r="BK189" s="153">
        <f t="shared" si="39"/>
        <v>0</v>
      </c>
      <c r="BL189" s="13" t="s">
        <v>212</v>
      </c>
      <c r="BM189" s="152" t="s">
        <v>341</v>
      </c>
    </row>
    <row r="190" spans="2:65" s="1" customFormat="1" ht="24.2" customHeight="1">
      <c r="B190" s="139"/>
      <c r="C190" s="140" t="s">
        <v>342</v>
      </c>
      <c r="D190" s="140" t="s">
        <v>149</v>
      </c>
      <c r="E190" s="141" t="s">
        <v>343</v>
      </c>
      <c r="F190" s="142" t="s">
        <v>344</v>
      </c>
      <c r="G190" s="143" t="s">
        <v>293</v>
      </c>
      <c r="H190" s="144">
        <v>125.09</v>
      </c>
      <c r="I190" s="145"/>
      <c r="J190" s="146">
        <f t="shared" si="30"/>
        <v>0</v>
      </c>
      <c r="K190" s="147"/>
      <c r="L190" s="28"/>
      <c r="M190" s="148" t="s">
        <v>1</v>
      </c>
      <c r="N190" s="149" t="s">
        <v>40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212</v>
      </c>
      <c r="AT190" s="152" t="s">
        <v>149</v>
      </c>
      <c r="AU190" s="152" t="s">
        <v>86</v>
      </c>
      <c r="AY190" s="13" t="s">
        <v>147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86</v>
      </c>
      <c r="BK190" s="153">
        <f t="shared" si="39"/>
        <v>0</v>
      </c>
      <c r="BL190" s="13" t="s">
        <v>212</v>
      </c>
      <c r="BM190" s="152" t="s">
        <v>345</v>
      </c>
    </row>
    <row r="191" spans="2:65" s="1" customFormat="1" ht="37.9" customHeight="1">
      <c r="B191" s="139"/>
      <c r="C191" s="140" t="s">
        <v>346</v>
      </c>
      <c r="D191" s="140" t="s">
        <v>149</v>
      </c>
      <c r="E191" s="141" t="s">
        <v>347</v>
      </c>
      <c r="F191" s="142" t="s">
        <v>348</v>
      </c>
      <c r="G191" s="143" t="s">
        <v>293</v>
      </c>
      <c r="H191" s="144">
        <v>80.844999999999999</v>
      </c>
      <c r="I191" s="145"/>
      <c r="J191" s="146">
        <f t="shared" si="30"/>
        <v>0</v>
      </c>
      <c r="K191" s="147"/>
      <c r="L191" s="28"/>
      <c r="M191" s="148" t="s">
        <v>1</v>
      </c>
      <c r="N191" s="149" t="s">
        <v>40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0</v>
      </c>
      <c r="T191" s="151">
        <f t="shared" si="33"/>
        <v>0</v>
      </c>
      <c r="AR191" s="152" t="s">
        <v>212</v>
      </c>
      <c r="AT191" s="152" t="s">
        <v>149</v>
      </c>
      <c r="AU191" s="152" t="s">
        <v>86</v>
      </c>
      <c r="AY191" s="13" t="s">
        <v>147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86</v>
      </c>
      <c r="BK191" s="153">
        <f t="shared" si="39"/>
        <v>0</v>
      </c>
      <c r="BL191" s="13" t="s">
        <v>212</v>
      </c>
      <c r="BM191" s="152" t="s">
        <v>349</v>
      </c>
    </row>
    <row r="192" spans="2:65" s="1" customFormat="1" ht="16.5" customHeight="1">
      <c r="B192" s="139"/>
      <c r="C192" s="154" t="s">
        <v>350</v>
      </c>
      <c r="D192" s="154" t="s">
        <v>235</v>
      </c>
      <c r="E192" s="155" t="s">
        <v>308</v>
      </c>
      <c r="F192" s="156" t="s">
        <v>309</v>
      </c>
      <c r="G192" s="157" t="s">
        <v>152</v>
      </c>
      <c r="H192" s="158">
        <v>3.1280000000000001</v>
      </c>
      <c r="I192" s="159"/>
      <c r="J192" s="160">
        <f t="shared" si="30"/>
        <v>0</v>
      </c>
      <c r="K192" s="161"/>
      <c r="L192" s="162"/>
      <c r="M192" s="163" t="s">
        <v>1</v>
      </c>
      <c r="N192" s="164" t="s">
        <v>40</v>
      </c>
      <c r="P192" s="150">
        <f t="shared" si="31"/>
        <v>0</v>
      </c>
      <c r="Q192" s="150">
        <v>0.54</v>
      </c>
      <c r="R192" s="150">
        <f t="shared" si="32"/>
        <v>1.6891200000000002</v>
      </c>
      <c r="S192" s="150">
        <v>0</v>
      </c>
      <c r="T192" s="151">
        <f t="shared" si="33"/>
        <v>0</v>
      </c>
      <c r="AR192" s="152" t="s">
        <v>238</v>
      </c>
      <c r="AT192" s="152" t="s">
        <v>235</v>
      </c>
      <c r="AU192" s="152" t="s">
        <v>86</v>
      </c>
      <c r="AY192" s="13" t="s">
        <v>147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86</v>
      </c>
      <c r="BK192" s="153">
        <f t="shared" si="39"/>
        <v>0</v>
      </c>
      <c r="BL192" s="13" t="s">
        <v>212</v>
      </c>
      <c r="BM192" s="152" t="s">
        <v>351</v>
      </c>
    </row>
    <row r="193" spans="2:65" s="1" customFormat="1" ht="24.2" customHeight="1">
      <c r="B193" s="139"/>
      <c r="C193" s="140" t="s">
        <v>352</v>
      </c>
      <c r="D193" s="140" t="s">
        <v>149</v>
      </c>
      <c r="E193" s="141" t="s">
        <v>353</v>
      </c>
      <c r="F193" s="142" t="s">
        <v>354</v>
      </c>
      <c r="G193" s="143" t="s">
        <v>152</v>
      </c>
      <c r="H193" s="144">
        <v>3.1280000000000001</v>
      </c>
      <c r="I193" s="145"/>
      <c r="J193" s="146">
        <f t="shared" si="30"/>
        <v>0</v>
      </c>
      <c r="K193" s="147"/>
      <c r="L193" s="28"/>
      <c r="M193" s="148" t="s">
        <v>1</v>
      </c>
      <c r="N193" s="149" t="s">
        <v>40</v>
      </c>
      <c r="P193" s="150">
        <f t="shared" si="31"/>
        <v>0</v>
      </c>
      <c r="Q193" s="150">
        <v>7.5599999999999999E-3</v>
      </c>
      <c r="R193" s="150">
        <f t="shared" si="32"/>
        <v>2.3647680000000001E-2</v>
      </c>
      <c r="S193" s="150">
        <v>0</v>
      </c>
      <c r="T193" s="151">
        <f t="shared" si="33"/>
        <v>0</v>
      </c>
      <c r="AR193" s="152" t="s">
        <v>212</v>
      </c>
      <c r="AT193" s="152" t="s">
        <v>149</v>
      </c>
      <c r="AU193" s="152" t="s">
        <v>86</v>
      </c>
      <c r="AY193" s="13" t="s">
        <v>147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86</v>
      </c>
      <c r="BK193" s="153">
        <f t="shared" si="39"/>
        <v>0</v>
      </c>
      <c r="BL193" s="13" t="s">
        <v>212</v>
      </c>
      <c r="BM193" s="152" t="s">
        <v>355</v>
      </c>
    </row>
    <row r="194" spans="2:65" s="1" customFormat="1" ht="21.75" customHeight="1">
      <c r="B194" s="139"/>
      <c r="C194" s="140" t="s">
        <v>356</v>
      </c>
      <c r="D194" s="140" t="s">
        <v>149</v>
      </c>
      <c r="E194" s="141" t="s">
        <v>357</v>
      </c>
      <c r="F194" s="142" t="s">
        <v>358</v>
      </c>
      <c r="G194" s="143" t="s">
        <v>243</v>
      </c>
      <c r="H194" s="165">
        <v>199.69200000000001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40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212</v>
      </c>
      <c r="AT194" s="152" t="s">
        <v>149</v>
      </c>
      <c r="AU194" s="152" t="s">
        <v>86</v>
      </c>
      <c r="AY194" s="13" t="s">
        <v>147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86</v>
      </c>
      <c r="BK194" s="153">
        <f t="shared" si="39"/>
        <v>0</v>
      </c>
      <c r="BL194" s="13" t="s">
        <v>212</v>
      </c>
      <c r="BM194" s="152" t="s">
        <v>359</v>
      </c>
    </row>
    <row r="195" spans="2:65" s="11" customFormat="1" ht="22.9" customHeight="1">
      <c r="B195" s="127"/>
      <c r="D195" s="128" t="s">
        <v>73</v>
      </c>
      <c r="E195" s="137" t="s">
        <v>360</v>
      </c>
      <c r="F195" s="137" t="s">
        <v>361</v>
      </c>
      <c r="I195" s="130"/>
      <c r="J195" s="138">
        <f>BK195</f>
        <v>0</v>
      </c>
      <c r="L195" s="127"/>
      <c r="M195" s="132"/>
      <c r="P195" s="133">
        <f>SUM(P196:P198)</f>
        <v>0</v>
      </c>
      <c r="R195" s="133">
        <f>SUM(R196:R198)</f>
        <v>0.33147540000000003</v>
      </c>
      <c r="T195" s="134">
        <f>SUM(T196:T198)</f>
        <v>0</v>
      </c>
      <c r="AR195" s="128" t="s">
        <v>86</v>
      </c>
      <c r="AT195" s="135" t="s">
        <v>73</v>
      </c>
      <c r="AU195" s="135" t="s">
        <v>81</v>
      </c>
      <c r="AY195" s="128" t="s">
        <v>147</v>
      </c>
      <c r="BK195" s="136">
        <f>SUM(BK196:BK198)</f>
        <v>0</v>
      </c>
    </row>
    <row r="196" spans="2:65" s="1" customFormat="1" ht="16.5" customHeight="1">
      <c r="B196" s="139"/>
      <c r="C196" s="140" t="s">
        <v>362</v>
      </c>
      <c r="D196" s="140" t="s">
        <v>149</v>
      </c>
      <c r="E196" s="141" t="s">
        <v>363</v>
      </c>
      <c r="F196" s="142" t="s">
        <v>364</v>
      </c>
      <c r="G196" s="143" t="s">
        <v>206</v>
      </c>
      <c r="H196" s="144">
        <v>24.1</v>
      </c>
      <c r="I196" s="145"/>
      <c r="J196" s="146">
        <f>ROUND(I196*H196,2)</f>
        <v>0</v>
      </c>
      <c r="K196" s="147"/>
      <c r="L196" s="28"/>
      <c r="M196" s="148" t="s">
        <v>1</v>
      </c>
      <c r="N196" s="149" t="s">
        <v>40</v>
      </c>
      <c r="P196" s="150">
        <f>O196*H196</f>
        <v>0</v>
      </c>
      <c r="Q196" s="150">
        <v>9.5300000000000003E-3</v>
      </c>
      <c r="R196" s="150">
        <f>Q196*H196</f>
        <v>0.22967300000000002</v>
      </c>
      <c r="S196" s="150">
        <v>0</v>
      </c>
      <c r="T196" s="151">
        <f>S196*H196</f>
        <v>0</v>
      </c>
      <c r="AR196" s="152" t="s">
        <v>212</v>
      </c>
      <c r="AT196" s="152" t="s">
        <v>149</v>
      </c>
      <c r="AU196" s="152" t="s">
        <v>86</v>
      </c>
      <c r="AY196" s="13" t="s">
        <v>147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86</v>
      </c>
      <c r="BK196" s="153">
        <f>ROUND(I196*H196,2)</f>
        <v>0</v>
      </c>
      <c r="BL196" s="13" t="s">
        <v>212</v>
      </c>
      <c r="BM196" s="152" t="s">
        <v>365</v>
      </c>
    </row>
    <row r="197" spans="2:65" s="1" customFormat="1" ht="24.2" customHeight="1">
      <c r="B197" s="139"/>
      <c r="C197" s="140" t="s">
        <v>366</v>
      </c>
      <c r="D197" s="140" t="s">
        <v>149</v>
      </c>
      <c r="E197" s="141" t="s">
        <v>367</v>
      </c>
      <c r="F197" s="142" t="s">
        <v>368</v>
      </c>
      <c r="G197" s="143" t="s">
        <v>206</v>
      </c>
      <c r="H197" s="144">
        <v>48.02</v>
      </c>
      <c r="I197" s="145"/>
      <c r="J197" s="146">
        <f>ROUND(I197*H197,2)</f>
        <v>0</v>
      </c>
      <c r="K197" s="147"/>
      <c r="L197" s="28"/>
      <c r="M197" s="148" t="s">
        <v>1</v>
      </c>
      <c r="N197" s="149" t="s">
        <v>40</v>
      </c>
      <c r="P197" s="150">
        <f>O197*H197</f>
        <v>0</v>
      </c>
      <c r="Q197" s="150">
        <v>2.1199999999999999E-3</v>
      </c>
      <c r="R197" s="150">
        <f>Q197*H197</f>
        <v>0.1018024</v>
      </c>
      <c r="S197" s="150">
        <v>0</v>
      </c>
      <c r="T197" s="151">
        <f>S197*H197</f>
        <v>0</v>
      </c>
      <c r="AR197" s="152" t="s">
        <v>212</v>
      </c>
      <c r="AT197" s="152" t="s">
        <v>149</v>
      </c>
      <c r="AU197" s="152" t="s">
        <v>86</v>
      </c>
      <c r="AY197" s="13" t="s">
        <v>147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86</v>
      </c>
      <c r="BK197" s="153">
        <f>ROUND(I197*H197,2)</f>
        <v>0</v>
      </c>
      <c r="BL197" s="13" t="s">
        <v>212</v>
      </c>
      <c r="BM197" s="152" t="s">
        <v>369</v>
      </c>
    </row>
    <row r="198" spans="2:65" s="1" customFormat="1" ht="21.75" customHeight="1">
      <c r="B198" s="139"/>
      <c r="C198" s="140" t="s">
        <v>370</v>
      </c>
      <c r="D198" s="140" t="s">
        <v>149</v>
      </c>
      <c r="E198" s="141" t="s">
        <v>371</v>
      </c>
      <c r="F198" s="142" t="s">
        <v>372</v>
      </c>
      <c r="G198" s="143" t="s">
        <v>243</v>
      </c>
      <c r="H198" s="165">
        <v>22.311</v>
      </c>
      <c r="I198" s="145"/>
      <c r="J198" s="146">
        <f>ROUND(I198*H198,2)</f>
        <v>0</v>
      </c>
      <c r="K198" s="147"/>
      <c r="L198" s="28"/>
      <c r="M198" s="148" t="s">
        <v>1</v>
      </c>
      <c r="N198" s="149" t="s">
        <v>40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212</v>
      </c>
      <c r="AT198" s="152" t="s">
        <v>149</v>
      </c>
      <c r="AU198" s="152" t="s">
        <v>86</v>
      </c>
      <c r="AY198" s="13" t="s">
        <v>147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86</v>
      </c>
      <c r="BK198" s="153">
        <f>ROUND(I198*H198,2)</f>
        <v>0</v>
      </c>
      <c r="BL198" s="13" t="s">
        <v>212</v>
      </c>
      <c r="BM198" s="152" t="s">
        <v>373</v>
      </c>
    </row>
    <row r="199" spans="2:65" s="11" customFormat="1" ht="22.9" customHeight="1">
      <c r="B199" s="127"/>
      <c r="D199" s="128" t="s">
        <v>73</v>
      </c>
      <c r="E199" s="137" t="s">
        <v>374</v>
      </c>
      <c r="F199" s="137" t="s">
        <v>375</v>
      </c>
      <c r="I199" s="130"/>
      <c r="J199" s="138">
        <f>BK199</f>
        <v>0</v>
      </c>
      <c r="L199" s="127"/>
      <c r="M199" s="132"/>
      <c r="P199" s="133">
        <f>SUM(P200:P225)</f>
        <v>0</v>
      </c>
      <c r="R199" s="133">
        <f>SUM(R200:R225)</f>
        <v>1.9559688</v>
      </c>
      <c r="T199" s="134">
        <f>SUM(T200:T225)</f>
        <v>0</v>
      </c>
      <c r="AR199" s="128" t="s">
        <v>86</v>
      </c>
      <c r="AT199" s="135" t="s">
        <v>73</v>
      </c>
      <c r="AU199" s="135" t="s">
        <v>81</v>
      </c>
      <c r="AY199" s="128" t="s">
        <v>147</v>
      </c>
      <c r="BK199" s="136">
        <f>SUM(BK200:BK225)</f>
        <v>0</v>
      </c>
    </row>
    <row r="200" spans="2:65" s="1" customFormat="1" ht="24.2" customHeight="1">
      <c r="B200" s="139"/>
      <c r="C200" s="140" t="s">
        <v>376</v>
      </c>
      <c r="D200" s="140" t="s">
        <v>149</v>
      </c>
      <c r="E200" s="141" t="s">
        <v>377</v>
      </c>
      <c r="F200" s="142" t="s">
        <v>378</v>
      </c>
      <c r="G200" s="143" t="s">
        <v>206</v>
      </c>
      <c r="H200" s="144">
        <v>91.706999999999994</v>
      </c>
      <c r="I200" s="145"/>
      <c r="J200" s="146">
        <f t="shared" ref="J200:J225" si="40">ROUND(I200*H200,2)</f>
        <v>0</v>
      </c>
      <c r="K200" s="147"/>
      <c r="L200" s="28"/>
      <c r="M200" s="148" t="s">
        <v>1</v>
      </c>
      <c r="N200" s="149" t="s">
        <v>40</v>
      </c>
      <c r="P200" s="150">
        <f t="shared" ref="P200:P225" si="41">O200*H200</f>
        <v>0</v>
      </c>
      <c r="Q200" s="150">
        <v>4.0000000000000003E-5</v>
      </c>
      <c r="R200" s="150">
        <f t="shared" ref="R200:R225" si="42">Q200*H200</f>
        <v>3.6682799999999999E-3</v>
      </c>
      <c r="S200" s="150">
        <v>0</v>
      </c>
      <c r="T200" s="151">
        <f t="shared" ref="T200:T225" si="43">S200*H200</f>
        <v>0</v>
      </c>
      <c r="AR200" s="152" t="s">
        <v>212</v>
      </c>
      <c r="AT200" s="152" t="s">
        <v>149</v>
      </c>
      <c r="AU200" s="152" t="s">
        <v>86</v>
      </c>
      <c r="AY200" s="13" t="s">
        <v>147</v>
      </c>
      <c r="BE200" s="153">
        <f t="shared" ref="BE200:BE225" si="44">IF(N200="základná",J200,0)</f>
        <v>0</v>
      </c>
      <c r="BF200" s="153">
        <f t="shared" ref="BF200:BF225" si="45">IF(N200="znížená",J200,0)</f>
        <v>0</v>
      </c>
      <c r="BG200" s="153">
        <f t="shared" ref="BG200:BG225" si="46">IF(N200="zákl. prenesená",J200,0)</f>
        <v>0</v>
      </c>
      <c r="BH200" s="153">
        <f t="shared" ref="BH200:BH225" si="47">IF(N200="zníž. prenesená",J200,0)</f>
        <v>0</v>
      </c>
      <c r="BI200" s="153">
        <f t="shared" ref="BI200:BI225" si="48">IF(N200="nulová",J200,0)</f>
        <v>0</v>
      </c>
      <c r="BJ200" s="13" t="s">
        <v>86</v>
      </c>
      <c r="BK200" s="153">
        <f t="shared" ref="BK200:BK225" si="49">ROUND(I200*H200,2)</f>
        <v>0</v>
      </c>
      <c r="BL200" s="13" t="s">
        <v>212</v>
      </c>
      <c r="BM200" s="152" t="s">
        <v>379</v>
      </c>
    </row>
    <row r="201" spans="2:65" s="1" customFormat="1" ht="16.5" customHeight="1">
      <c r="B201" s="139"/>
      <c r="C201" s="154" t="s">
        <v>380</v>
      </c>
      <c r="D201" s="154" t="s">
        <v>235</v>
      </c>
      <c r="E201" s="155" t="s">
        <v>381</v>
      </c>
      <c r="F201" s="156" t="s">
        <v>382</v>
      </c>
      <c r="G201" s="157" t="s">
        <v>206</v>
      </c>
      <c r="H201" s="158">
        <v>96.655000000000001</v>
      </c>
      <c r="I201" s="159"/>
      <c r="J201" s="160">
        <f t="shared" si="40"/>
        <v>0</v>
      </c>
      <c r="K201" s="161"/>
      <c r="L201" s="162"/>
      <c r="M201" s="163" t="s">
        <v>1</v>
      </c>
      <c r="N201" s="164" t="s">
        <v>40</v>
      </c>
      <c r="P201" s="150">
        <f t="shared" si="41"/>
        <v>0</v>
      </c>
      <c r="Q201" s="150">
        <v>9.3600000000000003E-3</v>
      </c>
      <c r="R201" s="150">
        <f t="shared" si="42"/>
        <v>0.90469080000000002</v>
      </c>
      <c r="S201" s="150">
        <v>0</v>
      </c>
      <c r="T201" s="151">
        <f t="shared" si="43"/>
        <v>0</v>
      </c>
      <c r="AR201" s="152" t="s">
        <v>238</v>
      </c>
      <c r="AT201" s="152" t="s">
        <v>235</v>
      </c>
      <c r="AU201" s="152" t="s">
        <v>86</v>
      </c>
      <c r="AY201" s="13" t="s">
        <v>147</v>
      </c>
      <c r="BE201" s="153">
        <f t="shared" si="44"/>
        <v>0</v>
      </c>
      <c r="BF201" s="153">
        <f t="shared" si="45"/>
        <v>0</v>
      </c>
      <c r="BG201" s="153">
        <f t="shared" si="46"/>
        <v>0</v>
      </c>
      <c r="BH201" s="153">
        <f t="shared" si="47"/>
        <v>0</v>
      </c>
      <c r="BI201" s="153">
        <f t="shared" si="48"/>
        <v>0</v>
      </c>
      <c r="BJ201" s="13" t="s">
        <v>86</v>
      </c>
      <c r="BK201" s="153">
        <f t="shared" si="49"/>
        <v>0</v>
      </c>
      <c r="BL201" s="13" t="s">
        <v>212</v>
      </c>
      <c r="BM201" s="152" t="s">
        <v>383</v>
      </c>
    </row>
    <row r="202" spans="2:65" s="1" customFormat="1" ht="16.5" customHeight="1">
      <c r="B202" s="139"/>
      <c r="C202" s="154" t="s">
        <v>384</v>
      </c>
      <c r="D202" s="154" t="s">
        <v>235</v>
      </c>
      <c r="E202" s="155" t="s">
        <v>385</v>
      </c>
      <c r="F202" s="156" t="s">
        <v>386</v>
      </c>
      <c r="G202" s="157" t="s">
        <v>206</v>
      </c>
      <c r="H202" s="158">
        <v>4.2229999999999999</v>
      </c>
      <c r="I202" s="159"/>
      <c r="J202" s="160">
        <f t="shared" si="40"/>
        <v>0</v>
      </c>
      <c r="K202" s="161"/>
      <c r="L202" s="162"/>
      <c r="M202" s="163" t="s">
        <v>1</v>
      </c>
      <c r="N202" s="164" t="s">
        <v>40</v>
      </c>
      <c r="P202" s="150">
        <f t="shared" si="41"/>
        <v>0</v>
      </c>
      <c r="Q202" s="150">
        <v>6.8599999999999998E-3</v>
      </c>
      <c r="R202" s="150">
        <f t="shared" si="42"/>
        <v>2.8969779999999997E-2</v>
      </c>
      <c r="S202" s="150">
        <v>0</v>
      </c>
      <c r="T202" s="151">
        <f t="shared" si="43"/>
        <v>0</v>
      </c>
      <c r="AR202" s="152" t="s">
        <v>238</v>
      </c>
      <c r="AT202" s="152" t="s">
        <v>235</v>
      </c>
      <c r="AU202" s="152" t="s">
        <v>86</v>
      </c>
      <c r="AY202" s="13" t="s">
        <v>147</v>
      </c>
      <c r="BE202" s="153">
        <f t="shared" si="44"/>
        <v>0</v>
      </c>
      <c r="BF202" s="153">
        <f t="shared" si="45"/>
        <v>0</v>
      </c>
      <c r="BG202" s="153">
        <f t="shared" si="46"/>
        <v>0</v>
      </c>
      <c r="BH202" s="153">
        <f t="shared" si="47"/>
        <v>0</v>
      </c>
      <c r="BI202" s="153">
        <f t="shared" si="48"/>
        <v>0</v>
      </c>
      <c r="BJ202" s="13" t="s">
        <v>86</v>
      </c>
      <c r="BK202" s="153">
        <f t="shared" si="49"/>
        <v>0</v>
      </c>
      <c r="BL202" s="13" t="s">
        <v>212</v>
      </c>
      <c r="BM202" s="152" t="s">
        <v>387</v>
      </c>
    </row>
    <row r="203" spans="2:65" s="1" customFormat="1" ht="21.75" customHeight="1">
      <c r="B203" s="139"/>
      <c r="C203" s="140" t="s">
        <v>388</v>
      </c>
      <c r="D203" s="140" t="s">
        <v>149</v>
      </c>
      <c r="E203" s="141" t="s">
        <v>389</v>
      </c>
      <c r="F203" s="142" t="s">
        <v>390</v>
      </c>
      <c r="G203" s="143" t="s">
        <v>293</v>
      </c>
      <c r="H203" s="144">
        <v>227.13499999999999</v>
      </c>
      <c r="I203" s="145"/>
      <c r="J203" s="146">
        <f t="shared" si="40"/>
        <v>0</v>
      </c>
      <c r="K203" s="147"/>
      <c r="L203" s="28"/>
      <c r="M203" s="148" t="s">
        <v>1</v>
      </c>
      <c r="N203" s="149" t="s">
        <v>40</v>
      </c>
      <c r="P203" s="150">
        <f t="shared" si="41"/>
        <v>0</v>
      </c>
      <c r="Q203" s="150">
        <v>6.0000000000000002E-5</v>
      </c>
      <c r="R203" s="150">
        <f t="shared" si="42"/>
        <v>1.3628100000000001E-2</v>
      </c>
      <c r="S203" s="150">
        <v>0</v>
      </c>
      <c r="T203" s="151">
        <f t="shared" si="43"/>
        <v>0</v>
      </c>
      <c r="AR203" s="152" t="s">
        <v>212</v>
      </c>
      <c r="AT203" s="152" t="s">
        <v>149</v>
      </c>
      <c r="AU203" s="152" t="s">
        <v>86</v>
      </c>
      <c r="AY203" s="13" t="s">
        <v>147</v>
      </c>
      <c r="BE203" s="153">
        <f t="shared" si="44"/>
        <v>0</v>
      </c>
      <c r="BF203" s="153">
        <f t="shared" si="45"/>
        <v>0</v>
      </c>
      <c r="BG203" s="153">
        <f t="shared" si="46"/>
        <v>0</v>
      </c>
      <c r="BH203" s="153">
        <f t="shared" si="47"/>
        <v>0</v>
      </c>
      <c r="BI203" s="153">
        <f t="shared" si="48"/>
        <v>0</v>
      </c>
      <c r="BJ203" s="13" t="s">
        <v>86</v>
      </c>
      <c r="BK203" s="153">
        <f t="shared" si="49"/>
        <v>0</v>
      </c>
      <c r="BL203" s="13" t="s">
        <v>212</v>
      </c>
      <c r="BM203" s="152" t="s">
        <v>391</v>
      </c>
    </row>
    <row r="204" spans="2:65" s="1" customFormat="1" ht="16.5" customHeight="1">
      <c r="B204" s="139"/>
      <c r="C204" s="154" t="s">
        <v>392</v>
      </c>
      <c r="D204" s="154" t="s">
        <v>235</v>
      </c>
      <c r="E204" s="155" t="s">
        <v>393</v>
      </c>
      <c r="F204" s="156" t="s">
        <v>394</v>
      </c>
      <c r="G204" s="157" t="s">
        <v>152</v>
      </c>
      <c r="H204" s="158">
        <v>0.25700000000000001</v>
      </c>
      <c r="I204" s="159"/>
      <c r="J204" s="160">
        <f t="shared" si="40"/>
        <v>0</v>
      </c>
      <c r="K204" s="161"/>
      <c r="L204" s="162"/>
      <c r="M204" s="163" t="s">
        <v>1</v>
      </c>
      <c r="N204" s="164" t="s">
        <v>40</v>
      </c>
      <c r="P204" s="150">
        <f t="shared" si="41"/>
        <v>0</v>
      </c>
      <c r="Q204" s="150">
        <v>0.55000000000000004</v>
      </c>
      <c r="R204" s="150">
        <f t="shared" si="42"/>
        <v>0.14135</v>
      </c>
      <c r="S204" s="150">
        <v>0</v>
      </c>
      <c r="T204" s="151">
        <f t="shared" si="43"/>
        <v>0</v>
      </c>
      <c r="AR204" s="152" t="s">
        <v>238</v>
      </c>
      <c r="AT204" s="152" t="s">
        <v>235</v>
      </c>
      <c r="AU204" s="152" t="s">
        <v>86</v>
      </c>
      <c r="AY204" s="13" t="s">
        <v>147</v>
      </c>
      <c r="BE204" s="153">
        <f t="shared" si="44"/>
        <v>0</v>
      </c>
      <c r="BF204" s="153">
        <f t="shared" si="45"/>
        <v>0</v>
      </c>
      <c r="BG204" s="153">
        <f t="shared" si="46"/>
        <v>0</v>
      </c>
      <c r="BH204" s="153">
        <f t="shared" si="47"/>
        <v>0</v>
      </c>
      <c r="BI204" s="153">
        <f t="shared" si="48"/>
        <v>0</v>
      </c>
      <c r="BJ204" s="13" t="s">
        <v>86</v>
      </c>
      <c r="BK204" s="153">
        <f t="shared" si="49"/>
        <v>0</v>
      </c>
      <c r="BL204" s="13" t="s">
        <v>212</v>
      </c>
      <c r="BM204" s="152" t="s">
        <v>395</v>
      </c>
    </row>
    <row r="205" spans="2:65" s="1" customFormat="1" ht="24.2" customHeight="1">
      <c r="B205" s="139"/>
      <c r="C205" s="140" t="s">
        <v>396</v>
      </c>
      <c r="D205" s="140" t="s">
        <v>149</v>
      </c>
      <c r="E205" s="141" t="s">
        <v>397</v>
      </c>
      <c r="F205" s="142" t="s">
        <v>398</v>
      </c>
      <c r="G205" s="143" t="s">
        <v>206</v>
      </c>
      <c r="H205" s="144">
        <v>60.524999999999999</v>
      </c>
      <c r="I205" s="145"/>
      <c r="J205" s="146">
        <f t="shared" si="40"/>
        <v>0</v>
      </c>
      <c r="K205" s="147"/>
      <c r="L205" s="28"/>
      <c r="M205" s="148" t="s">
        <v>1</v>
      </c>
      <c r="N205" s="149" t="s">
        <v>40</v>
      </c>
      <c r="P205" s="150">
        <f t="shared" si="41"/>
        <v>0</v>
      </c>
      <c r="Q205" s="150">
        <v>4.0000000000000003E-5</v>
      </c>
      <c r="R205" s="150">
        <f t="shared" si="42"/>
        <v>2.421E-3</v>
      </c>
      <c r="S205" s="150">
        <v>0</v>
      </c>
      <c r="T205" s="151">
        <f t="shared" si="43"/>
        <v>0</v>
      </c>
      <c r="AR205" s="152" t="s">
        <v>212</v>
      </c>
      <c r="AT205" s="152" t="s">
        <v>149</v>
      </c>
      <c r="AU205" s="152" t="s">
        <v>86</v>
      </c>
      <c r="AY205" s="13" t="s">
        <v>147</v>
      </c>
      <c r="BE205" s="153">
        <f t="shared" si="44"/>
        <v>0</v>
      </c>
      <c r="BF205" s="153">
        <f t="shared" si="45"/>
        <v>0</v>
      </c>
      <c r="BG205" s="153">
        <f t="shared" si="46"/>
        <v>0</v>
      </c>
      <c r="BH205" s="153">
        <f t="shared" si="47"/>
        <v>0</v>
      </c>
      <c r="BI205" s="153">
        <f t="shared" si="48"/>
        <v>0</v>
      </c>
      <c r="BJ205" s="13" t="s">
        <v>86</v>
      </c>
      <c r="BK205" s="153">
        <f t="shared" si="49"/>
        <v>0</v>
      </c>
      <c r="BL205" s="13" t="s">
        <v>212</v>
      </c>
      <c r="BM205" s="152" t="s">
        <v>399</v>
      </c>
    </row>
    <row r="206" spans="2:65" s="1" customFormat="1" ht="16.5" customHeight="1">
      <c r="B206" s="139"/>
      <c r="C206" s="154" t="s">
        <v>400</v>
      </c>
      <c r="D206" s="154" t="s">
        <v>235</v>
      </c>
      <c r="E206" s="155" t="s">
        <v>381</v>
      </c>
      <c r="F206" s="156" t="s">
        <v>382</v>
      </c>
      <c r="G206" s="157" t="s">
        <v>206</v>
      </c>
      <c r="H206" s="158">
        <v>66.578000000000003</v>
      </c>
      <c r="I206" s="159"/>
      <c r="J206" s="160">
        <f t="shared" si="40"/>
        <v>0</v>
      </c>
      <c r="K206" s="161"/>
      <c r="L206" s="162"/>
      <c r="M206" s="163" t="s">
        <v>1</v>
      </c>
      <c r="N206" s="164" t="s">
        <v>40</v>
      </c>
      <c r="P206" s="150">
        <f t="shared" si="41"/>
        <v>0</v>
      </c>
      <c r="Q206" s="150">
        <v>9.3600000000000003E-3</v>
      </c>
      <c r="R206" s="150">
        <f t="shared" si="42"/>
        <v>0.62317008000000007</v>
      </c>
      <c r="S206" s="150">
        <v>0</v>
      </c>
      <c r="T206" s="151">
        <f t="shared" si="43"/>
        <v>0</v>
      </c>
      <c r="AR206" s="152" t="s">
        <v>238</v>
      </c>
      <c r="AT206" s="152" t="s">
        <v>235</v>
      </c>
      <c r="AU206" s="152" t="s">
        <v>86</v>
      </c>
      <c r="AY206" s="13" t="s">
        <v>147</v>
      </c>
      <c r="BE206" s="153">
        <f t="shared" si="44"/>
        <v>0</v>
      </c>
      <c r="BF206" s="153">
        <f t="shared" si="45"/>
        <v>0</v>
      </c>
      <c r="BG206" s="153">
        <f t="shared" si="46"/>
        <v>0</v>
      </c>
      <c r="BH206" s="153">
        <f t="shared" si="47"/>
        <v>0</v>
      </c>
      <c r="BI206" s="153">
        <f t="shared" si="48"/>
        <v>0</v>
      </c>
      <c r="BJ206" s="13" t="s">
        <v>86</v>
      </c>
      <c r="BK206" s="153">
        <f t="shared" si="49"/>
        <v>0</v>
      </c>
      <c r="BL206" s="13" t="s">
        <v>212</v>
      </c>
      <c r="BM206" s="152" t="s">
        <v>401</v>
      </c>
    </row>
    <row r="207" spans="2:65" s="1" customFormat="1" ht="16.5" customHeight="1">
      <c r="B207" s="139"/>
      <c r="C207" s="140" t="s">
        <v>402</v>
      </c>
      <c r="D207" s="140" t="s">
        <v>149</v>
      </c>
      <c r="E207" s="141" t="s">
        <v>403</v>
      </c>
      <c r="F207" s="142" t="s">
        <v>404</v>
      </c>
      <c r="G207" s="143" t="s">
        <v>293</v>
      </c>
      <c r="H207" s="144">
        <v>72</v>
      </c>
      <c r="I207" s="145"/>
      <c r="J207" s="146">
        <f t="shared" si="40"/>
        <v>0</v>
      </c>
      <c r="K207" s="147"/>
      <c r="L207" s="28"/>
      <c r="M207" s="148" t="s">
        <v>1</v>
      </c>
      <c r="N207" s="149" t="s">
        <v>40</v>
      </c>
      <c r="P207" s="150">
        <f t="shared" si="41"/>
        <v>0</v>
      </c>
      <c r="Q207" s="150">
        <v>6.0000000000000002E-5</v>
      </c>
      <c r="R207" s="150">
        <f t="shared" si="42"/>
        <v>4.3200000000000001E-3</v>
      </c>
      <c r="S207" s="150">
        <v>0</v>
      </c>
      <c r="T207" s="151">
        <f t="shared" si="43"/>
        <v>0</v>
      </c>
      <c r="AR207" s="152" t="s">
        <v>212</v>
      </c>
      <c r="AT207" s="152" t="s">
        <v>149</v>
      </c>
      <c r="AU207" s="152" t="s">
        <v>86</v>
      </c>
      <c r="AY207" s="13" t="s">
        <v>147</v>
      </c>
      <c r="BE207" s="153">
        <f t="shared" si="44"/>
        <v>0</v>
      </c>
      <c r="BF207" s="153">
        <f t="shared" si="45"/>
        <v>0</v>
      </c>
      <c r="BG207" s="153">
        <f t="shared" si="46"/>
        <v>0</v>
      </c>
      <c r="BH207" s="153">
        <f t="shared" si="47"/>
        <v>0</v>
      </c>
      <c r="BI207" s="153">
        <f t="shared" si="48"/>
        <v>0</v>
      </c>
      <c r="BJ207" s="13" t="s">
        <v>86</v>
      </c>
      <c r="BK207" s="153">
        <f t="shared" si="49"/>
        <v>0</v>
      </c>
      <c r="BL207" s="13" t="s">
        <v>212</v>
      </c>
      <c r="BM207" s="152" t="s">
        <v>405</v>
      </c>
    </row>
    <row r="208" spans="2:65" s="1" customFormat="1" ht="16.5" customHeight="1">
      <c r="B208" s="139"/>
      <c r="C208" s="154" t="s">
        <v>406</v>
      </c>
      <c r="D208" s="154" t="s">
        <v>235</v>
      </c>
      <c r="E208" s="155" t="s">
        <v>407</v>
      </c>
      <c r="F208" s="156" t="s">
        <v>394</v>
      </c>
      <c r="G208" s="157" t="s">
        <v>152</v>
      </c>
      <c r="H208" s="158">
        <v>9.9000000000000005E-2</v>
      </c>
      <c r="I208" s="159"/>
      <c r="J208" s="160">
        <f t="shared" si="40"/>
        <v>0</v>
      </c>
      <c r="K208" s="161"/>
      <c r="L208" s="162"/>
      <c r="M208" s="163" t="s">
        <v>1</v>
      </c>
      <c r="N208" s="164" t="s">
        <v>40</v>
      </c>
      <c r="P208" s="150">
        <f t="shared" si="41"/>
        <v>0</v>
      </c>
      <c r="Q208" s="150">
        <v>0.55000000000000004</v>
      </c>
      <c r="R208" s="150">
        <f t="shared" si="42"/>
        <v>5.4450000000000005E-2</v>
      </c>
      <c r="S208" s="150">
        <v>0</v>
      </c>
      <c r="T208" s="151">
        <f t="shared" si="43"/>
        <v>0</v>
      </c>
      <c r="AR208" s="152" t="s">
        <v>238</v>
      </c>
      <c r="AT208" s="152" t="s">
        <v>235</v>
      </c>
      <c r="AU208" s="152" t="s">
        <v>86</v>
      </c>
      <c r="AY208" s="13" t="s">
        <v>147</v>
      </c>
      <c r="BE208" s="153">
        <f t="shared" si="44"/>
        <v>0</v>
      </c>
      <c r="BF208" s="153">
        <f t="shared" si="45"/>
        <v>0</v>
      </c>
      <c r="BG208" s="153">
        <f t="shared" si="46"/>
        <v>0</v>
      </c>
      <c r="BH208" s="153">
        <f t="shared" si="47"/>
        <v>0</v>
      </c>
      <c r="BI208" s="153">
        <f t="shared" si="48"/>
        <v>0</v>
      </c>
      <c r="BJ208" s="13" t="s">
        <v>86</v>
      </c>
      <c r="BK208" s="153">
        <f t="shared" si="49"/>
        <v>0</v>
      </c>
      <c r="BL208" s="13" t="s">
        <v>212</v>
      </c>
      <c r="BM208" s="152" t="s">
        <v>408</v>
      </c>
    </row>
    <row r="209" spans="2:65" s="1" customFormat="1" ht="37.9" customHeight="1">
      <c r="B209" s="139"/>
      <c r="C209" s="140" t="s">
        <v>409</v>
      </c>
      <c r="D209" s="140" t="s">
        <v>149</v>
      </c>
      <c r="E209" s="141" t="s">
        <v>410</v>
      </c>
      <c r="F209" s="142" t="s">
        <v>411</v>
      </c>
      <c r="G209" s="143" t="s">
        <v>293</v>
      </c>
      <c r="H209" s="144">
        <v>20.846</v>
      </c>
      <c r="I209" s="145"/>
      <c r="J209" s="146">
        <f t="shared" si="40"/>
        <v>0</v>
      </c>
      <c r="K209" s="147"/>
      <c r="L209" s="28"/>
      <c r="M209" s="148" t="s">
        <v>1</v>
      </c>
      <c r="N209" s="149" t="s">
        <v>40</v>
      </c>
      <c r="P209" s="150">
        <f t="shared" si="41"/>
        <v>0</v>
      </c>
      <c r="Q209" s="150">
        <v>2.1000000000000001E-4</v>
      </c>
      <c r="R209" s="150">
        <f t="shared" si="42"/>
        <v>4.3776600000000002E-3</v>
      </c>
      <c r="S209" s="150">
        <v>0</v>
      </c>
      <c r="T209" s="151">
        <f t="shared" si="43"/>
        <v>0</v>
      </c>
      <c r="AR209" s="152" t="s">
        <v>212</v>
      </c>
      <c r="AT209" s="152" t="s">
        <v>149</v>
      </c>
      <c r="AU209" s="152" t="s">
        <v>86</v>
      </c>
      <c r="AY209" s="13" t="s">
        <v>147</v>
      </c>
      <c r="BE209" s="153">
        <f t="shared" si="44"/>
        <v>0</v>
      </c>
      <c r="BF209" s="153">
        <f t="shared" si="45"/>
        <v>0</v>
      </c>
      <c r="BG209" s="153">
        <f t="shared" si="46"/>
        <v>0</v>
      </c>
      <c r="BH209" s="153">
        <f t="shared" si="47"/>
        <v>0</v>
      </c>
      <c r="BI209" s="153">
        <f t="shared" si="48"/>
        <v>0</v>
      </c>
      <c r="BJ209" s="13" t="s">
        <v>86</v>
      </c>
      <c r="BK209" s="153">
        <f t="shared" si="49"/>
        <v>0</v>
      </c>
      <c r="BL209" s="13" t="s">
        <v>212</v>
      </c>
      <c r="BM209" s="152" t="s">
        <v>412</v>
      </c>
    </row>
    <row r="210" spans="2:65" s="1" customFormat="1" ht="55.5" customHeight="1">
      <c r="B210" s="139"/>
      <c r="C210" s="154" t="s">
        <v>413</v>
      </c>
      <c r="D210" s="154" t="s">
        <v>235</v>
      </c>
      <c r="E210" s="155" t="s">
        <v>414</v>
      </c>
      <c r="F210" s="156" t="s">
        <v>415</v>
      </c>
      <c r="G210" s="157" t="s">
        <v>293</v>
      </c>
      <c r="H210" s="158">
        <v>22.931000000000001</v>
      </c>
      <c r="I210" s="159"/>
      <c r="J210" s="160">
        <f t="shared" si="40"/>
        <v>0</v>
      </c>
      <c r="K210" s="161"/>
      <c r="L210" s="162"/>
      <c r="M210" s="163" t="s">
        <v>1</v>
      </c>
      <c r="N210" s="164" t="s">
        <v>40</v>
      </c>
      <c r="P210" s="150">
        <f t="shared" si="41"/>
        <v>0</v>
      </c>
      <c r="Q210" s="150">
        <v>1E-4</v>
      </c>
      <c r="R210" s="150">
        <f t="shared" si="42"/>
        <v>2.2931000000000002E-3</v>
      </c>
      <c r="S210" s="150">
        <v>0</v>
      </c>
      <c r="T210" s="151">
        <f t="shared" si="43"/>
        <v>0</v>
      </c>
      <c r="AR210" s="152" t="s">
        <v>238</v>
      </c>
      <c r="AT210" s="152" t="s">
        <v>235</v>
      </c>
      <c r="AU210" s="152" t="s">
        <v>86</v>
      </c>
      <c r="AY210" s="13" t="s">
        <v>147</v>
      </c>
      <c r="BE210" s="153">
        <f t="shared" si="44"/>
        <v>0</v>
      </c>
      <c r="BF210" s="153">
        <f t="shared" si="45"/>
        <v>0</v>
      </c>
      <c r="BG210" s="153">
        <f t="shared" si="46"/>
        <v>0</v>
      </c>
      <c r="BH210" s="153">
        <f t="shared" si="47"/>
        <v>0</v>
      </c>
      <c r="BI210" s="153">
        <f t="shared" si="48"/>
        <v>0</v>
      </c>
      <c r="BJ210" s="13" t="s">
        <v>86</v>
      </c>
      <c r="BK210" s="153">
        <f t="shared" si="49"/>
        <v>0</v>
      </c>
      <c r="BL210" s="13" t="s">
        <v>212</v>
      </c>
      <c r="BM210" s="152" t="s">
        <v>416</v>
      </c>
    </row>
    <row r="211" spans="2:65" s="1" customFormat="1" ht="16.5" customHeight="1">
      <c r="B211" s="139"/>
      <c r="C211" s="154" t="s">
        <v>417</v>
      </c>
      <c r="D211" s="154" t="s">
        <v>235</v>
      </c>
      <c r="E211" s="155" t="s">
        <v>418</v>
      </c>
      <c r="F211" s="156" t="s">
        <v>419</v>
      </c>
      <c r="G211" s="157" t="s">
        <v>420</v>
      </c>
      <c r="H211" s="158">
        <v>6</v>
      </c>
      <c r="I211" s="159"/>
      <c r="J211" s="160">
        <f t="shared" si="40"/>
        <v>0</v>
      </c>
      <c r="K211" s="161"/>
      <c r="L211" s="162"/>
      <c r="M211" s="163" t="s">
        <v>1</v>
      </c>
      <c r="N211" s="164" t="s">
        <v>40</v>
      </c>
      <c r="P211" s="150">
        <f t="shared" si="41"/>
        <v>0</v>
      </c>
      <c r="Q211" s="150">
        <v>1.3559999999999999E-2</v>
      </c>
      <c r="R211" s="150">
        <f t="shared" si="42"/>
        <v>8.1359999999999988E-2</v>
      </c>
      <c r="S211" s="150">
        <v>0</v>
      </c>
      <c r="T211" s="151">
        <f t="shared" si="43"/>
        <v>0</v>
      </c>
      <c r="AR211" s="152" t="s">
        <v>238</v>
      </c>
      <c r="AT211" s="152" t="s">
        <v>235</v>
      </c>
      <c r="AU211" s="152" t="s">
        <v>86</v>
      </c>
      <c r="AY211" s="13" t="s">
        <v>147</v>
      </c>
      <c r="BE211" s="153">
        <f t="shared" si="44"/>
        <v>0</v>
      </c>
      <c r="BF211" s="153">
        <f t="shared" si="45"/>
        <v>0</v>
      </c>
      <c r="BG211" s="153">
        <f t="shared" si="46"/>
        <v>0</v>
      </c>
      <c r="BH211" s="153">
        <f t="shared" si="47"/>
        <v>0</v>
      </c>
      <c r="BI211" s="153">
        <f t="shared" si="48"/>
        <v>0</v>
      </c>
      <c r="BJ211" s="13" t="s">
        <v>86</v>
      </c>
      <c r="BK211" s="153">
        <f t="shared" si="49"/>
        <v>0</v>
      </c>
      <c r="BL211" s="13" t="s">
        <v>212</v>
      </c>
      <c r="BM211" s="152" t="s">
        <v>421</v>
      </c>
    </row>
    <row r="212" spans="2:65" s="1" customFormat="1" ht="33" customHeight="1">
      <c r="B212" s="139"/>
      <c r="C212" s="140" t="s">
        <v>422</v>
      </c>
      <c r="D212" s="140" t="s">
        <v>149</v>
      </c>
      <c r="E212" s="141" t="s">
        <v>423</v>
      </c>
      <c r="F212" s="142" t="s">
        <v>424</v>
      </c>
      <c r="G212" s="143" t="s">
        <v>425</v>
      </c>
      <c r="H212" s="144">
        <v>1</v>
      </c>
      <c r="I212" s="145"/>
      <c r="J212" s="146">
        <f t="shared" si="40"/>
        <v>0</v>
      </c>
      <c r="K212" s="147"/>
      <c r="L212" s="28"/>
      <c r="M212" s="148" t="s">
        <v>1</v>
      </c>
      <c r="N212" s="149" t="s">
        <v>40</v>
      </c>
      <c r="P212" s="150">
        <f t="shared" si="41"/>
        <v>0</v>
      </c>
      <c r="Q212" s="150">
        <v>1.1999999999999999E-3</v>
      </c>
      <c r="R212" s="150">
        <f t="shared" si="42"/>
        <v>1.1999999999999999E-3</v>
      </c>
      <c r="S212" s="150">
        <v>0</v>
      </c>
      <c r="T212" s="151">
        <f t="shared" si="43"/>
        <v>0</v>
      </c>
      <c r="AR212" s="152" t="s">
        <v>212</v>
      </c>
      <c r="AT212" s="152" t="s">
        <v>149</v>
      </c>
      <c r="AU212" s="152" t="s">
        <v>86</v>
      </c>
      <c r="AY212" s="13" t="s">
        <v>147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3" t="s">
        <v>86</v>
      </c>
      <c r="BK212" s="153">
        <f t="shared" si="49"/>
        <v>0</v>
      </c>
      <c r="BL212" s="13" t="s">
        <v>212</v>
      </c>
      <c r="BM212" s="152" t="s">
        <v>426</v>
      </c>
    </row>
    <row r="213" spans="2:65" s="1" customFormat="1" ht="21.75" customHeight="1">
      <c r="B213" s="139"/>
      <c r="C213" s="154" t="s">
        <v>427</v>
      </c>
      <c r="D213" s="154" t="s">
        <v>235</v>
      </c>
      <c r="E213" s="155" t="s">
        <v>428</v>
      </c>
      <c r="F213" s="156" t="s">
        <v>429</v>
      </c>
      <c r="G213" s="157" t="s">
        <v>425</v>
      </c>
      <c r="H213" s="158">
        <v>1</v>
      </c>
      <c r="I213" s="159"/>
      <c r="J213" s="160">
        <f t="shared" si="40"/>
        <v>0</v>
      </c>
      <c r="K213" s="161"/>
      <c r="L213" s="162"/>
      <c r="M213" s="163" t="s">
        <v>1</v>
      </c>
      <c r="N213" s="164" t="s">
        <v>40</v>
      </c>
      <c r="P213" s="150">
        <f t="shared" si="41"/>
        <v>0</v>
      </c>
      <c r="Q213" s="150">
        <v>0.03</v>
      </c>
      <c r="R213" s="150">
        <f t="shared" si="42"/>
        <v>0.03</v>
      </c>
      <c r="S213" s="150">
        <v>0</v>
      </c>
      <c r="T213" s="151">
        <f t="shared" si="43"/>
        <v>0</v>
      </c>
      <c r="AR213" s="152" t="s">
        <v>238</v>
      </c>
      <c r="AT213" s="152" t="s">
        <v>235</v>
      </c>
      <c r="AU213" s="152" t="s">
        <v>86</v>
      </c>
      <c r="AY213" s="13" t="s">
        <v>147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3" t="s">
        <v>86</v>
      </c>
      <c r="BK213" s="153">
        <f t="shared" si="49"/>
        <v>0</v>
      </c>
      <c r="BL213" s="13" t="s">
        <v>212</v>
      </c>
      <c r="BM213" s="152" t="s">
        <v>430</v>
      </c>
    </row>
    <row r="214" spans="2:65" s="1" customFormat="1" ht="33" customHeight="1">
      <c r="B214" s="139"/>
      <c r="C214" s="140" t="s">
        <v>431</v>
      </c>
      <c r="D214" s="140" t="s">
        <v>149</v>
      </c>
      <c r="E214" s="141" t="s">
        <v>432</v>
      </c>
      <c r="F214" s="142" t="s">
        <v>433</v>
      </c>
      <c r="G214" s="143" t="s">
        <v>425</v>
      </c>
      <c r="H214" s="144">
        <v>1</v>
      </c>
      <c r="I214" s="145"/>
      <c r="J214" s="146">
        <f t="shared" si="40"/>
        <v>0</v>
      </c>
      <c r="K214" s="147"/>
      <c r="L214" s="28"/>
      <c r="M214" s="148" t="s">
        <v>1</v>
      </c>
      <c r="N214" s="149" t="s">
        <v>40</v>
      </c>
      <c r="P214" s="150">
        <f t="shared" si="41"/>
        <v>0</v>
      </c>
      <c r="Q214" s="150">
        <v>0</v>
      </c>
      <c r="R214" s="150">
        <f t="shared" si="42"/>
        <v>0</v>
      </c>
      <c r="S214" s="150">
        <v>0</v>
      </c>
      <c r="T214" s="151">
        <f t="shared" si="43"/>
        <v>0</v>
      </c>
      <c r="AR214" s="152" t="s">
        <v>212</v>
      </c>
      <c r="AT214" s="152" t="s">
        <v>149</v>
      </c>
      <c r="AU214" s="152" t="s">
        <v>86</v>
      </c>
      <c r="AY214" s="13" t="s">
        <v>147</v>
      </c>
      <c r="BE214" s="153">
        <f t="shared" si="44"/>
        <v>0</v>
      </c>
      <c r="BF214" s="153">
        <f t="shared" si="45"/>
        <v>0</v>
      </c>
      <c r="BG214" s="153">
        <f t="shared" si="46"/>
        <v>0</v>
      </c>
      <c r="BH214" s="153">
        <f t="shared" si="47"/>
        <v>0</v>
      </c>
      <c r="BI214" s="153">
        <f t="shared" si="48"/>
        <v>0</v>
      </c>
      <c r="BJ214" s="13" t="s">
        <v>86</v>
      </c>
      <c r="BK214" s="153">
        <f t="shared" si="49"/>
        <v>0</v>
      </c>
      <c r="BL214" s="13" t="s">
        <v>212</v>
      </c>
      <c r="BM214" s="152" t="s">
        <v>434</v>
      </c>
    </row>
    <row r="215" spans="2:65" s="1" customFormat="1" ht="24.2" customHeight="1">
      <c r="B215" s="139"/>
      <c r="C215" s="154" t="s">
        <v>435</v>
      </c>
      <c r="D215" s="154" t="s">
        <v>235</v>
      </c>
      <c r="E215" s="155" t="s">
        <v>436</v>
      </c>
      <c r="F215" s="156" t="s">
        <v>437</v>
      </c>
      <c r="G215" s="157" t="s">
        <v>425</v>
      </c>
      <c r="H215" s="158">
        <v>1</v>
      </c>
      <c r="I215" s="159"/>
      <c r="J215" s="160">
        <f t="shared" si="40"/>
        <v>0</v>
      </c>
      <c r="K215" s="161"/>
      <c r="L215" s="162"/>
      <c r="M215" s="163" t="s">
        <v>1</v>
      </c>
      <c r="N215" s="164" t="s">
        <v>40</v>
      </c>
      <c r="P215" s="150">
        <f t="shared" si="41"/>
        <v>0</v>
      </c>
      <c r="Q215" s="150">
        <v>1E-3</v>
      </c>
      <c r="R215" s="150">
        <f t="shared" si="42"/>
        <v>1E-3</v>
      </c>
      <c r="S215" s="150">
        <v>0</v>
      </c>
      <c r="T215" s="151">
        <f t="shared" si="43"/>
        <v>0</v>
      </c>
      <c r="AR215" s="152" t="s">
        <v>238</v>
      </c>
      <c r="AT215" s="152" t="s">
        <v>235</v>
      </c>
      <c r="AU215" s="152" t="s">
        <v>86</v>
      </c>
      <c r="AY215" s="13" t="s">
        <v>147</v>
      </c>
      <c r="BE215" s="153">
        <f t="shared" si="44"/>
        <v>0</v>
      </c>
      <c r="BF215" s="153">
        <f t="shared" si="45"/>
        <v>0</v>
      </c>
      <c r="BG215" s="153">
        <f t="shared" si="46"/>
        <v>0</v>
      </c>
      <c r="BH215" s="153">
        <f t="shared" si="47"/>
        <v>0</v>
      </c>
      <c r="BI215" s="153">
        <f t="shared" si="48"/>
        <v>0</v>
      </c>
      <c r="BJ215" s="13" t="s">
        <v>86</v>
      </c>
      <c r="BK215" s="153">
        <f t="shared" si="49"/>
        <v>0</v>
      </c>
      <c r="BL215" s="13" t="s">
        <v>212</v>
      </c>
      <c r="BM215" s="152" t="s">
        <v>438</v>
      </c>
    </row>
    <row r="216" spans="2:65" s="1" customFormat="1" ht="21.75" customHeight="1">
      <c r="B216" s="139"/>
      <c r="C216" s="154" t="s">
        <v>439</v>
      </c>
      <c r="D216" s="154" t="s">
        <v>235</v>
      </c>
      <c r="E216" s="155" t="s">
        <v>440</v>
      </c>
      <c r="F216" s="156" t="s">
        <v>441</v>
      </c>
      <c r="G216" s="157" t="s">
        <v>425</v>
      </c>
      <c r="H216" s="158">
        <v>1</v>
      </c>
      <c r="I216" s="159"/>
      <c r="J216" s="160">
        <f t="shared" si="40"/>
        <v>0</v>
      </c>
      <c r="K216" s="161"/>
      <c r="L216" s="162"/>
      <c r="M216" s="163" t="s">
        <v>1</v>
      </c>
      <c r="N216" s="164" t="s">
        <v>40</v>
      </c>
      <c r="P216" s="150">
        <f t="shared" si="41"/>
        <v>0</v>
      </c>
      <c r="Q216" s="150">
        <v>2.5000000000000001E-2</v>
      </c>
      <c r="R216" s="150">
        <f t="shared" si="42"/>
        <v>2.5000000000000001E-2</v>
      </c>
      <c r="S216" s="150">
        <v>0</v>
      </c>
      <c r="T216" s="151">
        <f t="shared" si="43"/>
        <v>0</v>
      </c>
      <c r="AR216" s="152" t="s">
        <v>238</v>
      </c>
      <c r="AT216" s="152" t="s">
        <v>235</v>
      </c>
      <c r="AU216" s="152" t="s">
        <v>86</v>
      </c>
      <c r="AY216" s="13" t="s">
        <v>147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3" t="s">
        <v>86</v>
      </c>
      <c r="BK216" s="153">
        <f t="shared" si="49"/>
        <v>0</v>
      </c>
      <c r="BL216" s="13" t="s">
        <v>212</v>
      </c>
      <c r="BM216" s="152" t="s">
        <v>442</v>
      </c>
    </row>
    <row r="217" spans="2:65" s="1" customFormat="1" ht="24.2" customHeight="1">
      <c r="B217" s="139"/>
      <c r="C217" s="140" t="s">
        <v>443</v>
      </c>
      <c r="D217" s="140" t="s">
        <v>149</v>
      </c>
      <c r="E217" s="141" t="s">
        <v>444</v>
      </c>
      <c r="F217" s="142" t="s">
        <v>445</v>
      </c>
      <c r="G217" s="143" t="s">
        <v>425</v>
      </c>
      <c r="H217" s="144">
        <v>3</v>
      </c>
      <c r="I217" s="145"/>
      <c r="J217" s="146">
        <f t="shared" si="40"/>
        <v>0</v>
      </c>
      <c r="K217" s="147"/>
      <c r="L217" s="28"/>
      <c r="M217" s="148" t="s">
        <v>1</v>
      </c>
      <c r="N217" s="149" t="s">
        <v>40</v>
      </c>
      <c r="P217" s="150">
        <f t="shared" si="41"/>
        <v>0</v>
      </c>
      <c r="Q217" s="150">
        <v>0</v>
      </c>
      <c r="R217" s="150">
        <f t="shared" si="42"/>
        <v>0</v>
      </c>
      <c r="S217" s="150">
        <v>0</v>
      </c>
      <c r="T217" s="151">
        <f t="shared" si="43"/>
        <v>0</v>
      </c>
      <c r="AR217" s="152" t="s">
        <v>212</v>
      </c>
      <c r="AT217" s="152" t="s">
        <v>149</v>
      </c>
      <c r="AU217" s="152" t="s">
        <v>86</v>
      </c>
      <c r="AY217" s="13" t="s">
        <v>147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86</v>
      </c>
      <c r="BK217" s="153">
        <f t="shared" si="49"/>
        <v>0</v>
      </c>
      <c r="BL217" s="13" t="s">
        <v>212</v>
      </c>
      <c r="BM217" s="152" t="s">
        <v>446</v>
      </c>
    </row>
    <row r="218" spans="2:65" s="1" customFormat="1" ht="24.2" customHeight="1">
      <c r="B218" s="139"/>
      <c r="C218" s="154" t="s">
        <v>447</v>
      </c>
      <c r="D218" s="154" t="s">
        <v>235</v>
      </c>
      <c r="E218" s="155" t="s">
        <v>448</v>
      </c>
      <c r="F218" s="156" t="s">
        <v>449</v>
      </c>
      <c r="G218" s="157" t="s">
        <v>450</v>
      </c>
      <c r="H218" s="158">
        <v>3</v>
      </c>
      <c r="I218" s="159"/>
      <c r="J218" s="160">
        <f t="shared" si="40"/>
        <v>0</v>
      </c>
      <c r="K218" s="161"/>
      <c r="L218" s="162"/>
      <c r="M218" s="163" t="s">
        <v>1</v>
      </c>
      <c r="N218" s="164" t="s">
        <v>40</v>
      </c>
      <c r="P218" s="150">
        <f t="shared" si="41"/>
        <v>0</v>
      </c>
      <c r="Q218" s="150">
        <v>1.2999999999999999E-3</v>
      </c>
      <c r="R218" s="150">
        <f t="shared" si="42"/>
        <v>3.8999999999999998E-3</v>
      </c>
      <c r="S218" s="150">
        <v>0</v>
      </c>
      <c r="T218" s="151">
        <f t="shared" si="43"/>
        <v>0</v>
      </c>
      <c r="AR218" s="152" t="s">
        <v>238</v>
      </c>
      <c r="AT218" s="152" t="s">
        <v>235</v>
      </c>
      <c r="AU218" s="152" t="s">
        <v>86</v>
      </c>
      <c r="AY218" s="13" t="s">
        <v>147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86</v>
      </c>
      <c r="BK218" s="153">
        <f t="shared" si="49"/>
        <v>0</v>
      </c>
      <c r="BL218" s="13" t="s">
        <v>212</v>
      </c>
      <c r="BM218" s="152" t="s">
        <v>451</v>
      </c>
    </row>
    <row r="219" spans="2:65" s="1" customFormat="1" ht="24.2" customHeight="1">
      <c r="B219" s="139"/>
      <c r="C219" s="154" t="s">
        <v>452</v>
      </c>
      <c r="D219" s="154" t="s">
        <v>235</v>
      </c>
      <c r="E219" s="155" t="s">
        <v>453</v>
      </c>
      <c r="F219" s="156" t="s">
        <v>454</v>
      </c>
      <c r="G219" s="157" t="s">
        <v>425</v>
      </c>
      <c r="H219" s="158">
        <v>3</v>
      </c>
      <c r="I219" s="159"/>
      <c r="J219" s="160">
        <f t="shared" si="40"/>
        <v>0</v>
      </c>
      <c r="K219" s="161"/>
      <c r="L219" s="162"/>
      <c r="M219" s="163" t="s">
        <v>1</v>
      </c>
      <c r="N219" s="164" t="s">
        <v>40</v>
      </c>
      <c r="P219" s="150">
        <f t="shared" si="41"/>
        <v>0</v>
      </c>
      <c r="Q219" s="150">
        <v>3.2499999999999999E-3</v>
      </c>
      <c r="R219" s="150">
        <f t="shared" si="42"/>
        <v>9.75E-3</v>
      </c>
      <c r="S219" s="150">
        <v>0</v>
      </c>
      <c r="T219" s="151">
        <f t="shared" si="43"/>
        <v>0</v>
      </c>
      <c r="AR219" s="152" t="s">
        <v>238</v>
      </c>
      <c r="AT219" s="152" t="s">
        <v>235</v>
      </c>
      <c r="AU219" s="152" t="s">
        <v>86</v>
      </c>
      <c r="AY219" s="13" t="s">
        <v>147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86</v>
      </c>
      <c r="BK219" s="153">
        <f t="shared" si="49"/>
        <v>0</v>
      </c>
      <c r="BL219" s="13" t="s">
        <v>212</v>
      </c>
      <c r="BM219" s="152" t="s">
        <v>455</v>
      </c>
    </row>
    <row r="220" spans="2:65" s="1" customFormat="1" ht="24.2" customHeight="1">
      <c r="B220" s="139"/>
      <c r="C220" s="140" t="s">
        <v>456</v>
      </c>
      <c r="D220" s="140" t="s">
        <v>149</v>
      </c>
      <c r="E220" s="141" t="s">
        <v>457</v>
      </c>
      <c r="F220" s="142" t="s">
        <v>458</v>
      </c>
      <c r="G220" s="143" t="s">
        <v>425</v>
      </c>
      <c r="H220" s="144">
        <v>1</v>
      </c>
      <c r="I220" s="145"/>
      <c r="J220" s="146">
        <f t="shared" si="40"/>
        <v>0</v>
      </c>
      <c r="K220" s="147"/>
      <c r="L220" s="28"/>
      <c r="M220" s="148" t="s">
        <v>1</v>
      </c>
      <c r="N220" s="149" t="s">
        <v>40</v>
      </c>
      <c r="P220" s="150">
        <f t="shared" si="41"/>
        <v>0</v>
      </c>
      <c r="Q220" s="150">
        <v>0</v>
      </c>
      <c r="R220" s="150">
        <f t="shared" si="42"/>
        <v>0</v>
      </c>
      <c r="S220" s="150">
        <v>0</v>
      </c>
      <c r="T220" s="151">
        <f t="shared" si="43"/>
        <v>0</v>
      </c>
      <c r="AR220" s="152" t="s">
        <v>212</v>
      </c>
      <c r="AT220" s="152" t="s">
        <v>149</v>
      </c>
      <c r="AU220" s="152" t="s">
        <v>86</v>
      </c>
      <c r="AY220" s="13" t="s">
        <v>147</v>
      </c>
      <c r="BE220" s="153">
        <f t="shared" si="44"/>
        <v>0</v>
      </c>
      <c r="BF220" s="153">
        <f t="shared" si="45"/>
        <v>0</v>
      </c>
      <c r="BG220" s="153">
        <f t="shared" si="46"/>
        <v>0</v>
      </c>
      <c r="BH220" s="153">
        <f t="shared" si="47"/>
        <v>0</v>
      </c>
      <c r="BI220" s="153">
        <f t="shared" si="48"/>
        <v>0</v>
      </c>
      <c r="BJ220" s="13" t="s">
        <v>86</v>
      </c>
      <c r="BK220" s="153">
        <f t="shared" si="49"/>
        <v>0</v>
      </c>
      <c r="BL220" s="13" t="s">
        <v>212</v>
      </c>
      <c r="BM220" s="152" t="s">
        <v>459</v>
      </c>
    </row>
    <row r="221" spans="2:65" s="1" customFormat="1" ht="24.2" customHeight="1">
      <c r="B221" s="139"/>
      <c r="C221" s="154" t="s">
        <v>460</v>
      </c>
      <c r="D221" s="154" t="s">
        <v>235</v>
      </c>
      <c r="E221" s="155" t="s">
        <v>461</v>
      </c>
      <c r="F221" s="156" t="s">
        <v>462</v>
      </c>
      <c r="G221" s="157" t="s">
        <v>450</v>
      </c>
      <c r="H221" s="158">
        <v>1</v>
      </c>
      <c r="I221" s="159"/>
      <c r="J221" s="160">
        <f t="shared" si="40"/>
        <v>0</v>
      </c>
      <c r="K221" s="161"/>
      <c r="L221" s="162"/>
      <c r="M221" s="163" t="s">
        <v>1</v>
      </c>
      <c r="N221" s="164" t="s">
        <v>40</v>
      </c>
      <c r="P221" s="150">
        <f t="shared" si="41"/>
        <v>0</v>
      </c>
      <c r="Q221" s="150">
        <v>1.32E-3</v>
      </c>
      <c r="R221" s="150">
        <f t="shared" si="42"/>
        <v>1.32E-3</v>
      </c>
      <c r="S221" s="150">
        <v>0</v>
      </c>
      <c r="T221" s="151">
        <f t="shared" si="43"/>
        <v>0</v>
      </c>
      <c r="AR221" s="152" t="s">
        <v>238</v>
      </c>
      <c r="AT221" s="152" t="s">
        <v>235</v>
      </c>
      <c r="AU221" s="152" t="s">
        <v>86</v>
      </c>
      <c r="AY221" s="13" t="s">
        <v>147</v>
      </c>
      <c r="BE221" s="153">
        <f t="shared" si="44"/>
        <v>0</v>
      </c>
      <c r="BF221" s="153">
        <f t="shared" si="45"/>
        <v>0</v>
      </c>
      <c r="BG221" s="153">
        <f t="shared" si="46"/>
        <v>0</v>
      </c>
      <c r="BH221" s="153">
        <f t="shared" si="47"/>
        <v>0</v>
      </c>
      <c r="BI221" s="153">
        <f t="shared" si="48"/>
        <v>0</v>
      </c>
      <c r="BJ221" s="13" t="s">
        <v>86</v>
      </c>
      <c r="BK221" s="153">
        <f t="shared" si="49"/>
        <v>0</v>
      </c>
      <c r="BL221" s="13" t="s">
        <v>212</v>
      </c>
      <c r="BM221" s="152" t="s">
        <v>463</v>
      </c>
    </row>
    <row r="222" spans="2:65" s="1" customFormat="1" ht="16.5" customHeight="1">
      <c r="B222" s="139"/>
      <c r="C222" s="154" t="s">
        <v>464</v>
      </c>
      <c r="D222" s="154" t="s">
        <v>235</v>
      </c>
      <c r="E222" s="155" t="s">
        <v>465</v>
      </c>
      <c r="F222" s="156" t="s">
        <v>466</v>
      </c>
      <c r="G222" s="157" t="s">
        <v>425</v>
      </c>
      <c r="H222" s="158">
        <v>1</v>
      </c>
      <c r="I222" s="159"/>
      <c r="J222" s="160">
        <f t="shared" si="40"/>
        <v>0</v>
      </c>
      <c r="K222" s="161"/>
      <c r="L222" s="162"/>
      <c r="M222" s="163" t="s">
        <v>1</v>
      </c>
      <c r="N222" s="164" t="s">
        <v>40</v>
      </c>
      <c r="P222" s="150">
        <f t="shared" si="41"/>
        <v>0</v>
      </c>
      <c r="Q222" s="150">
        <v>3.2499999999999999E-3</v>
      </c>
      <c r="R222" s="150">
        <f t="shared" si="42"/>
        <v>3.2499999999999999E-3</v>
      </c>
      <c r="S222" s="150">
        <v>0</v>
      </c>
      <c r="T222" s="151">
        <f t="shared" si="43"/>
        <v>0</v>
      </c>
      <c r="AR222" s="152" t="s">
        <v>238</v>
      </c>
      <c r="AT222" s="152" t="s">
        <v>235</v>
      </c>
      <c r="AU222" s="152" t="s">
        <v>86</v>
      </c>
      <c r="AY222" s="13" t="s">
        <v>147</v>
      </c>
      <c r="BE222" s="153">
        <f t="shared" si="44"/>
        <v>0</v>
      </c>
      <c r="BF222" s="153">
        <f t="shared" si="45"/>
        <v>0</v>
      </c>
      <c r="BG222" s="153">
        <f t="shared" si="46"/>
        <v>0</v>
      </c>
      <c r="BH222" s="153">
        <f t="shared" si="47"/>
        <v>0</v>
      </c>
      <c r="BI222" s="153">
        <f t="shared" si="48"/>
        <v>0</v>
      </c>
      <c r="BJ222" s="13" t="s">
        <v>86</v>
      </c>
      <c r="BK222" s="153">
        <f t="shared" si="49"/>
        <v>0</v>
      </c>
      <c r="BL222" s="13" t="s">
        <v>212</v>
      </c>
      <c r="BM222" s="152" t="s">
        <v>467</v>
      </c>
    </row>
    <row r="223" spans="2:65" s="1" customFormat="1" ht="16.5" customHeight="1">
      <c r="B223" s="139"/>
      <c r="C223" s="140" t="s">
        <v>468</v>
      </c>
      <c r="D223" s="140" t="s">
        <v>149</v>
      </c>
      <c r="E223" s="141" t="s">
        <v>469</v>
      </c>
      <c r="F223" s="142" t="s">
        <v>470</v>
      </c>
      <c r="G223" s="143" t="s">
        <v>425</v>
      </c>
      <c r="H223" s="144">
        <v>1</v>
      </c>
      <c r="I223" s="145"/>
      <c r="J223" s="146">
        <f t="shared" si="40"/>
        <v>0</v>
      </c>
      <c r="K223" s="147"/>
      <c r="L223" s="28"/>
      <c r="M223" s="148" t="s">
        <v>1</v>
      </c>
      <c r="N223" s="149" t="s">
        <v>40</v>
      </c>
      <c r="P223" s="150">
        <f t="shared" si="41"/>
        <v>0</v>
      </c>
      <c r="Q223" s="150">
        <v>8.4999999999999995E-4</v>
      </c>
      <c r="R223" s="150">
        <f t="shared" si="42"/>
        <v>8.4999999999999995E-4</v>
      </c>
      <c r="S223" s="150">
        <v>0</v>
      </c>
      <c r="T223" s="151">
        <f t="shared" si="43"/>
        <v>0</v>
      </c>
      <c r="AR223" s="152" t="s">
        <v>212</v>
      </c>
      <c r="AT223" s="152" t="s">
        <v>149</v>
      </c>
      <c r="AU223" s="152" t="s">
        <v>86</v>
      </c>
      <c r="AY223" s="13" t="s">
        <v>147</v>
      </c>
      <c r="BE223" s="153">
        <f t="shared" si="44"/>
        <v>0</v>
      </c>
      <c r="BF223" s="153">
        <f t="shared" si="45"/>
        <v>0</v>
      </c>
      <c r="BG223" s="153">
        <f t="shared" si="46"/>
        <v>0</v>
      </c>
      <c r="BH223" s="153">
        <f t="shared" si="47"/>
        <v>0</v>
      </c>
      <c r="BI223" s="153">
        <f t="shared" si="48"/>
        <v>0</v>
      </c>
      <c r="BJ223" s="13" t="s">
        <v>86</v>
      </c>
      <c r="BK223" s="153">
        <f t="shared" si="49"/>
        <v>0</v>
      </c>
      <c r="BL223" s="13" t="s">
        <v>212</v>
      </c>
      <c r="BM223" s="152" t="s">
        <v>471</v>
      </c>
    </row>
    <row r="224" spans="2:65" s="1" customFormat="1" ht="24.2" customHeight="1">
      <c r="B224" s="139"/>
      <c r="C224" s="154" t="s">
        <v>472</v>
      </c>
      <c r="D224" s="154" t="s">
        <v>235</v>
      </c>
      <c r="E224" s="155" t="s">
        <v>473</v>
      </c>
      <c r="F224" s="156" t="s">
        <v>474</v>
      </c>
      <c r="G224" s="157" t="s">
        <v>425</v>
      </c>
      <c r="H224" s="158">
        <v>1</v>
      </c>
      <c r="I224" s="159"/>
      <c r="J224" s="160">
        <f t="shared" si="40"/>
        <v>0</v>
      </c>
      <c r="K224" s="161"/>
      <c r="L224" s="162"/>
      <c r="M224" s="163" t="s">
        <v>1</v>
      </c>
      <c r="N224" s="164" t="s">
        <v>40</v>
      </c>
      <c r="P224" s="150">
        <f t="shared" si="41"/>
        <v>0</v>
      </c>
      <c r="Q224" s="150">
        <v>1.4999999999999999E-2</v>
      </c>
      <c r="R224" s="150">
        <f t="shared" si="42"/>
        <v>1.4999999999999999E-2</v>
      </c>
      <c r="S224" s="150">
        <v>0</v>
      </c>
      <c r="T224" s="151">
        <f t="shared" si="43"/>
        <v>0</v>
      </c>
      <c r="AR224" s="152" t="s">
        <v>238</v>
      </c>
      <c r="AT224" s="152" t="s">
        <v>235</v>
      </c>
      <c r="AU224" s="152" t="s">
        <v>86</v>
      </c>
      <c r="AY224" s="13" t="s">
        <v>147</v>
      </c>
      <c r="BE224" s="153">
        <f t="shared" si="44"/>
        <v>0</v>
      </c>
      <c r="BF224" s="153">
        <f t="shared" si="45"/>
        <v>0</v>
      </c>
      <c r="BG224" s="153">
        <f t="shared" si="46"/>
        <v>0</v>
      </c>
      <c r="BH224" s="153">
        <f t="shared" si="47"/>
        <v>0</v>
      </c>
      <c r="BI224" s="153">
        <f t="shared" si="48"/>
        <v>0</v>
      </c>
      <c r="BJ224" s="13" t="s">
        <v>86</v>
      </c>
      <c r="BK224" s="153">
        <f t="shared" si="49"/>
        <v>0</v>
      </c>
      <c r="BL224" s="13" t="s">
        <v>212</v>
      </c>
      <c r="BM224" s="152" t="s">
        <v>475</v>
      </c>
    </row>
    <row r="225" spans="2:65" s="1" customFormat="1" ht="24.2" customHeight="1">
      <c r="B225" s="139"/>
      <c r="C225" s="140" t="s">
        <v>476</v>
      </c>
      <c r="D225" s="140" t="s">
        <v>149</v>
      </c>
      <c r="E225" s="141" t="s">
        <v>477</v>
      </c>
      <c r="F225" s="142" t="s">
        <v>478</v>
      </c>
      <c r="G225" s="143" t="s">
        <v>243</v>
      </c>
      <c r="H225" s="165">
        <v>268.07299999999998</v>
      </c>
      <c r="I225" s="145"/>
      <c r="J225" s="146">
        <f t="shared" si="40"/>
        <v>0</v>
      </c>
      <c r="K225" s="147"/>
      <c r="L225" s="28"/>
      <c r="M225" s="148" t="s">
        <v>1</v>
      </c>
      <c r="N225" s="149" t="s">
        <v>40</v>
      </c>
      <c r="P225" s="150">
        <f t="shared" si="41"/>
        <v>0</v>
      </c>
      <c r="Q225" s="150">
        <v>0</v>
      </c>
      <c r="R225" s="150">
        <f t="shared" si="42"/>
        <v>0</v>
      </c>
      <c r="S225" s="150">
        <v>0</v>
      </c>
      <c r="T225" s="151">
        <f t="shared" si="43"/>
        <v>0</v>
      </c>
      <c r="AR225" s="152" t="s">
        <v>212</v>
      </c>
      <c r="AT225" s="152" t="s">
        <v>149</v>
      </c>
      <c r="AU225" s="152" t="s">
        <v>86</v>
      </c>
      <c r="AY225" s="13" t="s">
        <v>147</v>
      </c>
      <c r="BE225" s="153">
        <f t="shared" si="44"/>
        <v>0</v>
      </c>
      <c r="BF225" s="153">
        <f t="shared" si="45"/>
        <v>0</v>
      </c>
      <c r="BG225" s="153">
        <f t="shared" si="46"/>
        <v>0</v>
      </c>
      <c r="BH225" s="153">
        <f t="shared" si="47"/>
        <v>0</v>
      </c>
      <c r="BI225" s="153">
        <f t="shared" si="48"/>
        <v>0</v>
      </c>
      <c r="BJ225" s="13" t="s">
        <v>86</v>
      </c>
      <c r="BK225" s="153">
        <f t="shared" si="49"/>
        <v>0</v>
      </c>
      <c r="BL225" s="13" t="s">
        <v>212</v>
      </c>
      <c r="BM225" s="152" t="s">
        <v>479</v>
      </c>
    </row>
    <row r="226" spans="2:65" s="11" customFormat="1" ht="22.9" customHeight="1">
      <c r="B226" s="127"/>
      <c r="D226" s="128" t="s">
        <v>73</v>
      </c>
      <c r="E226" s="137" t="s">
        <v>480</v>
      </c>
      <c r="F226" s="137" t="s">
        <v>481</v>
      </c>
      <c r="I226" s="130"/>
      <c r="J226" s="138">
        <f>BK226</f>
        <v>0</v>
      </c>
      <c r="L226" s="127"/>
      <c r="M226" s="132"/>
      <c r="P226" s="133">
        <f>SUM(P227:P228)</f>
        <v>0</v>
      </c>
      <c r="R226" s="133">
        <f>SUM(R227:R228)</f>
        <v>0</v>
      </c>
      <c r="T226" s="134">
        <f>SUM(T227:T228)</f>
        <v>0</v>
      </c>
      <c r="AR226" s="128" t="s">
        <v>86</v>
      </c>
      <c r="AT226" s="135" t="s">
        <v>73</v>
      </c>
      <c r="AU226" s="135" t="s">
        <v>81</v>
      </c>
      <c r="AY226" s="128" t="s">
        <v>147</v>
      </c>
      <c r="BK226" s="136">
        <f>SUM(BK227:BK228)</f>
        <v>0</v>
      </c>
    </row>
    <row r="227" spans="2:65" s="1" customFormat="1" ht="24.2" customHeight="1">
      <c r="B227" s="139"/>
      <c r="C227" s="140" t="s">
        <v>482</v>
      </c>
      <c r="D227" s="140" t="s">
        <v>149</v>
      </c>
      <c r="E227" s="141" t="s">
        <v>483</v>
      </c>
      <c r="F227" s="142" t="s">
        <v>484</v>
      </c>
      <c r="G227" s="143" t="s">
        <v>485</v>
      </c>
      <c r="H227" s="144">
        <v>4135.3</v>
      </c>
      <c r="I227" s="145"/>
      <c r="J227" s="146">
        <f>ROUND(I227*H227,2)</f>
        <v>0</v>
      </c>
      <c r="K227" s="147"/>
      <c r="L227" s="28"/>
      <c r="M227" s="148" t="s">
        <v>1</v>
      </c>
      <c r="N227" s="149" t="s">
        <v>40</v>
      </c>
      <c r="P227" s="150">
        <f>O227*H227</f>
        <v>0</v>
      </c>
      <c r="Q227" s="150">
        <v>0</v>
      </c>
      <c r="R227" s="150">
        <f>Q227*H227</f>
        <v>0</v>
      </c>
      <c r="S227" s="150">
        <v>0</v>
      </c>
      <c r="T227" s="151">
        <f>S227*H227</f>
        <v>0</v>
      </c>
      <c r="AR227" s="152" t="s">
        <v>212</v>
      </c>
      <c r="AT227" s="152" t="s">
        <v>149</v>
      </c>
      <c r="AU227" s="152" t="s">
        <v>86</v>
      </c>
      <c r="AY227" s="13" t="s">
        <v>147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3" t="s">
        <v>86</v>
      </c>
      <c r="BK227" s="153">
        <f>ROUND(I227*H227,2)</f>
        <v>0</v>
      </c>
      <c r="BL227" s="13" t="s">
        <v>212</v>
      </c>
      <c r="BM227" s="152" t="s">
        <v>486</v>
      </c>
    </row>
    <row r="228" spans="2:65" s="1" customFormat="1" ht="24.2" customHeight="1">
      <c r="B228" s="139"/>
      <c r="C228" s="140" t="s">
        <v>487</v>
      </c>
      <c r="D228" s="140" t="s">
        <v>149</v>
      </c>
      <c r="E228" s="141" t="s">
        <v>488</v>
      </c>
      <c r="F228" s="142" t="s">
        <v>489</v>
      </c>
      <c r="G228" s="143" t="s">
        <v>243</v>
      </c>
      <c r="H228" s="165">
        <v>351.50099999999998</v>
      </c>
      <c r="I228" s="145"/>
      <c r="J228" s="146">
        <f>ROUND(I228*H228,2)</f>
        <v>0</v>
      </c>
      <c r="K228" s="147"/>
      <c r="L228" s="28"/>
      <c r="M228" s="148" t="s">
        <v>1</v>
      </c>
      <c r="N228" s="149" t="s">
        <v>40</v>
      </c>
      <c r="P228" s="150">
        <f>O228*H228</f>
        <v>0</v>
      </c>
      <c r="Q228" s="150">
        <v>0</v>
      </c>
      <c r="R228" s="150">
        <f>Q228*H228</f>
        <v>0</v>
      </c>
      <c r="S228" s="150">
        <v>0</v>
      </c>
      <c r="T228" s="151">
        <f>S228*H228</f>
        <v>0</v>
      </c>
      <c r="AR228" s="152" t="s">
        <v>212</v>
      </c>
      <c r="AT228" s="152" t="s">
        <v>149</v>
      </c>
      <c r="AU228" s="152" t="s">
        <v>86</v>
      </c>
      <c r="AY228" s="13" t="s">
        <v>147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3" t="s">
        <v>86</v>
      </c>
      <c r="BK228" s="153">
        <f>ROUND(I228*H228,2)</f>
        <v>0</v>
      </c>
      <c r="BL228" s="13" t="s">
        <v>212</v>
      </c>
      <c r="BM228" s="152" t="s">
        <v>490</v>
      </c>
    </row>
    <row r="229" spans="2:65" s="11" customFormat="1" ht="22.9" customHeight="1">
      <c r="B229" s="127"/>
      <c r="D229" s="128" t="s">
        <v>73</v>
      </c>
      <c r="E229" s="137" t="s">
        <v>491</v>
      </c>
      <c r="F229" s="137" t="s">
        <v>492</v>
      </c>
      <c r="I229" s="130"/>
      <c r="J229" s="138">
        <f>BK229</f>
        <v>0</v>
      </c>
      <c r="L229" s="127"/>
      <c r="M229" s="132"/>
      <c r="P229" s="133">
        <f>SUM(P230:P231)</f>
        <v>0</v>
      </c>
      <c r="R229" s="133">
        <f>SUM(R230:R231)</f>
        <v>9.2506760000000021E-2</v>
      </c>
      <c r="T229" s="134">
        <f>SUM(T230:T231)</f>
        <v>0</v>
      </c>
      <c r="AR229" s="128" t="s">
        <v>86</v>
      </c>
      <c r="AT229" s="135" t="s">
        <v>73</v>
      </c>
      <c r="AU229" s="135" t="s">
        <v>81</v>
      </c>
      <c r="AY229" s="128" t="s">
        <v>147</v>
      </c>
      <c r="BK229" s="136">
        <f>SUM(BK230:BK231)</f>
        <v>0</v>
      </c>
    </row>
    <row r="230" spans="2:65" s="1" customFormat="1" ht="24.2" customHeight="1">
      <c r="B230" s="139"/>
      <c r="C230" s="140" t="s">
        <v>493</v>
      </c>
      <c r="D230" s="140" t="s">
        <v>149</v>
      </c>
      <c r="E230" s="141" t="s">
        <v>494</v>
      </c>
      <c r="F230" s="142" t="s">
        <v>495</v>
      </c>
      <c r="G230" s="143" t="s">
        <v>206</v>
      </c>
      <c r="H230" s="144">
        <v>215.13200000000001</v>
      </c>
      <c r="I230" s="145"/>
      <c r="J230" s="146">
        <f>ROUND(I230*H230,2)</f>
        <v>0</v>
      </c>
      <c r="K230" s="147"/>
      <c r="L230" s="28"/>
      <c r="M230" s="148" t="s">
        <v>1</v>
      </c>
      <c r="N230" s="149" t="s">
        <v>40</v>
      </c>
      <c r="P230" s="150">
        <f>O230*H230</f>
        <v>0</v>
      </c>
      <c r="Q230" s="150">
        <v>1.1E-4</v>
      </c>
      <c r="R230" s="150">
        <f>Q230*H230</f>
        <v>2.3664520000000001E-2</v>
      </c>
      <c r="S230" s="150">
        <v>0</v>
      </c>
      <c r="T230" s="151">
        <f>S230*H230</f>
        <v>0</v>
      </c>
      <c r="AR230" s="152" t="s">
        <v>212</v>
      </c>
      <c r="AT230" s="152" t="s">
        <v>149</v>
      </c>
      <c r="AU230" s="152" t="s">
        <v>86</v>
      </c>
      <c r="AY230" s="13" t="s">
        <v>147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3" t="s">
        <v>86</v>
      </c>
      <c r="BK230" s="153">
        <f>ROUND(I230*H230,2)</f>
        <v>0</v>
      </c>
      <c r="BL230" s="13" t="s">
        <v>212</v>
      </c>
      <c r="BM230" s="152" t="s">
        <v>496</v>
      </c>
    </row>
    <row r="231" spans="2:65" s="1" customFormat="1" ht="33" customHeight="1">
      <c r="B231" s="139"/>
      <c r="C231" s="140" t="s">
        <v>497</v>
      </c>
      <c r="D231" s="140" t="s">
        <v>149</v>
      </c>
      <c r="E231" s="141" t="s">
        <v>498</v>
      </c>
      <c r="F231" s="142" t="s">
        <v>499</v>
      </c>
      <c r="G231" s="143" t="s">
        <v>206</v>
      </c>
      <c r="H231" s="144">
        <v>215.13200000000001</v>
      </c>
      <c r="I231" s="145"/>
      <c r="J231" s="146">
        <f>ROUND(I231*H231,2)</f>
        <v>0</v>
      </c>
      <c r="K231" s="147"/>
      <c r="L231" s="28"/>
      <c r="M231" s="148" t="s">
        <v>1</v>
      </c>
      <c r="N231" s="149" t="s">
        <v>40</v>
      </c>
      <c r="P231" s="150">
        <f>O231*H231</f>
        <v>0</v>
      </c>
      <c r="Q231" s="150">
        <v>3.2000000000000003E-4</v>
      </c>
      <c r="R231" s="150">
        <f>Q231*H231</f>
        <v>6.8842240000000013E-2</v>
      </c>
      <c r="S231" s="150">
        <v>0</v>
      </c>
      <c r="T231" s="151">
        <f>S231*H231</f>
        <v>0</v>
      </c>
      <c r="AR231" s="152" t="s">
        <v>212</v>
      </c>
      <c r="AT231" s="152" t="s">
        <v>149</v>
      </c>
      <c r="AU231" s="152" t="s">
        <v>86</v>
      </c>
      <c r="AY231" s="13" t="s">
        <v>147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3" t="s">
        <v>86</v>
      </c>
      <c r="BK231" s="153">
        <f>ROUND(I231*H231,2)</f>
        <v>0</v>
      </c>
      <c r="BL231" s="13" t="s">
        <v>212</v>
      </c>
      <c r="BM231" s="152" t="s">
        <v>500</v>
      </c>
    </row>
    <row r="232" spans="2:65" s="11" customFormat="1" ht="25.9" customHeight="1">
      <c r="B232" s="127"/>
      <c r="D232" s="128" t="s">
        <v>73</v>
      </c>
      <c r="E232" s="129" t="s">
        <v>501</v>
      </c>
      <c r="F232" s="129" t="s">
        <v>502</v>
      </c>
      <c r="I232" s="130"/>
      <c r="J232" s="131">
        <f>BK232</f>
        <v>0</v>
      </c>
      <c r="L232" s="127"/>
      <c r="M232" s="132"/>
      <c r="P232" s="133">
        <f>P233</f>
        <v>0</v>
      </c>
      <c r="R232" s="133">
        <f>R233</f>
        <v>0</v>
      </c>
      <c r="T232" s="134">
        <f>T233</f>
        <v>0</v>
      </c>
      <c r="AR232" s="128" t="s">
        <v>153</v>
      </c>
      <c r="AT232" s="135" t="s">
        <v>73</v>
      </c>
      <c r="AU232" s="135" t="s">
        <v>74</v>
      </c>
      <c r="AY232" s="128" t="s">
        <v>147</v>
      </c>
      <c r="BK232" s="136">
        <f>BK233</f>
        <v>0</v>
      </c>
    </row>
    <row r="233" spans="2:65" s="1" customFormat="1" ht="37.9" customHeight="1">
      <c r="B233" s="139"/>
      <c r="C233" s="140" t="s">
        <v>503</v>
      </c>
      <c r="D233" s="140" t="s">
        <v>149</v>
      </c>
      <c r="E233" s="141" t="s">
        <v>504</v>
      </c>
      <c r="F233" s="142" t="s">
        <v>505</v>
      </c>
      <c r="G233" s="143" t="s">
        <v>506</v>
      </c>
      <c r="H233" s="144">
        <v>40</v>
      </c>
      <c r="I233" s="145"/>
      <c r="J233" s="146">
        <f>ROUND(I233*H233,2)</f>
        <v>0</v>
      </c>
      <c r="K233" s="147"/>
      <c r="L233" s="28"/>
      <c r="M233" s="166" t="s">
        <v>1</v>
      </c>
      <c r="N233" s="167" t="s">
        <v>40</v>
      </c>
      <c r="O233" s="168"/>
      <c r="P233" s="169">
        <f>O233*H233</f>
        <v>0</v>
      </c>
      <c r="Q233" s="169">
        <v>0</v>
      </c>
      <c r="R233" s="169">
        <f>Q233*H233</f>
        <v>0</v>
      </c>
      <c r="S233" s="169">
        <v>0</v>
      </c>
      <c r="T233" s="170">
        <f>S233*H233</f>
        <v>0</v>
      </c>
      <c r="AR233" s="152" t="s">
        <v>507</v>
      </c>
      <c r="AT233" s="152" t="s">
        <v>149</v>
      </c>
      <c r="AU233" s="152" t="s">
        <v>81</v>
      </c>
      <c r="AY233" s="13" t="s">
        <v>147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3" t="s">
        <v>86</v>
      </c>
      <c r="BK233" s="153">
        <f>ROUND(I233*H233,2)</f>
        <v>0</v>
      </c>
      <c r="BL233" s="13" t="s">
        <v>507</v>
      </c>
      <c r="BM233" s="152" t="s">
        <v>508</v>
      </c>
    </row>
    <row r="234" spans="2:65" s="1" customFormat="1" ht="6.95" customHeight="1">
      <c r="B234" s="43"/>
      <c r="C234" s="44"/>
      <c r="D234" s="44"/>
      <c r="E234" s="44"/>
      <c r="F234" s="44"/>
      <c r="G234" s="44"/>
      <c r="H234" s="44"/>
      <c r="I234" s="44"/>
      <c r="J234" s="44"/>
      <c r="K234" s="44"/>
      <c r="L234" s="28"/>
    </row>
  </sheetData>
  <autoFilter ref="C134:K233" xr:uid="{00000000-0009-0000-0000-000001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20" t="str">
        <f>'Rekapitulácia stavby'!K6</f>
        <v>Vybudovanie areálu „Rozprávkový les na Domaši</v>
      </c>
      <c r="F7" s="221"/>
      <c r="G7" s="221"/>
      <c r="H7" s="221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20" t="s">
        <v>110</v>
      </c>
      <c r="F9" s="219"/>
      <c r="G9" s="219"/>
      <c r="H9" s="219"/>
      <c r="L9" s="28"/>
    </row>
    <row r="10" spans="2:46" s="1" customFormat="1" ht="12" customHeight="1">
      <c r="B10" s="28"/>
      <c r="D10" s="23" t="s">
        <v>111</v>
      </c>
      <c r="L10" s="28"/>
    </row>
    <row r="11" spans="2:46" s="1" customFormat="1" ht="16.5" customHeight="1">
      <c r="B11" s="28"/>
      <c r="E11" s="203" t="s">
        <v>509</v>
      </c>
      <c r="F11" s="219"/>
      <c r="G11" s="219"/>
      <c r="H11" s="219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209"/>
      <c r="G20" s="209"/>
      <c r="H20" s="209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213" t="s">
        <v>1</v>
      </c>
      <c r="F29" s="213"/>
      <c r="G29" s="213"/>
      <c r="H29" s="213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ROUND(J124,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ROUND((SUM(BE124:BE140)),  2)</f>
        <v>0</v>
      </c>
      <c r="G35" s="96"/>
      <c r="H35" s="96"/>
      <c r="I35" s="97">
        <v>0.2</v>
      </c>
      <c r="J35" s="95">
        <f>ROUND(((SUM(BE124:BE140))*I35),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ROUND((SUM(BF124:BF140)),  2)</f>
        <v>0</v>
      </c>
      <c r="G36" s="96"/>
      <c r="H36" s="96"/>
      <c r="I36" s="97">
        <v>0.2</v>
      </c>
      <c r="J36" s="95">
        <f>ROUND(((SUM(BF124:BF140))*I36),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5">
        <f>ROUND((SUM(BG124:BG140)),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5">
        <f>ROUND((SUM(BH124:BH140)),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43</v>
      </c>
      <c r="F39" s="95">
        <f>ROUND((SUM(BI124:BI140)),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113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20" t="str">
        <f>E7</f>
        <v>Vybudovanie areálu „Rozprávkový les na Domaši</v>
      </c>
      <c r="F85" s="221"/>
      <c r="G85" s="221"/>
      <c r="H85" s="221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20" t="s">
        <v>110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111</v>
      </c>
      <c r="L88" s="28"/>
    </row>
    <row r="89" spans="2:12" s="1" customFormat="1" ht="16.5" customHeight="1">
      <c r="B89" s="28"/>
      <c r="E89" s="203" t="str">
        <f>E11</f>
        <v>02 - Zdravotechnika</v>
      </c>
      <c r="F89" s="219"/>
      <c r="G89" s="219"/>
      <c r="H89" s="219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obec Kvakovce, k.ú. Kvakovce, okres Vranov nad Top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MediaRik o.z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114</v>
      </c>
      <c r="D96" s="99"/>
      <c r="E96" s="99"/>
      <c r="F96" s="99"/>
      <c r="G96" s="99"/>
      <c r="H96" s="99"/>
      <c r="I96" s="99"/>
      <c r="J96" s="108" t="s">
        <v>115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116</v>
      </c>
      <c r="J98" s="65">
        <f>J124</f>
        <v>0</v>
      </c>
      <c r="L98" s="28"/>
      <c r="AU98" s="13" t="s">
        <v>117</v>
      </c>
    </row>
    <row r="99" spans="2:47" s="8" customFormat="1" ht="24.95" customHeight="1">
      <c r="B99" s="110"/>
      <c r="D99" s="111" t="s">
        <v>123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47" s="9" customFormat="1" ht="19.899999999999999" customHeight="1">
      <c r="B100" s="114"/>
      <c r="D100" s="115" t="s">
        <v>510</v>
      </c>
      <c r="E100" s="116"/>
      <c r="F100" s="116"/>
      <c r="G100" s="116"/>
      <c r="H100" s="116"/>
      <c r="I100" s="116"/>
      <c r="J100" s="117">
        <f>J126</f>
        <v>0</v>
      </c>
      <c r="L100" s="114"/>
    </row>
    <row r="101" spans="2:47" s="9" customFormat="1" ht="19.899999999999999" customHeight="1">
      <c r="B101" s="114"/>
      <c r="D101" s="115" t="s">
        <v>511</v>
      </c>
      <c r="E101" s="116"/>
      <c r="F101" s="116"/>
      <c r="G101" s="116"/>
      <c r="H101" s="116"/>
      <c r="I101" s="116"/>
      <c r="J101" s="117">
        <f>J131</f>
        <v>0</v>
      </c>
      <c r="L101" s="114"/>
    </row>
    <row r="102" spans="2:47" s="9" customFormat="1" ht="19.899999999999999" customHeight="1">
      <c r="B102" s="114"/>
      <c r="D102" s="115" t="s">
        <v>512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1" customFormat="1" ht="21.75" customHeight="1">
      <c r="B103" s="28"/>
      <c r="L103" s="28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>
      <c r="B109" s="28"/>
      <c r="C109" s="17" t="s">
        <v>133</v>
      </c>
      <c r="L109" s="28"/>
    </row>
    <row r="110" spans="2:47" s="1" customFormat="1" ht="6.95" customHeight="1">
      <c r="B110" s="28"/>
      <c r="L110" s="28"/>
    </row>
    <row r="111" spans="2:47" s="1" customFormat="1" ht="12" customHeight="1">
      <c r="B111" s="28"/>
      <c r="C111" s="23" t="s">
        <v>15</v>
      </c>
      <c r="L111" s="28"/>
    </row>
    <row r="112" spans="2:47" s="1" customFormat="1" ht="16.5" customHeight="1">
      <c r="B112" s="28"/>
      <c r="E112" s="220" t="str">
        <f>E7</f>
        <v>Vybudovanie areálu „Rozprávkový les na Domaši</v>
      </c>
      <c r="F112" s="221"/>
      <c r="G112" s="221"/>
      <c r="H112" s="221"/>
      <c r="L112" s="28"/>
    </row>
    <row r="113" spans="2:65" ht="12" customHeight="1">
      <c r="B113" s="16"/>
      <c r="C113" s="23" t="s">
        <v>109</v>
      </c>
      <c r="L113" s="16"/>
    </row>
    <row r="114" spans="2:65" s="1" customFormat="1" ht="16.5" customHeight="1">
      <c r="B114" s="28"/>
      <c r="E114" s="220" t="s">
        <v>110</v>
      </c>
      <c r="F114" s="219"/>
      <c r="G114" s="219"/>
      <c r="H114" s="219"/>
      <c r="L114" s="28"/>
    </row>
    <row r="115" spans="2:65" s="1" customFormat="1" ht="12" customHeight="1">
      <c r="B115" s="28"/>
      <c r="C115" s="23" t="s">
        <v>111</v>
      </c>
      <c r="L115" s="28"/>
    </row>
    <row r="116" spans="2:65" s="1" customFormat="1" ht="16.5" customHeight="1">
      <c r="B116" s="28"/>
      <c r="E116" s="203" t="str">
        <f>E11</f>
        <v>02 - Zdravotechnika</v>
      </c>
      <c r="F116" s="219"/>
      <c r="G116" s="219"/>
      <c r="H116" s="219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F14</f>
        <v>obec Kvakovce, k.ú. Kvakovce, okres Vranov nad Top</v>
      </c>
      <c r="I118" s="23" t="s">
        <v>21</v>
      </c>
      <c r="J118" s="51" t="str">
        <f>IF(J14="","",J14)</f>
        <v>Vyplň údaj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22</v>
      </c>
      <c r="F120" s="21" t="str">
        <f>E17</f>
        <v>MediaRik o.z</v>
      </c>
      <c r="I120" s="23" t="s">
        <v>28</v>
      </c>
      <c r="J120" s="26" t="str">
        <f>E23</f>
        <v xml:space="preserve"> </v>
      </c>
      <c r="L120" s="28"/>
    </row>
    <row r="121" spans="2:65" s="1" customFormat="1" ht="15.2" customHeight="1">
      <c r="B121" s="28"/>
      <c r="C121" s="23" t="s">
        <v>26</v>
      </c>
      <c r="F121" s="21" t="str">
        <f>IF(E20="","",E20)</f>
        <v>Vyplň údaj</v>
      </c>
      <c r="I121" s="23" t="s">
        <v>31</v>
      </c>
      <c r="J121" s="26" t="str">
        <f>E26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134</v>
      </c>
      <c r="D123" s="120" t="s">
        <v>59</v>
      </c>
      <c r="E123" s="120" t="s">
        <v>55</v>
      </c>
      <c r="F123" s="120" t="s">
        <v>56</v>
      </c>
      <c r="G123" s="120" t="s">
        <v>135</v>
      </c>
      <c r="H123" s="120" t="s">
        <v>136</v>
      </c>
      <c r="I123" s="120" t="s">
        <v>137</v>
      </c>
      <c r="J123" s="121" t="s">
        <v>115</v>
      </c>
      <c r="K123" s="122" t="s">
        <v>138</v>
      </c>
      <c r="L123" s="118"/>
      <c r="M123" s="58" t="s">
        <v>1</v>
      </c>
      <c r="N123" s="59" t="s">
        <v>38</v>
      </c>
      <c r="O123" s="59" t="s">
        <v>139</v>
      </c>
      <c r="P123" s="59" t="s">
        <v>140</v>
      </c>
      <c r="Q123" s="59" t="s">
        <v>141</v>
      </c>
      <c r="R123" s="59" t="s">
        <v>142</v>
      </c>
      <c r="S123" s="59" t="s">
        <v>143</v>
      </c>
      <c r="T123" s="60" t="s">
        <v>144</v>
      </c>
    </row>
    <row r="124" spans="2:65" s="1" customFormat="1" ht="22.9" customHeight="1">
      <c r="B124" s="28"/>
      <c r="C124" s="63" t="s">
        <v>116</v>
      </c>
      <c r="J124" s="123">
        <f>BK124</f>
        <v>0</v>
      </c>
      <c r="L124" s="28"/>
      <c r="M124" s="61"/>
      <c r="N124" s="52"/>
      <c r="O124" s="52"/>
      <c r="P124" s="124">
        <f>P125</f>
        <v>0</v>
      </c>
      <c r="Q124" s="52"/>
      <c r="R124" s="124">
        <f>R125</f>
        <v>4.6509999999999996E-2</v>
      </c>
      <c r="S124" s="52"/>
      <c r="T124" s="125">
        <f>T125</f>
        <v>0</v>
      </c>
      <c r="AT124" s="13" t="s">
        <v>73</v>
      </c>
      <c r="AU124" s="13" t="s">
        <v>117</v>
      </c>
      <c r="BK124" s="126">
        <f>BK125</f>
        <v>0</v>
      </c>
    </row>
    <row r="125" spans="2:65" s="11" customFormat="1" ht="25.9" customHeight="1">
      <c r="B125" s="127"/>
      <c r="D125" s="128" t="s">
        <v>73</v>
      </c>
      <c r="E125" s="129" t="s">
        <v>227</v>
      </c>
      <c r="F125" s="129" t="s">
        <v>228</v>
      </c>
      <c r="I125" s="130"/>
      <c r="J125" s="131">
        <f>BK125</f>
        <v>0</v>
      </c>
      <c r="L125" s="127"/>
      <c r="M125" s="132"/>
      <c r="P125" s="133">
        <f>P126+P131+P136</f>
        <v>0</v>
      </c>
      <c r="R125" s="133">
        <f>R126+R131+R136</f>
        <v>4.6509999999999996E-2</v>
      </c>
      <c r="T125" s="134">
        <f>T126+T131+T136</f>
        <v>0</v>
      </c>
      <c r="AR125" s="128" t="s">
        <v>86</v>
      </c>
      <c r="AT125" s="135" t="s">
        <v>73</v>
      </c>
      <c r="AU125" s="135" t="s">
        <v>74</v>
      </c>
      <c r="AY125" s="128" t="s">
        <v>147</v>
      </c>
      <c r="BK125" s="136">
        <f>BK126+BK131+BK136</f>
        <v>0</v>
      </c>
    </row>
    <row r="126" spans="2:65" s="11" customFormat="1" ht="22.9" customHeight="1">
      <c r="B126" s="127"/>
      <c r="D126" s="128" t="s">
        <v>73</v>
      </c>
      <c r="E126" s="137" t="s">
        <v>513</v>
      </c>
      <c r="F126" s="137" t="s">
        <v>514</v>
      </c>
      <c r="I126" s="130"/>
      <c r="J126" s="138">
        <f>BK126</f>
        <v>0</v>
      </c>
      <c r="L126" s="127"/>
      <c r="M126" s="132"/>
      <c r="P126" s="133">
        <f>SUM(P127:P130)</f>
        <v>0</v>
      </c>
      <c r="R126" s="133">
        <f>SUM(R127:R130)</f>
        <v>3.1900000000000001E-3</v>
      </c>
      <c r="T126" s="134">
        <f>SUM(T127:T130)</f>
        <v>0</v>
      </c>
      <c r="AR126" s="128" t="s">
        <v>86</v>
      </c>
      <c r="AT126" s="135" t="s">
        <v>73</v>
      </c>
      <c r="AU126" s="135" t="s">
        <v>81</v>
      </c>
      <c r="AY126" s="128" t="s">
        <v>147</v>
      </c>
      <c r="BK126" s="136">
        <f>SUM(BK127:BK130)</f>
        <v>0</v>
      </c>
    </row>
    <row r="127" spans="2:65" s="1" customFormat="1" ht="16.5" customHeight="1">
      <c r="B127" s="139"/>
      <c r="C127" s="140" t="s">
        <v>81</v>
      </c>
      <c r="D127" s="140" t="s">
        <v>149</v>
      </c>
      <c r="E127" s="141" t="s">
        <v>515</v>
      </c>
      <c r="F127" s="142" t="s">
        <v>516</v>
      </c>
      <c r="G127" s="143" t="s">
        <v>425</v>
      </c>
      <c r="H127" s="144">
        <v>2</v>
      </c>
      <c r="I127" s="145"/>
      <c r="J127" s="146">
        <f>ROUND(I127*H127,2)</f>
        <v>0</v>
      </c>
      <c r="K127" s="147"/>
      <c r="L127" s="28"/>
      <c r="M127" s="148" t="s">
        <v>1</v>
      </c>
      <c r="N127" s="149" t="s">
        <v>40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212</v>
      </c>
      <c r="AT127" s="152" t="s">
        <v>149</v>
      </c>
      <c r="AU127" s="152" t="s">
        <v>86</v>
      </c>
      <c r="AY127" s="13" t="s">
        <v>147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3" t="s">
        <v>86</v>
      </c>
      <c r="BK127" s="153">
        <f>ROUND(I127*H127,2)</f>
        <v>0</v>
      </c>
      <c r="BL127" s="13" t="s">
        <v>212</v>
      </c>
      <c r="BM127" s="152" t="s">
        <v>517</v>
      </c>
    </row>
    <row r="128" spans="2:65" s="1" customFormat="1" ht="24.2" customHeight="1">
      <c r="B128" s="139"/>
      <c r="C128" s="154" t="s">
        <v>86</v>
      </c>
      <c r="D128" s="154" t="s">
        <v>235</v>
      </c>
      <c r="E128" s="155" t="s">
        <v>518</v>
      </c>
      <c r="F128" s="156" t="s">
        <v>519</v>
      </c>
      <c r="G128" s="157" t="s">
        <v>293</v>
      </c>
      <c r="H128" s="158">
        <v>2</v>
      </c>
      <c r="I128" s="159"/>
      <c r="J128" s="160">
        <f>ROUND(I128*H128,2)</f>
        <v>0</v>
      </c>
      <c r="K128" s="161"/>
      <c r="L128" s="162"/>
      <c r="M128" s="163" t="s">
        <v>1</v>
      </c>
      <c r="N128" s="164" t="s">
        <v>40</v>
      </c>
      <c r="P128" s="150">
        <f>O128*H128</f>
        <v>0</v>
      </c>
      <c r="Q128" s="150">
        <v>1.5900000000000001E-3</v>
      </c>
      <c r="R128" s="150">
        <f>Q128*H128</f>
        <v>3.1800000000000001E-3</v>
      </c>
      <c r="S128" s="150">
        <v>0</v>
      </c>
      <c r="T128" s="151">
        <f>S128*H128</f>
        <v>0</v>
      </c>
      <c r="AR128" s="152" t="s">
        <v>238</v>
      </c>
      <c r="AT128" s="152" t="s">
        <v>235</v>
      </c>
      <c r="AU128" s="152" t="s">
        <v>86</v>
      </c>
      <c r="AY128" s="13" t="s">
        <v>147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3" t="s">
        <v>86</v>
      </c>
      <c r="BK128" s="153">
        <f>ROUND(I128*H128,2)</f>
        <v>0</v>
      </c>
      <c r="BL128" s="13" t="s">
        <v>212</v>
      </c>
      <c r="BM128" s="152" t="s">
        <v>520</v>
      </c>
    </row>
    <row r="129" spans="2:65" s="1" customFormat="1" ht="16.5" customHeight="1">
      <c r="B129" s="139"/>
      <c r="C129" s="140" t="s">
        <v>158</v>
      </c>
      <c r="D129" s="140" t="s">
        <v>149</v>
      </c>
      <c r="E129" s="141" t="s">
        <v>521</v>
      </c>
      <c r="F129" s="142" t="s">
        <v>522</v>
      </c>
      <c r="G129" s="143" t="s">
        <v>293</v>
      </c>
      <c r="H129" s="144">
        <v>1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40</v>
      </c>
      <c r="P129" s="150">
        <f>O129*H129</f>
        <v>0</v>
      </c>
      <c r="Q129" s="150">
        <v>1.0000000000000001E-5</v>
      </c>
      <c r="R129" s="150">
        <f>Q129*H129</f>
        <v>1.0000000000000001E-5</v>
      </c>
      <c r="S129" s="150">
        <v>0</v>
      </c>
      <c r="T129" s="151">
        <f>S129*H129</f>
        <v>0</v>
      </c>
      <c r="AR129" s="152" t="s">
        <v>212</v>
      </c>
      <c r="AT129" s="152" t="s">
        <v>149</v>
      </c>
      <c r="AU129" s="152" t="s">
        <v>86</v>
      </c>
      <c r="AY129" s="13" t="s">
        <v>147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86</v>
      </c>
      <c r="BK129" s="153">
        <f>ROUND(I129*H129,2)</f>
        <v>0</v>
      </c>
      <c r="BL129" s="13" t="s">
        <v>212</v>
      </c>
      <c r="BM129" s="152" t="s">
        <v>523</v>
      </c>
    </row>
    <row r="130" spans="2:65" s="1" customFormat="1" ht="16.5" customHeight="1">
      <c r="B130" s="139"/>
      <c r="C130" s="154" t="s">
        <v>153</v>
      </c>
      <c r="D130" s="154" t="s">
        <v>235</v>
      </c>
      <c r="E130" s="155" t="s">
        <v>524</v>
      </c>
      <c r="F130" s="156" t="s">
        <v>525</v>
      </c>
      <c r="G130" s="157" t="s">
        <v>425</v>
      </c>
      <c r="H130" s="158">
        <v>1</v>
      </c>
      <c r="I130" s="159"/>
      <c r="J130" s="160">
        <f>ROUND(I130*H130,2)</f>
        <v>0</v>
      </c>
      <c r="K130" s="161"/>
      <c r="L130" s="162"/>
      <c r="M130" s="163" t="s">
        <v>1</v>
      </c>
      <c r="N130" s="164" t="s">
        <v>40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238</v>
      </c>
      <c r="AT130" s="152" t="s">
        <v>235</v>
      </c>
      <c r="AU130" s="152" t="s">
        <v>86</v>
      </c>
      <c r="AY130" s="13" t="s">
        <v>147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86</v>
      </c>
      <c r="BK130" s="153">
        <f>ROUND(I130*H130,2)</f>
        <v>0</v>
      </c>
      <c r="BL130" s="13" t="s">
        <v>212</v>
      </c>
      <c r="BM130" s="152" t="s">
        <v>526</v>
      </c>
    </row>
    <row r="131" spans="2:65" s="11" customFormat="1" ht="22.9" customHeight="1">
      <c r="B131" s="127"/>
      <c r="D131" s="128" t="s">
        <v>73</v>
      </c>
      <c r="E131" s="137" t="s">
        <v>527</v>
      </c>
      <c r="F131" s="137" t="s">
        <v>528</v>
      </c>
      <c r="I131" s="130"/>
      <c r="J131" s="138">
        <f>BK131</f>
        <v>0</v>
      </c>
      <c r="L131" s="127"/>
      <c r="M131" s="132"/>
      <c r="P131" s="133">
        <f>SUM(P132:P135)</f>
        <v>0</v>
      </c>
      <c r="R131" s="133">
        <f>SUM(R132:R135)</f>
        <v>7.6999999999999994E-3</v>
      </c>
      <c r="T131" s="134">
        <f>SUM(T132:T135)</f>
        <v>0</v>
      </c>
      <c r="AR131" s="128" t="s">
        <v>86</v>
      </c>
      <c r="AT131" s="135" t="s">
        <v>73</v>
      </c>
      <c r="AU131" s="135" t="s">
        <v>81</v>
      </c>
      <c r="AY131" s="128" t="s">
        <v>147</v>
      </c>
      <c r="BK131" s="136">
        <f>SUM(BK132:BK135)</f>
        <v>0</v>
      </c>
    </row>
    <row r="132" spans="2:65" s="1" customFormat="1" ht="16.5" customHeight="1">
      <c r="B132" s="139"/>
      <c r="C132" s="140" t="s">
        <v>165</v>
      </c>
      <c r="D132" s="140" t="s">
        <v>149</v>
      </c>
      <c r="E132" s="141" t="s">
        <v>529</v>
      </c>
      <c r="F132" s="142" t="s">
        <v>530</v>
      </c>
      <c r="G132" s="143" t="s">
        <v>425</v>
      </c>
      <c r="H132" s="144">
        <v>1</v>
      </c>
      <c r="I132" s="145"/>
      <c r="J132" s="146">
        <f>ROUND(I132*H132,2)</f>
        <v>0</v>
      </c>
      <c r="K132" s="147"/>
      <c r="L132" s="28"/>
      <c r="M132" s="148" t="s">
        <v>1</v>
      </c>
      <c r="N132" s="149" t="s">
        <v>40</v>
      </c>
      <c r="P132" s="150">
        <f>O132*H132</f>
        <v>0</v>
      </c>
      <c r="Q132" s="150">
        <v>2.0000000000000001E-4</v>
      </c>
      <c r="R132" s="150">
        <f>Q132*H132</f>
        <v>2.0000000000000001E-4</v>
      </c>
      <c r="S132" s="150">
        <v>0</v>
      </c>
      <c r="T132" s="151">
        <f>S132*H132</f>
        <v>0</v>
      </c>
      <c r="AR132" s="152" t="s">
        <v>212</v>
      </c>
      <c r="AT132" s="152" t="s">
        <v>149</v>
      </c>
      <c r="AU132" s="152" t="s">
        <v>86</v>
      </c>
      <c r="AY132" s="13" t="s">
        <v>147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3" t="s">
        <v>86</v>
      </c>
      <c r="BK132" s="153">
        <f>ROUND(I132*H132,2)</f>
        <v>0</v>
      </c>
      <c r="BL132" s="13" t="s">
        <v>212</v>
      </c>
      <c r="BM132" s="152" t="s">
        <v>531</v>
      </c>
    </row>
    <row r="133" spans="2:65" s="1" customFormat="1" ht="24.2" customHeight="1">
      <c r="B133" s="139"/>
      <c r="C133" s="154" t="s">
        <v>169</v>
      </c>
      <c r="D133" s="154" t="s">
        <v>235</v>
      </c>
      <c r="E133" s="155" t="s">
        <v>532</v>
      </c>
      <c r="F133" s="156" t="s">
        <v>533</v>
      </c>
      <c r="G133" s="157" t="s">
        <v>425</v>
      </c>
      <c r="H133" s="158">
        <v>1</v>
      </c>
      <c r="I133" s="159"/>
      <c r="J133" s="160">
        <f>ROUND(I133*H133,2)</f>
        <v>0</v>
      </c>
      <c r="K133" s="161"/>
      <c r="L133" s="162"/>
      <c r="M133" s="163" t="s">
        <v>1</v>
      </c>
      <c r="N133" s="164" t="s">
        <v>40</v>
      </c>
      <c r="P133" s="150">
        <f>O133*H133</f>
        <v>0</v>
      </c>
      <c r="Q133" s="150">
        <v>3.65E-3</v>
      </c>
      <c r="R133" s="150">
        <f>Q133*H133</f>
        <v>3.65E-3</v>
      </c>
      <c r="S133" s="150">
        <v>0</v>
      </c>
      <c r="T133" s="151">
        <f>S133*H133</f>
        <v>0</v>
      </c>
      <c r="AR133" s="152" t="s">
        <v>238</v>
      </c>
      <c r="AT133" s="152" t="s">
        <v>235</v>
      </c>
      <c r="AU133" s="152" t="s">
        <v>86</v>
      </c>
      <c r="AY133" s="13" t="s">
        <v>147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3" t="s">
        <v>86</v>
      </c>
      <c r="BK133" s="153">
        <f>ROUND(I133*H133,2)</f>
        <v>0</v>
      </c>
      <c r="BL133" s="13" t="s">
        <v>212</v>
      </c>
      <c r="BM133" s="152" t="s">
        <v>534</v>
      </c>
    </row>
    <row r="134" spans="2:65" s="1" customFormat="1" ht="24.2" customHeight="1">
      <c r="B134" s="139"/>
      <c r="C134" s="154" t="s">
        <v>173</v>
      </c>
      <c r="D134" s="154" t="s">
        <v>235</v>
      </c>
      <c r="E134" s="155" t="s">
        <v>535</v>
      </c>
      <c r="F134" s="156" t="s">
        <v>536</v>
      </c>
      <c r="G134" s="157" t="s">
        <v>425</v>
      </c>
      <c r="H134" s="158">
        <v>1</v>
      </c>
      <c r="I134" s="159"/>
      <c r="J134" s="160">
        <f>ROUND(I134*H134,2)</f>
        <v>0</v>
      </c>
      <c r="K134" s="161"/>
      <c r="L134" s="162"/>
      <c r="M134" s="163" t="s">
        <v>1</v>
      </c>
      <c r="N134" s="164" t="s">
        <v>40</v>
      </c>
      <c r="P134" s="150">
        <f>O134*H134</f>
        <v>0</v>
      </c>
      <c r="Q134" s="150">
        <v>3.65E-3</v>
      </c>
      <c r="R134" s="150">
        <f>Q134*H134</f>
        <v>3.65E-3</v>
      </c>
      <c r="S134" s="150">
        <v>0</v>
      </c>
      <c r="T134" s="151">
        <f>S134*H134</f>
        <v>0</v>
      </c>
      <c r="AR134" s="152" t="s">
        <v>238</v>
      </c>
      <c r="AT134" s="152" t="s">
        <v>235</v>
      </c>
      <c r="AU134" s="152" t="s">
        <v>86</v>
      </c>
      <c r="AY134" s="13" t="s">
        <v>147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3" t="s">
        <v>86</v>
      </c>
      <c r="BK134" s="153">
        <f>ROUND(I134*H134,2)</f>
        <v>0</v>
      </c>
      <c r="BL134" s="13" t="s">
        <v>212</v>
      </c>
      <c r="BM134" s="152" t="s">
        <v>537</v>
      </c>
    </row>
    <row r="135" spans="2:65" s="1" customFormat="1" ht="16.5" customHeight="1">
      <c r="B135" s="139"/>
      <c r="C135" s="140" t="s">
        <v>177</v>
      </c>
      <c r="D135" s="140" t="s">
        <v>149</v>
      </c>
      <c r="E135" s="141" t="s">
        <v>538</v>
      </c>
      <c r="F135" s="142" t="s">
        <v>539</v>
      </c>
      <c r="G135" s="143" t="s">
        <v>425</v>
      </c>
      <c r="H135" s="144">
        <v>1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40</v>
      </c>
      <c r="P135" s="150">
        <f>O135*H135</f>
        <v>0</v>
      </c>
      <c r="Q135" s="150">
        <v>2.0000000000000001E-4</v>
      </c>
      <c r="R135" s="150">
        <f>Q135*H135</f>
        <v>2.0000000000000001E-4</v>
      </c>
      <c r="S135" s="150">
        <v>0</v>
      </c>
      <c r="T135" s="151">
        <f>S135*H135</f>
        <v>0</v>
      </c>
      <c r="AR135" s="152" t="s">
        <v>212</v>
      </c>
      <c r="AT135" s="152" t="s">
        <v>149</v>
      </c>
      <c r="AU135" s="152" t="s">
        <v>86</v>
      </c>
      <c r="AY135" s="13" t="s">
        <v>147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86</v>
      </c>
      <c r="BK135" s="153">
        <f>ROUND(I135*H135,2)</f>
        <v>0</v>
      </c>
      <c r="BL135" s="13" t="s">
        <v>212</v>
      </c>
      <c r="BM135" s="152" t="s">
        <v>540</v>
      </c>
    </row>
    <row r="136" spans="2:65" s="11" customFormat="1" ht="22.9" customHeight="1">
      <c r="B136" s="127"/>
      <c r="D136" s="128" t="s">
        <v>73</v>
      </c>
      <c r="E136" s="137" t="s">
        <v>541</v>
      </c>
      <c r="F136" s="137" t="s">
        <v>542</v>
      </c>
      <c r="I136" s="130"/>
      <c r="J136" s="138">
        <f>BK136</f>
        <v>0</v>
      </c>
      <c r="L136" s="127"/>
      <c r="M136" s="132"/>
      <c r="P136" s="133">
        <f>SUM(P137:P140)</f>
        <v>0</v>
      </c>
      <c r="R136" s="133">
        <f>SUM(R137:R140)</f>
        <v>3.5619999999999999E-2</v>
      </c>
      <c r="T136" s="134">
        <f>SUM(T137:T140)</f>
        <v>0</v>
      </c>
      <c r="AR136" s="128" t="s">
        <v>86</v>
      </c>
      <c r="AT136" s="135" t="s">
        <v>73</v>
      </c>
      <c r="AU136" s="135" t="s">
        <v>81</v>
      </c>
      <c r="AY136" s="128" t="s">
        <v>147</v>
      </c>
      <c r="BK136" s="136">
        <f>SUM(BK137:BK140)</f>
        <v>0</v>
      </c>
    </row>
    <row r="137" spans="2:65" s="1" customFormat="1" ht="16.5" customHeight="1">
      <c r="B137" s="139"/>
      <c r="C137" s="140" t="s">
        <v>181</v>
      </c>
      <c r="D137" s="140" t="s">
        <v>149</v>
      </c>
      <c r="E137" s="141" t="s">
        <v>543</v>
      </c>
      <c r="F137" s="142" t="s">
        <v>544</v>
      </c>
      <c r="G137" s="143" t="s">
        <v>425</v>
      </c>
      <c r="H137" s="144">
        <v>1</v>
      </c>
      <c r="I137" s="145"/>
      <c r="J137" s="146">
        <f>ROUND(I137*H137,2)</f>
        <v>0</v>
      </c>
      <c r="K137" s="147"/>
      <c r="L137" s="28"/>
      <c r="M137" s="148" t="s">
        <v>1</v>
      </c>
      <c r="N137" s="149" t="s">
        <v>40</v>
      </c>
      <c r="P137" s="150">
        <f>O137*H137</f>
        <v>0</v>
      </c>
      <c r="Q137" s="150">
        <v>3.4000000000000002E-4</v>
      </c>
      <c r="R137" s="150">
        <f>Q137*H137</f>
        <v>3.4000000000000002E-4</v>
      </c>
      <c r="S137" s="150">
        <v>0</v>
      </c>
      <c r="T137" s="151">
        <f>S137*H137</f>
        <v>0</v>
      </c>
      <c r="AR137" s="152" t="s">
        <v>212</v>
      </c>
      <c r="AT137" s="152" t="s">
        <v>149</v>
      </c>
      <c r="AU137" s="152" t="s">
        <v>86</v>
      </c>
      <c r="AY137" s="13" t="s">
        <v>147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3" t="s">
        <v>86</v>
      </c>
      <c r="BK137" s="153">
        <f>ROUND(I137*H137,2)</f>
        <v>0</v>
      </c>
      <c r="BL137" s="13" t="s">
        <v>212</v>
      </c>
      <c r="BM137" s="152" t="s">
        <v>545</v>
      </c>
    </row>
    <row r="138" spans="2:65" s="1" customFormat="1" ht="16.5" customHeight="1">
      <c r="B138" s="139"/>
      <c r="C138" s="154" t="s">
        <v>185</v>
      </c>
      <c r="D138" s="154" t="s">
        <v>235</v>
      </c>
      <c r="E138" s="155" t="s">
        <v>546</v>
      </c>
      <c r="F138" s="156" t="s">
        <v>547</v>
      </c>
      <c r="G138" s="157" t="s">
        <v>425</v>
      </c>
      <c r="H138" s="158">
        <v>1</v>
      </c>
      <c r="I138" s="159"/>
      <c r="J138" s="160">
        <f>ROUND(I138*H138,2)</f>
        <v>0</v>
      </c>
      <c r="K138" s="161"/>
      <c r="L138" s="162"/>
      <c r="M138" s="163" t="s">
        <v>1</v>
      </c>
      <c r="N138" s="164" t="s">
        <v>40</v>
      </c>
      <c r="P138" s="150">
        <f>O138*H138</f>
        <v>0</v>
      </c>
      <c r="Q138" s="150">
        <v>2.1499999999999998E-2</v>
      </c>
      <c r="R138" s="150">
        <f>Q138*H138</f>
        <v>2.1499999999999998E-2</v>
      </c>
      <c r="S138" s="150">
        <v>0</v>
      </c>
      <c r="T138" s="151">
        <f>S138*H138</f>
        <v>0</v>
      </c>
      <c r="AR138" s="152" t="s">
        <v>238</v>
      </c>
      <c r="AT138" s="152" t="s">
        <v>235</v>
      </c>
      <c r="AU138" s="152" t="s">
        <v>86</v>
      </c>
      <c r="AY138" s="13" t="s">
        <v>147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3" t="s">
        <v>86</v>
      </c>
      <c r="BK138" s="153">
        <f>ROUND(I138*H138,2)</f>
        <v>0</v>
      </c>
      <c r="BL138" s="13" t="s">
        <v>212</v>
      </c>
      <c r="BM138" s="152" t="s">
        <v>548</v>
      </c>
    </row>
    <row r="139" spans="2:65" s="1" customFormat="1" ht="24.2" customHeight="1">
      <c r="B139" s="139"/>
      <c r="C139" s="140" t="s">
        <v>189</v>
      </c>
      <c r="D139" s="140" t="s">
        <v>149</v>
      </c>
      <c r="E139" s="141" t="s">
        <v>549</v>
      </c>
      <c r="F139" s="142" t="s">
        <v>550</v>
      </c>
      <c r="G139" s="143" t="s">
        <v>425</v>
      </c>
      <c r="H139" s="144">
        <v>1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40</v>
      </c>
      <c r="P139" s="150">
        <f>O139*H139</f>
        <v>0</v>
      </c>
      <c r="Q139" s="150">
        <v>2.7999999999999998E-4</v>
      </c>
      <c r="R139" s="150">
        <f>Q139*H139</f>
        <v>2.7999999999999998E-4</v>
      </c>
      <c r="S139" s="150">
        <v>0</v>
      </c>
      <c r="T139" s="151">
        <f>S139*H139</f>
        <v>0</v>
      </c>
      <c r="AR139" s="152" t="s">
        <v>212</v>
      </c>
      <c r="AT139" s="152" t="s">
        <v>149</v>
      </c>
      <c r="AU139" s="152" t="s">
        <v>86</v>
      </c>
      <c r="AY139" s="13" t="s">
        <v>147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86</v>
      </c>
      <c r="BK139" s="153">
        <f>ROUND(I139*H139,2)</f>
        <v>0</v>
      </c>
      <c r="BL139" s="13" t="s">
        <v>212</v>
      </c>
      <c r="BM139" s="152" t="s">
        <v>551</v>
      </c>
    </row>
    <row r="140" spans="2:65" s="1" customFormat="1" ht="16.5" customHeight="1">
      <c r="B140" s="139"/>
      <c r="C140" s="154" t="s">
        <v>194</v>
      </c>
      <c r="D140" s="154" t="s">
        <v>235</v>
      </c>
      <c r="E140" s="155" t="s">
        <v>552</v>
      </c>
      <c r="F140" s="156" t="s">
        <v>553</v>
      </c>
      <c r="G140" s="157" t="s">
        <v>425</v>
      </c>
      <c r="H140" s="158">
        <v>1</v>
      </c>
      <c r="I140" s="159"/>
      <c r="J140" s="160">
        <f>ROUND(I140*H140,2)</f>
        <v>0</v>
      </c>
      <c r="K140" s="161"/>
      <c r="L140" s="162"/>
      <c r="M140" s="171" t="s">
        <v>1</v>
      </c>
      <c r="N140" s="172" t="s">
        <v>40</v>
      </c>
      <c r="O140" s="168"/>
      <c r="P140" s="169">
        <f>O140*H140</f>
        <v>0</v>
      </c>
      <c r="Q140" s="169">
        <v>1.35E-2</v>
      </c>
      <c r="R140" s="169">
        <f>Q140*H140</f>
        <v>1.35E-2</v>
      </c>
      <c r="S140" s="169">
        <v>0</v>
      </c>
      <c r="T140" s="170">
        <f>S140*H140</f>
        <v>0</v>
      </c>
      <c r="AR140" s="152" t="s">
        <v>238</v>
      </c>
      <c r="AT140" s="152" t="s">
        <v>235</v>
      </c>
      <c r="AU140" s="152" t="s">
        <v>86</v>
      </c>
      <c r="AY140" s="13" t="s">
        <v>147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86</v>
      </c>
      <c r="BK140" s="153">
        <f>ROUND(I140*H140,2)</f>
        <v>0</v>
      </c>
      <c r="BL140" s="13" t="s">
        <v>212</v>
      </c>
      <c r="BM140" s="152" t="s">
        <v>554</v>
      </c>
    </row>
    <row r="141" spans="2:65" s="1" customFormat="1" ht="6.95" customHeight="1"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28"/>
    </row>
  </sheetData>
  <autoFilter ref="C123:K140" xr:uid="{00000000-0009-0000-0000-000002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0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20" t="str">
        <f>'Rekapitulácia stavby'!K6</f>
        <v>Vybudovanie areálu „Rozprávkový les na Domaši</v>
      </c>
      <c r="F7" s="221"/>
      <c r="G7" s="221"/>
      <c r="H7" s="221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20" t="s">
        <v>110</v>
      </c>
      <c r="F9" s="219"/>
      <c r="G9" s="219"/>
      <c r="H9" s="219"/>
      <c r="L9" s="28"/>
    </row>
    <row r="10" spans="2:46" s="1" customFormat="1" ht="12" customHeight="1">
      <c r="B10" s="28"/>
      <c r="D10" s="23" t="s">
        <v>111</v>
      </c>
      <c r="L10" s="28"/>
    </row>
    <row r="11" spans="2:46" s="1" customFormat="1" ht="16.5" customHeight="1">
      <c r="B11" s="28"/>
      <c r="E11" s="203" t="s">
        <v>555</v>
      </c>
      <c r="F11" s="219"/>
      <c r="G11" s="219"/>
      <c r="H11" s="219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209"/>
      <c r="G20" s="209"/>
      <c r="H20" s="209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213" t="s">
        <v>1</v>
      </c>
      <c r="F29" s="213"/>
      <c r="G29" s="213"/>
      <c r="H29" s="213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ROUND(J124,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ROUND((SUM(BE124:BE206)),  2)</f>
        <v>0</v>
      </c>
      <c r="G35" s="96"/>
      <c r="H35" s="96"/>
      <c r="I35" s="97">
        <v>0.2</v>
      </c>
      <c r="J35" s="95">
        <f>ROUND(((SUM(BE124:BE206))*I35),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ROUND((SUM(BF124:BF206)),  2)</f>
        <v>0</v>
      </c>
      <c r="G36" s="96"/>
      <c r="H36" s="96"/>
      <c r="I36" s="97">
        <v>0.2</v>
      </c>
      <c r="J36" s="95">
        <f>ROUND(((SUM(BF124:BF206))*I36),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5">
        <f>ROUND((SUM(BG124:BG206)),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5">
        <f>ROUND((SUM(BH124:BH206)),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43</v>
      </c>
      <c r="F39" s="95">
        <f>ROUND((SUM(BI124:BI206)),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113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20" t="str">
        <f>E7</f>
        <v>Vybudovanie areálu „Rozprávkový les na Domaši</v>
      </c>
      <c r="F85" s="221"/>
      <c r="G85" s="221"/>
      <c r="H85" s="221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20" t="s">
        <v>110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111</v>
      </c>
      <c r="L88" s="28"/>
    </row>
    <row r="89" spans="2:12" s="1" customFormat="1" ht="16.5" customHeight="1">
      <c r="B89" s="28"/>
      <c r="E89" s="203" t="str">
        <f>E11</f>
        <v>03 - Elektroinštalácia</v>
      </c>
      <c r="F89" s="219"/>
      <c r="G89" s="219"/>
      <c r="H89" s="219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obec Kvakovce, k.ú. Kvakovce, okres Vranov nad Top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MediaRik o.z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114</v>
      </c>
      <c r="D96" s="99"/>
      <c r="E96" s="99"/>
      <c r="F96" s="99"/>
      <c r="G96" s="99"/>
      <c r="H96" s="99"/>
      <c r="I96" s="99"/>
      <c r="J96" s="108" t="s">
        <v>115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116</v>
      </c>
      <c r="J98" s="65">
        <f>J124</f>
        <v>0</v>
      </c>
      <c r="L98" s="28"/>
      <c r="AU98" s="13" t="s">
        <v>117</v>
      </c>
    </row>
    <row r="99" spans="2:47" s="8" customFormat="1" ht="24.95" customHeight="1">
      <c r="B99" s="110"/>
      <c r="D99" s="111" t="s">
        <v>556</v>
      </c>
      <c r="E99" s="112"/>
      <c r="F99" s="112"/>
      <c r="G99" s="112"/>
      <c r="H99" s="112"/>
      <c r="I99" s="112"/>
      <c r="J99" s="113">
        <f>J125</f>
        <v>0</v>
      </c>
      <c r="L99" s="110"/>
    </row>
    <row r="100" spans="2:47" s="8" customFormat="1" ht="24.95" customHeight="1">
      <c r="B100" s="110"/>
      <c r="D100" s="111" t="s">
        <v>557</v>
      </c>
      <c r="E100" s="112"/>
      <c r="F100" s="112"/>
      <c r="G100" s="112"/>
      <c r="H100" s="112"/>
      <c r="I100" s="112"/>
      <c r="J100" s="113">
        <f>J129</f>
        <v>0</v>
      </c>
      <c r="L100" s="110"/>
    </row>
    <row r="101" spans="2:47" s="8" customFormat="1" ht="24.95" customHeight="1">
      <c r="B101" s="110"/>
      <c r="D101" s="111" t="s">
        <v>558</v>
      </c>
      <c r="E101" s="112"/>
      <c r="F101" s="112"/>
      <c r="G101" s="112"/>
      <c r="H101" s="112"/>
      <c r="I101" s="112"/>
      <c r="J101" s="113">
        <f>J185</f>
        <v>0</v>
      </c>
      <c r="L101" s="110"/>
    </row>
    <row r="102" spans="2:47" s="8" customFormat="1" ht="24.95" customHeight="1">
      <c r="B102" s="110"/>
      <c r="D102" s="111" t="s">
        <v>559</v>
      </c>
      <c r="E102" s="112"/>
      <c r="F102" s="112"/>
      <c r="G102" s="112"/>
      <c r="H102" s="112"/>
      <c r="I102" s="112"/>
      <c r="J102" s="113">
        <f>J200</f>
        <v>0</v>
      </c>
      <c r="L102" s="110"/>
    </row>
    <row r="103" spans="2:47" s="1" customFormat="1" ht="21.75" customHeight="1">
      <c r="B103" s="28"/>
      <c r="L103" s="28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>
      <c r="B109" s="28"/>
      <c r="C109" s="17" t="s">
        <v>133</v>
      </c>
      <c r="L109" s="28"/>
    </row>
    <row r="110" spans="2:47" s="1" customFormat="1" ht="6.95" customHeight="1">
      <c r="B110" s="28"/>
      <c r="L110" s="28"/>
    </row>
    <row r="111" spans="2:47" s="1" customFormat="1" ht="12" customHeight="1">
      <c r="B111" s="28"/>
      <c r="C111" s="23" t="s">
        <v>15</v>
      </c>
      <c r="L111" s="28"/>
    </row>
    <row r="112" spans="2:47" s="1" customFormat="1" ht="16.5" customHeight="1">
      <c r="B112" s="28"/>
      <c r="E112" s="220" t="str">
        <f>E7</f>
        <v>Vybudovanie areálu „Rozprávkový les na Domaši</v>
      </c>
      <c r="F112" s="221"/>
      <c r="G112" s="221"/>
      <c r="H112" s="221"/>
      <c r="L112" s="28"/>
    </row>
    <row r="113" spans="2:65" ht="12" customHeight="1">
      <c r="B113" s="16"/>
      <c r="C113" s="23" t="s">
        <v>109</v>
      </c>
      <c r="L113" s="16"/>
    </row>
    <row r="114" spans="2:65" s="1" customFormat="1" ht="16.5" customHeight="1">
      <c r="B114" s="28"/>
      <c r="E114" s="220" t="s">
        <v>110</v>
      </c>
      <c r="F114" s="219"/>
      <c r="G114" s="219"/>
      <c r="H114" s="219"/>
      <c r="L114" s="28"/>
    </row>
    <row r="115" spans="2:65" s="1" customFormat="1" ht="12" customHeight="1">
      <c r="B115" s="28"/>
      <c r="C115" s="23" t="s">
        <v>111</v>
      </c>
      <c r="L115" s="28"/>
    </row>
    <row r="116" spans="2:65" s="1" customFormat="1" ht="16.5" customHeight="1">
      <c r="B116" s="28"/>
      <c r="E116" s="203" t="str">
        <f>E11</f>
        <v>03 - Elektroinštalácia</v>
      </c>
      <c r="F116" s="219"/>
      <c r="G116" s="219"/>
      <c r="H116" s="219"/>
      <c r="L116" s="28"/>
    </row>
    <row r="117" spans="2:65" s="1" customFormat="1" ht="6.95" customHeight="1">
      <c r="B117" s="28"/>
      <c r="L117" s="28"/>
    </row>
    <row r="118" spans="2:65" s="1" customFormat="1" ht="12" customHeight="1">
      <c r="B118" s="28"/>
      <c r="C118" s="23" t="s">
        <v>19</v>
      </c>
      <c r="F118" s="21" t="str">
        <f>F14</f>
        <v>obec Kvakovce, k.ú. Kvakovce, okres Vranov nad Top</v>
      </c>
      <c r="I118" s="23" t="s">
        <v>21</v>
      </c>
      <c r="J118" s="51" t="str">
        <f>IF(J14="","",J14)</f>
        <v>Vyplň údaj</v>
      </c>
      <c r="L118" s="28"/>
    </row>
    <row r="119" spans="2:65" s="1" customFormat="1" ht="6.95" customHeight="1">
      <c r="B119" s="28"/>
      <c r="L119" s="28"/>
    </row>
    <row r="120" spans="2:65" s="1" customFormat="1" ht="15.2" customHeight="1">
      <c r="B120" s="28"/>
      <c r="C120" s="23" t="s">
        <v>22</v>
      </c>
      <c r="F120" s="21" t="str">
        <f>E17</f>
        <v>MediaRik o.z</v>
      </c>
      <c r="I120" s="23" t="s">
        <v>28</v>
      </c>
      <c r="J120" s="26" t="str">
        <f>E23</f>
        <v xml:space="preserve"> </v>
      </c>
      <c r="L120" s="28"/>
    </row>
    <row r="121" spans="2:65" s="1" customFormat="1" ht="15.2" customHeight="1">
      <c r="B121" s="28"/>
      <c r="C121" s="23" t="s">
        <v>26</v>
      </c>
      <c r="F121" s="21" t="str">
        <f>IF(E20="","",E20)</f>
        <v>Vyplň údaj</v>
      </c>
      <c r="I121" s="23" t="s">
        <v>31</v>
      </c>
      <c r="J121" s="26" t="str">
        <f>E26</f>
        <v xml:space="preserve"> </v>
      </c>
      <c r="L121" s="28"/>
    </row>
    <row r="122" spans="2:65" s="1" customFormat="1" ht="10.35" customHeight="1">
      <c r="B122" s="28"/>
      <c r="L122" s="28"/>
    </row>
    <row r="123" spans="2:65" s="10" customFormat="1" ht="29.25" customHeight="1">
      <c r="B123" s="118"/>
      <c r="C123" s="119" t="s">
        <v>134</v>
      </c>
      <c r="D123" s="120" t="s">
        <v>59</v>
      </c>
      <c r="E123" s="120" t="s">
        <v>55</v>
      </c>
      <c r="F123" s="120" t="s">
        <v>56</v>
      </c>
      <c r="G123" s="120" t="s">
        <v>135</v>
      </c>
      <c r="H123" s="120" t="s">
        <v>136</v>
      </c>
      <c r="I123" s="120" t="s">
        <v>137</v>
      </c>
      <c r="J123" s="121" t="s">
        <v>115</v>
      </c>
      <c r="K123" s="122" t="s">
        <v>138</v>
      </c>
      <c r="L123" s="118"/>
      <c r="M123" s="58" t="s">
        <v>1</v>
      </c>
      <c r="N123" s="59" t="s">
        <v>38</v>
      </c>
      <c r="O123" s="59" t="s">
        <v>139</v>
      </c>
      <c r="P123" s="59" t="s">
        <v>140</v>
      </c>
      <c r="Q123" s="59" t="s">
        <v>141</v>
      </c>
      <c r="R123" s="59" t="s">
        <v>142</v>
      </c>
      <c r="S123" s="59" t="s">
        <v>143</v>
      </c>
      <c r="T123" s="60" t="s">
        <v>144</v>
      </c>
    </row>
    <row r="124" spans="2:65" s="1" customFormat="1" ht="22.9" customHeight="1">
      <c r="B124" s="28"/>
      <c r="C124" s="63" t="s">
        <v>116</v>
      </c>
      <c r="J124" s="123">
        <f>BK124</f>
        <v>0</v>
      </c>
      <c r="L124" s="28"/>
      <c r="M124" s="61"/>
      <c r="N124" s="52"/>
      <c r="O124" s="52"/>
      <c r="P124" s="124">
        <f>P125+P129+P185+P200</f>
        <v>0</v>
      </c>
      <c r="Q124" s="52"/>
      <c r="R124" s="124">
        <f>R125+R129+R185+R200</f>
        <v>0</v>
      </c>
      <c r="S124" s="52"/>
      <c r="T124" s="125">
        <f>T125+T129+T185+T200</f>
        <v>0</v>
      </c>
      <c r="AT124" s="13" t="s">
        <v>73</v>
      </c>
      <c r="AU124" s="13" t="s">
        <v>117</v>
      </c>
      <c r="BK124" s="126">
        <f>BK125+BK129+BK185+BK200</f>
        <v>0</v>
      </c>
    </row>
    <row r="125" spans="2:65" s="11" customFormat="1" ht="25.9" customHeight="1">
      <c r="B125" s="127"/>
      <c r="D125" s="128" t="s">
        <v>73</v>
      </c>
      <c r="E125" s="129" t="s">
        <v>560</v>
      </c>
      <c r="F125" s="129" t="s">
        <v>561</v>
      </c>
      <c r="I125" s="130"/>
      <c r="J125" s="131">
        <f>BK125</f>
        <v>0</v>
      </c>
      <c r="L125" s="127"/>
      <c r="M125" s="132"/>
      <c r="P125" s="133">
        <f>SUM(P126:P128)</f>
        <v>0</v>
      </c>
      <c r="R125" s="133">
        <f>SUM(R126:R128)</f>
        <v>0</v>
      </c>
      <c r="T125" s="134">
        <f>SUM(T126:T128)</f>
        <v>0</v>
      </c>
      <c r="AR125" s="128" t="s">
        <v>81</v>
      </c>
      <c r="AT125" s="135" t="s">
        <v>73</v>
      </c>
      <c r="AU125" s="135" t="s">
        <v>74</v>
      </c>
      <c r="AY125" s="128" t="s">
        <v>147</v>
      </c>
      <c r="BK125" s="136">
        <f>SUM(BK126:BK128)</f>
        <v>0</v>
      </c>
    </row>
    <row r="126" spans="2:65" s="1" customFormat="1" ht="16.5" customHeight="1">
      <c r="B126" s="139"/>
      <c r="C126" s="140" t="s">
        <v>81</v>
      </c>
      <c r="D126" s="140" t="s">
        <v>149</v>
      </c>
      <c r="E126" s="141" t="s">
        <v>562</v>
      </c>
      <c r="F126" s="142" t="s">
        <v>563</v>
      </c>
      <c r="G126" s="143" t="s">
        <v>425</v>
      </c>
      <c r="H126" s="144">
        <v>1</v>
      </c>
      <c r="I126" s="145"/>
      <c r="J126" s="146">
        <f>ROUND(I126*H126,2)</f>
        <v>0</v>
      </c>
      <c r="K126" s="147"/>
      <c r="L126" s="28"/>
      <c r="M126" s="148" t="s">
        <v>1</v>
      </c>
      <c r="N126" s="149" t="s">
        <v>40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153</v>
      </c>
      <c r="AT126" s="152" t="s">
        <v>149</v>
      </c>
      <c r="AU126" s="152" t="s">
        <v>81</v>
      </c>
      <c r="AY126" s="13" t="s">
        <v>147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3" t="s">
        <v>86</v>
      </c>
      <c r="BK126" s="153">
        <f>ROUND(I126*H126,2)</f>
        <v>0</v>
      </c>
      <c r="BL126" s="13" t="s">
        <v>153</v>
      </c>
      <c r="BM126" s="152" t="s">
        <v>86</v>
      </c>
    </row>
    <row r="127" spans="2:65" s="1" customFormat="1" ht="24.2" customHeight="1">
      <c r="B127" s="139"/>
      <c r="C127" s="154" t="s">
        <v>86</v>
      </c>
      <c r="D127" s="154" t="s">
        <v>235</v>
      </c>
      <c r="E127" s="155" t="s">
        <v>564</v>
      </c>
      <c r="F127" s="156" t="s">
        <v>565</v>
      </c>
      <c r="G127" s="157" t="s">
        <v>425</v>
      </c>
      <c r="H127" s="158">
        <v>1</v>
      </c>
      <c r="I127" s="159"/>
      <c r="J127" s="160">
        <f>ROUND(I127*H127,2)</f>
        <v>0</v>
      </c>
      <c r="K127" s="161"/>
      <c r="L127" s="162"/>
      <c r="M127" s="163" t="s">
        <v>1</v>
      </c>
      <c r="N127" s="164" t="s">
        <v>40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177</v>
      </c>
      <c r="AT127" s="152" t="s">
        <v>235</v>
      </c>
      <c r="AU127" s="152" t="s">
        <v>81</v>
      </c>
      <c r="AY127" s="13" t="s">
        <v>147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3" t="s">
        <v>86</v>
      </c>
      <c r="BK127" s="153">
        <f>ROUND(I127*H127,2)</f>
        <v>0</v>
      </c>
      <c r="BL127" s="13" t="s">
        <v>153</v>
      </c>
      <c r="BM127" s="152" t="s">
        <v>153</v>
      </c>
    </row>
    <row r="128" spans="2:65" s="1" customFormat="1" ht="24.2" customHeight="1">
      <c r="B128" s="139"/>
      <c r="C128" s="154" t="s">
        <v>158</v>
      </c>
      <c r="D128" s="154" t="s">
        <v>235</v>
      </c>
      <c r="E128" s="155" t="s">
        <v>566</v>
      </c>
      <c r="F128" s="156" t="s">
        <v>567</v>
      </c>
      <c r="G128" s="157" t="s">
        <v>450</v>
      </c>
      <c r="H128" s="158">
        <v>1</v>
      </c>
      <c r="I128" s="159"/>
      <c r="J128" s="160">
        <f>ROUND(I128*H128,2)</f>
        <v>0</v>
      </c>
      <c r="K128" s="161"/>
      <c r="L128" s="162"/>
      <c r="M128" s="163" t="s">
        <v>1</v>
      </c>
      <c r="N128" s="164" t="s">
        <v>40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177</v>
      </c>
      <c r="AT128" s="152" t="s">
        <v>235</v>
      </c>
      <c r="AU128" s="152" t="s">
        <v>81</v>
      </c>
      <c r="AY128" s="13" t="s">
        <v>147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3" t="s">
        <v>86</v>
      </c>
      <c r="BK128" s="153">
        <f>ROUND(I128*H128,2)</f>
        <v>0</v>
      </c>
      <c r="BL128" s="13" t="s">
        <v>153</v>
      </c>
      <c r="BM128" s="152" t="s">
        <v>169</v>
      </c>
    </row>
    <row r="129" spans="2:65" s="11" customFormat="1" ht="25.9" customHeight="1">
      <c r="B129" s="127"/>
      <c r="D129" s="128" t="s">
        <v>73</v>
      </c>
      <c r="E129" s="129" t="s">
        <v>568</v>
      </c>
      <c r="F129" s="129" t="s">
        <v>569</v>
      </c>
      <c r="I129" s="130"/>
      <c r="J129" s="131">
        <f>BK129</f>
        <v>0</v>
      </c>
      <c r="L129" s="127"/>
      <c r="M129" s="132"/>
      <c r="P129" s="133">
        <f>SUM(P130:P184)</f>
        <v>0</v>
      </c>
      <c r="R129" s="133">
        <f>SUM(R130:R184)</f>
        <v>0</v>
      </c>
      <c r="T129" s="134">
        <f>SUM(T130:T184)</f>
        <v>0</v>
      </c>
      <c r="AR129" s="128" t="s">
        <v>81</v>
      </c>
      <c r="AT129" s="135" t="s">
        <v>73</v>
      </c>
      <c r="AU129" s="135" t="s">
        <v>74</v>
      </c>
      <c r="AY129" s="128" t="s">
        <v>147</v>
      </c>
      <c r="BK129" s="136">
        <f>SUM(BK130:BK184)</f>
        <v>0</v>
      </c>
    </row>
    <row r="130" spans="2:65" s="1" customFormat="1" ht="24.2" customHeight="1">
      <c r="B130" s="139"/>
      <c r="C130" s="140" t="s">
        <v>153</v>
      </c>
      <c r="D130" s="140" t="s">
        <v>149</v>
      </c>
      <c r="E130" s="141" t="s">
        <v>570</v>
      </c>
      <c r="F130" s="142" t="s">
        <v>571</v>
      </c>
      <c r="G130" s="143" t="s">
        <v>425</v>
      </c>
      <c r="H130" s="144">
        <v>1</v>
      </c>
      <c r="I130" s="145"/>
      <c r="J130" s="146">
        <f t="shared" ref="J130:J161" si="0">ROUND(I130*H130,2)</f>
        <v>0</v>
      </c>
      <c r="K130" s="147"/>
      <c r="L130" s="28"/>
      <c r="M130" s="148" t="s">
        <v>1</v>
      </c>
      <c r="N130" s="149" t="s">
        <v>40</v>
      </c>
      <c r="P130" s="150">
        <f t="shared" ref="P130:P161" si="1">O130*H130</f>
        <v>0</v>
      </c>
      <c r="Q130" s="150">
        <v>0</v>
      </c>
      <c r="R130" s="150">
        <f t="shared" ref="R130:R161" si="2">Q130*H130</f>
        <v>0</v>
      </c>
      <c r="S130" s="150">
        <v>0</v>
      </c>
      <c r="T130" s="151">
        <f t="shared" ref="T130:T161" si="3">S130*H130</f>
        <v>0</v>
      </c>
      <c r="AR130" s="152" t="s">
        <v>153</v>
      </c>
      <c r="AT130" s="152" t="s">
        <v>149</v>
      </c>
      <c r="AU130" s="152" t="s">
        <v>81</v>
      </c>
      <c r="AY130" s="13" t="s">
        <v>147</v>
      </c>
      <c r="BE130" s="153">
        <f t="shared" ref="BE130:BE161" si="4">IF(N130="základná",J130,0)</f>
        <v>0</v>
      </c>
      <c r="BF130" s="153">
        <f t="shared" ref="BF130:BF161" si="5">IF(N130="znížená",J130,0)</f>
        <v>0</v>
      </c>
      <c r="BG130" s="153">
        <f t="shared" ref="BG130:BG161" si="6">IF(N130="zákl. prenesená",J130,0)</f>
        <v>0</v>
      </c>
      <c r="BH130" s="153">
        <f t="shared" ref="BH130:BH161" si="7">IF(N130="zníž. prenesená",J130,0)</f>
        <v>0</v>
      </c>
      <c r="BI130" s="153">
        <f t="shared" ref="BI130:BI161" si="8">IF(N130="nulová",J130,0)</f>
        <v>0</v>
      </c>
      <c r="BJ130" s="13" t="s">
        <v>86</v>
      </c>
      <c r="BK130" s="153">
        <f t="shared" ref="BK130:BK161" si="9">ROUND(I130*H130,2)</f>
        <v>0</v>
      </c>
      <c r="BL130" s="13" t="s">
        <v>153</v>
      </c>
      <c r="BM130" s="152" t="s">
        <v>177</v>
      </c>
    </row>
    <row r="131" spans="2:65" s="1" customFormat="1" ht="16.5" customHeight="1">
      <c r="B131" s="139"/>
      <c r="C131" s="154" t="s">
        <v>165</v>
      </c>
      <c r="D131" s="154" t="s">
        <v>235</v>
      </c>
      <c r="E131" s="155" t="s">
        <v>572</v>
      </c>
      <c r="F131" s="156" t="s">
        <v>573</v>
      </c>
      <c r="G131" s="157" t="s">
        <v>425</v>
      </c>
      <c r="H131" s="158">
        <v>1</v>
      </c>
      <c r="I131" s="159"/>
      <c r="J131" s="160">
        <f t="shared" si="0"/>
        <v>0</v>
      </c>
      <c r="K131" s="161"/>
      <c r="L131" s="162"/>
      <c r="M131" s="163" t="s">
        <v>1</v>
      </c>
      <c r="N131" s="164" t="s">
        <v>40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177</v>
      </c>
      <c r="AT131" s="152" t="s">
        <v>235</v>
      </c>
      <c r="AU131" s="152" t="s">
        <v>81</v>
      </c>
      <c r="AY131" s="13" t="s">
        <v>147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86</v>
      </c>
      <c r="BK131" s="153">
        <f t="shared" si="9"/>
        <v>0</v>
      </c>
      <c r="BL131" s="13" t="s">
        <v>153</v>
      </c>
      <c r="BM131" s="152" t="s">
        <v>185</v>
      </c>
    </row>
    <row r="132" spans="2:65" s="1" customFormat="1" ht="24.2" customHeight="1">
      <c r="B132" s="139"/>
      <c r="C132" s="140" t="s">
        <v>169</v>
      </c>
      <c r="D132" s="140" t="s">
        <v>149</v>
      </c>
      <c r="E132" s="141" t="s">
        <v>574</v>
      </c>
      <c r="F132" s="142" t="s">
        <v>575</v>
      </c>
      <c r="G132" s="143" t="s">
        <v>293</v>
      </c>
      <c r="H132" s="144">
        <v>150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40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153</v>
      </c>
      <c r="AT132" s="152" t="s">
        <v>149</v>
      </c>
      <c r="AU132" s="152" t="s">
        <v>81</v>
      </c>
      <c r="AY132" s="13" t="s">
        <v>147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86</v>
      </c>
      <c r="BK132" s="153">
        <f t="shared" si="9"/>
        <v>0</v>
      </c>
      <c r="BL132" s="13" t="s">
        <v>153</v>
      </c>
      <c r="BM132" s="152" t="s">
        <v>194</v>
      </c>
    </row>
    <row r="133" spans="2:65" s="1" customFormat="1" ht="16.5" customHeight="1">
      <c r="B133" s="139"/>
      <c r="C133" s="154" t="s">
        <v>173</v>
      </c>
      <c r="D133" s="154" t="s">
        <v>235</v>
      </c>
      <c r="E133" s="155" t="s">
        <v>576</v>
      </c>
      <c r="F133" s="156" t="s">
        <v>577</v>
      </c>
      <c r="G133" s="157" t="s">
        <v>425</v>
      </c>
      <c r="H133" s="158">
        <v>15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177</v>
      </c>
      <c r="AT133" s="152" t="s">
        <v>235</v>
      </c>
      <c r="AU133" s="152" t="s">
        <v>81</v>
      </c>
      <c r="AY133" s="13" t="s">
        <v>147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3">
        <f t="shared" si="9"/>
        <v>0</v>
      </c>
      <c r="BL133" s="13" t="s">
        <v>153</v>
      </c>
      <c r="BM133" s="152" t="s">
        <v>203</v>
      </c>
    </row>
    <row r="134" spans="2:65" s="1" customFormat="1" ht="16.5" customHeight="1">
      <c r="B134" s="139"/>
      <c r="C134" s="154" t="s">
        <v>177</v>
      </c>
      <c r="D134" s="154" t="s">
        <v>235</v>
      </c>
      <c r="E134" s="155" t="s">
        <v>578</v>
      </c>
      <c r="F134" s="156" t="s">
        <v>579</v>
      </c>
      <c r="G134" s="157" t="s">
        <v>293</v>
      </c>
      <c r="H134" s="158">
        <v>150</v>
      </c>
      <c r="I134" s="159"/>
      <c r="J134" s="160">
        <f t="shared" si="0"/>
        <v>0</v>
      </c>
      <c r="K134" s="161"/>
      <c r="L134" s="162"/>
      <c r="M134" s="163" t="s">
        <v>1</v>
      </c>
      <c r="N134" s="164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177</v>
      </c>
      <c r="AT134" s="152" t="s">
        <v>235</v>
      </c>
      <c r="AU134" s="152" t="s">
        <v>81</v>
      </c>
      <c r="AY134" s="13" t="s">
        <v>147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3">
        <f t="shared" si="9"/>
        <v>0</v>
      </c>
      <c r="BL134" s="13" t="s">
        <v>153</v>
      </c>
      <c r="BM134" s="152" t="s">
        <v>212</v>
      </c>
    </row>
    <row r="135" spans="2:65" s="1" customFormat="1" ht="24.2" customHeight="1">
      <c r="B135" s="139"/>
      <c r="C135" s="140" t="s">
        <v>181</v>
      </c>
      <c r="D135" s="140" t="s">
        <v>149</v>
      </c>
      <c r="E135" s="141" t="s">
        <v>580</v>
      </c>
      <c r="F135" s="142" t="s">
        <v>581</v>
      </c>
      <c r="G135" s="143" t="s">
        <v>293</v>
      </c>
      <c r="H135" s="144">
        <v>70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153</v>
      </c>
      <c r="AT135" s="152" t="s">
        <v>149</v>
      </c>
      <c r="AU135" s="152" t="s">
        <v>81</v>
      </c>
      <c r="AY135" s="13" t="s">
        <v>147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3">
        <f t="shared" si="9"/>
        <v>0</v>
      </c>
      <c r="BL135" s="13" t="s">
        <v>153</v>
      </c>
      <c r="BM135" s="152" t="s">
        <v>223</v>
      </c>
    </row>
    <row r="136" spans="2:65" s="1" customFormat="1" ht="16.5" customHeight="1">
      <c r="B136" s="139"/>
      <c r="C136" s="154" t="s">
        <v>185</v>
      </c>
      <c r="D136" s="154" t="s">
        <v>235</v>
      </c>
      <c r="E136" s="155" t="s">
        <v>582</v>
      </c>
      <c r="F136" s="156" t="s">
        <v>583</v>
      </c>
      <c r="G136" s="157" t="s">
        <v>293</v>
      </c>
      <c r="H136" s="158">
        <v>70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177</v>
      </c>
      <c r="AT136" s="152" t="s">
        <v>235</v>
      </c>
      <c r="AU136" s="152" t="s">
        <v>81</v>
      </c>
      <c r="AY136" s="13" t="s">
        <v>147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3">
        <f t="shared" si="9"/>
        <v>0</v>
      </c>
      <c r="BL136" s="13" t="s">
        <v>153</v>
      </c>
      <c r="BM136" s="152" t="s">
        <v>7</v>
      </c>
    </row>
    <row r="137" spans="2:65" s="1" customFormat="1" ht="16.5" customHeight="1">
      <c r="B137" s="139"/>
      <c r="C137" s="154" t="s">
        <v>189</v>
      </c>
      <c r="D137" s="154" t="s">
        <v>235</v>
      </c>
      <c r="E137" s="155" t="s">
        <v>584</v>
      </c>
      <c r="F137" s="156" t="s">
        <v>585</v>
      </c>
      <c r="G137" s="157" t="s">
        <v>425</v>
      </c>
      <c r="H137" s="158">
        <v>7</v>
      </c>
      <c r="I137" s="159"/>
      <c r="J137" s="160">
        <f t="shared" si="0"/>
        <v>0</v>
      </c>
      <c r="K137" s="161"/>
      <c r="L137" s="162"/>
      <c r="M137" s="163" t="s">
        <v>1</v>
      </c>
      <c r="N137" s="164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177</v>
      </c>
      <c r="AT137" s="152" t="s">
        <v>235</v>
      </c>
      <c r="AU137" s="152" t="s">
        <v>81</v>
      </c>
      <c r="AY137" s="13" t="s">
        <v>147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3">
        <f t="shared" si="9"/>
        <v>0</v>
      </c>
      <c r="BL137" s="13" t="s">
        <v>153</v>
      </c>
      <c r="BM137" s="152" t="s">
        <v>247</v>
      </c>
    </row>
    <row r="138" spans="2:65" s="1" customFormat="1" ht="24.2" customHeight="1">
      <c r="B138" s="139"/>
      <c r="C138" s="140" t="s">
        <v>194</v>
      </c>
      <c r="D138" s="140" t="s">
        <v>149</v>
      </c>
      <c r="E138" s="141" t="s">
        <v>586</v>
      </c>
      <c r="F138" s="142" t="s">
        <v>587</v>
      </c>
      <c r="G138" s="143" t="s">
        <v>425</v>
      </c>
      <c r="H138" s="144">
        <v>22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153</v>
      </c>
      <c r="AT138" s="152" t="s">
        <v>149</v>
      </c>
      <c r="AU138" s="152" t="s">
        <v>81</v>
      </c>
      <c r="AY138" s="13" t="s">
        <v>147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3">
        <f t="shared" si="9"/>
        <v>0</v>
      </c>
      <c r="BL138" s="13" t="s">
        <v>153</v>
      </c>
      <c r="BM138" s="152" t="s">
        <v>255</v>
      </c>
    </row>
    <row r="139" spans="2:65" s="1" customFormat="1" ht="16.5" customHeight="1">
      <c r="B139" s="139"/>
      <c r="C139" s="154" t="s">
        <v>199</v>
      </c>
      <c r="D139" s="154" t="s">
        <v>235</v>
      </c>
      <c r="E139" s="155" t="s">
        <v>588</v>
      </c>
      <c r="F139" s="156" t="s">
        <v>589</v>
      </c>
      <c r="G139" s="157" t="s">
        <v>425</v>
      </c>
      <c r="H139" s="158">
        <v>22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177</v>
      </c>
      <c r="AT139" s="152" t="s">
        <v>235</v>
      </c>
      <c r="AU139" s="152" t="s">
        <v>81</v>
      </c>
      <c r="AY139" s="13" t="s">
        <v>147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3">
        <f t="shared" si="9"/>
        <v>0</v>
      </c>
      <c r="BL139" s="13" t="s">
        <v>153</v>
      </c>
      <c r="BM139" s="152" t="s">
        <v>263</v>
      </c>
    </row>
    <row r="140" spans="2:65" s="1" customFormat="1" ht="37.9" customHeight="1">
      <c r="B140" s="139"/>
      <c r="C140" s="140" t="s">
        <v>203</v>
      </c>
      <c r="D140" s="140" t="s">
        <v>149</v>
      </c>
      <c r="E140" s="141" t="s">
        <v>590</v>
      </c>
      <c r="F140" s="142" t="s">
        <v>591</v>
      </c>
      <c r="G140" s="143" t="s">
        <v>425</v>
      </c>
      <c r="H140" s="144">
        <v>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40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153</v>
      </c>
      <c r="AT140" s="152" t="s">
        <v>149</v>
      </c>
      <c r="AU140" s="152" t="s">
        <v>81</v>
      </c>
      <c r="AY140" s="13" t="s">
        <v>147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86</v>
      </c>
      <c r="BK140" s="153">
        <f t="shared" si="9"/>
        <v>0</v>
      </c>
      <c r="BL140" s="13" t="s">
        <v>153</v>
      </c>
      <c r="BM140" s="152" t="s">
        <v>271</v>
      </c>
    </row>
    <row r="141" spans="2:65" s="1" customFormat="1" ht="24.2" customHeight="1">
      <c r="B141" s="139"/>
      <c r="C141" s="154" t="s">
        <v>208</v>
      </c>
      <c r="D141" s="154" t="s">
        <v>235</v>
      </c>
      <c r="E141" s="155" t="s">
        <v>592</v>
      </c>
      <c r="F141" s="156" t="s">
        <v>593</v>
      </c>
      <c r="G141" s="157" t="s">
        <v>425</v>
      </c>
      <c r="H141" s="158">
        <v>1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40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177</v>
      </c>
      <c r="AT141" s="152" t="s">
        <v>235</v>
      </c>
      <c r="AU141" s="152" t="s">
        <v>81</v>
      </c>
      <c r="AY141" s="13" t="s">
        <v>147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86</v>
      </c>
      <c r="BK141" s="153">
        <f t="shared" si="9"/>
        <v>0</v>
      </c>
      <c r="BL141" s="13" t="s">
        <v>153</v>
      </c>
      <c r="BM141" s="152" t="s">
        <v>279</v>
      </c>
    </row>
    <row r="142" spans="2:65" s="1" customFormat="1" ht="16.5" customHeight="1">
      <c r="B142" s="139"/>
      <c r="C142" s="140" t="s">
        <v>212</v>
      </c>
      <c r="D142" s="140" t="s">
        <v>149</v>
      </c>
      <c r="E142" s="141" t="s">
        <v>594</v>
      </c>
      <c r="F142" s="142" t="s">
        <v>595</v>
      </c>
      <c r="G142" s="143" t="s">
        <v>425</v>
      </c>
      <c r="H142" s="144">
        <v>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40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153</v>
      </c>
      <c r="AT142" s="152" t="s">
        <v>149</v>
      </c>
      <c r="AU142" s="152" t="s">
        <v>81</v>
      </c>
      <c r="AY142" s="13" t="s">
        <v>147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86</v>
      </c>
      <c r="BK142" s="153">
        <f t="shared" si="9"/>
        <v>0</v>
      </c>
      <c r="BL142" s="13" t="s">
        <v>153</v>
      </c>
      <c r="BM142" s="152" t="s">
        <v>238</v>
      </c>
    </row>
    <row r="143" spans="2:65" s="1" customFormat="1" ht="16.5" customHeight="1">
      <c r="B143" s="139"/>
      <c r="C143" s="154" t="s">
        <v>217</v>
      </c>
      <c r="D143" s="154" t="s">
        <v>235</v>
      </c>
      <c r="E143" s="155" t="s">
        <v>596</v>
      </c>
      <c r="F143" s="156" t="s">
        <v>597</v>
      </c>
      <c r="G143" s="157" t="s">
        <v>425</v>
      </c>
      <c r="H143" s="158">
        <v>1</v>
      </c>
      <c r="I143" s="159"/>
      <c r="J143" s="160">
        <f t="shared" si="0"/>
        <v>0</v>
      </c>
      <c r="K143" s="161"/>
      <c r="L143" s="162"/>
      <c r="M143" s="163" t="s">
        <v>1</v>
      </c>
      <c r="N143" s="164" t="s">
        <v>40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177</v>
      </c>
      <c r="AT143" s="152" t="s">
        <v>235</v>
      </c>
      <c r="AU143" s="152" t="s">
        <v>81</v>
      </c>
      <c r="AY143" s="13" t="s">
        <v>147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86</v>
      </c>
      <c r="BK143" s="153">
        <f t="shared" si="9"/>
        <v>0</v>
      </c>
      <c r="BL143" s="13" t="s">
        <v>153</v>
      </c>
      <c r="BM143" s="152" t="s">
        <v>295</v>
      </c>
    </row>
    <row r="144" spans="2:65" s="1" customFormat="1" ht="21.75" customHeight="1">
      <c r="B144" s="139"/>
      <c r="C144" s="140" t="s">
        <v>223</v>
      </c>
      <c r="D144" s="140" t="s">
        <v>149</v>
      </c>
      <c r="E144" s="141" t="s">
        <v>598</v>
      </c>
      <c r="F144" s="142" t="s">
        <v>599</v>
      </c>
      <c r="G144" s="143" t="s">
        <v>425</v>
      </c>
      <c r="H144" s="144">
        <v>3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40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153</v>
      </c>
      <c r="AT144" s="152" t="s">
        <v>149</v>
      </c>
      <c r="AU144" s="152" t="s">
        <v>81</v>
      </c>
      <c r="AY144" s="13" t="s">
        <v>147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86</v>
      </c>
      <c r="BK144" s="153">
        <f t="shared" si="9"/>
        <v>0</v>
      </c>
      <c r="BL144" s="13" t="s">
        <v>153</v>
      </c>
      <c r="BM144" s="152" t="s">
        <v>303</v>
      </c>
    </row>
    <row r="145" spans="2:65" s="1" customFormat="1" ht="21.75" customHeight="1">
      <c r="B145" s="139"/>
      <c r="C145" s="154" t="s">
        <v>231</v>
      </c>
      <c r="D145" s="154" t="s">
        <v>235</v>
      </c>
      <c r="E145" s="155" t="s">
        <v>600</v>
      </c>
      <c r="F145" s="156" t="s">
        <v>601</v>
      </c>
      <c r="G145" s="157" t="s">
        <v>425</v>
      </c>
      <c r="H145" s="158">
        <v>3</v>
      </c>
      <c r="I145" s="159"/>
      <c r="J145" s="160">
        <f t="shared" si="0"/>
        <v>0</v>
      </c>
      <c r="K145" s="161"/>
      <c r="L145" s="162"/>
      <c r="M145" s="163" t="s">
        <v>1</v>
      </c>
      <c r="N145" s="164" t="s">
        <v>40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177</v>
      </c>
      <c r="AT145" s="152" t="s">
        <v>235</v>
      </c>
      <c r="AU145" s="152" t="s">
        <v>81</v>
      </c>
      <c r="AY145" s="13" t="s">
        <v>147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86</v>
      </c>
      <c r="BK145" s="153">
        <f t="shared" si="9"/>
        <v>0</v>
      </c>
      <c r="BL145" s="13" t="s">
        <v>153</v>
      </c>
      <c r="BM145" s="152" t="s">
        <v>311</v>
      </c>
    </row>
    <row r="146" spans="2:65" s="1" customFormat="1" ht="24.2" customHeight="1">
      <c r="B146" s="139"/>
      <c r="C146" s="140" t="s">
        <v>7</v>
      </c>
      <c r="D146" s="140" t="s">
        <v>149</v>
      </c>
      <c r="E146" s="141" t="s">
        <v>602</v>
      </c>
      <c r="F146" s="142" t="s">
        <v>603</v>
      </c>
      <c r="G146" s="143" t="s">
        <v>425</v>
      </c>
      <c r="H146" s="144">
        <v>3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40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153</v>
      </c>
      <c r="AT146" s="152" t="s">
        <v>149</v>
      </c>
      <c r="AU146" s="152" t="s">
        <v>81</v>
      </c>
      <c r="AY146" s="13" t="s">
        <v>147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86</v>
      </c>
      <c r="BK146" s="153">
        <f t="shared" si="9"/>
        <v>0</v>
      </c>
      <c r="BL146" s="13" t="s">
        <v>153</v>
      </c>
      <c r="BM146" s="152" t="s">
        <v>319</v>
      </c>
    </row>
    <row r="147" spans="2:65" s="1" customFormat="1" ht="16.5" customHeight="1">
      <c r="B147" s="139"/>
      <c r="C147" s="154" t="s">
        <v>240</v>
      </c>
      <c r="D147" s="154" t="s">
        <v>235</v>
      </c>
      <c r="E147" s="155" t="s">
        <v>604</v>
      </c>
      <c r="F147" s="156" t="s">
        <v>605</v>
      </c>
      <c r="G147" s="157" t="s">
        <v>425</v>
      </c>
      <c r="H147" s="158">
        <v>3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40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177</v>
      </c>
      <c r="AT147" s="152" t="s">
        <v>235</v>
      </c>
      <c r="AU147" s="152" t="s">
        <v>81</v>
      </c>
      <c r="AY147" s="13" t="s">
        <v>147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86</v>
      </c>
      <c r="BK147" s="153">
        <f t="shared" si="9"/>
        <v>0</v>
      </c>
      <c r="BL147" s="13" t="s">
        <v>153</v>
      </c>
      <c r="BM147" s="152" t="s">
        <v>330</v>
      </c>
    </row>
    <row r="148" spans="2:65" s="1" customFormat="1" ht="24.2" customHeight="1">
      <c r="B148" s="139"/>
      <c r="C148" s="140" t="s">
        <v>247</v>
      </c>
      <c r="D148" s="140" t="s">
        <v>149</v>
      </c>
      <c r="E148" s="141" t="s">
        <v>606</v>
      </c>
      <c r="F148" s="142" t="s">
        <v>607</v>
      </c>
      <c r="G148" s="143" t="s">
        <v>425</v>
      </c>
      <c r="H148" s="144">
        <v>14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40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153</v>
      </c>
      <c r="AT148" s="152" t="s">
        <v>149</v>
      </c>
      <c r="AU148" s="152" t="s">
        <v>81</v>
      </c>
      <c r="AY148" s="13" t="s">
        <v>147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86</v>
      </c>
      <c r="BK148" s="153">
        <f t="shared" si="9"/>
        <v>0</v>
      </c>
      <c r="BL148" s="13" t="s">
        <v>153</v>
      </c>
      <c r="BM148" s="152" t="s">
        <v>338</v>
      </c>
    </row>
    <row r="149" spans="2:65" s="1" customFormat="1" ht="16.5" customHeight="1">
      <c r="B149" s="139"/>
      <c r="C149" s="154" t="s">
        <v>251</v>
      </c>
      <c r="D149" s="154" t="s">
        <v>235</v>
      </c>
      <c r="E149" s="155" t="s">
        <v>608</v>
      </c>
      <c r="F149" s="156" t="s">
        <v>609</v>
      </c>
      <c r="G149" s="157" t="s">
        <v>425</v>
      </c>
      <c r="H149" s="158">
        <v>14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40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177</v>
      </c>
      <c r="AT149" s="152" t="s">
        <v>235</v>
      </c>
      <c r="AU149" s="152" t="s">
        <v>81</v>
      </c>
      <c r="AY149" s="13" t="s">
        <v>147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86</v>
      </c>
      <c r="BK149" s="153">
        <f t="shared" si="9"/>
        <v>0</v>
      </c>
      <c r="BL149" s="13" t="s">
        <v>153</v>
      </c>
      <c r="BM149" s="152" t="s">
        <v>346</v>
      </c>
    </row>
    <row r="150" spans="2:65" s="1" customFormat="1" ht="16.5" customHeight="1">
      <c r="B150" s="139"/>
      <c r="C150" s="140" t="s">
        <v>255</v>
      </c>
      <c r="D150" s="140" t="s">
        <v>149</v>
      </c>
      <c r="E150" s="141" t="s">
        <v>610</v>
      </c>
      <c r="F150" s="142" t="s">
        <v>611</v>
      </c>
      <c r="G150" s="143" t="s">
        <v>425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40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153</v>
      </c>
      <c r="AT150" s="152" t="s">
        <v>149</v>
      </c>
      <c r="AU150" s="152" t="s">
        <v>81</v>
      </c>
      <c r="AY150" s="13" t="s">
        <v>147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86</v>
      </c>
      <c r="BK150" s="153">
        <f t="shared" si="9"/>
        <v>0</v>
      </c>
      <c r="BL150" s="13" t="s">
        <v>153</v>
      </c>
      <c r="BM150" s="152" t="s">
        <v>352</v>
      </c>
    </row>
    <row r="151" spans="2:65" s="1" customFormat="1" ht="16.5" customHeight="1">
      <c r="B151" s="139"/>
      <c r="C151" s="154" t="s">
        <v>259</v>
      </c>
      <c r="D151" s="154" t="s">
        <v>235</v>
      </c>
      <c r="E151" s="155" t="s">
        <v>612</v>
      </c>
      <c r="F151" s="156" t="s">
        <v>611</v>
      </c>
      <c r="G151" s="157" t="s">
        <v>425</v>
      </c>
      <c r="H151" s="158">
        <v>1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40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177</v>
      </c>
      <c r="AT151" s="152" t="s">
        <v>235</v>
      </c>
      <c r="AU151" s="152" t="s">
        <v>81</v>
      </c>
      <c r="AY151" s="13" t="s">
        <v>147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86</v>
      </c>
      <c r="BK151" s="153">
        <f t="shared" si="9"/>
        <v>0</v>
      </c>
      <c r="BL151" s="13" t="s">
        <v>153</v>
      </c>
      <c r="BM151" s="152" t="s">
        <v>362</v>
      </c>
    </row>
    <row r="152" spans="2:65" s="1" customFormat="1" ht="21.75" customHeight="1">
      <c r="B152" s="139"/>
      <c r="C152" s="140" t="s">
        <v>263</v>
      </c>
      <c r="D152" s="140" t="s">
        <v>149</v>
      </c>
      <c r="E152" s="141" t="s">
        <v>613</v>
      </c>
      <c r="F152" s="142" t="s">
        <v>614</v>
      </c>
      <c r="G152" s="143" t="s">
        <v>425</v>
      </c>
      <c r="H152" s="144">
        <v>3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40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153</v>
      </c>
      <c r="AT152" s="152" t="s">
        <v>149</v>
      </c>
      <c r="AU152" s="152" t="s">
        <v>81</v>
      </c>
      <c r="AY152" s="13" t="s">
        <v>147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86</v>
      </c>
      <c r="BK152" s="153">
        <f t="shared" si="9"/>
        <v>0</v>
      </c>
      <c r="BL152" s="13" t="s">
        <v>153</v>
      </c>
      <c r="BM152" s="152" t="s">
        <v>370</v>
      </c>
    </row>
    <row r="153" spans="2:65" s="1" customFormat="1" ht="16.5" customHeight="1">
      <c r="B153" s="139"/>
      <c r="C153" s="154" t="s">
        <v>267</v>
      </c>
      <c r="D153" s="154" t="s">
        <v>235</v>
      </c>
      <c r="E153" s="155" t="s">
        <v>615</v>
      </c>
      <c r="F153" s="156" t="s">
        <v>616</v>
      </c>
      <c r="G153" s="157" t="s">
        <v>425</v>
      </c>
      <c r="H153" s="158">
        <v>3</v>
      </c>
      <c r="I153" s="159"/>
      <c r="J153" s="160">
        <f t="shared" si="0"/>
        <v>0</v>
      </c>
      <c r="K153" s="161"/>
      <c r="L153" s="162"/>
      <c r="M153" s="163" t="s">
        <v>1</v>
      </c>
      <c r="N153" s="164" t="s">
        <v>40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177</v>
      </c>
      <c r="AT153" s="152" t="s">
        <v>235</v>
      </c>
      <c r="AU153" s="152" t="s">
        <v>81</v>
      </c>
      <c r="AY153" s="13" t="s">
        <v>147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86</v>
      </c>
      <c r="BK153" s="153">
        <f t="shared" si="9"/>
        <v>0</v>
      </c>
      <c r="BL153" s="13" t="s">
        <v>153</v>
      </c>
      <c r="BM153" s="152" t="s">
        <v>380</v>
      </c>
    </row>
    <row r="154" spans="2:65" s="1" customFormat="1" ht="16.5" customHeight="1">
      <c r="B154" s="139"/>
      <c r="C154" s="154" t="s">
        <v>271</v>
      </c>
      <c r="D154" s="154" t="s">
        <v>235</v>
      </c>
      <c r="E154" s="155" t="s">
        <v>617</v>
      </c>
      <c r="F154" s="156" t="s">
        <v>618</v>
      </c>
      <c r="G154" s="157" t="s">
        <v>425</v>
      </c>
      <c r="H154" s="158">
        <v>3</v>
      </c>
      <c r="I154" s="159"/>
      <c r="J154" s="160">
        <f t="shared" si="0"/>
        <v>0</v>
      </c>
      <c r="K154" s="161"/>
      <c r="L154" s="162"/>
      <c r="M154" s="163" t="s">
        <v>1</v>
      </c>
      <c r="N154" s="164" t="s">
        <v>40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177</v>
      </c>
      <c r="AT154" s="152" t="s">
        <v>235</v>
      </c>
      <c r="AU154" s="152" t="s">
        <v>81</v>
      </c>
      <c r="AY154" s="13" t="s">
        <v>147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86</v>
      </c>
      <c r="BK154" s="153">
        <f t="shared" si="9"/>
        <v>0</v>
      </c>
      <c r="BL154" s="13" t="s">
        <v>153</v>
      </c>
      <c r="BM154" s="152" t="s">
        <v>388</v>
      </c>
    </row>
    <row r="155" spans="2:65" s="1" customFormat="1" ht="16.5" customHeight="1">
      <c r="B155" s="139"/>
      <c r="C155" s="140" t="s">
        <v>275</v>
      </c>
      <c r="D155" s="140" t="s">
        <v>149</v>
      </c>
      <c r="E155" s="141" t="s">
        <v>619</v>
      </c>
      <c r="F155" s="142" t="s">
        <v>620</v>
      </c>
      <c r="G155" s="143" t="s">
        <v>293</v>
      </c>
      <c r="H155" s="144">
        <v>15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40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153</v>
      </c>
      <c r="AT155" s="152" t="s">
        <v>149</v>
      </c>
      <c r="AU155" s="152" t="s">
        <v>81</v>
      </c>
      <c r="AY155" s="13" t="s">
        <v>147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86</v>
      </c>
      <c r="BK155" s="153">
        <f t="shared" si="9"/>
        <v>0</v>
      </c>
      <c r="BL155" s="13" t="s">
        <v>153</v>
      </c>
      <c r="BM155" s="152" t="s">
        <v>396</v>
      </c>
    </row>
    <row r="156" spans="2:65" s="1" customFormat="1" ht="24.2" customHeight="1">
      <c r="B156" s="139"/>
      <c r="C156" s="154" t="s">
        <v>279</v>
      </c>
      <c r="D156" s="154" t="s">
        <v>235</v>
      </c>
      <c r="E156" s="155" t="s">
        <v>621</v>
      </c>
      <c r="F156" s="156" t="s">
        <v>622</v>
      </c>
      <c r="G156" s="157" t="s">
        <v>293</v>
      </c>
      <c r="H156" s="158">
        <v>15</v>
      </c>
      <c r="I156" s="159"/>
      <c r="J156" s="160">
        <f t="shared" si="0"/>
        <v>0</v>
      </c>
      <c r="K156" s="161"/>
      <c r="L156" s="162"/>
      <c r="M156" s="163" t="s">
        <v>1</v>
      </c>
      <c r="N156" s="164" t="s">
        <v>40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177</v>
      </c>
      <c r="AT156" s="152" t="s">
        <v>235</v>
      </c>
      <c r="AU156" s="152" t="s">
        <v>81</v>
      </c>
      <c r="AY156" s="13" t="s">
        <v>147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86</v>
      </c>
      <c r="BK156" s="153">
        <f t="shared" si="9"/>
        <v>0</v>
      </c>
      <c r="BL156" s="13" t="s">
        <v>153</v>
      </c>
      <c r="BM156" s="152" t="s">
        <v>402</v>
      </c>
    </row>
    <row r="157" spans="2:65" s="1" customFormat="1" ht="16.5" customHeight="1">
      <c r="B157" s="139"/>
      <c r="C157" s="140" t="s">
        <v>281</v>
      </c>
      <c r="D157" s="140" t="s">
        <v>149</v>
      </c>
      <c r="E157" s="141" t="s">
        <v>623</v>
      </c>
      <c r="F157" s="142" t="s">
        <v>624</v>
      </c>
      <c r="G157" s="143" t="s">
        <v>293</v>
      </c>
      <c r="H157" s="144">
        <v>150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40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153</v>
      </c>
      <c r="AT157" s="152" t="s">
        <v>149</v>
      </c>
      <c r="AU157" s="152" t="s">
        <v>81</v>
      </c>
      <c r="AY157" s="13" t="s">
        <v>147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86</v>
      </c>
      <c r="BK157" s="153">
        <f t="shared" si="9"/>
        <v>0</v>
      </c>
      <c r="BL157" s="13" t="s">
        <v>153</v>
      </c>
      <c r="BM157" s="152" t="s">
        <v>409</v>
      </c>
    </row>
    <row r="158" spans="2:65" s="1" customFormat="1" ht="16.5" customHeight="1">
      <c r="B158" s="139"/>
      <c r="C158" s="154" t="s">
        <v>238</v>
      </c>
      <c r="D158" s="154" t="s">
        <v>235</v>
      </c>
      <c r="E158" s="155" t="s">
        <v>625</v>
      </c>
      <c r="F158" s="156" t="s">
        <v>626</v>
      </c>
      <c r="G158" s="157" t="s">
        <v>293</v>
      </c>
      <c r="H158" s="158">
        <v>150</v>
      </c>
      <c r="I158" s="159"/>
      <c r="J158" s="160">
        <f t="shared" si="0"/>
        <v>0</v>
      </c>
      <c r="K158" s="161"/>
      <c r="L158" s="162"/>
      <c r="M158" s="163" t="s">
        <v>1</v>
      </c>
      <c r="N158" s="164" t="s">
        <v>40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177</v>
      </c>
      <c r="AT158" s="152" t="s">
        <v>235</v>
      </c>
      <c r="AU158" s="152" t="s">
        <v>81</v>
      </c>
      <c r="AY158" s="13" t="s">
        <v>147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86</v>
      </c>
      <c r="BK158" s="153">
        <f t="shared" si="9"/>
        <v>0</v>
      </c>
      <c r="BL158" s="13" t="s">
        <v>153</v>
      </c>
      <c r="BM158" s="152" t="s">
        <v>417</v>
      </c>
    </row>
    <row r="159" spans="2:65" s="1" customFormat="1" ht="16.5" customHeight="1">
      <c r="B159" s="139"/>
      <c r="C159" s="140" t="s">
        <v>290</v>
      </c>
      <c r="D159" s="140" t="s">
        <v>149</v>
      </c>
      <c r="E159" s="141" t="s">
        <v>627</v>
      </c>
      <c r="F159" s="142" t="s">
        <v>628</v>
      </c>
      <c r="G159" s="143" t="s">
        <v>293</v>
      </c>
      <c r="H159" s="144">
        <v>25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40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153</v>
      </c>
      <c r="AT159" s="152" t="s">
        <v>149</v>
      </c>
      <c r="AU159" s="152" t="s">
        <v>81</v>
      </c>
      <c r="AY159" s="13" t="s">
        <v>147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86</v>
      </c>
      <c r="BK159" s="153">
        <f t="shared" si="9"/>
        <v>0</v>
      </c>
      <c r="BL159" s="13" t="s">
        <v>153</v>
      </c>
      <c r="BM159" s="152" t="s">
        <v>427</v>
      </c>
    </row>
    <row r="160" spans="2:65" s="1" customFormat="1" ht="16.5" customHeight="1">
      <c r="B160" s="139"/>
      <c r="C160" s="154" t="s">
        <v>295</v>
      </c>
      <c r="D160" s="154" t="s">
        <v>235</v>
      </c>
      <c r="E160" s="155" t="s">
        <v>629</v>
      </c>
      <c r="F160" s="156" t="s">
        <v>630</v>
      </c>
      <c r="G160" s="157" t="s">
        <v>293</v>
      </c>
      <c r="H160" s="158">
        <v>25</v>
      </c>
      <c r="I160" s="159"/>
      <c r="J160" s="160">
        <f t="shared" si="0"/>
        <v>0</v>
      </c>
      <c r="K160" s="161"/>
      <c r="L160" s="162"/>
      <c r="M160" s="163" t="s">
        <v>1</v>
      </c>
      <c r="N160" s="164" t="s">
        <v>40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177</v>
      </c>
      <c r="AT160" s="152" t="s">
        <v>235</v>
      </c>
      <c r="AU160" s="152" t="s">
        <v>81</v>
      </c>
      <c r="AY160" s="13" t="s">
        <v>147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86</v>
      </c>
      <c r="BK160" s="153">
        <f t="shared" si="9"/>
        <v>0</v>
      </c>
      <c r="BL160" s="13" t="s">
        <v>153</v>
      </c>
      <c r="BM160" s="152" t="s">
        <v>435</v>
      </c>
    </row>
    <row r="161" spans="2:65" s="1" customFormat="1" ht="16.5" customHeight="1">
      <c r="B161" s="139"/>
      <c r="C161" s="140" t="s">
        <v>299</v>
      </c>
      <c r="D161" s="140" t="s">
        <v>149</v>
      </c>
      <c r="E161" s="141" t="s">
        <v>631</v>
      </c>
      <c r="F161" s="142" t="s">
        <v>632</v>
      </c>
      <c r="G161" s="143" t="s">
        <v>293</v>
      </c>
      <c r="H161" s="144">
        <v>70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40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153</v>
      </c>
      <c r="AT161" s="152" t="s">
        <v>149</v>
      </c>
      <c r="AU161" s="152" t="s">
        <v>81</v>
      </c>
      <c r="AY161" s="13" t="s">
        <v>147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86</v>
      </c>
      <c r="BK161" s="153">
        <f t="shared" si="9"/>
        <v>0</v>
      </c>
      <c r="BL161" s="13" t="s">
        <v>153</v>
      </c>
      <c r="BM161" s="152" t="s">
        <v>443</v>
      </c>
    </row>
    <row r="162" spans="2:65" s="1" customFormat="1" ht="24.2" customHeight="1">
      <c r="B162" s="139"/>
      <c r="C162" s="154" t="s">
        <v>303</v>
      </c>
      <c r="D162" s="154" t="s">
        <v>235</v>
      </c>
      <c r="E162" s="155" t="s">
        <v>633</v>
      </c>
      <c r="F162" s="156" t="s">
        <v>634</v>
      </c>
      <c r="G162" s="157" t="s">
        <v>293</v>
      </c>
      <c r="H162" s="158">
        <v>70</v>
      </c>
      <c r="I162" s="159"/>
      <c r="J162" s="160">
        <f t="shared" ref="J162:J184" si="10">ROUND(I162*H162,2)</f>
        <v>0</v>
      </c>
      <c r="K162" s="161"/>
      <c r="L162" s="162"/>
      <c r="M162" s="163" t="s">
        <v>1</v>
      </c>
      <c r="N162" s="164" t="s">
        <v>40</v>
      </c>
      <c r="P162" s="150">
        <f t="shared" ref="P162:P184" si="11">O162*H162</f>
        <v>0</v>
      </c>
      <c r="Q162" s="150">
        <v>0</v>
      </c>
      <c r="R162" s="150">
        <f t="shared" ref="R162:R184" si="12">Q162*H162</f>
        <v>0</v>
      </c>
      <c r="S162" s="150">
        <v>0</v>
      </c>
      <c r="T162" s="151">
        <f t="shared" ref="T162:T184" si="13">S162*H162</f>
        <v>0</v>
      </c>
      <c r="AR162" s="152" t="s">
        <v>177</v>
      </c>
      <c r="AT162" s="152" t="s">
        <v>235</v>
      </c>
      <c r="AU162" s="152" t="s">
        <v>81</v>
      </c>
      <c r="AY162" s="13" t="s">
        <v>147</v>
      </c>
      <c r="BE162" s="153">
        <f t="shared" ref="BE162:BE184" si="14">IF(N162="základná",J162,0)</f>
        <v>0</v>
      </c>
      <c r="BF162" s="153">
        <f t="shared" ref="BF162:BF184" si="15">IF(N162="znížená",J162,0)</f>
        <v>0</v>
      </c>
      <c r="BG162" s="153">
        <f t="shared" ref="BG162:BG184" si="16">IF(N162="zákl. prenesená",J162,0)</f>
        <v>0</v>
      </c>
      <c r="BH162" s="153">
        <f t="shared" ref="BH162:BH184" si="17">IF(N162="zníž. prenesená",J162,0)</f>
        <v>0</v>
      </c>
      <c r="BI162" s="153">
        <f t="shared" ref="BI162:BI184" si="18">IF(N162="nulová",J162,0)</f>
        <v>0</v>
      </c>
      <c r="BJ162" s="13" t="s">
        <v>86</v>
      </c>
      <c r="BK162" s="153">
        <f t="shared" ref="BK162:BK184" si="19">ROUND(I162*H162,2)</f>
        <v>0</v>
      </c>
      <c r="BL162" s="13" t="s">
        <v>153</v>
      </c>
      <c r="BM162" s="152" t="s">
        <v>452</v>
      </c>
    </row>
    <row r="163" spans="2:65" s="1" customFormat="1" ht="16.5" customHeight="1">
      <c r="B163" s="139"/>
      <c r="C163" s="140" t="s">
        <v>307</v>
      </c>
      <c r="D163" s="140" t="s">
        <v>149</v>
      </c>
      <c r="E163" s="141" t="s">
        <v>635</v>
      </c>
      <c r="F163" s="142" t="s">
        <v>636</v>
      </c>
      <c r="G163" s="143" t="s">
        <v>425</v>
      </c>
      <c r="H163" s="144">
        <v>4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40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153</v>
      </c>
      <c r="AT163" s="152" t="s">
        <v>149</v>
      </c>
      <c r="AU163" s="152" t="s">
        <v>81</v>
      </c>
      <c r="AY163" s="13" t="s">
        <v>147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86</v>
      </c>
      <c r="BK163" s="153">
        <f t="shared" si="19"/>
        <v>0</v>
      </c>
      <c r="BL163" s="13" t="s">
        <v>153</v>
      </c>
      <c r="BM163" s="152" t="s">
        <v>460</v>
      </c>
    </row>
    <row r="164" spans="2:65" s="1" customFormat="1" ht="21.75" customHeight="1">
      <c r="B164" s="139"/>
      <c r="C164" s="140" t="s">
        <v>311</v>
      </c>
      <c r="D164" s="140" t="s">
        <v>149</v>
      </c>
      <c r="E164" s="141" t="s">
        <v>637</v>
      </c>
      <c r="F164" s="142" t="s">
        <v>638</v>
      </c>
      <c r="G164" s="143" t="s">
        <v>425</v>
      </c>
      <c r="H164" s="144">
        <v>9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40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153</v>
      </c>
      <c r="AT164" s="152" t="s">
        <v>149</v>
      </c>
      <c r="AU164" s="152" t="s">
        <v>81</v>
      </c>
      <c r="AY164" s="13" t="s">
        <v>147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86</v>
      </c>
      <c r="BK164" s="153">
        <f t="shared" si="19"/>
        <v>0</v>
      </c>
      <c r="BL164" s="13" t="s">
        <v>153</v>
      </c>
      <c r="BM164" s="152" t="s">
        <v>468</v>
      </c>
    </row>
    <row r="165" spans="2:65" s="1" customFormat="1" ht="16.5" customHeight="1">
      <c r="B165" s="139"/>
      <c r="C165" s="154" t="s">
        <v>315</v>
      </c>
      <c r="D165" s="154" t="s">
        <v>235</v>
      </c>
      <c r="E165" s="155" t="s">
        <v>639</v>
      </c>
      <c r="F165" s="156" t="s">
        <v>640</v>
      </c>
      <c r="G165" s="157" t="s">
        <v>425</v>
      </c>
      <c r="H165" s="158">
        <v>9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40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177</v>
      </c>
      <c r="AT165" s="152" t="s">
        <v>235</v>
      </c>
      <c r="AU165" s="152" t="s">
        <v>81</v>
      </c>
      <c r="AY165" s="13" t="s">
        <v>147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86</v>
      </c>
      <c r="BK165" s="153">
        <f t="shared" si="19"/>
        <v>0</v>
      </c>
      <c r="BL165" s="13" t="s">
        <v>153</v>
      </c>
      <c r="BM165" s="152" t="s">
        <v>476</v>
      </c>
    </row>
    <row r="166" spans="2:65" s="1" customFormat="1" ht="16.5" customHeight="1">
      <c r="B166" s="139"/>
      <c r="C166" s="140" t="s">
        <v>319</v>
      </c>
      <c r="D166" s="140" t="s">
        <v>149</v>
      </c>
      <c r="E166" s="141" t="s">
        <v>641</v>
      </c>
      <c r="F166" s="142" t="s">
        <v>642</v>
      </c>
      <c r="G166" s="143" t="s">
        <v>425</v>
      </c>
      <c r="H166" s="144">
        <v>6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40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153</v>
      </c>
      <c r="AT166" s="152" t="s">
        <v>149</v>
      </c>
      <c r="AU166" s="152" t="s">
        <v>81</v>
      </c>
      <c r="AY166" s="13" t="s">
        <v>147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86</v>
      </c>
      <c r="BK166" s="153">
        <f t="shared" si="19"/>
        <v>0</v>
      </c>
      <c r="BL166" s="13" t="s">
        <v>153</v>
      </c>
      <c r="BM166" s="152" t="s">
        <v>487</v>
      </c>
    </row>
    <row r="167" spans="2:65" s="1" customFormat="1" ht="16.5" customHeight="1">
      <c r="B167" s="139"/>
      <c r="C167" s="154" t="s">
        <v>325</v>
      </c>
      <c r="D167" s="154" t="s">
        <v>235</v>
      </c>
      <c r="E167" s="155" t="s">
        <v>643</v>
      </c>
      <c r="F167" s="156" t="s">
        <v>644</v>
      </c>
      <c r="G167" s="157" t="s">
        <v>425</v>
      </c>
      <c r="H167" s="158">
        <v>6</v>
      </c>
      <c r="I167" s="159"/>
      <c r="J167" s="160">
        <f t="shared" si="10"/>
        <v>0</v>
      </c>
      <c r="K167" s="161"/>
      <c r="L167" s="162"/>
      <c r="M167" s="163" t="s">
        <v>1</v>
      </c>
      <c r="N167" s="164" t="s">
        <v>40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177</v>
      </c>
      <c r="AT167" s="152" t="s">
        <v>235</v>
      </c>
      <c r="AU167" s="152" t="s">
        <v>81</v>
      </c>
      <c r="AY167" s="13" t="s">
        <v>147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86</v>
      </c>
      <c r="BK167" s="153">
        <f t="shared" si="19"/>
        <v>0</v>
      </c>
      <c r="BL167" s="13" t="s">
        <v>153</v>
      </c>
      <c r="BM167" s="152" t="s">
        <v>497</v>
      </c>
    </row>
    <row r="168" spans="2:65" s="1" customFormat="1" ht="16.5" customHeight="1">
      <c r="B168" s="139"/>
      <c r="C168" s="140" t="s">
        <v>330</v>
      </c>
      <c r="D168" s="140" t="s">
        <v>149</v>
      </c>
      <c r="E168" s="141" t="s">
        <v>645</v>
      </c>
      <c r="F168" s="142" t="s">
        <v>646</v>
      </c>
      <c r="G168" s="143" t="s">
        <v>425</v>
      </c>
      <c r="H168" s="144">
        <v>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40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153</v>
      </c>
      <c r="AT168" s="152" t="s">
        <v>149</v>
      </c>
      <c r="AU168" s="152" t="s">
        <v>81</v>
      </c>
      <c r="AY168" s="13" t="s">
        <v>147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86</v>
      </c>
      <c r="BK168" s="153">
        <f t="shared" si="19"/>
        <v>0</v>
      </c>
      <c r="BL168" s="13" t="s">
        <v>153</v>
      </c>
      <c r="BM168" s="152" t="s">
        <v>647</v>
      </c>
    </row>
    <row r="169" spans="2:65" s="1" customFormat="1" ht="16.5" customHeight="1">
      <c r="B169" s="139"/>
      <c r="C169" s="154" t="s">
        <v>334</v>
      </c>
      <c r="D169" s="154" t="s">
        <v>235</v>
      </c>
      <c r="E169" s="155" t="s">
        <v>648</v>
      </c>
      <c r="F169" s="156" t="s">
        <v>649</v>
      </c>
      <c r="G169" s="157" t="s">
        <v>425</v>
      </c>
      <c r="H169" s="158">
        <v>1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40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177</v>
      </c>
      <c r="AT169" s="152" t="s">
        <v>235</v>
      </c>
      <c r="AU169" s="152" t="s">
        <v>81</v>
      </c>
      <c r="AY169" s="13" t="s">
        <v>147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86</v>
      </c>
      <c r="BK169" s="153">
        <f t="shared" si="19"/>
        <v>0</v>
      </c>
      <c r="BL169" s="13" t="s">
        <v>153</v>
      </c>
      <c r="BM169" s="152" t="s">
        <v>650</v>
      </c>
    </row>
    <row r="170" spans="2:65" s="1" customFormat="1" ht="24.2" customHeight="1">
      <c r="B170" s="139"/>
      <c r="C170" s="140" t="s">
        <v>338</v>
      </c>
      <c r="D170" s="140" t="s">
        <v>149</v>
      </c>
      <c r="E170" s="141" t="s">
        <v>651</v>
      </c>
      <c r="F170" s="142" t="s">
        <v>652</v>
      </c>
      <c r="G170" s="143" t="s">
        <v>425</v>
      </c>
      <c r="H170" s="144">
        <v>22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40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153</v>
      </c>
      <c r="AT170" s="152" t="s">
        <v>149</v>
      </c>
      <c r="AU170" s="152" t="s">
        <v>81</v>
      </c>
      <c r="AY170" s="13" t="s">
        <v>147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86</v>
      </c>
      <c r="BK170" s="153">
        <f t="shared" si="19"/>
        <v>0</v>
      </c>
      <c r="BL170" s="13" t="s">
        <v>153</v>
      </c>
      <c r="BM170" s="152" t="s">
        <v>653</v>
      </c>
    </row>
    <row r="171" spans="2:65" s="1" customFormat="1" ht="21.75" customHeight="1">
      <c r="B171" s="139"/>
      <c r="C171" s="140" t="s">
        <v>342</v>
      </c>
      <c r="D171" s="140" t="s">
        <v>149</v>
      </c>
      <c r="E171" s="141" t="s">
        <v>654</v>
      </c>
      <c r="F171" s="142" t="s">
        <v>655</v>
      </c>
      <c r="G171" s="143" t="s">
        <v>293</v>
      </c>
      <c r="H171" s="144">
        <v>21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40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153</v>
      </c>
      <c r="AT171" s="152" t="s">
        <v>149</v>
      </c>
      <c r="AU171" s="152" t="s">
        <v>81</v>
      </c>
      <c r="AY171" s="13" t="s">
        <v>147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86</v>
      </c>
      <c r="BK171" s="153">
        <f t="shared" si="19"/>
        <v>0</v>
      </c>
      <c r="BL171" s="13" t="s">
        <v>153</v>
      </c>
      <c r="BM171" s="152" t="s">
        <v>656</v>
      </c>
    </row>
    <row r="172" spans="2:65" s="1" customFormat="1" ht="21.75" customHeight="1">
      <c r="B172" s="139"/>
      <c r="C172" s="154" t="s">
        <v>346</v>
      </c>
      <c r="D172" s="154" t="s">
        <v>235</v>
      </c>
      <c r="E172" s="155" t="s">
        <v>657</v>
      </c>
      <c r="F172" s="156" t="s">
        <v>658</v>
      </c>
      <c r="G172" s="157" t="s">
        <v>425</v>
      </c>
      <c r="H172" s="158">
        <v>2</v>
      </c>
      <c r="I172" s="159"/>
      <c r="J172" s="160">
        <f t="shared" si="10"/>
        <v>0</v>
      </c>
      <c r="K172" s="161"/>
      <c r="L172" s="162"/>
      <c r="M172" s="163" t="s">
        <v>1</v>
      </c>
      <c r="N172" s="164" t="s">
        <v>40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177</v>
      </c>
      <c r="AT172" s="152" t="s">
        <v>235</v>
      </c>
      <c r="AU172" s="152" t="s">
        <v>81</v>
      </c>
      <c r="AY172" s="13" t="s">
        <v>147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86</v>
      </c>
      <c r="BK172" s="153">
        <f t="shared" si="19"/>
        <v>0</v>
      </c>
      <c r="BL172" s="13" t="s">
        <v>153</v>
      </c>
      <c r="BM172" s="152" t="s">
        <v>659</v>
      </c>
    </row>
    <row r="173" spans="2:65" s="1" customFormat="1" ht="21.75" customHeight="1">
      <c r="B173" s="139"/>
      <c r="C173" s="154" t="s">
        <v>350</v>
      </c>
      <c r="D173" s="154" t="s">
        <v>235</v>
      </c>
      <c r="E173" s="155" t="s">
        <v>660</v>
      </c>
      <c r="F173" s="156" t="s">
        <v>661</v>
      </c>
      <c r="G173" s="157" t="s">
        <v>425</v>
      </c>
      <c r="H173" s="158">
        <v>6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40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177</v>
      </c>
      <c r="AT173" s="152" t="s">
        <v>235</v>
      </c>
      <c r="AU173" s="152" t="s">
        <v>81</v>
      </c>
      <c r="AY173" s="13" t="s">
        <v>147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86</v>
      </c>
      <c r="BK173" s="153">
        <f t="shared" si="19"/>
        <v>0</v>
      </c>
      <c r="BL173" s="13" t="s">
        <v>153</v>
      </c>
      <c r="BM173" s="152" t="s">
        <v>662</v>
      </c>
    </row>
    <row r="174" spans="2:65" s="1" customFormat="1" ht="21.75" customHeight="1">
      <c r="B174" s="139"/>
      <c r="C174" s="154" t="s">
        <v>352</v>
      </c>
      <c r="D174" s="154" t="s">
        <v>235</v>
      </c>
      <c r="E174" s="155" t="s">
        <v>663</v>
      </c>
      <c r="F174" s="156" t="s">
        <v>664</v>
      </c>
      <c r="G174" s="157" t="s">
        <v>425</v>
      </c>
      <c r="H174" s="158">
        <v>1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40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177</v>
      </c>
      <c r="AT174" s="152" t="s">
        <v>235</v>
      </c>
      <c r="AU174" s="152" t="s">
        <v>81</v>
      </c>
      <c r="AY174" s="13" t="s">
        <v>147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86</v>
      </c>
      <c r="BK174" s="153">
        <f t="shared" si="19"/>
        <v>0</v>
      </c>
      <c r="BL174" s="13" t="s">
        <v>153</v>
      </c>
      <c r="BM174" s="152" t="s">
        <v>665</v>
      </c>
    </row>
    <row r="175" spans="2:65" s="1" customFormat="1" ht="21.75" customHeight="1">
      <c r="B175" s="139"/>
      <c r="C175" s="154" t="s">
        <v>356</v>
      </c>
      <c r="D175" s="154" t="s">
        <v>235</v>
      </c>
      <c r="E175" s="155" t="s">
        <v>666</v>
      </c>
      <c r="F175" s="156" t="s">
        <v>667</v>
      </c>
      <c r="G175" s="157" t="s">
        <v>425</v>
      </c>
      <c r="H175" s="158">
        <v>1</v>
      </c>
      <c r="I175" s="159"/>
      <c r="J175" s="160">
        <f t="shared" si="10"/>
        <v>0</v>
      </c>
      <c r="K175" s="161"/>
      <c r="L175" s="162"/>
      <c r="M175" s="163" t="s">
        <v>1</v>
      </c>
      <c r="N175" s="164" t="s">
        <v>40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177</v>
      </c>
      <c r="AT175" s="152" t="s">
        <v>235</v>
      </c>
      <c r="AU175" s="152" t="s">
        <v>81</v>
      </c>
      <c r="AY175" s="13" t="s">
        <v>147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86</v>
      </c>
      <c r="BK175" s="153">
        <f t="shared" si="19"/>
        <v>0</v>
      </c>
      <c r="BL175" s="13" t="s">
        <v>153</v>
      </c>
      <c r="BM175" s="152" t="s">
        <v>668</v>
      </c>
    </row>
    <row r="176" spans="2:65" s="1" customFormat="1" ht="16.5" customHeight="1">
      <c r="B176" s="139"/>
      <c r="C176" s="140" t="s">
        <v>362</v>
      </c>
      <c r="D176" s="140" t="s">
        <v>149</v>
      </c>
      <c r="E176" s="141" t="s">
        <v>669</v>
      </c>
      <c r="F176" s="142" t="s">
        <v>670</v>
      </c>
      <c r="G176" s="143" t="s">
        <v>425</v>
      </c>
      <c r="H176" s="144">
        <v>10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40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153</v>
      </c>
      <c r="AT176" s="152" t="s">
        <v>149</v>
      </c>
      <c r="AU176" s="152" t="s">
        <v>81</v>
      </c>
      <c r="AY176" s="13" t="s">
        <v>147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86</v>
      </c>
      <c r="BK176" s="153">
        <f t="shared" si="19"/>
        <v>0</v>
      </c>
      <c r="BL176" s="13" t="s">
        <v>153</v>
      </c>
      <c r="BM176" s="152" t="s">
        <v>671</v>
      </c>
    </row>
    <row r="177" spans="2:65" s="1" customFormat="1" ht="66.75" customHeight="1">
      <c r="B177" s="139"/>
      <c r="C177" s="154" t="s">
        <v>366</v>
      </c>
      <c r="D177" s="154" t="s">
        <v>235</v>
      </c>
      <c r="E177" s="155" t="s">
        <v>672</v>
      </c>
      <c r="F177" s="156" t="s">
        <v>673</v>
      </c>
      <c r="G177" s="157" t="s">
        <v>425</v>
      </c>
      <c r="H177" s="158">
        <v>1</v>
      </c>
      <c r="I177" s="159"/>
      <c r="J177" s="160">
        <f t="shared" si="10"/>
        <v>0</v>
      </c>
      <c r="K177" s="161"/>
      <c r="L177" s="162"/>
      <c r="M177" s="163" t="s">
        <v>1</v>
      </c>
      <c r="N177" s="164" t="s">
        <v>40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177</v>
      </c>
      <c r="AT177" s="152" t="s">
        <v>235</v>
      </c>
      <c r="AU177" s="152" t="s">
        <v>81</v>
      </c>
      <c r="AY177" s="13" t="s">
        <v>147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86</v>
      </c>
      <c r="BK177" s="153">
        <f t="shared" si="19"/>
        <v>0</v>
      </c>
      <c r="BL177" s="13" t="s">
        <v>153</v>
      </c>
      <c r="BM177" s="152" t="s">
        <v>674</v>
      </c>
    </row>
    <row r="178" spans="2:65" s="1" customFormat="1" ht="37.9" customHeight="1">
      <c r="B178" s="139"/>
      <c r="C178" s="154" t="s">
        <v>370</v>
      </c>
      <c r="D178" s="154" t="s">
        <v>235</v>
      </c>
      <c r="E178" s="155" t="s">
        <v>675</v>
      </c>
      <c r="F178" s="156" t="s">
        <v>676</v>
      </c>
      <c r="G178" s="157" t="s">
        <v>425</v>
      </c>
      <c r="H178" s="158">
        <v>1</v>
      </c>
      <c r="I178" s="159"/>
      <c r="J178" s="160">
        <f t="shared" si="10"/>
        <v>0</v>
      </c>
      <c r="K178" s="161"/>
      <c r="L178" s="162"/>
      <c r="M178" s="163" t="s">
        <v>1</v>
      </c>
      <c r="N178" s="164" t="s">
        <v>40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177</v>
      </c>
      <c r="AT178" s="152" t="s">
        <v>235</v>
      </c>
      <c r="AU178" s="152" t="s">
        <v>81</v>
      </c>
      <c r="AY178" s="13" t="s">
        <v>147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86</v>
      </c>
      <c r="BK178" s="153">
        <f t="shared" si="19"/>
        <v>0</v>
      </c>
      <c r="BL178" s="13" t="s">
        <v>153</v>
      </c>
      <c r="BM178" s="152" t="s">
        <v>677</v>
      </c>
    </row>
    <row r="179" spans="2:65" s="1" customFormat="1" ht="16.5" customHeight="1">
      <c r="B179" s="139"/>
      <c r="C179" s="154" t="s">
        <v>376</v>
      </c>
      <c r="D179" s="154" t="s">
        <v>235</v>
      </c>
      <c r="E179" s="155" t="s">
        <v>678</v>
      </c>
      <c r="F179" s="156" t="s">
        <v>679</v>
      </c>
      <c r="G179" s="157" t="s">
        <v>425</v>
      </c>
      <c r="H179" s="158">
        <v>1</v>
      </c>
      <c r="I179" s="159"/>
      <c r="J179" s="160">
        <f t="shared" si="10"/>
        <v>0</v>
      </c>
      <c r="K179" s="161"/>
      <c r="L179" s="162"/>
      <c r="M179" s="163" t="s">
        <v>1</v>
      </c>
      <c r="N179" s="164" t="s">
        <v>40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177</v>
      </c>
      <c r="AT179" s="152" t="s">
        <v>235</v>
      </c>
      <c r="AU179" s="152" t="s">
        <v>81</v>
      </c>
      <c r="AY179" s="13" t="s">
        <v>147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86</v>
      </c>
      <c r="BK179" s="153">
        <f t="shared" si="19"/>
        <v>0</v>
      </c>
      <c r="BL179" s="13" t="s">
        <v>153</v>
      </c>
      <c r="BM179" s="152" t="s">
        <v>680</v>
      </c>
    </row>
    <row r="180" spans="2:65" s="1" customFormat="1" ht="16.5" customHeight="1">
      <c r="B180" s="139"/>
      <c r="C180" s="154" t="s">
        <v>380</v>
      </c>
      <c r="D180" s="154" t="s">
        <v>235</v>
      </c>
      <c r="E180" s="155" t="s">
        <v>681</v>
      </c>
      <c r="F180" s="156" t="s">
        <v>682</v>
      </c>
      <c r="G180" s="157" t="s">
        <v>425</v>
      </c>
      <c r="H180" s="158">
        <v>2</v>
      </c>
      <c r="I180" s="159"/>
      <c r="J180" s="160">
        <f t="shared" si="10"/>
        <v>0</v>
      </c>
      <c r="K180" s="161"/>
      <c r="L180" s="162"/>
      <c r="M180" s="163" t="s">
        <v>1</v>
      </c>
      <c r="N180" s="164" t="s">
        <v>40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177</v>
      </c>
      <c r="AT180" s="152" t="s">
        <v>235</v>
      </c>
      <c r="AU180" s="152" t="s">
        <v>81</v>
      </c>
      <c r="AY180" s="13" t="s">
        <v>147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86</v>
      </c>
      <c r="BK180" s="153">
        <f t="shared" si="19"/>
        <v>0</v>
      </c>
      <c r="BL180" s="13" t="s">
        <v>153</v>
      </c>
      <c r="BM180" s="152" t="s">
        <v>683</v>
      </c>
    </row>
    <row r="181" spans="2:65" s="1" customFormat="1" ht="16.5" customHeight="1">
      <c r="B181" s="139"/>
      <c r="C181" s="154" t="s">
        <v>384</v>
      </c>
      <c r="D181" s="154" t="s">
        <v>235</v>
      </c>
      <c r="E181" s="155" t="s">
        <v>684</v>
      </c>
      <c r="F181" s="156" t="s">
        <v>685</v>
      </c>
      <c r="G181" s="157" t="s">
        <v>425</v>
      </c>
      <c r="H181" s="158">
        <v>4</v>
      </c>
      <c r="I181" s="159"/>
      <c r="J181" s="160">
        <f t="shared" si="10"/>
        <v>0</v>
      </c>
      <c r="K181" s="161"/>
      <c r="L181" s="162"/>
      <c r="M181" s="163" t="s">
        <v>1</v>
      </c>
      <c r="N181" s="164" t="s">
        <v>40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177</v>
      </c>
      <c r="AT181" s="152" t="s">
        <v>235</v>
      </c>
      <c r="AU181" s="152" t="s">
        <v>81</v>
      </c>
      <c r="AY181" s="13" t="s">
        <v>147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86</v>
      </c>
      <c r="BK181" s="153">
        <f t="shared" si="19"/>
        <v>0</v>
      </c>
      <c r="BL181" s="13" t="s">
        <v>153</v>
      </c>
      <c r="BM181" s="152" t="s">
        <v>686</v>
      </c>
    </row>
    <row r="182" spans="2:65" s="1" customFormat="1" ht="16.5" customHeight="1">
      <c r="B182" s="139"/>
      <c r="C182" s="154" t="s">
        <v>388</v>
      </c>
      <c r="D182" s="154" t="s">
        <v>235</v>
      </c>
      <c r="E182" s="155" t="s">
        <v>687</v>
      </c>
      <c r="F182" s="156" t="s">
        <v>688</v>
      </c>
      <c r="G182" s="157" t="s">
        <v>425</v>
      </c>
      <c r="H182" s="158">
        <v>4</v>
      </c>
      <c r="I182" s="159"/>
      <c r="J182" s="160">
        <f t="shared" si="10"/>
        <v>0</v>
      </c>
      <c r="K182" s="161"/>
      <c r="L182" s="162"/>
      <c r="M182" s="163" t="s">
        <v>1</v>
      </c>
      <c r="N182" s="164" t="s">
        <v>40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177</v>
      </c>
      <c r="AT182" s="152" t="s">
        <v>235</v>
      </c>
      <c r="AU182" s="152" t="s">
        <v>81</v>
      </c>
      <c r="AY182" s="13" t="s">
        <v>147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86</v>
      </c>
      <c r="BK182" s="153">
        <f t="shared" si="19"/>
        <v>0</v>
      </c>
      <c r="BL182" s="13" t="s">
        <v>153</v>
      </c>
      <c r="BM182" s="152" t="s">
        <v>689</v>
      </c>
    </row>
    <row r="183" spans="2:65" s="1" customFormat="1" ht="16.5" customHeight="1">
      <c r="B183" s="139"/>
      <c r="C183" s="154" t="s">
        <v>392</v>
      </c>
      <c r="D183" s="154" t="s">
        <v>235</v>
      </c>
      <c r="E183" s="155" t="s">
        <v>690</v>
      </c>
      <c r="F183" s="156" t="s">
        <v>691</v>
      </c>
      <c r="G183" s="157" t="s">
        <v>425</v>
      </c>
      <c r="H183" s="158">
        <v>4</v>
      </c>
      <c r="I183" s="159"/>
      <c r="J183" s="160">
        <f t="shared" si="10"/>
        <v>0</v>
      </c>
      <c r="K183" s="161"/>
      <c r="L183" s="162"/>
      <c r="M183" s="163" t="s">
        <v>1</v>
      </c>
      <c r="N183" s="164" t="s">
        <v>40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177</v>
      </c>
      <c r="AT183" s="152" t="s">
        <v>235</v>
      </c>
      <c r="AU183" s="152" t="s">
        <v>81</v>
      </c>
      <c r="AY183" s="13" t="s">
        <v>147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86</v>
      </c>
      <c r="BK183" s="153">
        <f t="shared" si="19"/>
        <v>0</v>
      </c>
      <c r="BL183" s="13" t="s">
        <v>153</v>
      </c>
      <c r="BM183" s="152" t="s">
        <v>692</v>
      </c>
    </row>
    <row r="184" spans="2:65" s="1" customFormat="1" ht="16.5" customHeight="1">
      <c r="B184" s="139"/>
      <c r="C184" s="140" t="s">
        <v>396</v>
      </c>
      <c r="D184" s="140" t="s">
        <v>149</v>
      </c>
      <c r="E184" s="141" t="s">
        <v>693</v>
      </c>
      <c r="F184" s="142" t="s">
        <v>694</v>
      </c>
      <c r="G184" s="143" t="s">
        <v>425</v>
      </c>
      <c r="H184" s="144">
        <v>1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40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153</v>
      </c>
      <c r="AT184" s="152" t="s">
        <v>149</v>
      </c>
      <c r="AU184" s="152" t="s">
        <v>81</v>
      </c>
      <c r="AY184" s="13" t="s">
        <v>147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86</v>
      </c>
      <c r="BK184" s="153">
        <f t="shared" si="19"/>
        <v>0</v>
      </c>
      <c r="BL184" s="13" t="s">
        <v>153</v>
      </c>
      <c r="BM184" s="152" t="s">
        <v>695</v>
      </c>
    </row>
    <row r="185" spans="2:65" s="11" customFormat="1" ht="25.9" customHeight="1">
      <c r="B185" s="127"/>
      <c r="D185" s="128" t="s">
        <v>73</v>
      </c>
      <c r="E185" s="129" t="s">
        <v>696</v>
      </c>
      <c r="F185" s="129" t="s">
        <v>697</v>
      </c>
      <c r="I185" s="130"/>
      <c r="J185" s="131">
        <f>BK185</f>
        <v>0</v>
      </c>
      <c r="L185" s="127"/>
      <c r="M185" s="132"/>
      <c r="P185" s="133">
        <f>SUM(P186:P199)</f>
        <v>0</v>
      </c>
      <c r="R185" s="133">
        <f>SUM(R186:R199)</f>
        <v>0</v>
      </c>
      <c r="T185" s="134">
        <f>SUM(T186:T199)</f>
        <v>0</v>
      </c>
      <c r="AR185" s="128" t="s">
        <v>81</v>
      </c>
      <c r="AT185" s="135" t="s">
        <v>73</v>
      </c>
      <c r="AU185" s="135" t="s">
        <v>74</v>
      </c>
      <c r="AY185" s="128" t="s">
        <v>147</v>
      </c>
      <c r="BK185" s="136">
        <f>SUM(BK186:BK199)</f>
        <v>0</v>
      </c>
    </row>
    <row r="186" spans="2:65" s="1" customFormat="1" ht="24.2" customHeight="1">
      <c r="B186" s="139"/>
      <c r="C186" s="140" t="s">
        <v>400</v>
      </c>
      <c r="D186" s="140" t="s">
        <v>149</v>
      </c>
      <c r="E186" s="141" t="s">
        <v>698</v>
      </c>
      <c r="F186" s="142" t="s">
        <v>699</v>
      </c>
      <c r="G186" s="143" t="s">
        <v>293</v>
      </c>
      <c r="H186" s="144">
        <v>20</v>
      </c>
      <c r="I186" s="145"/>
      <c r="J186" s="146">
        <f t="shared" ref="J186:J199" si="20">ROUND(I186*H186,2)</f>
        <v>0</v>
      </c>
      <c r="K186" s="147"/>
      <c r="L186" s="28"/>
      <c r="M186" s="148" t="s">
        <v>1</v>
      </c>
      <c r="N186" s="149" t="s">
        <v>40</v>
      </c>
      <c r="P186" s="150">
        <f t="shared" ref="P186:P199" si="21">O186*H186</f>
        <v>0</v>
      </c>
      <c r="Q186" s="150">
        <v>0</v>
      </c>
      <c r="R186" s="150">
        <f t="shared" ref="R186:R199" si="22">Q186*H186</f>
        <v>0</v>
      </c>
      <c r="S186" s="150">
        <v>0</v>
      </c>
      <c r="T186" s="151">
        <f t="shared" ref="T186:T199" si="23">S186*H186</f>
        <v>0</v>
      </c>
      <c r="AR186" s="152" t="s">
        <v>153</v>
      </c>
      <c r="AT186" s="152" t="s">
        <v>149</v>
      </c>
      <c r="AU186" s="152" t="s">
        <v>81</v>
      </c>
      <c r="AY186" s="13" t="s">
        <v>147</v>
      </c>
      <c r="BE186" s="153">
        <f t="shared" ref="BE186:BE199" si="24">IF(N186="základná",J186,0)</f>
        <v>0</v>
      </c>
      <c r="BF186" s="153">
        <f t="shared" ref="BF186:BF199" si="25">IF(N186="znížená",J186,0)</f>
        <v>0</v>
      </c>
      <c r="BG186" s="153">
        <f t="shared" ref="BG186:BG199" si="26">IF(N186="zákl. prenesená",J186,0)</f>
        <v>0</v>
      </c>
      <c r="BH186" s="153">
        <f t="shared" ref="BH186:BH199" si="27">IF(N186="zníž. prenesená",J186,0)</f>
        <v>0</v>
      </c>
      <c r="BI186" s="153">
        <f t="shared" ref="BI186:BI199" si="28">IF(N186="nulová",J186,0)</f>
        <v>0</v>
      </c>
      <c r="BJ186" s="13" t="s">
        <v>86</v>
      </c>
      <c r="BK186" s="153">
        <f t="shared" ref="BK186:BK199" si="29">ROUND(I186*H186,2)</f>
        <v>0</v>
      </c>
      <c r="BL186" s="13" t="s">
        <v>153</v>
      </c>
      <c r="BM186" s="152" t="s">
        <v>700</v>
      </c>
    </row>
    <row r="187" spans="2:65" s="1" customFormat="1" ht="16.5" customHeight="1">
      <c r="B187" s="139"/>
      <c r="C187" s="154" t="s">
        <v>402</v>
      </c>
      <c r="D187" s="154" t="s">
        <v>235</v>
      </c>
      <c r="E187" s="155" t="s">
        <v>698</v>
      </c>
      <c r="F187" s="156" t="s">
        <v>701</v>
      </c>
      <c r="G187" s="157" t="s">
        <v>293</v>
      </c>
      <c r="H187" s="158">
        <v>20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40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177</v>
      </c>
      <c r="AT187" s="152" t="s">
        <v>235</v>
      </c>
      <c r="AU187" s="152" t="s">
        <v>81</v>
      </c>
      <c r="AY187" s="13" t="s">
        <v>147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86</v>
      </c>
      <c r="BK187" s="153">
        <f t="shared" si="29"/>
        <v>0</v>
      </c>
      <c r="BL187" s="13" t="s">
        <v>153</v>
      </c>
      <c r="BM187" s="152" t="s">
        <v>702</v>
      </c>
    </row>
    <row r="188" spans="2:65" s="1" customFormat="1" ht="16.5" customHeight="1">
      <c r="B188" s="139"/>
      <c r="C188" s="140" t="s">
        <v>406</v>
      </c>
      <c r="D188" s="140" t="s">
        <v>149</v>
      </c>
      <c r="E188" s="141" t="s">
        <v>703</v>
      </c>
      <c r="F188" s="142" t="s">
        <v>704</v>
      </c>
      <c r="G188" s="143" t="s">
        <v>425</v>
      </c>
      <c r="H188" s="144">
        <v>6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40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153</v>
      </c>
      <c r="AT188" s="152" t="s">
        <v>149</v>
      </c>
      <c r="AU188" s="152" t="s">
        <v>81</v>
      </c>
      <c r="AY188" s="13" t="s">
        <v>147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86</v>
      </c>
      <c r="BK188" s="153">
        <f t="shared" si="29"/>
        <v>0</v>
      </c>
      <c r="BL188" s="13" t="s">
        <v>153</v>
      </c>
      <c r="BM188" s="152" t="s">
        <v>705</v>
      </c>
    </row>
    <row r="189" spans="2:65" s="1" customFormat="1" ht="16.5" customHeight="1">
      <c r="B189" s="139"/>
      <c r="C189" s="154" t="s">
        <v>409</v>
      </c>
      <c r="D189" s="154" t="s">
        <v>235</v>
      </c>
      <c r="E189" s="155" t="s">
        <v>706</v>
      </c>
      <c r="F189" s="156" t="s">
        <v>704</v>
      </c>
      <c r="G189" s="157" t="s">
        <v>425</v>
      </c>
      <c r="H189" s="158">
        <v>6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40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177</v>
      </c>
      <c r="AT189" s="152" t="s">
        <v>235</v>
      </c>
      <c r="AU189" s="152" t="s">
        <v>81</v>
      </c>
      <c r="AY189" s="13" t="s">
        <v>147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86</v>
      </c>
      <c r="BK189" s="153">
        <f t="shared" si="29"/>
        <v>0</v>
      </c>
      <c r="BL189" s="13" t="s">
        <v>153</v>
      </c>
      <c r="BM189" s="152" t="s">
        <v>707</v>
      </c>
    </row>
    <row r="190" spans="2:65" s="1" customFormat="1" ht="16.5" customHeight="1">
      <c r="B190" s="139"/>
      <c r="C190" s="140" t="s">
        <v>413</v>
      </c>
      <c r="D190" s="140" t="s">
        <v>149</v>
      </c>
      <c r="E190" s="141" t="s">
        <v>708</v>
      </c>
      <c r="F190" s="142" t="s">
        <v>709</v>
      </c>
      <c r="G190" s="143" t="s">
        <v>293</v>
      </c>
      <c r="H190" s="144">
        <v>8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40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153</v>
      </c>
      <c r="AT190" s="152" t="s">
        <v>149</v>
      </c>
      <c r="AU190" s="152" t="s">
        <v>81</v>
      </c>
      <c r="AY190" s="13" t="s">
        <v>147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86</v>
      </c>
      <c r="BK190" s="153">
        <f t="shared" si="29"/>
        <v>0</v>
      </c>
      <c r="BL190" s="13" t="s">
        <v>153</v>
      </c>
      <c r="BM190" s="152" t="s">
        <v>710</v>
      </c>
    </row>
    <row r="191" spans="2:65" s="1" customFormat="1" ht="16.5" customHeight="1">
      <c r="B191" s="139"/>
      <c r="C191" s="154" t="s">
        <v>417</v>
      </c>
      <c r="D191" s="154" t="s">
        <v>235</v>
      </c>
      <c r="E191" s="155" t="s">
        <v>711</v>
      </c>
      <c r="F191" s="156" t="s">
        <v>712</v>
      </c>
      <c r="G191" s="157" t="s">
        <v>293</v>
      </c>
      <c r="H191" s="158">
        <v>8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40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177</v>
      </c>
      <c r="AT191" s="152" t="s">
        <v>235</v>
      </c>
      <c r="AU191" s="152" t="s">
        <v>81</v>
      </c>
      <c r="AY191" s="13" t="s">
        <v>147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86</v>
      </c>
      <c r="BK191" s="153">
        <f t="shared" si="29"/>
        <v>0</v>
      </c>
      <c r="BL191" s="13" t="s">
        <v>153</v>
      </c>
      <c r="BM191" s="152" t="s">
        <v>713</v>
      </c>
    </row>
    <row r="192" spans="2:65" s="1" customFormat="1" ht="16.5" customHeight="1">
      <c r="B192" s="139"/>
      <c r="C192" s="140" t="s">
        <v>422</v>
      </c>
      <c r="D192" s="140" t="s">
        <v>149</v>
      </c>
      <c r="E192" s="141" t="s">
        <v>714</v>
      </c>
      <c r="F192" s="142" t="s">
        <v>715</v>
      </c>
      <c r="G192" s="143" t="s">
        <v>425</v>
      </c>
      <c r="H192" s="144">
        <v>4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40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153</v>
      </c>
      <c r="AT192" s="152" t="s">
        <v>149</v>
      </c>
      <c r="AU192" s="152" t="s">
        <v>81</v>
      </c>
      <c r="AY192" s="13" t="s">
        <v>147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86</v>
      </c>
      <c r="BK192" s="153">
        <f t="shared" si="29"/>
        <v>0</v>
      </c>
      <c r="BL192" s="13" t="s">
        <v>153</v>
      </c>
      <c r="BM192" s="152" t="s">
        <v>716</v>
      </c>
    </row>
    <row r="193" spans="2:65" s="1" customFormat="1" ht="16.5" customHeight="1">
      <c r="B193" s="139"/>
      <c r="C193" s="154" t="s">
        <v>427</v>
      </c>
      <c r="D193" s="154" t="s">
        <v>235</v>
      </c>
      <c r="E193" s="155" t="s">
        <v>717</v>
      </c>
      <c r="F193" s="156" t="s">
        <v>718</v>
      </c>
      <c r="G193" s="157" t="s">
        <v>425</v>
      </c>
      <c r="H193" s="158">
        <v>4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40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177</v>
      </c>
      <c r="AT193" s="152" t="s">
        <v>235</v>
      </c>
      <c r="AU193" s="152" t="s">
        <v>81</v>
      </c>
      <c r="AY193" s="13" t="s">
        <v>147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86</v>
      </c>
      <c r="BK193" s="153">
        <f t="shared" si="29"/>
        <v>0</v>
      </c>
      <c r="BL193" s="13" t="s">
        <v>153</v>
      </c>
      <c r="BM193" s="152" t="s">
        <v>719</v>
      </c>
    </row>
    <row r="194" spans="2:65" s="1" customFormat="1" ht="16.5" customHeight="1">
      <c r="B194" s="139"/>
      <c r="C194" s="140" t="s">
        <v>431</v>
      </c>
      <c r="D194" s="140" t="s">
        <v>149</v>
      </c>
      <c r="E194" s="141" t="s">
        <v>720</v>
      </c>
      <c r="F194" s="142" t="s">
        <v>721</v>
      </c>
      <c r="G194" s="143" t="s">
        <v>425</v>
      </c>
      <c r="H194" s="144">
        <v>4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40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153</v>
      </c>
      <c r="AT194" s="152" t="s">
        <v>149</v>
      </c>
      <c r="AU194" s="152" t="s">
        <v>81</v>
      </c>
      <c r="AY194" s="13" t="s">
        <v>147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86</v>
      </c>
      <c r="BK194" s="153">
        <f t="shared" si="29"/>
        <v>0</v>
      </c>
      <c r="BL194" s="13" t="s">
        <v>153</v>
      </c>
      <c r="BM194" s="152" t="s">
        <v>722</v>
      </c>
    </row>
    <row r="195" spans="2:65" s="1" customFormat="1" ht="16.5" customHeight="1">
      <c r="B195" s="139"/>
      <c r="C195" s="154" t="s">
        <v>435</v>
      </c>
      <c r="D195" s="154" t="s">
        <v>235</v>
      </c>
      <c r="E195" s="155" t="s">
        <v>723</v>
      </c>
      <c r="F195" s="156" t="s">
        <v>724</v>
      </c>
      <c r="G195" s="157" t="s">
        <v>425</v>
      </c>
      <c r="H195" s="158">
        <v>4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40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177</v>
      </c>
      <c r="AT195" s="152" t="s">
        <v>235</v>
      </c>
      <c r="AU195" s="152" t="s">
        <v>81</v>
      </c>
      <c r="AY195" s="13" t="s">
        <v>147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86</v>
      </c>
      <c r="BK195" s="153">
        <f t="shared" si="29"/>
        <v>0</v>
      </c>
      <c r="BL195" s="13" t="s">
        <v>153</v>
      </c>
      <c r="BM195" s="152" t="s">
        <v>725</v>
      </c>
    </row>
    <row r="196" spans="2:65" s="1" customFormat="1" ht="16.5" customHeight="1">
      <c r="B196" s="139"/>
      <c r="C196" s="140" t="s">
        <v>439</v>
      </c>
      <c r="D196" s="140" t="s">
        <v>149</v>
      </c>
      <c r="E196" s="141" t="s">
        <v>726</v>
      </c>
      <c r="F196" s="142" t="s">
        <v>727</v>
      </c>
      <c r="G196" s="143" t="s">
        <v>425</v>
      </c>
      <c r="H196" s="144">
        <v>1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40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153</v>
      </c>
      <c r="AT196" s="152" t="s">
        <v>149</v>
      </c>
      <c r="AU196" s="152" t="s">
        <v>81</v>
      </c>
      <c r="AY196" s="13" t="s">
        <v>147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86</v>
      </c>
      <c r="BK196" s="153">
        <f t="shared" si="29"/>
        <v>0</v>
      </c>
      <c r="BL196" s="13" t="s">
        <v>153</v>
      </c>
      <c r="BM196" s="152" t="s">
        <v>728</v>
      </c>
    </row>
    <row r="197" spans="2:65" s="1" customFormat="1" ht="16.5" customHeight="1">
      <c r="B197" s="139"/>
      <c r="C197" s="154" t="s">
        <v>443</v>
      </c>
      <c r="D197" s="154" t="s">
        <v>235</v>
      </c>
      <c r="E197" s="155" t="s">
        <v>729</v>
      </c>
      <c r="F197" s="156" t="s">
        <v>730</v>
      </c>
      <c r="G197" s="157" t="s">
        <v>425</v>
      </c>
      <c r="H197" s="158">
        <v>1</v>
      </c>
      <c r="I197" s="159"/>
      <c r="J197" s="160">
        <f t="shared" si="20"/>
        <v>0</v>
      </c>
      <c r="K197" s="161"/>
      <c r="L197" s="162"/>
      <c r="M197" s="163" t="s">
        <v>1</v>
      </c>
      <c r="N197" s="164" t="s">
        <v>40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177</v>
      </c>
      <c r="AT197" s="152" t="s">
        <v>235</v>
      </c>
      <c r="AU197" s="152" t="s">
        <v>81</v>
      </c>
      <c r="AY197" s="13" t="s">
        <v>147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86</v>
      </c>
      <c r="BK197" s="153">
        <f t="shared" si="29"/>
        <v>0</v>
      </c>
      <c r="BL197" s="13" t="s">
        <v>153</v>
      </c>
      <c r="BM197" s="152" t="s">
        <v>731</v>
      </c>
    </row>
    <row r="198" spans="2:65" s="1" customFormat="1" ht="16.5" customHeight="1">
      <c r="B198" s="139"/>
      <c r="C198" s="140" t="s">
        <v>447</v>
      </c>
      <c r="D198" s="140" t="s">
        <v>149</v>
      </c>
      <c r="E198" s="141" t="s">
        <v>732</v>
      </c>
      <c r="F198" s="142" t="s">
        <v>733</v>
      </c>
      <c r="G198" s="143" t="s">
        <v>425</v>
      </c>
      <c r="H198" s="144">
        <v>4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40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153</v>
      </c>
      <c r="AT198" s="152" t="s">
        <v>149</v>
      </c>
      <c r="AU198" s="152" t="s">
        <v>81</v>
      </c>
      <c r="AY198" s="13" t="s">
        <v>147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86</v>
      </c>
      <c r="BK198" s="153">
        <f t="shared" si="29"/>
        <v>0</v>
      </c>
      <c r="BL198" s="13" t="s">
        <v>153</v>
      </c>
      <c r="BM198" s="152" t="s">
        <v>734</v>
      </c>
    </row>
    <row r="199" spans="2:65" s="1" customFormat="1" ht="16.5" customHeight="1">
      <c r="B199" s="139"/>
      <c r="C199" s="154" t="s">
        <v>452</v>
      </c>
      <c r="D199" s="154" t="s">
        <v>235</v>
      </c>
      <c r="E199" s="155" t="s">
        <v>735</v>
      </c>
      <c r="F199" s="156" t="s">
        <v>733</v>
      </c>
      <c r="G199" s="157" t="s">
        <v>425</v>
      </c>
      <c r="H199" s="158">
        <v>4</v>
      </c>
      <c r="I199" s="159"/>
      <c r="J199" s="160">
        <f t="shared" si="20"/>
        <v>0</v>
      </c>
      <c r="K199" s="161"/>
      <c r="L199" s="162"/>
      <c r="M199" s="163" t="s">
        <v>1</v>
      </c>
      <c r="N199" s="164" t="s">
        <v>40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177</v>
      </c>
      <c r="AT199" s="152" t="s">
        <v>235</v>
      </c>
      <c r="AU199" s="152" t="s">
        <v>81</v>
      </c>
      <c r="AY199" s="13" t="s">
        <v>147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86</v>
      </c>
      <c r="BK199" s="153">
        <f t="shared" si="29"/>
        <v>0</v>
      </c>
      <c r="BL199" s="13" t="s">
        <v>153</v>
      </c>
      <c r="BM199" s="152" t="s">
        <v>736</v>
      </c>
    </row>
    <row r="200" spans="2:65" s="11" customFormat="1" ht="25.9" customHeight="1">
      <c r="B200" s="127"/>
      <c r="D200" s="128" t="s">
        <v>73</v>
      </c>
      <c r="E200" s="129" t="s">
        <v>737</v>
      </c>
      <c r="F200" s="129" t="s">
        <v>738</v>
      </c>
      <c r="I200" s="130"/>
      <c r="J200" s="131">
        <f>BK200</f>
        <v>0</v>
      </c>
      <c r="L200" s="127"/>
      <c r="M200" s="132"/>
      <c r="P200" s="133">
        <f>SUM(P201:P206)</f>
        <v>0</v>
      </c>
      <c r="R200" s="133">
        <f>SUM(R201:R206)</f>
        <v>0</v>
      </c>
      <c r="T200" s="134">
        <f>SUM(T201:T206)</f>
        <v>0</v>
      </c>
      <c r="AR200" s="128" t="s">
        <v>81</v>
      </c>
      <c r="AT200" s="135" t="s">
        <v>73</v>
      </c>
      <c r="AU200" s="135" t="s">
        <v>74</v>
      </c>
      <c r="AY200" s="128" t="s">
        <v>147</v>
      </c>
      <c r="BK200" s="136">
        <f>SUM(BK201:BK206)</f>
        <v>0</v>
      </c>
    </row>
    <row r="201" spans="2:65" s="1" customFormat="1" ht="16.5" customHeight="1">
      <c r="B201" s="139"/>
      <c r="C201" s="140" t="s">
        <v>456</v>
      </c>
      <c r="D201" s="140" t="s">
        <v>149</v>
      </c>
      <c r="E201" s="141" t="s">
        <v>739</v>
      </c>
      <c r="F201" s="142" t="s">
        <v>740</v>
      </c>
      <c r="G201" s="143" t="s">
        <v>425</v>
      </c>
      <c r="H201" s="144">
        <v>1</v>
      </c>
      <c r="I201" s="145"/>
      <c r="J201" s="146">
        <f t="shared" ref="J201:J206" si="30">ROUND(I201*H201,2)</f>
        <v>0</v>
      </c>
      <c r="K201" s="147"/>
      <c r="L201" s="28"/>
      <c r="M201" s="148" t="s">
        <v>1</v>
      </c>
      <c r="N201" s="149" t="s">
        <v>40</v>
      </c>
      <c r="P201" s="150">
        <f t="shared" ref="P201:P206" si="31">O201*H201</f>
        <v>0</v>
      </c>
      <c r="Q201" s="150">
        <v>0</v>
      </c>
      <c r="R201" s="150">
        <f t="shared" ref="R201:R206" si="32">Q201*H201</f>
        <v>0</v>
      </c>
      <c r="S201" s="150">
        <v>0</v>
      </c>
      <c r="T201" s="151">
        <f t="shared" ref="T201:T206" si="33">S201*H201</f>
        <v>0</v>
      </c>
      <c r="AR201" s="152" t="s">
        <v>153</v>
      </c>
      <c r="AT201" s="152" t="s">
        <v>149</v>
      </c>
      <c r="AU201" s="152" t="s">
        <v>81</v>
      </c>
      <c r="AY201" s="13" t="s">
        <v>147</v>
      </c>
      <c r="BE201" s="153">
        <f t="shared" ref="BE201:BE206" si="34">IF(N201="základná",J201,0)</f>
        <v>0</v>
      </c>
      <c r="BF201" s="153">
        <f t="shared" ref="BF201:BF206" si="35">IF(N201="znížená",J201,0)</f>
        <v>0</v>
      </c>
      <c r="BG201" s="153">
        <f t="shared" ref="BG201:BG206" si="36">IF(N201="zákl. prenesená",J201,0)</f>
        <v>0</v>
      </c>
      <c r="BH201" s="153">
        <f t="shared" ref="BH201:BH206" si="37">IF(N201="zníž. prenesená",J201,0)</f>
        <v>0</v>
      </c>
      <c r="BI201" s="153">
        <f t="shared" ref="BI201:BI206" si="38">IF(N201="nulová",J201,0)</f>
        <v>0</v>
      </c>
      <c r="BJ201" s="13" t="s">
        <v>86</v>
      </c>
      <c r="BK201" s="153">
        <f t="shared" ref="BK201:BK206" si="39">ROUND(I201*H201,2)</f>
        <v>0</v>
      </c>
      <c r="BL201" s="13" t="s">
        <v>153</v>
      </c>
      <c r="BM201" s="152" t="s">
        <v>741</v>
      </c>
    </row>
    <row r="202" spans="2:65" s="1" customFormat="1" ht="16.5" customHeight="1">
      <c r="B202" s="139"/>
      <c r="C202" s="140" t="s">
        <v>460</v>
      </c>
      <c r="D202" s="140" t="s">
        <v>149</v>
      </c>
      <c r="E202" s="141" t="s">
        <v>742</v>
      </c>
      <c r="F202" s="142" t="s">
        <v>743</v>
      </c>
      <c r="G202" s="143" t="s">
        <v>744</v>
      </c>
      <c r="H202" s="144">
        <v>8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40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153</v>
      </c>
      <c r="AT202" s="152" t="s">
        <v>149</v>
      </c>
      <c r="AU202" s="152" t="s">
        <v>81</v>
      </c>
      <c r="AY202" s="13" t="s">
        <v>147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86</v>
      </c>
      <c r="BK202" s="153">
        <f t="shared" si="39"/>
        <v>0</v>
      </c>
      <c r="BL202" s="13" t="s">
        <v>153</v>
      </c>
      <c r="BM202" s="152" t="s">
        <v>745</v>
      </c>
    </row>
    <row r="203" spans="2:65" s="1" customFormat="1" ht="24.2" customHeight="1">
      <c r="B203" s="139"/>
      <c r="C203" s="140" t="s">
        <v>464</v>
      </c>
      <c r="D203" s="140" t="s">
        <v>149</v>
      </c>
      <c r="E203" s="141" t="s">
        <v>746</v>
      </c>
      <c r="F203" s="142" t="s">
        <v>747</v>
      </c>
      <c r="G203" s="143" t="s">
        <v>425</v>
      </c>
      <c r="H203" s="144">
        <v>1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40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153</v>
      </c>
      <c r="AT203" s="152" t="s">
        <v>149</v>
      </c>
      <c r="AU203" s="152" t="s">
        <v>81</v>
      </c>
      <c r="AY203" s="13" t="s">
        <v>147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86</v>
      </c>
      <c r="BK203" s="153">
        <f t="shared" si="39"/>
        <v>0</v>
      </c>
      <c r="BL203" s="13" t="s">
        <v>153</v>
      </c>
      <c r="BM203" s="152" t="s">
        <v>748</v>
      </c>
    </row>
    <row r="204" spans="2:65" s="1" customFormat="1" ht="16.5" customHeight="1">
      <c r="B204" s="139"/>
      <c r="C204" s="140" t="s">
        <v>468</v>
      </c>
      <c r="D204" s="140" t="s">
        <v>149</v>
      </c>
      <c r="E204" s="141" t="s">
        <v>749</v>
      </c>
      <c r="F204" s="142" t="s">
        <v>750</v>
      </c>
      <c r="G204" s="143" t="s">
        <v>506</v>
      </c>
      <c r="H204" s="144">
        <v>20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40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153</v>
      </c>
      <c r="AT204" s="152" t="s">
        <v>149</v>
      </c>
      <c r="AU204" s="152" t="s">
        <v>81</v>
      </c>
      <c r="AY204" s="13" t="s">
        <v>147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86</v>
      </c>
      <c r="BK204" s="153">
        <f t="shared" si="39"/>
        <v>0</v>
      </c>
      <c r="BL204" s="13" t="s">
        <v>153</v>
      </c>
      <c r="BM204" s="152" t="s">
        <v>751</v>
      </c>
    </row>
    <row r="205" spans="2:65" s="1" customFormat="1" ht="24.2" customHeight="1">
      <c r="B205" s="139"/>
      <c r="C205" s="154" t="s">
        <v>472</v>
      </c>
      <c r="D205" s="154" t="s">
        <v>235</v>
      </c>
      <c r="E205" s="155" t="s">
        <v>752</v>
      </c>
      <c r="F205" s="156" t="s">
        <v>753</v>
      </c>
      <c r="G205" s="157" t="s">
        <v>450</v>
      </c>
      <c r="H205" s="158">
        <v>1</v>
      </c>
      <c r="I205" s="159"/>
      <c r="J205" s="160">
        <f t="shared" si="30"/>
        <v>0</v>
      </c>
      <c r="K205" s="161"/>
      <c r="L205" s="162"/>
      <c r="M205" s="163" t="s">
        <v>1</v>
      </c>
      <c r="N205" s="164" t="s">
        <v>40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177</v>
      </c>
      <c r="AT205" s="152" t="s">
        <v>235</v>
      </c>
      <c r="AU205" s="152" t="s">
        <v>81</v>
      </c>
      <c r="AY205" s="13" t="s">
        <v>147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86</v>
      </c>
      <c r="BK205" s="153">
        <f t="shared" si="39"/>
        <v>0</v>
      </c>
      <c r="BL205" s="13" t="s">
        <v>153</v>
      </c>
      <c r="BM205" s="152" t="s">
        <v>754</v>
      </c>
    </row>
    <row r="206" spans="2:65" s="1" customFormat="1" ht="16.5" customHeight="1">
      <c r="B206" s="139"/>
      <c r="C206" s="140" t="s">
        <v>476</v>
      </c>
      <c r="D206" s="140" t="s">
        <v>149</v>
      </c>
      <c r="E206" s="141" t="s">
        <v>755</v>
      </c>
      <c r="F206" s="142" t="s">
        <v>756</v>
      </c>
      <c r="G206" s="143" t="s">
        <v>425</v>
      </c>
      <c r="H206" s="144">
        <v>1</v>
      </c>
      <c r="I206" s="145"/>
      <c r="J206" s="146">
        <f t="shared" si="30"/>
        <v>0</v>
      </c>
      <c r="K206" s="147"/>
      <c r="L206" s="28"/>
      <c r="M206" s="166" t="s">
        <v>1</v>
      </c>
      <c r="N206" s="167" t="s">
        <v>40</v>
      </c>
      <c r="O206" s="168"/>
      <c r="P206" s="169">
        <f t="shared" si="31"/>
        <v>0</v>
      </c>
      <c r="Q206" s="169">
        <v>0</v>
      </c>
      <c r="R206" s="169">
        <f t="shared" si="32"/>
        <v>0</v>
      </c>
      <c r="S206" s="169">
        <v>0</v>
      </c>
      <c r="T206" s="170">
        <f t="shared" si="33"/>
        <v>0</v>
      </c>
      <c r="AR206" s="152" t="s">
        <v>153</v>
      </c>
      <c r="AT206" s="152" t="s">
        <v>149</v>
      </c>
      <c r="AU206" s="152" t="s">
        <v>81</v>
      </c>
      <c r="AY206" s="13" t="s">
        <v>147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86</v>
      </c>
      <c r="BK206" s="153">
        <f t="shared" si="39"/>
        <v>0</v>
      </c>
      <c r="BL206" s="13" t="s">
        <v>153</v>
      </c>
      <c r="BM206" s="152" t="s">
        <v>757</v>
      </c>
    </row>
    <row r="207" spans="2:65" s="1" customFormat="1" ht="6.95" customHeight="1">
      <c r="B207" s="43"/>
      <c r="C207" s="44"/>
      <c r="D207" s="44"/>
      <c r="E207" s="44"/>
      <c r="F207" s="44"/>
      <c r="G207" s="44"/>
      <c r="H207" s="44"/>
      <c r="I207" s="44"/>
      <c r="J207" s="44"/>
      <c r="K207" s="44"/>
      <c r="L207" s="28"/>
    </row>
  </sheetData>
  <autoFilter ref="C123:K206" xr:uid="{00000000-0009-0000-0000-000003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20" t="str">
        <f>'Rekapitulácia stavby'!K6</f>
        <v>Vybudovanie areálu „Rozprávkový les na Domaši</v>
      </c>
      <c r="F7" s="221"/>
      <c r="G7" s="221"/>
      <c r="H7" s="221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20" t="s">
        <v>110</v>
      </c>
      <c r="F9" s="219"/>
      <c r="G9" s="219"/>
      <c r="H9" s="219"/>
      <c r="L9" s="28"/>
    </row>
    <row r="10" spans="2:46" s="1" customFormat="1" ht="12" customHeight="1">
      <c r="B10" s="28"/>
      <c r="D10" s="23" t="s">
        <v>111</v>
      </c>
      <c r="L10" s="28"/>
    </row>
    <row r="11" spans="2:46" s="1" customFormat="1" ht="16.5" customHeight="1">
      <c r="B11" s="28"/>
      <c r="E11" s="203" t="s">
        <v>758</v>
      </c>
      <c r="F11" s="219"/>
      <c r="G11" s="219"/>
      <c r="H11" s="219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209"/>
      <c r="G20" s="209"/>
      <c r="H20" s="209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213" t="s">
        <v>1</v>
      </c>
      <c r="F29" s="213"/>
      <c r="G29" s="213"/>
      <c r="H29" s="213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ROUND(J123,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ROUND((SUM(BE123:BE137)),  2)</f>
        <v>0</v>
      </c>
      <c r="G35" s="96"/>
      <c r="H35" s="96"/>
      <c r="I35" s="97">
        <v>0.2</v>
      </c>
      <c r="J35" s="95">
        <f>ROUND(((SUM(BE123:BE137))*I35),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ROUND((SUM(BF123:BF137)),  2)</f>
        <v>0</v>
      </c>
      <c r="G36" s="96"/>
      <c r="H36" s="96"/>
      <c r="I36" s="97">
        <v>0.2</v>
      </c>
      <c r="J36" s="95">
        <f>ROUND(((SUM(BF123:BF137))*I36),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5">
        <f>ROUND((SUM(BG123:BG137)),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5">
        <f>ROUND((SUM(BH123:BH137)),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43</v>
      </c>
      <c r="F39" s="95">
        <f>ROUND((SUM(BI123:BI137)),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113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20" t="str">
        <f>E7</f>
        <v>Vybudovanie areálu „Rozprávkový les na Domaši</v>
      </c>
      <c r="F85" s="221"/>
      <c r="G85" s="221"/>
      <c r="H85" s="221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20" t="s">
        <v>110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111</v>
      </c>
      <c r="L88" s="28"/>
    </row>
    <row r="89" spans="2:12" s="1" customFormat="1" ht="16.5" customHeight="1">
      <c r="B89" s="28"/>
      <c r="E89" s="203" t="str">
        <f>E11</f>
        <v>04 - Komín</v>
      </c>
      <c r="F89" s="219"/>
      <c r="G89" s="219"/>
      <c r="H89" s="219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obec Kvakovce, k.ú. Kvakovce, okres Vranov nad Top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MediaRik o.z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114</v>
      </c>
      <c r="D96" s="99"/>
      <c r="E96" s="99"/>
      <c r="F96" s="99"/>
      <c r="G96" s="99"/>
      <c r="H96" s="99"/>
      <c r="I96" s="99"/>
      <c r="J96" s="108" t="s">
        <v>115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116</v>
      </c>
      <c r="J98" s="65">
        <f>J123</f>
        <v>0</v>
      </c>
      <c r="L98" s="28"/>
      <c r="AU98" s="13" t="s">
        <v>117</v>
      </c>
    </row>
    <row r="99" spans="2:47" s="8" customFormat="1" ht="24.95" customHeight="1">
      <c r="B99" s="110"/>
      <c r="D99" s="111" t="s">
        <v>759</v>
      </c>
      <c r="E99" s="112"/>
      <c r="F99" s="112"/>
      <c r="G99" s="112"/>
      <c r="H99" s="112"/>
      <c r="I99" s="112"/>
      <c r="J99" s="113">
        <f>J124</f>
        <v>0</v>
      </c>
      <c r="L99" s="110"/>
    </row>
    <row r="100" spans="2:47" s="8" customFormat="1" ht="24.95" customHeight="1">
      <c r="B100" s="110"/>
      <c r="D100" s="111" t="s">
        <v>760</v>
      </c>
      <c r="E100" s="112"/>
      <c r="F100" s="112"/>
      <c r="G100" s="112"/>
      <c r="H100" s="112"/>
      <c r="I100" s="112"/>
      <c r="J100" s="113">
        <f>J128</f>
        <v>0</v>
      </c>
      <c r="L100" s="110"/>
    </row>
    <row r="101" spans="2:47" s="8" customFormat="1" ht="24.95" customHeight="1">
      <c r="B101" s="110"/>
      <c r="D101" s="111" t="s">
        <v>761</v>
      </c>
      <c r="E101" s="112"/>
      <c r="F101" s="112"/>
      <c r="G101" s="112"/>
      <c r="H101" s="112"/>
      <c r="I101" s="112"/>
      <c r="J101" s="113">
        <f>J131</f>
        <v>0</v>
      </c>
      <c r="L101" s="110"/>
    </row>
    <row r="102" spans="2:47" s="1" customFormat="1" ht="21.75" customHeight="1">
      <c r="B102" s="28"/>
      <c r="L102" s="28"/>
    </row>
    <row r="103" spans="2:47" s="1" customFormat="1" ht="6.95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47" s="1" customFormat="1" ht="6.95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47" s="1" customFormat="1" ht="24.95" customHeight="1">
      <c r="B108" s="28"/>
      <c r="C108" s="17" t="s">
        <v>133</v>
      </c>
      <c r="L108" s="28"/>
    </row>
    <row r="109" spans="2:47" s="1" customFormat="1" ht="6.95" customHeight="1">
      <c r="B109" s="28"/>
      <c r="L109" s="28"/>
    </row>
    <row r="110" spans="2:47" s="1" customFormat="1" ht="12" customHeight="1">
      <c r="B110" s="28"/>
      <c r="C110" s="23" t="s">
        <v>15</v>
      </c>
      <c r="L110" s="28"/>
    </row>
    <row r="111" spans="2:47" s="1" customFormat="1" ht="16.5" customHeight="1">
      <c r="B111" s="28"/>
      <c r="E111" s="220" t="str">
        <f>E7</f>
        <v>Vybudovanie areálu „Rozprávkový les na Domaši</v>
      </c>
      <c r="F111" s="221"/>
      <c r="G111" s="221"/>
      <c r="H111" s="221"/>
      <c r="L111" s="28"/>
    </row>
    <row r="112" spans="2:47" ht="12" customHeight="1">
      <c r="B112" s="16"/>
      <c r="C112" s="23" t="s">
        <v>109</v>
      </c>
      <c r="L112" s="16"/>
    </row>
    <row r="113" spans="2:65" s="1" customFormat="1" ht="16.5" customHeight="1">
      <c r="B113" s="28"/>
      <c r="E113" s="220" t="s">
        <v>110</v>
      </c>
      <c r="F113" s="219"/>
      <c r="G113" s="219"/>
      <c r="H113" s="219"/>
      <c r="L113" s="28"/>
    </row>
    <row r="114" spans="2:65" s="1" customFormat="1" ht="12" customHeight="1">
      <c r="B114" s="28"/>
      <c r="C114" s="23" t="s">
        <v>111</v>
      </c>
      <c r="L114" s="28"/>
    </row>
    <row r="115" spans="2:65" s="1" customFormat="1" ht="16.5" customHeight="1">
      <c r="B115" s="28"/>
      <c r="E115" s="203" t="str">
        <f>E11</f>
        <v>04 - Komín</v>
      </c>
      <c r="F115" s="219"/>
      <c r="G115" s="219"/>
      <c r="H115" s="219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19</v>
      </c>
      <c r="F117" s="21" t="str">
        <f>F14</f>
        <v>obec Kvakovce, k.ú. Kvakovce, okres Vranov nad Top</v>
      </c>
      <c r="I117" s="23" t="s">
        <v>21</v>
      </c>
      <c r="J117" s="51" t="str">
        <f>IF(J14="","",J14)</f>
        <v>Vyplň údaj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22</v>
      </c>
      <c r="F119" s="21" t="str">
        <f>E17</f>
        <v>MediaRik o.z</v>
      </c>
      <c r="I119" s="23" t="s">
        <v>28</v>
      </c>
      <c r="J119" s="26" t="str">
        <f>E23</f>
        <v xml:space="preserve"> </v>
      </c>
      <c r="L119" s="28"/>
    </row>
    <row r="120" spans="2:65" s="1" customFormat="1" ht="15.2" customHeight="1">
      <c r="B120" s="28"/>
      <c r="C120" s="23" t="s">
        <v>26</v>
      </c>
      <c r="F120" s="21" t="str">
        <f>IF(E20="","",E20)</f>
        <v>Vyplň údaj</v>
      </c>
      <c r="I120" s="23" t="s">
        <v>31</v>
      </c>
      <c r="J120" s="26" t="str">
        <f>E26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18"/>
      <c r="C122" s="119" t="s">
        <v>134</v>
      </c>
      <c r="D122" s="120" t="s">
        <v>59</v>
      </c>
      <c r="E122" s="120" t="s">
        <v>55</v>
      </c>
      <c r="F122" s="120" t="s">
        <v>56</v>
      </c>
      <c r="G122" s="120" t="s">
        <v>135</v>
      </c>
      <c r="H122" s="120" t="s">
        <v>136</v>
      </c>
      <c r="I122" s="120" t="s">
        <v>137</v>
      </c>
      <c r="J122" s="121" t="s">
        <v>115</v>
      </c>
      <c r="K122" s="122" t="s">
        <v>138</v>
      </c>
      <c r="L122" s="118"/>
      <c r="M122" s="58" t="s">
        <v>1</v>
      </c>
      <c r="N122" s="59" t="s">
        <v>38</v>
      </c>
      <c r="O122" s="59" t="s">
        <v>139</v>
      </c>
      <c r="P122" s="59" t="s">
        <v>140</v>
      </c>
      <c r="Q122" s="59" t="s">
        <v>141</v>
      </c>
      <c r="R122" s="59" t="s">
        <v>142</v>
      </c>
      <c r="S122" s="59" t="s">
        <v>143</v>
      </c>
      <c r="T122" s="60" t="s">
        <v>144</v>
      </c>
    </row>
    <row r="123" spans="2:65" s="1" customFormat="1" ht="22.9" customHeight="1">
      <c r="B123" s="28"/>
      <c r="C123" s="63" t="s">
        <v>116</v>
      </c>
      <c r="J123" s="123">
        <f>BK123</f>
        <v>0</v>
      </c>
      <c r="L123" s="28"/>
      <c r="M123" s="61"/>
      <c r="N123" s="52"/>
      <c r="O123" s="52"/>
      <c r="P123" s="124">
        <f>P124+P128+P131</f>
        <v>0</v>
      </c>
      <c r="Q123" s="52"/>
      <c r="R123" s="124">
        <f>R124+R128+R131</f>
        <v>0</v>
      </c>
      <c r="S123" s="52"/>
      <c r="T123" s="125">
        <f>T124+T128+T131</f>
        <v>0</v>
      </c>
      <c r="AT123" s="13" t="s">
        <v>73</v>
      </c>
      <c r="AU123" s="13" t="s">
        <v>117</v>
      </c>
      <c r="BK123" s="126">
        <f>BK124+BK128+BK131</f>
        <v>0</v>
      </c>
    </row>
    <row r="124" spans="2:65" s="11" customFormat="1" ht="25.9" customHeight="1">
      <c r="B124" s="127"/>
      <c r="D124" s="128" t="s">
        <v>73</v>
      </c>
      <c r="E124" s="129" t="s">
        <v>762</v>
      </c>
      <c r="F124" s="129" t="s">
        <v>763</v>
      </c>
      <c r="I124" s="130"/>
      <c r="J124" s="131">
        <f>BK124</f>
        <v>0</v>
      </c>
      <c r="L124" s="127"/>
      <c r="M124" s="132"/>
      <c r="P124" s="133">
        <f>SUM(P125:P127)</f>
        <v>0</v>
      </c>
      <c r="R124" s="133">
        <f>SUM(R125:R127)</f>
        <v>0</v>
      </c>
      <c r="T124" s="134">
        <f>SUM(T125:T127)</f>
        <v>0</v>
      </c>
      <c r="AR124" s="128" t="s">
        <v>81</v>
      </c>
      <c r="AT124" s="135" t="s">
        <v>73</v>
      </c>
      <c r="AU124" s="135" t="s">
        <v>74</v>
      </c>
      <c r="AY124" s="128" t="s">
        <v>147</v>
      </c>
      <c r="BK124" s="136">
        <f>SUM(BK125:BK127)</f>
        <v>0</v>
      </c>
    </row>
    <row r="125" spans="2:65" s="1" customFormat="1" ht="16.5" customHeight="1">
      <c r="B125" s="139"/>
      <c r="C125" s="140" t="s">
        <v>81</v>
      </c>
      <c r="D125" s="140" t="s">
        <v>149</v>
      </c>
      <c r="E125" s="141" t="s">
        <v>764</v>
      </c>
      <c r="F125" s="142" t="s">
        <v>765</v>
      </c>
      <c r="G125" s="143" t="s">
        <v>425</v>
      </c>
      <c r="H125" s="144">
        <v>1</v>
      </c>
      <c r="I125" s="145"/>
      <c r="J125" s="146">
        <f>ROUND(I125*H125,2)</f>
        <v>0</v>
      </c>
      <c r="K125" s="147"/>
      <c r="L125" s="28"/>
      <c r="M125" s="148" t="s">
        <v>1</v>
      </c>
      <c r="N125" s="149" t="s">
        <v>40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153</v>
      </c>
      <c r="AT125" s="152" t="s">
        <v>149</v>
      </c>
      <c r="AU125" s="152" t="s">
        <v>81</v>
      </c>
      <c r="AY125" s="13" t="s">
        <v>147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3" t="s">
        <v>86</v>
      </c>
      <c r="BK125" s="153">
        <f>ROUND(I125*H125,2)</f>
        <v>0</v>
      </c>
      <c r="BL125" s="13" t="s">
        <v>153</v>
      </c>
      <c r="BM125" s="152" t="s">
        <v>86</v>
      </c>
    </row>
    <row r="126" spans="2:65" s="1" customFormat="1" ht="16.5" customHeight="1">
      <c r="B126" s="139"/>
      <c r="C126" s="154" t="s">
        <v>86</v>
      </c>
      <c r="D126" s="154" t="s">
        <v>235</v>
      </c>
      <c r="E126" s="155" t="s">
        <v>766</v>
      </c>
      <c r="F126" s="156" t="s">
        <v>763</v>
      </c>
      <c r="G126" s="157" t="s">
        <v>425</v>
      </c>
      <c r="H126" s="158">
        <v>1</v>
      </c>
      <c r="I126" s="159"/>
      <c r="J126" s="160">
        <f>ROUND(I126*H126,2)</f>
        <v>0</v>
      </c>
      <c r="K126" s="161"/>
      <c r="L126" s="162"/>
      <c r="M126" s="163" t="s">
        <v>1</v>
      </c>
      <c r="N126" s="164" t="s">
        <v>40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177</v>
      </c>
      <c r="AT126" s="152" t="s">
        <v>235</v>
      </c>
      <c r="AU126" s="152" t="s">
        <v>81</v>
      </c>
      <c r="AY126" s="13" t="s">
        <v>147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3" t="s">
        <v>86</v>
      </c>
      <c r="BK126" s="153">
        <f>ROUND(I126*H126,2)</f>
        <v>0</v>
      </c>
      <c r="BL126" s="13" t="s">
        <v>153</v>
      </c>
      <c r="BM126" s="152" t="s">
        <v>153</v>
      </c>
    </row>
    <row r="127" spans="2:65" s="1" customFormat="1" ht="16.5" customHeight="1">
      <c r="B127" s="139"/>
      <c r="C127" s="154" t="s">
        <v>158</v>
      </c>
      <c r="D127" s="154" t="s">
        <v>235</v>
      </c>
      <c r="E127" s="155" t="s">
        <v>767</v>
      </c>
      <c r="F127" s="156" t="s">
        <v>768</v>
      </c>
      <c r="G127" s="157" t="s">
        <v>425</v>
      </c>
      <c r="H127" s="158">
        <v>1</v>
      </c>
      <c r="I127" s="159"/>
      <c r="J127" s="160">
        <f>ROUND(I127*H127,2)</f>
        <v>0</v>
      </c>
      <c r="K127" s="161"/>
      <c r="L127" s="162"/>
      <c r="M127" s="163" t="s">
        <v>1</v>
      </c>
      <c r="N127" s="164" t="s">
        <v>40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177</v>
      </c>
      <c r="AT127" s="152" t="s">
        <v>235</v>
      </c>
      <c r="AU127" s="152" t="s">
        <v>81</v>
      </c>
      <c r="AY127" s="13" t="s">
        <v>147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3" t="s">
        <v>86</v>
      </c>
      <c r="BK127" s="153">
        <f>ROUND(I127*H127,2)</f>
        <v>0</v>
      </c>
      <c r="BL127" s="13" t="s">
        <v>153</v>
      </c>
      <c r="BM127" s="152" t="s">
        <v>169</v>
      </c>
    </row>
    <row r="128" spans="2:65" s="11" customFormat="1" ht="25.9" customHeight="1">
      <c r="B128" s="127"/>
      <c r="D128" s="128" t="s">
        <v>73</v>
      </c>
      <c r="E128" s="129" t="s">
        <v>560</v>
      </c>
      <c r="F128" s="129" t="s">
        <v>769</v>
      </c>
      <c r="I128" s="130"/>
      <c r="J128" s="131">
        <f>BK128</f>
        <v>0</v>
      </c>
      <c r="L128" s="127"/>
      <c r="M128" s="132"/>
      <c r="P128" s="133">
        <f>SUM(P129:P130)</f>
        <v>0</v>
      </c>
      <c r="R128" s="133">
        <f>SUM(R129:R130)</f>
        <v>0</v>
      </c>
      <c r="T128" s="134">
        <f>SUM(T129:T130)</f>
        <v>0</v>
      </c>
      <c r="AR128" s="128" t="s">
        <v>81</v>
      </c>
      <c r="AT128" s="135" t="s">
        <v>73</v>
      </c>
      <c r="AU128" s="135" t="s">
        <v>74</v>
      </c>
      <c r="AY128" s="128" t="s">
        <v>147</v>
      </c>
      <c r="BK128" s="136">
        <f>SUM(BK129:BK130)</f>
        <v>0</v>
      </c>
    </row>
    <row r="129" spans="2:65" s="1" customFormat="1" ht="16.5" customHeight="1">
      <c r="B129" s="139"/>
      <c r="C129" s="140" t="s">
        <v>153</v>
      </c>
      <c r="D129" s="140" t="s">
        <v>149</v>
      </c>
      <c r="E129" s="141" t="s">
        <v>770</v>
      </c>
      <c r="F129" s="142" t="s">
        <v>771</v>
      </c>
      <c r="G129" s="143" t="s">
        <v>425</v>
      </c>
      <c r="H129" s="144">
        <v>1</v>
      </c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40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153</v>
      </c>
      <c r="AT129" s="152" t="s">
        <v>149</v>
      </c>
      <c r="AU129" s="152" t="s">
        <v>81</v>
      </c>
      <c r="AY129" s="13" t="s">
        <v>147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86</v>
      </c>
      <c r="BK129" s="153">
        <f>ROUND(I129*H129,2)</f>
        <v>0</v>
      </c>
      <c r="BL129" s="13" t="s">
        <v>153</v>
      </c>
      <c r="BM129" s="152" t="s">
        <v>177</v>
      </c>
    </row>
    <row r="130" spans="2:65" s="1" customFormat="1" ht="16.5" customHeight="1">
      <c r="B130" s="139"/>
      <c r="C130" s="154" t="s">
        <v>165</v>
      </c>
      <c r="D130" s="154" t="s">
        <v>235</v>
      </c>
      <c r="E130" s="155" t="s">
        <v>772</v>
      </c>
      <c r="F130" s="156" t="s">
        <v>773</v>
      </c>
      <c r="G130" s="157" t="s">
        <v>425</v>
      </c>
      <c r="H130" s="158">
        <v>6</v>
      </c>
      <c r="I130" s="159"/>
      <c r="J130" s="160">
        <f>ROUND(I130*H130,2)</f>
        <v>0</v>
      </c>
      <c r="K130" s="161"/>
      <c r="L130" s="162"/>
      <c r="M130" s="163" t="s">
        <v>1</v>
      </c>
      <c r="N130" s="164" t="s">
        <v>40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177</v>
      </c>
      <c r="AT130" s="152" t="s">
        <v>235</v>
      </c>
      <c r="AU130" s="152" t="s">
        <v>81</v>
      </c>
      <c r="AY130" s="13" t="s">
        <v>147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86</v>
      </c>
      <c r="BK130" s="153">
        <f>ROUND(I130*H130,2)</f>
        <v>0</v>
      </c>
      <c r="BL130" s="13" t="s">
        <v>153</v>
      </c>
      <c r="BM130" s="152" t="s">
        <v>185</v>
      </c>
    </row>
    <row r="131" spans="2:65" s="11" customFormat="1" ht="25.9" customHeight="1">
      <c r="B131" s="127"/>
      <c r="D131" s="128" t="s">
        <v>73</v>
      </c>
      <c r="E131" s="129" t="s">
        <v>774</v>
      </c>
      <c r="F131" s="129" t="s">
        <v>775</v>
      </c>
      <c r="I131" s="130"/>
      <c r="J131" s="131">
        <f>BK131</f>
        <v>0</v>
      </c>
      <c r="L131" s="127"/>
      <c r="M131" s="132"/>
      <c r="P131" s="133">
        <f>SUM(P132:P137)</f>
        <v>0</v>
      </c>
      <c r="R131" s="133">
        <f>SUM(R132:R137)</f>
        <v>0</v>
      </c>
      <c r="T131" s="134">
        <f>SUM(T132:T137)</f>
        <v>0</v>
      </c>
      <c r="AR131" s="128" t="s">
        <v>81</v>
      </c>
      <c r="AT131" s="135" t="s">
        <v>73</v>
      </c>
      <c r="AU131" s="135" t="s">
        <v>74</v>
      </c>
      <c r="AY131" s="128" t="s">
        <v>147</v>
      </c>
      <c r="BK131" s="136">
        <f>SUM(BK132:BK137)</f>
        <v>0</v>
      </c>
    </row>
    <row r="132" spans="2:65" s="1" customFormat="1" ht="16.5" customHeight="1">
      <c r="B132" s="139"/>
      <c r="C132" s="140" t="s">
        <v>169</v>
      </c>
      <c r="D132" s="140" t="s">
        <v>149</v>
      </c>
      <c r="E132" s="141" t="s">
        <v>776</v>
      </c>
      <c r="F132" s="142" t="s">
        <v>777</v>
      </c>
      <c r="G132" s="143" t="s">
        <v>425</v>
      </c>
      <c r="H132" s="144">
        <v>1</v>
      </c>
      <c r="I132" s="145"/>
      <c r="J132" s="146">
        <f t="shared" ref="J132:J137" si="0">ROUND(I132*H132,2)</f>
        <v>0</v>
      </c>
      <c r="K132" s="147"/>
      <c r="L132" s="28"/>
      <c r="M132" s="148" t="s">
        <v>1</v>
      </c>
      <c r="N132" s="149" t="s">
        <v>40</v>
      </c>
      <c r="P132" s="150">
        <f t="shared" ref="P132:P137" si="1">O132*H132</f>
        <v>0</v>
      </c>
      <c r="Q132" s="150">
        <v>0</v>
      </c>
      <c r="R132" s="150">
        <f t="shared" ref="R132:R137" si="2">Q132*H132</f>
        <v>0</v>
      </c>
      <c r="S132" s="150">
        <v>0</v>
      </c>
      <c r="T132" s="151">
        <f t="shared" ref="T132:T137" si="3">S132*H132</f>
        <v>0</v>
      </c>
      <c r="AR132" s="152" t="s">
        <v>153</v>
      </c>
      <c r="AT132" s="152" t="s">
        <v>149</v>
      </c>
      <c r="AU132" s="152" t="s">
        <v>81</v>
      </c>
      <c r="AY132" s="13" t="s">
        <v>147</v>
      </c>
      <c r="BE132" s="153">
        <f t="shared" ref="BE132:BE137" si="4">IF(N132="základná",J132,0)</f>
        <v>0</v>
      </c>
      <c r="BF132" s="153">
        <f t="shared" ref="BF132:BF137" si="5">IF(N132="znížená",J132,0)</f>
        <v>0</v>
      </c>
      <c r="BG132" s="153">
        <f t="shared" ref="BG132:BG137" si="6">IF(N132="zákl. prenesená",J132,0)</f>
        <v>0</v>
      </c>
      <c r="BH132" s="153">
        <f t="shared" ref="BH132:BH137" si="7">IF(N132="zníž. prenesená",J132,0)</f>
        <v>0</v>
      </c>
      <c r="BI132" s="153">
        <f t="shared" ref="BI132:BI137" si="8">IF(N132="nulová",J132,0)</f>
        <v>0</v>
      </c>
      <c r="BJ132" s="13" t="s">
        <v>86</v>
      </c>
      <c r="BK132" s="153">
        <f t="shared" ref="BK132:BK137" si="9">ROUND(I132*H132,2)</f>
        <v>0</v>
      </c>
      <c r="BL132" s="13" t="s">
        <v>153</v>
      </c>
      <c r="BM132" s="152" t="s">
        <v>194</v>
      </c>
    </row>
    <row r="133" spans="2:65" s="1" customFormat="1" ht="16.5" customHeight="1">
      <c r="B133" s="139"/>
      <c r="C133" s="154" t="s">
        <v>173</v>
      </c>
      <c r="D133" s="154" t="s">
        <v>235</v>
      </c>
      <c r="E133" s="155" t="s">
        <v>778</v>
      </c>
      <c r="F133" s="156" t="s">
        <v>779</v>
      </c>
      <c r="G133" s="157" t="s">
        <v>425</v>
      </c>
      <c r="H133" s="158">
        <v>15</v>
      </c>
      <c r="I133" s="159"/>
      <c r="J133" s="160">
        <f t="shared" si="0"/>
        <v>0</v>
      </c>
      <c r="K133" s="161"/>
      <c r="L133" s="162"/>
      <c r="M133" s="163" t="s">
        <v>1</v>
      </c>
      <c r="N133" s="164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177</v>
      </c>
      <c r="AT133" s="152" t="s">
        <v>235</v>
      </c>
      <c r="AU133" s="152" t="s">
        <v>81</v>
      </c>
      <c r="AY133" s="13" t="s">
        <v>147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3">
        <f t="shared" si="9"/>
        <v>0</v>
      </c>
      <c r="BL133" s="13" t="s">
        <v>153</v>
      </c>
      <c r="BM133" s="152" t="s">
        <v>203</v>
      </c>
    </row>
    <row r="134" spans="2:65" s="1" customFormat="1" ht="16.5" customHeight="1">
      <c r="B134" s="139"/>
      <c r="C134" s="140" t="s">
        <v>177</v>
      </c>
      <c r="D134" s="140" t="s">
        <v>149</v>
      </c>
      <c r="E134" s="141" t="s">
        <v>780</v>
      </c>
      <c r="F134" s="142" t="s">
        <v>781</v>
      </c>
      <c r="G134" s="143" t="s">
        <v>425</v>
      </c>
      <c r="H134" s="144">
        <v>13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153</v>
      </c>
      <c r="AT134" s="152" t="s">
        <v>149</v>
      </c>
      <c r="AU134" s="152" t="s">
        <v>81</v>
      </c>
      <c r="AY134" s="13" t="s">
        <v>147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3">
        <f t="shared" si="9"/>
        <v>0</v>
      </c>
      <c r="BL134" s="13" t="s">
        <v>153</v>
      </c>
      <c r="BM134" s="152" t="s">
        <v>212</v>
      </c>
    </row>
    <row r="135" spans="2:65" s="1" customFormat="1" ht="16.5" customHeight="1">
      <c r="B135" s="139"/>
      <c r="C135" s="154" t="s">
        <v>181</v>
      </c>
      <c r="D135" s="154" t="s">
        <v>235</v>
      </c>
      <c r="E135" s="155" t="s">
        <v>782</v>
      </c>
      <c r="F135" s="156" t="s">
        <v>783</v>
      </c>
      <c r="G135" s="157" t="s">
        <v>425</v>
      </c>
      <c r="H135" s="158">
        <v>5</v>
      </c>
      <c r="I135" s="159"/>
      <c r="J135" s="160">
        <f t="shared" si="0"/>
        <v>0</v>
      </c>
      <c r="K135" s="161"/>
      <c r="L135" s="162"/>
      <c r="M135" s="163" t="s">
        <v>1</v>
      </c>
      <c r="N135" s="164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177</v>
      </c>
      <c r="AT135" s="152" t="s">
        <v>235</v>
      </c>
      <c r="AU135" s="152" t="s">
        <v>81</v>
      </c>
      <c r="AY135" s="13" t="s">
        <v>147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3">
        <f t="shared" si="9"/>
        <v>0</v>
      </c>
      <c r="BL135" s="13" t="s">
        <v>153</v>
      </c>
      <c r="BM135" s="152" t="s">
        <v>223</v>
      </c>
    </row>
    <row r="136" spans="2:65" s="1" customFormat="1" ht="16.5" customHeight="1">
      <c r="B136" s="139"/>
      <c r="C136" s="154" t="s">
        <v>185</v>
      </c>
      <c r="D136" s="154" t="s">
        <v>235</v>
      </c>
      <c r="E136" s="155" t="s">
        <v>784</v>
      </c>
      <c r="F136" s="156" t="s">
        <v>785</v>
      </c>
      <c r="G136" s="157" t="s">
        <v>425</v>
      </c>
      <c r="H136" s="158">
        <v>1</v>
      </c>
      <c r="I136" s="159"/>
      <c r="J136" s="160">
        <f t="shared" si="0"/>
        <v>0</v>
      </c>
      <c r="K136" s="161"/>
      <c r="L136" s="162"/>
      <c r="M136" s="163" t="s">
        <v>1</v>
      </c>
      <c r="N136" s="164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177</v>
      </c>
      <c r="AT136" s="152" t="s">
        <v>235</v>
      </c>
      <c r="AU136" s="152" t="s">
        <v>81</v>
      </c>
      <c r="AY136" s="13" t="s">
        <v>147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3">
        <f t="shared" si="9"/>
        <v>0</v>
      </c>
      <c r="BL136" s="13" t="s">
        <v>153</v>
      </c>
      <c r="BM136" s="152" t="s">
        <v>7</v>
      </c>
    </row>
    <row r="137" spans="2:65" s="1" customFormat="1" ht="16.5" customHeight="1">
      <c r="B137" s="139"/>
      <c r="C137" s="154" t="s">
        <v>189</v>
      </c>
      <c r="D137" s="154" t="s">
        <v>235</v>
      </c>
      <c r="E137" s="155" t="s">
        <v>786</v>
      </c>
      <c r="F137" s="156" t="s">
        <v>787</v>
      </c>
      <c r="G137" s="157" t="s">
        <v>293</v>
      </c>
      <c r="H137" s="158">
        <v>10</v>
      </c>
      <c r="I137" s="159"/>
      <c r="J137" s="160">
        <f t="shared" si="0"/>
        <v>0</v>
      </c>
      <c r="K137" s="161"/>
      <c r="L137" s="162"/>
      <c r="M137" s="171" t="s">
        <v>1</v>
      </c>
      <c r="N137" s="172" t="s">
        <v>40</v>
      </c>
      <c r="O137" s="168"/>
      <c r="P137" s="169">
        <f t="shared" si="1"/>
        <v>0</v>
      </c>
      <c r="Q137" s="169">
        <v>0</v>
      </c>
      <c r="R137" s="169">
        <f t="shared" si="2"/>
        <v>0</v>
      </c>
      <c r="S137" s="169">
        <v>0</v>
      </c>
      <c r="T137" s="170">
        <f t="shared" si="3"/>
        <v>0</v>
      </c>
      <c r="AR137" s="152" t="s">
        <v>177</v>
      </c>
      <c r="AT137" s="152" t="s">
        <v>235</v>
      </c>
      <c r="AU137" s="152" t="s">
        <v>81</v>
      </c>
      <c r="AY137" s="13" t="s">
        <v>147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3">
        <f t="shared" si="9"/>
        <v>0</v>
      </c>
      <c r="BL137" s="13" t="s">
        <v>153</v>
      </c>
      <c r="BM137" s="152" t="s">
        <v>247</v>
      </c>
    </row>
    <row r="138" spans="2:65" s="1" customFormat="1" ht="6.95" customHeight="1"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28"/>
    </row>
  </sheetData>
  <autoFilter ref="C122:K137" xr:uid="{00000000-0009-0000-0000-000004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0"/>
  <sheetViews>
    <sheetView showGridLines="0" workbookViewId="0">
      <selection activeCell="W154" sqref="W15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99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20" t="str">
        <f>'Rekapitulácia stavby'!K6</f>
        <v>Vybudovanie areálu „Rozprávkový les na Domaši</v>
      </c>
      <c r="F7" s="221"/>
      <c r="G7" s="221"/>
      <c r="H7" s="221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20" t="s">
        <v>788</v>
      </c>
      <c r="F9" s="219"/>
      <c r="G9" s="219"/>
      <c r="H9" s="219"/>
      <c r="L9" s="28"/>
    </row>
    <row r="10" spans="2:46" s="1" customFormat="1" ht="12" customHeight="1">
      <c r="B10" s="28"/>
      <c r="D10" s="23" t="s">
        <v>111</v>
      </c>
      <c r="L10" s="28"/>
    </row>
    <row r="11" spans="2:46" s="1" customFormat="1" ht="16.5" customHeight="1">
      <c r="B11" s="28"/>
      <c r="E11" s="203" t="s">
        <v>789</v>
      </c>
      <c r="F11" s="219"/>
      <c r="G11" s="219"/>
      <c r="H11" s="219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209"/>
      <c r="G20" s="209"/>
      <c r="H20" s="209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213" t="s">
        <v>1</v>
      </c>
      <c r="F29" s="213"/>
      <c r="G29" s="213"/>
      <c r="H29" s="213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ROUND(J129,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ROUND((SUM(BE129:BE159)),  2)</f>
        <v>0</v>
      </c>
      <c r="G35" s="96"/>
      <c r="H35" s="96"/>
      <c r="I35" s="97">
        <v>0.2</v>
      </c>
      <c r="J35" s="95">
        <f>ROUND(((SUM(BE129:BE159))*I35),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ROUND((SUM(BF129:BF159)),  2)</f>
        <v>0</v>
      </c>
      <c r="G36" s="96"/>
      <c r="H36" s="96"/>
      <c r="I36" s="97">
        <v>0.2</v>
      </c>
      <c r="J36" s="95">
        <f>ROUND(((SUM(BF129:BF159))*I36),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5">
        <f>ROUND((SUM(BG129:BG159)),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5">
        <f>ROUND((SUM(BH129:BH159)),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43</v>
      </c>
      <c r="F39" s="95">
        <f>ROUND((SUM(BI129:BI159)),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113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20" t="str">
        <f>E7</f>
        <v>Vybudovanie areálu „Rozprávkový les na Domaši</v>
      </c>
      <c r="F85" s="221"/>
      <c r="G85" s="221"/>
      <c r="H85" s="221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20" t="s">
        <v>788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111</v>
      </c>
      <c r="L88" s="28"/>
    </row>
    <row r="89" spans="2:12" s="1" customFormat="1" ht="16.5" customHeight="1">
      <c r="B89" s="28"/>
      <c r="E89" s="203" t="str">
        <f>E11</f>
        <v xml:space="preserve">03 - Architektonicko stavebné riešenie </v>
      </c>
      <c r="F89" s="219"/>
      <c r="G89" s="219"/>
      <c r="H89" s="219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obec Kvakovce, k.ú. Kvakovce, okres Vranov nad Top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MediaRik o.z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114</v>
      </c>
      <c r="D96" s="99"/>
      <c r="E96" s="99"/>
      <c r="F96" s="99"/>
      <c r="G96" s="99"/>
      <c r="H96" s="99"/>
      <c r="I96" s="99"/>
      <c r="J96" s="108" t="s">
        <v>115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116</v>
      </c>
      <c r="J98" s="65">
        <f>J129</f>
        <v>0</v>
      </c>
      <c r="L98" s="28"/>
      <c r="AU98" s="13" t="s">
        <v>117</v>
      </c>
    </row>
    <row r="99" spans="2:47" s="8" customFormat="1" ht="24.95" customHeight="1">
      <c r="B99" s="110"/>
      <c r="D99" s="111" t="s">
        <v>118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9" customFormat="1" ht="19.899999999999999" customHeight="1">
      <c r="B100" s="114"/>
      <c r="D100" s="115" t="s">
        <v>119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2:47" s="9" customFormat="1" ht="19.899999999999999" customHeight="1">
      <c r="B101" s="114"/>
      <c r="D101" s="115" t="s">
        <v>120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899999999999999" customHeight="1">
      <c r="B102" s="114"/>
      <c r="D102" s="115" t="s">
        <v>122</v>
      </c>
      <c r="E102" s="116"/>
      <c r="F102" s="116"/>
      <c r="G102" s="116"/>
      <c r="H102" s="116"/>
      <c r="I102" s="116"/>
      <c r="J102" s="117">
        <f>J142</f>
        <v>0</v>
      </c>
      <c r="L102" s="114"/>
    </row>
    <row r="103" spans="2:47" s="8" customFormat="1" ht="24.95" customHeight="1">
      <c r="B103" s="110"/>
      <c r="D103" s="111" t="s">
        <v>123</v>
      </c>
      <c r="E103" s="112"/>
      <c r="F103" s="112"/>
      <c r="G103" s="112"/>
      <c r="H103" s="112"/>
      <c r="I103" s="112"/>
      <c r="J103" s="113">
        <f>J144</f>
        <v>0</v>
      </c>
      <c r="L103" s="110"/>
    </row>
    <row r="104" spans="2:47" s="9" customFormat="1" ht="19.899999999999999" customHeight="1">
      <c r="B104" s="114"/>
      <c r="D104" s="115" t="s">
        <v>126</v>
      </c>
      <c r="E104" s="116"/>
      <c r="F104" s="116"/>
      <c r="G104" s="116"/>
      <c r="H104" s="116"/>
      <c r="I104" s="116"/>
      <c r="J104" s="117">
        <f>J145</f>
        <v>0</v>
      </c>
      <c r="L104" s="114"/>
    </row>
    <row r="105" spans="2:47" s="9" customFormat="1" ht="19.899999999999999" customHeight="1">
      <c r="B105" s="114"/>
      <c r="D105" s="115" t="s">
        <v>127</v>
      </c>
      <c r="E105" s="116"/>
      <c r="F105" s="116"/>
      <c r="G105" s="116"/>
      <c r="H105" s="116"/>
      <c r="I105" s="116"/>
      <c r="J105" s="117">
        <f>J148</f>
        <v>0</v>
      </c>
      <c r="L105" s="114"/>
    </row>
    <row r="106" spans="2:47" s="9" customFormat="1" ht="19.899999999999999" customHeight="1">
      <c r="B106" s="114"/>
      <c r="D106" s="115" t="s">
        <v>130</v>
      </c>
      <c r="E106" s="116"/>
      <c r="F106" s="116"/>
      <c r="G106" s="116"/>
      <c r="H106" s="116"/>
      <c r="I106" s="116"/>
      <c r="J106" s="117">
        <f>J154</f>
        <v>0</v>
      </c>
      <c r="L106" s="114"/>
    </row>
    <row r="107" spans="2:47" s="9" customFormat="1" ht="19.899999999999999" customHeight="1">
      <c r="B107" s="114"/>
      <c r="D107" s="115" t="s">
        <v>131</v>
      </c>
      <c r="E107" s="116"/>
      <c r="F107" s="116"/>
      <c r="G107" s="116"/>
      <c r="H107" s="116"/>
      <c r="I107" s="116"/>
      <c r="J107" s="117">
        <f>J157</f>
        <v>0</v>
      </c>
      <c r="L107" s="114"/>
    </row>
    <row r="108" spans="2:47" s="1" customFormat="1" ht="21.75" customHeight="1">
      <c r="B108" s="28"/>
      <c r="L108" s="28"/>
    </row>
    <row r="109" spans="2:47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5" customHeight="1">
      <c r="B114" s="28"/>
      <c r="C114" s="17" t="s">
        <v>133</v>
      </c>
      <c r="L114" s="28"/>
    </row>
    <row r="115" spans="2:20" s="1" customFormat="1" ht="6.95" customHeight="1">
      <c r="B115" s="28"/>
      <c r="L115" s="28"/>
    </row>
    <row r="116" spans="2:20" s="1" customFormat="1" ht="12" customHeight="1">
      <c r="B116" s="28"/>
      <c r="C116" s="23" t="s">
        <v>15</v>
      </c>
      <c r="L116" s="28"/>
    </row>
    <row r="117" spans="2:20" s="1" customFormat="1" ht="16.5" customHeight="1">
      <c r="B117" s="28"/>
      <c r="E117" s="220" t="str">
        <f>E7</f>
        <v>Vybudovanie areálu „Rozprávkový les na Domaši</v>
      </c>
      <c r="F117" s="221"/>
      <c r="G117" s="221"/>
      <c r="H117" s="221"/>
      <c r="L117" s="28"/>
    </row>
    <row r="118" spans="2:20" ht="12" customHeight="1">
      <c r="B118" s="16"/>
      <c r="C118" s="23" t="s">
        <v>109</v>
      </c>
      <c r="L118" s="16"/>
    </row>
    <row r="119" spans="2:20" s="1" customFormat="1" ht="16.5" customHeight="1">
      <c r="B119" s="28"/>
      <c r="E119" s="220" t="s">
        <v>788</v>
      </c>
      <c r="F119" s="219"/>
      <c r="G119" s="219"/>
      <c r="H119" s="219"/>
      <c r="L119" s="28"/>
    </row>
    <row r="120" spans="2:20" s="1" customFormat="1" ht="12" customHeight="1">
      <c r="B120" s="28"/>
      <c r="C120" s="23" t="s">
        <v>111</v>
      </c>
      <c r="L120" s="28"/>
    </row>
    <row r="121" spans="2:20" s="1" customFormat="1" ht="16.5" customHeight="1">
      <c r="B121" s="28"/>
      <c r="E121" s="203" t="str">
        <f>E11</f>
        <v xml:space="preserve">03 - Architektonicko stavebné riešenie </v>
      </c>
      <c r="F121" s="219"/>
      <c r="G121" s="219"/>
      <c r="H121" s="219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3" t="s">
        <v>19</v>
      </c>
      <c r="F123" s="21" t="str">
        <f>F14</f>
        <v>obec Kvakovce, k.ú. Kvakovce, okres Vranov nad Top</v>
      </c>
      <c r="I123" s="23" t="s">
        <v>21</v>
      </c>
      <c r="J123" s="51" t="str">
        <f>IF(J14="","",J14)</f>
        <v>Vyplň údaj</v>
      </c>
      <c r="L123" s="28"/>
    </row>
    <row r="124" spans="2:20" s="1" customFormat="1" ht="6.95" customHeight="1">
      <c r="B124" s="28"/>
      <c r="L124" s="28"/>
    </row>
    <row r="125" spans="2:20" s="1" customFormat="1" ht="15.2" customHeight="1">
      <c r="B125" s="28"/>
      <c r="C125" s="23" t="s">
        <v>22</v>
      </c>
      <c r="F125" s="21" t="str">
        <f>E17</f>
        <v>MediaRik o.z</v>
      </c>
      <c r="I125" s="23" t="s">
        <v>28</v>
      </c>
      <c r="J125" s="26" t="str">
        <f>E23</f>
        <v xml:space="preserve"> </v>
      </c>
      <c r="L125" s="28"/>
    </row>
    <row r="126" spans="2:20" s="1" customFormat="1" ht="15.2" customHeight="1">
      <c r="B126" s="28"/>
      <c r="C126" s="23" t="s">
        <v>26</v>
      </c>
      <c r="F126" s="21" t="str">
        <f>IF(E20="","",E20)</f>
        <v>Vyplň údaj</v>
      </c>
      <c r="I126" s="23" t="s">
        <v>31</v>
      </c>
      <c r="J126" s="26" t="str">
        <f>E26</f>
        <v xml:space="preserve"> 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18"/>
      <c r="C128" s="119" t="s">
        <v>134</v>
      </c>
      <c r="D128" s="120" t="s">
        <v>59</v>
      </c>
      <c r="E128" s="120" t="s">
        <v>55</v>
      </c>
      <c r="F128" s="120" t="s">
        <v>56</v>
      </c>
      <c r="G128" s="120" t="s">
        <v>135</v>
      </c>
      <c r="H128" s="120" t="s">
        <v>136</v>
      </c>
      <c r="I128" s="120" t="s">
        <v>137</v>
      </c>
      <c r="J128" s="121" t="s">
        <v>115</v>
      </c>
      <c r="K128" s="122" t="s">
        <v>138</v>
      </c>
      <c r="L128" s="118"/>
      <c r="M128" s="58" t="s">
        <v>1</v>
      </c>
      <c r="N128" s="59" t="s">
        <v>38</v>
      </c>
      <c r="O128" s="59" t="s">
        <v>139</v>
      </c>
      <c r="P128" s="59" t="s">
        <v>140</v>
      </c>
      <c r="Q128" s="59" t="s">
        <v>141</v>
      </c>
      <c r="R128" s="59" t="s">
        <v>142</v>
      </c>
      <c r="S128" s="59" t="s">
        <v>143</v>
      </c>
      <c r="T128" s="60" t="s">
        <v>144</v>
      </c>
    </row>
    <row r="129" spans="2:65" s="1" customFormat="1" ht="22.9" customHeight="1">
      <c r="B129" s="28"/>
      <c r="C129" s="63" t="s">
        <v>116</v>
      </c>
      <c r="J129" s="123">
        <f>BK129</f>
        <v>0</v>
      </c>
      <c r="L129" s="28"/>
      <c r="M129" s="61"/>
      <c r="N129" s="52"/>
      <c r="O129" s="52"/>
      <c r="P129" s="124">
        <f>P130+P144</f>
        <v>0</v>
      </c>
      <c r="Q129" s="52"/>
      <c r="R129" s="124">
        <f>R130+R144</f>
        <v>12.07623096</v>
      </c>
      <c r="S129" s="52"/>
      <c r="T129" s="125">
        <f>T130+T144</f>
        <v>0</v>
      </c>
      <c r="AT129" s="13" t="s">
        <v>73</v>
      </c>
      <c r="AU129" s="13" t="s">
        <v>117</v>
      </c>
      <c r="BK129" s="126">
        <f>BK130+BK144</f>
        <v>0</v>
      </c>
    </row>
    <row r="130" spans="2:65" s="11" customFormat="1" ht="25.9" customHeight="1">
      <c r="B130" s="127"/>
      <c r="D130" s="128" t="s">
        <v>73</v>
      </c>
      <c r="E130" s="129" t="s">
        <v>145</v>
      </c>
      <c r="F130" s="129" t="s">
        <v>146</v>
      </c>
      <c r="I130" s="130"/>
      <c r="J130" s="131">
        <f>BK130</f>
        <v>0</v>
      </c>
      <c r="L130" s="127"/>
      <c r="M130" s="132"/>
      <c r="P130" s="133">
        <f>P131+P140+P142</f>
        <v>0</v>
      </c>
      <c r="R130" s="133">
        <f>R131+R140+R142</f>
        <v>7.1770211999999995</v>
      </c>
      <c r="T130" s="134">
        <f>T131+T140+T142</f>
        <v>0</v>
      </c>
      <c r="AR130" s="128" t="s">
        <v>81</v>
      </c>
      <c r="AT130" s="135" t="s">
        <v>73</v>
      </c>
      <c r="AU130" s="135" t="s">
        <v>74</v>
      </c>
      <c r="AY130" s="128" t="s">
        <v>147</v>
      </c>
      <c r="BK130" s="136">
        <f>BK131+BK140+BK142</f>
        <v>0</v>
      </c>
    </row>
    <row r="131" spans="2:65" s="11" customFormat="1" ht="22.9" customHeight="1">
      <c r="B131" s="127"/>
      <c r="D131" s="128" t="s">
        <v>73</v>
      </c>
      <c r="E131" s="137" t="s">
        <v>81</v>
      </c>
      <c r="F131" s="137" t="s">
        <v>148</v>
      </c>
      <c r="I131" s="130"/>
      <c r="J131" s="138">
        <f>BK131</f>
        <v>0</v>
      </c>
      <c r="L131" s="127"/>
      <c r="M131" s="132"/>
      <c r="P131" s="133">
        <f>SUM(P132:P139)</f>
        <v>0</v>
      </c>
      <c r="R131" s="133">
        <f>SUM(R132:R139)</f>
        <v>0</v>
      </c>
      <c r="T131" s="134">
        <f>SUM(T132:T139)</f>
        <v>0</v>
      </c>
      <c r="AR131" s="128" t="s">
        <v>81</v>
      </c>
      <c r="AT131" s="135" t="s">
        <v>73</v>
      </c>
      <c r="AU131" s="135" t="s">
        <v>81</v>
      </c>
      <c r="AY131" s="128" t="s">
        <v>147</v>
      </c>
      <c r="BK131" s="136">
        <f>SUM(BK132:BK139)</f>
        <v>0</v>
      </c>
    </row>
    <row r="132" spans="2:65" s="1" customFormat="1" ht="21.75" customHeight="1">
      <c r="B132" s="139"/>
      <c r="C132" s="140" t="s">
        <v>81</v>
      </c>
      <c r="D132" s="140" t="s">
        <v>149</v>
      </c>
      <c r="E132" s="141" t="s">
        <v>790</v>
      </c>
      <c r="F132" s="142" t="s">
        <v>791</v>
      </c>
      <c r="G132" s="143" t="s">
        <v>152</v>
      </c>
      <c r="H132" s="144">
        <v>3.24</v>
      </c>
      <c r="I132" s="145"/>
      <c r="J132" s="146">
        <f t="shared" ref="J132:J139" si="0">ROUND(I132*H132,2)</f>
        <v>0</v>
      </c>
      <c r="K132" s="147"/>
      <c r="L132" s="28"/>
      <c r="M132" s="148" t="s">
        <v>1</v>
      </c>
      <c r="N132" s="149" t="s">
        <v>40</v>
      </c>
      <c r="P132" s="150">
        <f t="shared" ref="P132:P139" si="1">O132*H132</f>
        <v>0</v>
      </c>
      <c r="Q132" s="150">
        <v>0</v>
      </c>
      <c r="R132" s="150">
        <f t="shared" ref="R132:R139" si="2">Q132*H132</f>
        <v>0</v>
      </c>
      <c r="S132" s="150">
        <v>0</v>
      </c>
      <c r="T132" s="151">
        <f t="shared" ref="T132:T139" si="3">S132*H132</f>
        <v>0</v>
      </c>
      <c r="AR132" s="152" t="s">
        <v>153</v>
      </c>
      <c r="AT132" s="152" t="s">
        <v>149</v>
      </c>
      <c r="AU132" s="152" t="s">
        <v>86</v>
      </c>
      <c r="AY132" s="13" t="s">
        <v>147</v>
      </c>
      <c r="BE132" s="153">
        <f t="shared" ref="BE132:BE139" si="4">IF(N132="základná",J132,0)</f>
        <v>0</v>
      </c>
      <c r="BF132" s="153">
        <f t="shared" ref="BF132:BF139" si="5">IF(N132="znížená",J132,0)</f>
        <v>0</v>
      </c>
      <c r="BG132" s="153">
        <f t="shared" ref="BG132:BG139" si="6">IF(N132="zákl. prenesená",J132,0)</f>
        <v>0</v>
      </c>
      <c r="BH132" s="153">
        <f t="shared" ref="BH132:BH139" si="7">IF(N132="zníž. prenesená",J132,0)</f>
        <v>0</v>
      </c>
      <c r="BI132" s="153">
        <f t="shared" ref="BI132:BI139" si="8">IF(N132="nulová",J132,0)</f>
        <v>0</v>
      </c>
      <c r="BJ132" s="13" t="s">
        <v>86</v>
      </c>
      <c r="BK132" s="153">
        <f t="shared" ref="BK132:BK139" si="9">ROUND(I132*H132,2)</f>
        <v>0</v>
      </c>
      <c r="BL132" s="13" t="s">
        <v>153</v>
      </c>
      <c r="BM132" s="152" t="s">
        <v>792</v>
      </c>
    </row>
    <row r="133" spans="2:65" s="1" customFormat="1" ht="37.9" customHeight="1">
      <c r="B133" s="139"/>
      <c r="C133" s="140" t="s">
        <v>86</v>
      </c>
      <c r="D133" s="140" t="s">
        <v>149</v>
      </c>
      <c r="E133" s="141" t="s">
        <v>793</v>
      </c>
      <c r="F133" s="142" t="s">
        <v>794</v>
      </c>
      <c r="G133" s="143" t="s">
        <v>152</v>
      </c>
      <c r="H133" s="144">
        <v>0.97199999999999998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153</v>
      </c>
      <c r="AT133" s="152" t="s">
        <v>149</v>
      </c>
      <c r="AU133" s="152" t="s">
        <v>86</v>
      </c>
      <c r="AY133" s="13" t="s">
        <v>147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3">
        <f t="shared" si="9"/>
        <v>0</v>
      </c>
      <c r="BL133" s="13" t="s">
        <v>153</v>
      </c>
      <c r="BM133" s="152" t="s">
        <v>795</v>
      </c>
    </row>
    <row r="134" spans="2:65" s="1" customFormat="1" ht="24.2" customHeight="1">
      <c r="B134" s="139"/>
      <c r="C134" s="140" t="s">
        <v>158</v>
      </c>
      <c r="D134" s="140" t="s">
        <v>149</v>
      </c>
      <c r="E134" s="141" t="s">
        <v>170</v>
      </c>
      <c r="F134" s="142" t="s">
        <v>171</v>
      </c>
      <c r="G134" s="143" t="s">
        <v>152</v>
      </c>
      <c r="H134" s="144">
        <v>3.24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153</v>
      </c>
      <c r="AT134" s="152" t="s">
        <v>149</v>
      </c>
      <c r="AU134" s="152" t="s">
        <v>86</v>
      </c>
      <c r="AY134" s="13" t="s">
        <v>147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3">
        <f t="shared" si="9"/>
        <v>0</v>
      </c>
      <c r="BL134" s="13" t="s">
        <v>153</v>
      </c>
      <c r="BM134" s="152" t="s">
        <v>796</v>
      </c>
    </row>
    <row r="135" spans="2:65" s="1" customFormat="1" ht="33" customHeight="1">
      <c r="B135" s="139"/>
      <c r="C135" s="140" t="s">
        <v>153</v>
      </c>
      <c r="D135" s="140" t="s">
        <v>149</v>
      </c>
      <c r="E135" s="141" t="s">
        <v>174</v>
      </c>
      <c r="F135" s="142" t="s">
        <v>175</v>
      </c>
      <c r="G135" s="143" t="s">
        <v>152</v>
      </c>
      <c r="H135" s="144">
        <v>3.24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153</v>
      </c>
      <c r="AT135" s="152" t="s">
        <v>149</v>
      </c>
      <c r="AU135" s="152" t="s">
        <v>86</v>
      </c>
      <c r="AY135" s="13" t="s">
        <v>147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3">
        <f t="shared" si="9"/>
        <v>0</v>
      </c>
      <c r="BL135" s="13" t="s">
        <v>153</v>
      </c>
      <c r="BM135" s="152" t="s">
        <v>797</v>
      </c>
    </row>
    <row r="136" spans="2:65" s="1" customFormat="1" ht="37.9" customHeight="1">
      <c r="B136" s="139"/>
      <c r="C136" s="140" t="s">
        <v>165</v>
      </c>
      <c r="D136" s="140" t="s">
        <v>149</v>
      </c>
      <c r="E136" s="141" t="s">
        <v>178</v>
      </c>
      <c r="F136" s="142" t="s">
        <v>179</v>
      </c>
      <c r="G136" s="143" t="s">
        <v>152</v>
      </c>
      <c r="H136" s="144">
        <v>55.08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153</v>
      </c>
      <c r="AT136" s="152" t="s">
        <v>149</v>
      </c>
      <c r="AU136" s="152" t="s">
        <v>86</v>
      </c>
      <c r="AY136" s="13" t="s">
        <v>147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3">
        <f t="shared" si="9"/>
        <v>0</v>
      </c>
      <c r="BL136" s="13" t="s">
        <v>153</v>
      </c>
      <c r="BM136" s="152" t="s">
        <v>798</v>
      </c>
    </row>
    <row r="137" spans="2:65" s="1" customFormat="1" ht="24.2" customHeight="1">
      <c r="B137" s="139"/>
      <c r="C137" s="140" t="s">
        <v>169</v>
      </c>
      <c r="D137" s="140" t="s">
        <v>149</v>
      </c>
      <c r="E137" s="141" t="s">
        <v>799</v>
      </c>
      <c r="F137" s="142" t="s">
        <v>800</v>
      </c>
      <c r="G137" s="143" t="s">
        <v>152</v>
      </c>
      <c r="H137" s="144">
        <v>3.24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153</v>
      </c>
      <c r="AT137" s="152" t="s">
        <v>149</v>
      </c>
      <c r="AU137" s="152" t="s">
        <v>86</v>
      </c>
      <c r="AY137" s="13" t="s">
        <v>147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3">
        <f t="shared" si="9"/>
        <v>0</v>
      </c>
      <c r="BL137" s="13" t="s">
        <v>153</v>
      </c>
      <c r="BM137" s="152" t="s">
        <v>801</v>
      </c>
    </row>
    <row r="138" spans="2:65" s="1" customFormat="1" ht="16.5" customHeight="1">
      <c r="B138" s="139"/>
      <c r="C138" s="140" t="s">
        <v>173</v>
      </c>
      <c r="D138" s="140" t="s">
        <v>149</v>
      </c>
      <c r="E138" s="141" t="s">
        <v>186</v>
      </c>
      <c r="F138" s="142" t="s">
        <v>187</v>
      </c>
      <c r="G138" s="143" t="s">
        <v>152</v>
      </c>
      <c r="H138" s="144">
        <v>3.24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153</v>
      </c>
      <c r="AT138" s="152" t="s">
        <v>149</v>
      </c>
      <c r="AU138" s="152" t="s">
        <v>86</v>
      </c>
      <c r="AY138" s="13" t="s">
        <v>147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3">
        <f t="shared" si="9"/>
        <v>0</v>
      </c>
      <c r="BL138" s="13" t="s">
        <v>153</v>
      </c>
      <c r="BM138" s="152" t="s">
        <v>802</v>
      </c>
    </row>
    <row r="139" spans="2:65" s="1" customFormat="1" ht="24.2" customHeight="1">
      <c r="B139" s="139"/>
      <c r="C139" s="140" t="s">
        <v>177</v>
      </c>
      <c r="D139" s="140" t="s">
        <v>149</v>
      </c>
      <c r="E139" s="141" t="s">
        <v>190</v>
      </c>
      <c r="F139" s="142" t="s">
        <v>191</v>
      </c>
      <c r="G139" s="143" t="s">
        <v>192</v>
      </c>
      <c r="H139" s="144">
        <v>6.48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153</v>
      </c>
      <c r="AT139" s="152" t="s">
        <v>149</v>
      </c>
      <c r="AU139" s="152" t="s">
        <v>86</v>
      </c>
      <c r="AY139" s="13" t="s">
        <v>147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3">
        <f t="shared" si="9"/>
        <v>0</v>
      </c>
      <c r="BL139" s="13" t="s">
        <v>153</v>
      </c>
      <c r="BM139" s="152" t="s">
        <v>803</v>
      </c>
    </row>
    <row r="140" spans="2:65" s="11" customFormat="1" ht="22.9" customHeight="1">
      <c r="B140" s="127"/>
      <c r="D140" s="128" t="s">
        <v>73</v>
      </c>
      <c r="E140" s="137" t="s">
        <v>86</v>
      </c>
      <c r="F140" s="137" t="s">
        <v>198</v>
      </c>
      <c r="I140" s="130"/>
      <c r="J140" s="138">
        <f>BK140</f>
        <v>0</v>
      </c>
      <c r="L140" s="127"/>
      <c r="M140" s="132"/>
      <c r="P140" s="133">
        <f>P141</f>
        <v>0</v>
      </c>
      <c r="R140" s="133">
        <f>R141</f>
        <v>7.1770211999999995</v>
      </c>
      <c r="T140" s="134">
        <f>T141</f>
        <v>0</v>
      </c>
      <c r="AR140" s="128" t="s">
        <v>81</v>
      </c>
      <c r="AT140" s="135" t="s">
        <v>73</v>
      </c>
      <c r="AU140" s="135" t="s">
        <v>81</v>
      </c>
      <c r="AY140" s="128" t="s">
        <v>147</v>
      </c>
      <c r="BK140" s="136">
        <f>BK141</f>
        <v>0</v>
      </c>
    </row>
    <row r="141" spans="2:65" s="1" customFormat="1" ht="16.5" customHeight="1">
      <c r="B141" s="139"/>
      <c r="C141" s="140" t="s">
        <v>181</v>
      </c>
      <c r="D141" s="140" t="s">
        <v>149</v>
      </c>
      <c r="E141" s="141" t="s">
        <v>804</v>
      </c>
      <c r="F141" s="142" t="s">
        <v>805</v>
      </c>
      <c r="G141" s="143" t="s">
        <v>152</v>
      </c>
      <c r="H141" s="144">
        <v>3.24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40</v>
      </c>
      <c r="P141" s="150">
        <f>O141*H141</f>
        <v>0</v>
      </c>
      <c r="Q141" s="150">
        <v>2.2151299999999998</v>
      </c>
      <c r="R141" s="150">
        <f>Q141*H141</f>
        <v>7.1770211999999995</v>
      </c>
      <c r="S141" s="150">
        <v>0</v>
      </c>
      <c r="T141" s="151">
        <f>S141*H141</f>
        <v>0</v>
      </c>
      <c r="AR141" s="152" t="s">
        <v>153</v>
      </c>
      <c r="AT141" s="152" t="s">
        <v>149</v>
      </c>
      <c r="AU141" s="152" t="s">
        <v>86</v>
      </c>
      <c r="AY141" s="13" t="s">
        <v>147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86</v>
      </c>
      <c r="BK141" s="153">
        <f>ROUND(I141*H141,2)</f>
        <v>0</v>
      </c>
      <c r="BL141" s="13" t="s">
        <v>153</v>
      </c>
      <c r="BM141" s="152" t="s">
        <v>806</v>
      </c>
    </row>
    <row r="142" spans="2:65" s="11" customFormat="1" ht="22.9" customHeight="1">
      <c r="B142" s="127"/>
      <c r="D142" s="128" t="s">
        <v>73</v>
      </c>
      <c r="E142" s="137" t="s">
        <v>221</v>
      </c>
      <c r="F142" s="137" t="s">
        <v>222</v>
      </c>
      <c r="I142" s="130"/>
      <c r="J142" s="138">
        <f>BK142</f>
        <v>0</v>
      </c>
      <c r="L142" s="127"/>
      <c r="M142" s="132"/>
      <c r="P142" s="133">
        <f>P143</f>
        <v>0</v>
      </c>
      <c r="R142" s="133">
        <f>R143</f>
        <v>0</v>
      </c>
      <c r="T142" s="134">
        <f>T143</f>
        <v>0</v>
      </c>
      <c r="AR142" s="128" t="s">
        <v>81</v>
      </c>
      <c r="AT142" s="135" t="s">
        <v>73</v>
      </c>
      <c r="AU142" s="135" t="s">
        <v>81</v>
      </c>
      <c r="AY142" s="128" t="s">
        <v>147</v>
      </c>
      <c r="BK142" s="136">
        <f>BK143</f>
        <v>0</v>
      </c>
    </row>
    <row r="143" spans="2:65" s="1" customFormat="1" ht="24.2" customHeight="1">
      <c r="B143" s="139"/>
      <c r="C143" s="140" t="s">
        <v>185</v>
      </c>
      <c r="D143" s="140" t="s">
        <v>149</v>
      </c>
      <c r="E143" s="141" t="s">
        <v>224</v>
      </c>
      <c r="F143" s="142" t="s">
        <v>225</v>
      </c>
      <c r="G143" s="143" t="s">
        <v>192</v>
      </c>
      <c r="H143" s="144">
        <v>7.1769999999999996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153</v>
      </c>
      <c r="AT143" s="152" t="s">
        <v>149</v>
      </c>
      <c r="AU143" s="152" t="s">
        <v>86</v>
      </c>
      <c r="AY143" s="13" t="s">
        <v>147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86</v>
      </c>
      <c r="BK143" s="153">
        <f>ROUND(I143*H143,2)</f>
        <v>0</v>
      </c>
      <c r="BL143" s="13" t="s">
        <v>153</v>
      </c>
      <c r="BM143" s="152" t="s">
        <v>807</v>
      </c>
    </row>
    <row r="144" spans="2:65" s="11" customFormat="1" ht="25.9" customHeight="1">
      <c r="B144" s="127"/>
      <c r="D144" s="128" t="s">
        <v>73</v>
      </c>
      <c r="E144" s="129" t="s">
        <v>227</v>
      </c>
      <c r="F144" s="129" t="s">
        <v>228</v>
      </c>
      <c r="I144" s="130"/>
      <c r="J144" s="131">
        <f>BK144</f>
        <v>0</v>
      </c>
      <c r="L144" s="127"/>
      <c r="M144" s="132"/>
      <c r="P144" s="133">
        <f>P145+P148+P154+P157</f>
        <v>0</v>
      </c>
      <c r="R144" s="133">
        <f>R145+R148+R154+R157</f>
        <v>4.8992097600000006</v>
      </c>
      <c r="T144" s="134">
        <f>T145+T148+T154+T157</f>
        <v>0</v>
      </c>
      <c r="AR144" s="128" t="s">
        <v>86</v>
      </c>
      <c r="AT144" s="135" t="s">
        <v>73</v>
      </c>
      <c r="AU144" s="135" t="s">
        <v>74</v>
      </c>
      <c r="AY144" s="128" t="s">
        <v>147</v>
      </c>
      <c r="BK144" s="136">
        <f>BK145+BK148+BK154+BK157</f>
        <v>0</v>
      </c>
    </row>
    <row r="145" spans="2:65" s="11" customFormat="1" ht="22.9" customHeight="1">
      <c r="B145" s="127"/>
      <c r="D145" s="128" t="s">
        <v>73</v>
      </c>
      <c r="E145" s="137" t="s">
        <v>285</v>
      </c>
      <c r="F145" s="137" t="s">
        <v>286</v>
      </c>
      <c r="I145" s="130"/>
      <c r="J145" s="138">
        <f>BK145</f>
        <v>0</v>
      </c>
      <c r="L145" s="127"/>
      <c r="M145" s="132"/>
      <c r="P145" s="133">
        <f>SUM(P146:P147)</f>
        <v>0</v>
      </c>
      <c r="R145" s="133">
        <f>SUM(R146:R147)</f>
        <v>0</v>
      </c>
      <c r="T145" s="134">
        <f>SUM(T146:T147)</f>
        <v>0</v>
      </c>
      <c r="AR145" s="128" t="s">
        <v>86</v>
      </c>
      <c r="AT145" s="135" t="s">
        <v>73</v>
      </c>
      <c r="AU145" s="135" t="s">
        <v>81</v>
      </c>
      <c r="AY145" s="128" t="s">
        <v>147</v>
      </c>
      <c r="BK145" s="136">
        <f>SUM(BK146:BK147)</f>
        <v>0</v>
      </c>
    </row>
    <row r="146" spans="2:65" s="1" customFormat="1" ht="24.2" customHeight="1">
      <c r="B146" s="139"/>
      <c r="C146" s="140" t="s">
        <v>189</v>
      </c>
      <c r="D146" s="140" t="s">
        <v>149</v>
      </c>
      <c r="E146" s="141" t="s">
        <v>287</v>
      </c>
      <c r="F146" s="142" t="s">
        <v>288</v>
      </c>
      <c r="G146" s="143" t="s">
        <v>206</v>
      </c>
      <c r="H146" s="144">
        <v>187.63200000000001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40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212</v>
      </c>
      <c r="AT146" s="152" t="s">
        <v>149</v>
      </c>
      <c r="AU146" s="152" t="s">
        <v>86</v>
      </c>
      <c r="AY146" s="13" t="s">
        <v>147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86</v>
      </c>
      <c r="BK146" s="153">
        <f>ROUND(I146*H146,2)</f>
        <v>0</v>
      </c>
      <c r="BL146" s="13" t="s">
        <v>212</v>
      </c>
      <c r="BM146" s="152" t="s">
        <v>808</v>
      </c>
    </row>
    <row r="147" spans="2:65" s="1" customFormat="1" ht="24.2" customHeight="1">
      <c r="B147" s="139"/>
      <c r="C147" s="140" t="s">
        <v>194</v>
      </c>
      <c r="D147" s="140" t="s">
        <v>149</v>
      </c>
      <c r="E147" s="141" t="s">
        <v>320</v>
      </c>
      <c r="F147" s="142" t="s">
        <v>321</v>
      </c>
      <c r="G147" s="143" t="s">
        <v>243</v>
      </c>
      <c r="H147" s="165">
        <v>67.548000000000002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40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212</v>
      </c>
      <c r="AT147" s="152" t="s">
        <v>149</v>
      </c>
      <c r="AU147" s="152" t="s">
        <v>86</v>
      </c>
      <c r="AY147" s="13" t="s">
        <v>147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86</v>
      </c>
      <c r="BK147" s="153">
        <f>ROUND(I147*H147,2)</f>
        <v>0</v>
      </c>
      <c r="BL147" s="13" t="s">
        <v>212</v>
      </c>
      <c r="BM147" s="152" t="s">
        <v>809</v>
      </c>
    </row>
    <row r="148" spans="2:65" s="11" customFormat="1" ht="22.9" customHeight="1">
      <c r="B148" s="127"/>
      <c r="D148" s="128" t="s">
        <v>73</v>
      </c>
      <c r="E148" s="137" t="s">
        <v>323</v>
      </c>
      <c r="F148" s="137" t="s">
        <v>324</v>
      </c>
      <c r="I148" s="130"/>
      <c r="J148" s="138">
        <f>BK148</f>
        <v>0</v>
      </c>
      <c r="L148" s="127"/>
      <c r="M148" s="132"/>
      <c r="P148" s="133">
        <f>SUM(P149:P153)</f>
        <v>0</v>
      </c>
      <c r="R148" s="133">
        <f>SUM(R149:R153)</f>
        <v>4.8185280000000006</v>
      </c>
      <c r="T148" s="134">
        <f>SUM(T149:T153)</f>
        <v>0</v>
      </c>
      <c r="AR148" s="128" t="s">
        <v>86</v>
      </c>
      <c r="AT148" s="135" t="s">
        <v>73</v>
      </c>
      <c r="AU148" s="135" t="s">
        <v>81</v>
      </c>
      <c r="AY148" s="128" t="s">
        <v>147</v>
      </c>
      <c r="BK148" s="136">
        <f>SUM(BK149:BK153)</f>
        <v>0</v>
      </c>
    </row>
    <row r="149" spans="2:65" s="1" customFormat="1" ht="24.2" customHeight="1">
      <c r="B149" s="139"/>
      <c r="C149" s="140" t="s">
        <v>199</v>
      </c>
      <c r="D149" s="140" t="s">
        <v>149</v>
      </c>
      <c r="E149" s="141" t="s">
        <v>343</v>
      </c>
      <c r="F149" s="142" t="s">
        <v>344</v>
      </c>
      <c r="G149" s="143" t="s">
        <v>293</v>
      </c>
      <c r="H149" s="144">
        <v>109.8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40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212</v>
      </c>
      <c r="AT149" s="152" t="s">
        <v>149</v>
      </c>
      <c r="AU149" s="152" t="s">
        <v>86</v>
      </c>
      <c r="AY149" s="13" t="s">
        <v>147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86</v>
      </c>
      <c r="BK149" s="153">
        <f>ROUND(I149*H149,2)</f>
        <v>0</v>
      </c>
      <c r="BL149" s="13" t="s">
        <v>212</v>
      </c>
      <c r="BM149" s="152" t="s">
        <v>810</v>
      </c>
    </row>
    <row r="150" spans="2:65" s="1" customFormat="1" ht="37.9" customHeight="1">
      <c r="B150" s="139"/>
      <c r="C150" s="140" t="s">
        <v>203</v>
      </c>
      <c r="D150" s="140" t="s">
        <v>149</v>
      </c>
      <c r="E150" s="141" t="s">
        <v>811</v>
      </c>
      <c r="F150" s="142" t="s">
        <v>812</v>
      </c>
      <c r="G150" s="143" t="s">
        <v>293</v>
      </c>
      <c r="H150" s="144">
        <v>76.44</v>
      </c>
      <c r="I150" s="145"/>
      <c r="J150" s="146">
        <f>ROUND(I150*H150,2)</f>
        <v>0</v>
      </c>
      <c r="K150" s="147"/>
      <c r="L150" s="28"/>
      <c r="M150" s="148" t="s">
        <v>1</v>
      </c>
      <c r="N150" s="149" t="s">
        <v>40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212</v>
      </c>
      <c r="AT150" s="152" t="s">
        <v>149</v>
      </c>
      <c r="AU150" s="152" t="s">
        <v>86</v>
      </c>
      <c r="AY150" s="13" t="s">
        <v>147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86</v>
      </c>
      <c r="BK150" s="153">
        <f>ROUND(I150*H150,2)</f>
        <v>0</v>
      </c>
      <c r="BL150" s="13" t="s">
        <v>212</v>
      </c>
      <c r="BM150" s="152" t="s">
        <v>813</v>
      </c>
    </row>
    <row r="151" spans="2:65" s="1" customFormat="1" ht="16.5" customHeight="1">
      <c r="B151" s="139"/>
      <c r="C151" s="154" t="s">
        <v>208</v>
      </c>
      <c r="D151" s="154" t="s">
        <v>235</v>
      </c>
      <c r="E151" s="155" t="s">
        <v>814</v>
      </c>
      <c r="F151" s="156" t="s">
        <v>815</v>
      </c>
      <c r="G151" s="157" t="s">
        <v>152</v>
      </c>
      <c r="H151" s="158">
        <v>8.8000000000000007</v>
      </c>
      <c r="I151" s="159"/>
      <c r="J151" s="160">
        <f>ROUND(I151*H151,2)</f>
        <v>0</v>
      </c>
      <c r="K151" s="161"/>
      <c r="L151" s="162"/>
      <c r="M151" s="163" t="s">
        <v>1</v>
      </c>
      <c r="N151" s="164" t="s">
        <v>40</v>
      </c>
      <c r="P151" s="150">
        <f>O151*H151</f>
        <v>0</v>
      </c>
      <c r="Q151" s="150">
        <v>0.54</v>
      </c>
      <c r="R151" s="150">
        <f>Q151*H151</f>
        <v>4.7520000000000007</v>
      </c>
      <c r="S151" s="150">
        <v>0</v>
      </c>
      <c r="T151" s="151">
        <f>S151*H151</f>
        <v>0</v>
      </c>
      <c r="AR151" s="152" t="s">
        <v>238</v>
      </c>
      <c r="AT151" s="152" t="s">
        <v>235</v>
      </c>
      <c r="AU151" s="152" t="s">
        <v>86</v>
      </c>
      <c r="AY151" s="13" t="s">
        <v>147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86</v>
      </c>
      <c r="BK151" s="153">
        <f>ROUND(I151*H151,2)</f>
        <v>0</v>
      </c>
      <c r="BL151" s="13" t="s">
        <v>212</v>
      </c>
      <c r="BM151" s="152" t="s">
        <v>816</v>
      </c>
    </row>
    <row r="152" spans="2:65" s="1" customFormat="1" ht="24.2" customHeight="1">
      <c r="B152" s="139"/>
      <c r="C152" s="140" t="s">
        <v>212</v>
      </c>
      <c r="D152" s="140" t="s">
        <v>149</v>
      </c>
      <c r="E152" s="141" t="s">
        <v>353</v>
      </c>
      <c r="F152" s="142" t="s">
        <v>354</v>
      </c>
      <c r="G152" s="143" t="s">
        <v>152</v>
      </c>
      <c r="H152" s="144">
        <v>8.8000000000000007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40</v>
      </c>
      <c r="P152" s="150">
        <f>O152*H152</f>
        <v>0</v>
      </c>
      <c r="Q152" s="150">
        <v>7.5599999999999999E-3</v>
      </c>
      <c r="R152" s="150">
        <f>Q152*H152</f>
        <v>6.6528000000000004E-2</v>
      </c>
      <c r="S152" s="150">
        <v>0</v>
      </c>
      <c r="T152" s="151">
        <f>S152*H152</f>
        <v>0</v>
      </c>
      <c r="AR152" s="152" t="s">
        <v>212</v>
      </c>
      <c r="AT152" s="152" t="s">
        <v>149</v>
      </c>
      <c r="AU152" s="152" t="s">
        <v>86</v>
      </c>
      <c r="AY152" s="13" t="s">
        <v>147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86</v>
      </c>
      <c r="BK152" s="153">
        <f>ROUND(I152*H152,2)</f>
        <v>0</v>
      </c>
      <c r="BL152" s="13" t="s">
        <v>212</v>
      </c>
      <c r="BM152" s="152" t="s">
        <v>817</v>
      </c>
    </row>
    <row r="153" spans="2:65" s="1" customFormat="1" ht="21.75" customHeight="1">
      <c r="B153" s="139"/>
      <c r="C153" s="140" t="s">
        <v>217</v>
      </c>
      <c r="D153" s="140" t="s">
        <v>149</v>
      </c>
      <c r="E153" s="141" t="s">
        <v>357</v>
      </c>
      <c r="F153" s="142" t="s">
        <v>358</v>
      </c>
      <c r="G153" s="143" t="s">
        <v>243</v>
      </c>
      <c r="H153" s="165">
        <v>149.76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40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212</v>
      </c>
      <c r="AT153" s="152" t="s">
        <v>149</v>
      </c>
      <c r="AU153" s="152" t="s">
        <v>86</v>
      </c>
      <c r="AY153" s="13" t="s">
        <v>147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86</v>
      </c>
      <c r="BK153" s="153">
        <f>ROUND(I153*H153,2)</f>
        <v>0</v>
      </c>
      <c r="BL153" s="13" t="s">
        <v>212</v>
      </c>
      <c r="BM153" s="152" t="s">
        <v>818</v>
      </c>
    </row>
    <row r="154" spans="2:65" s="11" customFormat="1" ht="22.9" customHeight="1">
      <c r="B154" s="127"/>
      <c r="D154" s="128" t="s">
        <v>73</v>
      </c>
      <c r="E154" s="137" t="s">
        <v>480</v>
      </c>
      <c r="F154" s="137" t="s">
        <v>481</v>
      </c>
      <c r="I154" s="130"/>
      <c r="J154" s="138">
        <f>BK154</f>
        <v>0</v>
      </c>
      <c r="L154" s="127"/>
      <c r="M154" s="132"/>
      <c r="P154" s="133">
        <f>SUM(P155:P156)</f>
        <v>0</v>
      </c>
      <c r="R154" s="133">
        <f>SUM(R155:R156)</f>
        <v>0</v>
      </c>
      <c r="T154" s="134">
        <f>SUM(T155:T156)</f>
        <v>0</v>
      </c>
      <c r="AR154" s="128" t="s">
        <v>86</v>
      </c>
      <c r="AT154" s="135" t="s">
        <v>73</v>
      </c>
      <c r="AU154" s="135" t="s">
        <v>81</v>
      </c>
      <c r="AY154" s="128" t="s">
        <v>147</v>
      </c>
      <c r="BK154" s="136">
        <f>SUM(BK155:BK156)</f>
        <v>0</v>
      </c>
    </row>
    <row r="155" spans="2:65" s="1" customFormat="1" ht="24.2" customHeight="1">
      <c r="B155" s="139"/>
      <c r="C155" s="140" t="s">
        <v>223</v>
      </c>
      <c r="D155" s="140" t="s">
        <v>149</v>
      </c>
      <c r="E155" s="141" t="s">
        <v>483</v>
      </c>
      <c r="F155" s="142" t="s">
        <v>484</v>
      </c>
      <c r="G155" s="143" t="s">
        <v>485</v>
      </c>
      <c r="H155" s="144">
        <v>47.542000000000002</v>
      </c>
      <c r="I155" s="145"/>
      <c r="J155" s="146">
        <f>ROUND(I155*H155,2)</f>
        <v>0</v>
      </c>
      <c r="K155" s="147"/>
      <c r="L155" s="28"/>
      <c r="M155" s="148" t="s">
        <v>1</v>
      </c>
      <c r="N155" s="149" t="s">
        <v>40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212</v>
      </c>
      <c r="AT155" s="152" t="s">
        <v>149</v>
      </c>
      <c r="AU155" s="152" t="s">
        <v>86</v>
      </c>
      <c r="AY155" s="13" t="s">
        <v>147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86</v>
      </c>
      <c r="BK155" s="153">
        <f>ROUND(I155*H155,2)</f>
        <v>0</v>
      </c>
      <c r="BL155" s="13" t="s">
        <v>212</v>
      </c>
      <c r="BM155" s="152" t="s">
        <v>819</v>
      </c>
    </row>
    <row r="156" spans="2:65" s="1" customFormat="1" ht="24.2" customHeight="1">
      <c r="B156" s="139"/>
      <c r="C156" s="140" t="s">
        <v>231</v>
      </c>
      <c r="D156" s="140" t="s">
        <v>149</v>
      </c>
      <c r="E156" s="141" t="s">
        <v>488</v>
      </c>
      <c r="F156" s="142" t="s">
        <v>489</v>
      </c>
      <c r="G156" s="143" t="s">
        <v>243</v>
      </c>
      <c r="H156" s="165">
        <v>4.0410000000000004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40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212</v>
      </c>
      <c r="AT156" s="152" t="s">
        <v>149</v>
      </c>
      <c r="AU156" s="152" t="s">
        <v>86</v>
      </c>
      <c r="AY156" s="13" t="s">
        <v>147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86</v>
      </c>
      <c r="BK156" s="153">
        <f>ROUND(I156*H156,2)</f>
        <v>0</v>
      </c>
      <c r="BL156" s="13" t="s">
        <v>212</v>
      </c>
      <c r="BM156" s="152" t="s">
        <v>820</v>
      </c>
    </row>
    <row r="157" spans="2:65" s="11" customFormat="1" ht="22.9" customHeight="1">
      <c r="B157" s="127"/>
      <c r="D157" s="128" t="s">
        <v>73</v>
      </c>
      <c r="E157" s="137" t="s">
        <v>491</v>
      </c>
      <c r="F157" s="137" t="s">
        <v>492</v>
      </c>
      <c r="I157" s="130"/>
      <c r="J157" s="138">
        <f>BK157</f>
        <v>0</v>
      </c>
      <c r="L157" s="127"/>
      <c r="M157" s="132"/>
      <c r="P157" s="133">
        <f>SUM(P158:P159)</f>
        <v>0</v>
      </c>
      <c r="R157" s="133">
        <f>SUM(R158:R159)</f>
        <v>8.0681760000000005E-2</v>
      </c>
      <c r="T157" s="134">
        <f>SUM(T158:T159)</f>
        <v>0</v>
      </c>
      <c r="AR157" s="128" t="s">
        <v>86</v>
      </c>
      <c r="AT157" s="135" t="s">
        <v>73</v>
      </c>
      <c r="AU157" s="135" t="s">
        <v>81</v>
      </c>
      <c r="AY157" s="128" t="s">
        <v>147</v>
      </c>
      <c r="BK157" s="136">
        <f>SUM(BK158:BK159)</f>
        <v>0</v>
      </c>
    </row>
    <row r="158" spans="2:65" s="1" customFormat="1" ht="24.2" customHeight="1">
      <c r="B158" s="139"/>
      <c r="C158" s="140" t="s">
        <v>7</v>
      </c>
      <c r="D158" s="140" t="s">
        <v>149</v>
      </c>
      <c r="E158" s="141" t="s">
        <v>494</v>
      </c>
      <c r="F158" s="142" t="s">
        <v>495</v>
      </c>
      <c r="G158" s="143" t="s">
        <v>206</v>
      </c>
      <c r="H158" s="144">
        <v>187.63200000000001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40</v>
      </c>
      <c r="P158" s="150">
        <f>O158*H158</f>
        <v>0</v>
      </c>
      <c r="Q158" s="150">
        <v>1.1E-4</v>
      </c>
      <c r="R158" s="150">
        <f>Q158*H158</f>
        <v>2.0639520000000001E-2</v>
      </c>
      <c r="S158" s="150">
        <v>0</v>
      </c>
      <c r="T158" s="151">
        <f>S158*H158</f>
        <v>0</v>
      </c>
      <c r="AR158" s="152" t="s">
        <v>212</v>
      </c>
      <c r="AT158" s="152" t="s">
        <v>149</v>
      </c>
      <c r="AU158" s="152" t="s">
        <v>86</v>
      </c>
      <c r="AY158" s="13" t="s">
        <v>147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86</v>
      </c>
      <c r="BK158" s="153">
        <f>ROUND(I158*H158,2)</f>
        <v>0</v>
      </c>
      <c r="BL158" s="13" t="s">
        <v>212</v>
      </c>
      <c r="BM158" s="152" t="s">
        <v>821</v>
      </c>
    </row>
    <row r="159" spans="2:65" s="1" customFormat="1" ht="33" customHeight="1">
      <c r="B159" s="139"/>
      <c r="C159" s="140" t="s">
        <v>240</v>
      </c>
      <c r="D159" s="140" t="s">
        <v>149</v>
      </c>
      <c r="E159" s="141" t="s">
        <v>498</v>
      </c>
      <c r="F159" s="142" t="s">
        <v>499</v>
      </c>
      <c r="G159" s="143" t="s">
        <v>206</v>
      </c>
      <c r="H159" s="144">
        <v>187.63200000000001</v>
      </c>
      <c r="I159" s="145"/>
      <c r="J159" s="146">
        <f>ROUND(I159*H159,2)</f>
        <v>0</v>
      </c>
      <c r="K159" s="147"/>
      <c r="L159" s="28"/>
      <c r="M159" s="166" t="s">
        <v>1</v>
      </c>
      <c r="N159" s="167" t="s">
        <v>40</v>
      </c>
      <c r="O159" s="168"/>
      <c r="P159" s="169">
        <f>O159*H159</f>
        <v>0</v>
      </c>
      <c r="Q159" s="169">
        <v>3.2000000000000003E-4</v>
      </c>
      <c r="R159" s="169">
        <f>Q159*H159</f>
        <v>6.0042240000000004E-2</v>
      </c>
      <c r="S159" s="169">
        <v>0</v>
      </c>
      <c r="T159" s="170">
        <f>S159*H159</f>
        <v>0</v>
      </c>
      <c r="AR159" s="152" t="s">
        <v>212</v>
      </c>
      <c r="AT159" s="152" t="s">
        <v>149</v>
      </c>
      <c r="AU159" s="152" t="s">
        <v>86</v>
      </c>
      <c r="AY159" s="13" t="s">
        <v>147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86</v>
      </c>
      <c r="BK159" s="153">
        <f>ROUND(I159*H159,2)</f>
        <v>0</v>
      </c>
      <c r="BL159" s="13" t="s">
        <v>212</v>
      </c>
      <c r="BM159" s="152" t="s">
        <v>822</v>
      </c>
    </row>
    <row r="160" spans="2:65" s="1" customFormat="1" ht="6.95" customHeight="1">
      <c r="B160" s="43"/>
      <c r="C160" s="44"/>
      <c r="D160" s="44"/>
      <c r="E160" s="44"/>
      <c r="F160" s="44"/>
      <c r="G160" s="44"/>
      <c r="H160" s="44"/>
      <c r="I160" s="44"/>
      <c r="J160" s="44"/>
      <c r="K160" s="44"/>
      <c r="L160" s="28"/>
    </row>
  </sheetData>
  <autoFilter ref="C128:K159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59"/>
  <sheetViews>
    <sheetView showGridLines="0" topLeftCell="A150" workbookViewId="0">
      <selection activeCell="V154" sqref="V15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102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20" t="str">
        <f>'Rekapitulácia stavby'!K6</f>
        <v>Vybudovanie areálu „Rozprávkový les na Domaši</v>
      </c>
      <c r="F7" s="221"/>
      <c r="G7" s="221"/>
      <c r="H7" s="221"/>
      <c r="L7" s="16"/>
    </row>
    <row r="8" spans="2:46" ht="12" customHeight="1">
      <c r="B8" s="16"/>
      <c r="D8" s="23" t="s">
        <v>109</v>
      </c>
      <c r="L8" s="16"/>
    </row>
    <row r="9" spans="2:46" s="1" customFormat="1" ht="16.5" customHeight="1">
      <c r="B9" s="28"/>
      <c r="E9" s="220" t="s">
        <v>823</v>
      </c>
      <c r="F9" s="219"/>
      <c r="G9" s="219"/>
      <c r="H9" s="219"/>
      <c r="L9" s="28"/>
    </row>
    <row r="10" spans="2:46" s="1" customFormat="1" ht="12" customHeight="1">
      <c r="B10" s="28"/>
      <c r="D10" s="23" t="s">
        <v>111</v>
      </c>
      <c r="L10" s="28"/>
    </row>
    <row r="11" spans="2:46" s="1" customFormat="1" ht="16.5" customHeight="1">
      <c r="B11" s="28"/>
      <c r="E11" s="203" t="s">
        <v>824</v>
      </c>
      <c r="F11" s="219"/>
      <c r="G11" s="219"/>
      <c r="H11" s="219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Vyplň údaj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2" t="str">
        <f>'Rekapitulácia stavby'!E14</f>
        <v>Vyplň údaj</v>
      </c>
      <c r="F20" s="209"/>
      <c r="G20" s="209"/>
      <c r="H20" s="209"/>
      <c r="I20" s="23" t="s">
        <v>25</v>
      </c>
      <c r="J20" s="24" t="str">
        <f>'Rekapitulácia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 xml:space="preserve"> 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93"/>
      <c r="E29" s="213" t="s">
        <v>1</v>
      </c>
      <c r="F29" s="213"/>
      <c r="G29" s="213"/>
      <c r="H29" s="213"/>
      <c r="L29" s="93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>
      <c r="B32" s="28"/>
      <c r="D32" s="94" t="s">
        <v>34</v>
      </c>
      <c r="J32" s="65">
        <f>ROUND(J129, 2)</f>
        <v>0</v>
      </c>
      <c r="L32" s="28"/>
    </row>
    <row r="33" spans="2:12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>
      <c r="B34" s="28"/>
      <c r="F34" s="31" t="s">
        <v>36</v>
      </c>
      <c r="I34" s="31" t="s">
        <v>35</v>
      </c>
      <c r="J34" s="31" t="s">
        <v>37</v>
      </c>
      <c r="L34" s="28"/>
    </row>
    <row r="35" spans="2:12" s="1" customFormat="1" ht="14.45" customHeight="1">
      <c r="B35" s="28"/>
      <c r="D35" s="54" t="s">
        <v>38</v>
      </c>
      <c r="E35" s="33" t="s">
        <v>39</v>
      </c>
      <c r="F35" s="95">
        <f>ROUND((SUM(BE129:BE158)),  2)</f>
        <v>0</v>
      </c>
      <c r="G35" s="96"/>
      <c r="H35" s="96"/>
      <c r="I35" s="97">
        <v>0.2</v>
      </c>
      <c r="J35" s="95">
        <f>ROUND(((SUM(BE129:BE158))*I35),  2)</f>
        <v>0</v>
      </c>
      <c r="L35" s="28"/>
    </row>
    <row r="36" spans="2:12" s="1" customFormat="1" ht="14.45" customHeight="1">
      <c r="B36" s="28"/>
      <c r="E36" s="33" t="s">
        <v>40</v>
      </c>
      <c r="F36" s="95">
        <f>ROUND((SUM(BF129:BF158)),  2)</f>
        <v>0</v>
      </c>
      <c r="G36" s="96"/>
      <c r="H36" s="96"/>
      <c r="I36" s="97">
        <v>0.2</v>
      </c>
      <c r="J36" s="95">
        <f>ROUND(((SUM(BF129:BF158))*I36),  2)</f>
        <v>0</v>
      </c>
      <c r="L36" s="28"/>
    </row>
    <row r="37" spans="2:12" s="1" customFormat="1" ht="14.45" hidden="1" customHeight="1">
      <c r="B37" s="28"/>
      <c r="E37" s="23" t="s">
        <v>41</v>
      </c>
      <c r="F37" s="85">
        <f>ROUND((SUM(BG129:BG158)),  2)</f>
        <v>0</v>
      </c>
      <c r="I37" s="98">
        <v>0.2</v>
      </c>
      <c r="J37" s="85">
        <f>0</f>
        <v>0</v>
      </c>
      <c r="L37" s="28"/>
    </row>
    <row r="38" spans="2:12" s="1" customFormat="1" ht="14.45" hidden="1" customHeight="1">
      <c r="B38" s="28"/>
      <c r="E38" s="23" t="s">
        <v>42</v>
      </c>
      <c r="F38" s="85">
        <f>ROUND((SUM(BH129:BH158)),  2)</f>
        <v>0</v>
      </c>
      <c r="I38" s="98">
        <v>0.2</v>
      </c>
      <c r="J38" s="85">
        <f>0</f>
        <v>0</v>
      </c>
      <c r="L38" s="28"/>
    </row>
    <row r="39" spans="2:12" s="1" customFormat="1" ht="14.45" hidden="1" customHeight="1">
      <c r="B39" s="28"/>
      <c r="E39" s="33" t="s">
        <v>43</v>
      </c>
      <c r="F39" s="95">
        <f>ROUND((SUM(BI129:BI158)),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35" customHeight="1">
      <c r="B41" s="28"/>
      <c r="C41" s="99"/>
      <c r="D41" s="100" t="s">
        <v>44</v>
      </c>
      <c r="E41" s="56"/>
      <c r="F41" s="56"/>
      <c r="G41" s="101" t="s">
        <v>45</v>
      </c>
      <c r="H41" s="102" t="s">
        <v>46</v>
      </c>
      <c r="I41" s="56"/>
      <c r="J41" s="103">
        <f>SUM(J32:J39)</f>
        <v>0</v>
      </c>
      <c r="K41" s="104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>
      <c r="B82" s="28"/>
      <c r="C82" s="17" t="s">
        <v>113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15</v>
      </c>
      <c r="L84" s="28"/>
    </row>
    <row r="85" spans="2:12" s="1" customFormat="1" ht="16.5" customHeight="1">
      <c r="B85" s="28"/>
      <c r="E85" s="220" t="str">
        <f>E7</f>
        <v>Vybudovanie areálu „Rozprávkový les na Domaši</v>
      </c>
      <c r="F85" s="221"/>
      <c r="G85" s="221"/>
      <c r="H85" s="221"/>
      <c r="L85" s="28"/>
    </row>
    <row r="86" spans="2:12" ht="12" customHeight="1">
      <c r="B86" s="16"/>
      <c r="C86" s="23" t="s">
        <v>109</v>
      </c>
      <c r="L86" s="16"/>
    </row>
    <row r="87" spans="2:12" s="1" customFormat="1" ht="16.5" customHeight="1">
      <c r="B87" s="28"/>
      <c r="E87" s="220" t="s">
        <v>823</v>
      </c>
      <c r="F87" s="219"/>
      <c r="G87" s="219"/>
      <c r="H87" s="219"/>
      <c r="L87" s="28"/>
    </row>
    <row r="88" spans="2:12" s="1" customFormat="1" ht="12" customHeight="1">
      <c r="B88" s="28"/>
      <c r="C88" s="23" t="s">
        <v>111</v>
      </c>
      <c r="L88" s="28"/>
    </row>
    <row r="89" spans="2:12" s="1" customFormat="1" ht="16.5" customHeight="1">
      <c r="B89" s="28"/>
      <c r="E89" s="203" t="str">
        <f>E11</f>
        <v xml:space="preserve">04 - Architektonicko stavebné riešenie </v>
      </c>
      <c r="F89" s="219"/>
      <c r="G89" s="219"/>
      <c r="H89" s="219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19</v>
      </c>
      <c r="F91" s="21" t="str">
        <f>F14</f>
        <v>obec Kvakovce, k.ú. Kvakovce, okres Vranov nad Top</v>
      </c>
      <c r="I91" s="23" t="s">
        <v>21</v>
      </c>
      <c r="J91" s="51" t="str">
        <f>IF(J14="","",J14)</f>
        <v>Vyplň údaj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22</v>
      </c>
      <c r="F93" s="21" t="str">
        <f>E17</f>
        <v>MediaRik o.z</v>
      </c>
      <c r="I93" s="23" t="s">
        <v>28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7" t="s">
        <v>114</v>
      </c>
      <c r="D96" s="99"/>
      <c r="E96" s="99"/>
      <c r="F96" s="99"/>
      <c r="G96" s="99"/>
      <c r="H96" s="99"/>
      <c r="I96" s="99"/>
      <c r="J96" s="108" t="s">
        <v>115</v>
      </c>
      <c r="K96" s="99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9" t="s">
        <v>116</v>
      </c>
      <c r="J98" s="65">
        <f>J129</f>
        <v>0</v>
      </c>
      <c r="L98" s="28"/>
      <c r="AU98" s="13" t="s">
        <v>117</v>
      </c>
    </row>
    <row r="99" spans="2:47" s="8" customFormat="1" ht="24.95" customHeight="1">
      <c r="B99" s="110"/>
      <c r="D99" s="111" t="s">
        <v>118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9" customFormat="1" ht="19.899999999999999" customHeight="1">
      <c r="B100" s="114"/>
      <c r="D100" s="115" t="s">
        <v>119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2:47" s="9" customFormat="1" ht="19.899999999999999" customHeight="1">
      <c r="B101" s="114"/>
      <c r="D101" s="115" t="s">
        <v>120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899999999999999" customHeight="1">
      <c r="B102" s="114"/>
      <c r="D102" s="115" t="s">
        <v>122</v>
      </c>
      <c r="E102" s="116"/>
      <c r="F102" s="116"/>
      <c r="G102" s="116"/>
      <c r="H102" s="116"/>
      <c r="I102" s="116"/>
      <c r="J102" s="117">
        <f>J142</f>
        <v>0</v>
      </c>
      <c r="L102" s="114"/>
    </row>
    <row r="103" spans="2:47" s="8" customFormat="1" ht="24.95" customHeight="1">
      <c r="B103" s="110"/>
      <c r="D103" s="111" t="s">
        <v>123</v>
      </c>
      <c r="E103" s="112"/>
      <c r="F103" s="112"/>
      <c r="G103" s="112"/>
      <c r="H103" s="112"/>
      <c r="I103" s="112"/>
      <c r="J103" s="113">
        <f>J144</f>
        <v>0</v>
      </c>
      <c r="L103" s="110"/>
    </row>
    <row r="104" spans="2:47" s="9" customFormat="1" ht="19.899999999999999" customHeight="1">
      <c r="B104" s="114"/>
      <c r="D104" s="115" t="s">
        <v>126</v>
      </c>
      <c r="E104" s="116"/>
      <c r="F104" s="116"/>
      <c r="G104" s="116"/>
      <c r="H104" s="116"/>
      <c r="I104" s="116"/>
      <c r="J104" s="117">
        <f>J145</f>
        <v>0</v>
      </c>
      <c r="L104" s="114"/>
    </row>
    <row r="105" spans="2:47" s="9" customFormat="1" ht="19.899999999999999" customHeight="1">
      <c r="B105" s="114"/>
      <c r="D105" s="115" t="s">
        <v>129</v>
      </c>
      <c r="E105" s="116"/>
      <c r="F105" s="116"/>
      <c r="G105" s="116"/>
      <c r="H105" s="116"/>
      <c r="I105" s="116"/>
      <c r="J105" s="117">
        <f>J148</f>
        <v>0</v>
      </c>
      <c r="L105" s="114"/>
    </row>
    <row r="106" spans="2:47" s="9" customFormat="1" ht="19.899999999999999" customHeight="1">
      <c r="B106" s="114"/>
      <c r="D106" s="115" t="s">
        <v>130</v>
      </c>
      <c r="E106" s="116"/>
      <c r="F106" s="116"/>
      <c r="G106" s="116"/>
      <c r="H106" s="116"/>
      <c r="I106" s="116"/>
      <c r="J106" s="117">
        <f>J153</f>
        <v>0</v>
      </c>
      <c r="L106" s="114"/>
    </row>
    <row r="107" spans="2:47" s="9" customFormat="1" ht="19.899999999999999" customHeight="1">
      <c r="B107" s="114"/>
      <c r="D107" s="115" t="s">
        <v>131</v>
      </c>
      <c r="E107" s="116"/>
      <c r="F107" s="116"/>
      <c r="G107" s="116"/>
      <c r="H107" s="116"/>
      <c r="I107" s="116"/>
      <c r="J107" s="117">
        <f>J156</f>
        <v>0</v>
      </c>
      <c r="L107" s="114"/>
    </row>
    <row r="108" spans="2:47" s="1" customFormat="1" ht="21.75" customHeight="1">
      <c r="B108" s="28"/>
      <c r="L108" s="28"/>
    </row>
    <row r="109" spans="2:47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4.95" customHeight="1">
      <c r="B114" s="28"/>
      <c r="C114" s="17" t="s">
        <v>133</v>
      </c>
      <c r="L114" s="28"/>
    </row>
    <row r="115" spans="2:20" s="1" customFormat="1" ht="6.95" customHeight="1">
      <c r="B115" s="28"/>
      <c r="L115" s="28"/>
    </row>
    <row r="116" spans="2:20" s="1" customFormat="1" ht="12" customHeight="1">
      <c r="B116" s="28"/>
      <c r="C116" s="23" t="s">
        <v>15</v>
      </c>
      <c r="L116" s="28"/>
    </row>
    <row r="117" spans="2:20" s="1" customFormat="1" ht="16.5" customHeight="1">
      <c r="B117" s="28"/>
      <c r="E117" s="220" t="str">
        <f>E7</f>
        <v>Vybudovanie areálu „Rozprávkový les na Domaši</v>
      </c>
      <c r="F117" s="221"/>
      <c r="G117" s="221"/>
      <c r="H117" s="221"/>
      <c r="L117" s="28"/>
    </row>
    <row r="118" spans="2:20" ht="12" customHeight="1">
      <c r="B118" s="16"/>
      <c r="C118" s="23" t="s">
        <v>109</v>
      </c>
      <c r="L118" s="16"/>
    </row>
    <row r="119" spans="2:20" s="1" customFormat="1" ht="16.5" customHeight="1">
      <c r="B119" s="28"/>
      <c r="E119" s="220" t="s">
        <v>823</v>
      </c>
      <c r="F119" s="219"/>
      <c r="G119" s="219"/>
      <c r="H119" s="219"/>
      <c r="L119" s="28"/>
    </row>
    <row r="120" spans="2:20" s="1" customFormat="1" ht="12" customHeight="1">
      <c r="B120" s="28"/>
      <c r="C120" s="23" t="s">
        <v>111</v>
      </c>
      <c r="L120" s="28"/>
    </row>
    <row r="121" spans="2:20" s="1" customFormat="1" ht="16.5" customHeight="1">
      <c r="B121" s="28"/>
      <c r="E121" s="203" t="str">
        <f>E11</f>
        <v xml:space="preserve">04 - Architektonicko stavebné riešenie </v>
      </c>
      <c r="F121" s="219"/>
      <c r="G121" s="219"/>
      <c r="H121" s="219"/>
      <c r="L121" s="28"/>
    </row>
    <row r="122" spans="2:20" s="1" customFormat="1" ht="6.95" customHeight="1">
      <c r="B122" s="28"/>
      <c r="L122" s="28"/>
    </row>
    <row r="123" spans="2:20" s="1" customFormat="1" ht="12" customHeight="1">
      <c r="B123" s="28"/>
      <c r="C123" s="23" t="s">
        <v>19</v>
      </c>
      <c r="F123" s="21" t="str">
        <f>F14</f>
        <v>obec Kvakovce, k.ú. Kvakovce, okres Vranov nad Top</v>
      </c>
      <c r="I123" s="23" t="s">
        <v>21</v>
      </c>
      <c r="J123" s="51" t="str">
        <f>IF(J14="","",J14)</f>
        <v>Vyplň údaj</v>
      </c>
      <c r="L123" s="28"/>
    </row>
    <row r="124" spans="2:20" s="1" customFormat="1" ht="6.95" customHeight="1">
      <c r="B124" s="28"/>
      <c r="L124" s="28"/>
    </row>
    <row r="125" spans="2:20" s="1" customFormat="1" ht="15.2" customHeight="1">
      <c r="B125" s="28"/>
      <c r="C125" s="23" t="s">
        <v>22</v>
      </c>
      <c r="F125" s="21" t="str">
        <f>E17</f>
        <v>MediaRik o.z</v>
      </c>
      <c r="I125" s="23" t="s">
        <v>28</v>
      </c>
      <c r="J125" s="26" t="str">
        <f>E23</f>
        <v xml:space="preserve"> </v>
      </c>
      <c r="L125" s="28"/>
    </row>
    <row r="126" spans="2:20" s="1" customFormat="1" ht="15.2" customHeight="1">
      <c r="B126" s="28"/>
      <c r="C126" s="23" t="s">
        <v>26</v>
      </c>
      <c r="F126" s="21" t="str">
        <f>IF(E20="","",E20)</f>
        <v>Vyplň údaj</v>
      </c>
      <c r="I126" s="23" t="s">
        <v>31</v>
      </c>
      <c r="J126" s="26" t="str">
        <f>E26</f>
        <v xml:space="preserve"> </v>
      </c>
      <c r="L126" s="28"/>
    </row>
    <row r="127" spans="2:20" s="1" customFormat="1" ht="10.35" customHeight="1">
      <c r="B127" s="28"/>
      <c r="L127" s="28"/>
    </row>
    <row r="128" spans="2:20" s="10" customFormat="1" ht="29.25" customHeight="1">
      <c r="B128" s="118"/>
      <c r="C128" s="119" t="s">
        <v>134</v>
      </c>
      <c r="D128" s="120" t="s">
        <v>59</v>
      </c>
      <c r="E128" s="120" t="s">
        <v>55</v>
      </c>
      <c r="F128" s="120" t="s">
        <v>56</v>
      </c>
      <c r="G128" s="120" t="s">
        <v>135</v>
      </c>
      <c r="H128" s="120" t="s">
        <v>136</v>
      </c>
      <c r="I128" s="120" t="s">
        <v>137</v>
      </c>
      <c r="J128" s="121" t="s">
        <v>115</v>
      </c>
      <c r="K128" s="122" t="s">
        <v>138</v>
      </c>
      <c r="L128" s="118"/>
      <c r="M128" s="58" t="s">
        <v>1</v>
      </c>
      <c r="N128" s="59" t="s">
        <v>38</v>
      </c>
      <c r="O128" s="59" t="s">
        <v>139</v>
      </c>
      <c r="P128" s="59" t="s">
        <v>140</v>
      </c>
      <c r="Q128" s="59" t="s">
        <v>141</v>
      </c>
      <c r="R128" s="59" t="s">
        <v>142</v>
      </c>
      <c r="S128" s="59" t="s">
        <v>143</v>
      </c>
      <c r="T128" s="60" t="s">
        <v>144</v>
      </c>
    </row>
    <row r="129" spans="2:65" s="1" customFormat="1" ht="22.9" customHeight="1">
      <c r="B129" s="28"/>
      <c r="C129" s="63" t="s">
        <v>116</v>
      </c>
      <c r="J129" s="123">
        <f>BK129</f>
        <v>0</v>
      </c>
      <c r="L129" s="28"/>
      <c r="M129" s="61"/>
      <c r="N129" s="52"/>
      <c r="O129" s="52"/>
      <c r="P129" s="124">
        <f>P130+P144</f>
        <v>0</v>
      </c>
      <c r="Q129" s="52"/>
      <c r="R129" s="124">
        <f>R130+R144</f>
        <v>6.3651572399999994</v>
      </c>
      <c r="S129" s="52"/>
      <c r="T129" s="125">
        <f>T130+T144</f>
        <v>0</v>
      </c>
      <c r="AT129" s="13" t="s">
        <v>73</v>
      </c>
      <c r="AU129" s="13" t="s">
        <v>117</v>
      </c>
      <c r="BK129" s="126">
        <f>BK130+BK144</f>
        <v>0</v>
      </c>
    </row>
    <row r="130" spans="2:65" s="11" customFormat="1" ht="25.9" customHeight="1">
      <c r="B130" s="127"/>
      <c r="D130" s="128" t="s">
        <v>73</v>
      </c>
      <c r="E130" s="129" t="s">
        <v>145</v>
      </c>
      <c r="F130" s="129" t="s">
        <v>146</v>
      </c>
      <c r="I130" s="130"/>
      <c r="J130" s="131">
        <f>BK130</f>
        <v>0</v>
      </c>
      <c r="L130" s="127"/>
      <c r="M130" s="132"/>
      <c r="P130" s="133">
        <f>P131+P140+P142</f>
        <v>0</v>
      </c>
      <c r="R130" s="133">
        <f>R131+R140+R142</f>
        <v>5.4802316199999996</v>
      </c>
      <c r="T130" s="134">
        <f>T131+T140+T142</f>
        <v>0</v>
      </c>
      <c r="AR130" s="128" t="s">
        <v>81</v>
      </c>
      <c r="AT130" s="135" t="s">
        <v>73</v>
      </c>
      <c r="AU130" s="135" t="s">
        <v>74</v>
      </c>
      <c r="AY130" s="128" t="s">
        <v>147</v>
      </c>
      <c r="BK130" s="136">
        <f>BK131+BK140+BK142</f>
        <v>0</v>
      </c>
    </row>
    <row r="131" spans="2:65" s="11" customFormat="1" ht="22.9" customHeight="1">
      <c r="B131" s="127"/>
      <c r="D131" s="128" t="s">
        <v>73</v>
      </c>
      <c r="E131" s="137" t="s">
        <v>81</v>
      </c>
      <c r="F131" s="137" t="s">
        <v>148</v>
      </c>
      <c r="I131" s="130"/>
      <c r="J131" s="138">
        <f>BK131</f>
        <v>0</v>
      </c>
      <c r="L131" s="127"/>
      <c r="M131" s="132"/>
      <c r="P131" s="133">
        <f>SUM(P132:P139)</f>
        <v>0</v>
      </c>
      <c r="R131" s="133">
        <f>SUM(R132:R139)</f>
        <v>0</v>
      </c>
      <c r="T131" s="134">
        <f>SUM(T132:T139)</f>
        <v>0</v>
      </c>
      <c r="AR131" s="128" t="s">
        <v>81</v>
      </c>
      <c r="AT131" s="135" t="s">
        <v>73</v>
      </c>
      <c r="AU131" s="135" t="s">
        <v>81</v>
      </c>
      <c r="AY131" s="128" t="s">
        <v>147</v>
      </c>
      <c r="BK131" s="136">
        <f>SUM(BK132:BK139)</f>
        <v>0</v>
      </c>
    </row>
    <row r="132" spans="2:65" s="1" customFormat="1" ht="16.5" customHeight="1">
      <c r="B132" s="139"/>
      <c r="C132" s="140" t="s">
        <v>81</v>
      </c>
      <c r="D132" s="140" t="s">
        <v>149</v>
      </c>
      <c r="E132" s="141" t="s">
        <v>162</v>
      </c>
      <c r="F132" s="142" t="s">
        <v>163</v>
      </c>
      <c r="G132" s="143" t="s">
        <v>152</v>
      </c>
      <c r="H132" s="144">
        <v>2.4740000000000002</v>
      </c>
      <c r="I132" s="145"/>
      <c r="J132" s="146">
        <f t="shared" ref="J132:J139" si="0">ROUND(I132*H132,2)</f>
        <v>0</v>
      </c>
      <c r="K132" s="147"/>
      <c r="L132" s="28"/>
      <c r="M132" s="148" t="s">
        <v>1</v>
      </c>
      <c r="N132" s="149" t="s">
        <v>40</v>
      </c>
      <c r="P132" s="150">
        <f t="shared" ref="P132:P139" si="1">O132*H132</f>
        <v>0</v>
      </c>
      <c r="Q132" s="150">
        <v>0</v>
      </c>
      <c r="R132" s="150">
        <f t="shared" ref="R132:R139" si="2">Q132*H132</f>
        <v>0</v>
      </c>
      <c r="S132" s="150">
        <v>0</v>
      </c>
      <c r="T132" s="151">
        <f t="shared" ref="T132:T139" si="3">S132*H132</f>
        <v>0</v>
      </c>
      <c r="AR132" s="152" t="s">
        <v>153</v>
      </c>
      <c r="AT132" s="152" t="s">
        <v>149</v>
      </c>
      <c r="AU132" s="152" t="s">
        <v>86</v>
      </c>
      <c r="AY132" s="13" t="s">
        <v>147</v>
      </c>
      <c r="BE132" s="153">
        <f t="shared" ref="BE132:BE139" si="4">IF(N132="základná",J132,0)</f>
        <v>0</v>
      </c>
      <c r="BF132" s="153">
        <f t="shared" ref="BF132:BF139" si="5">IF(N132="znížená",J132,0)</f>
        <v>0</v>
      </c>
      <c r="BG132" s="153">
        <f t="shared" ref="BG132:BG139" si="6">IF(N132="zákl. prenesená",J132,0)</f>
        <v>0</v>
      </c>
      <c r="BH132" s="153">
        <f t="shared" ref="BH132:BH139" si="7">IF(N132="zníž. prenesená",J132,0)</f>
        <v>0</v>
      </c>
      <c r="BI132" s="153">
        <f t="shared" ref="BI132:BI139" si="8">IF(N132="nulová",J132,0)</f>
        <v>0</v>
      </c>
      <c r="BJ132" s="13" t="s">
        <v>86</v>
      </c>
      <c r="BK132" s="153">
        <f t="shared" ref="BK132:BK139" si="9">ROUND(I132*H132,2)</f>
        <v>0</v>
      </c>
      <c r="BL132" s="13" t="s">
        <v>153</v>
      </c>
      <c r="BM132" s="152" t="s">
        <v>825</v>
      </c>
    </row>
    <row r="133" spans="2:65" s="1" customFormat="1" ht="37.9" customHeight="1">
      <c r="B133" s="139"/>
      <c r="C133" s="140" t="s">
        <v>86</v>
      </c>
      <c r="D133" s="140" t="s">
        <v>149</v>
      </c>
      <c r="E133" s="141" t="s">
        <v>166</v>
      </c>
      <c r="F133" s="142" t="s">
        <v>167</v>
      </c>
      <c r="G133" s="143" t="s">
        <v>152</v>
      </c>
      <c r="H133" s="144">
        <v>0.74199999999999999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40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153</v>
      </c>
      <c r="AT133" s="152" t="s">
        <v>149</v>
      </c>
      <c r="AU133" s="152" t="s">
        <v>86</v>
      </c>
      <c r="AY133" s="13" t="s">
        <v>147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86</v>
      </c>
      <c r="BK133" s="153">
        <f t="shared" si="9"/>
        <v>0</v>
      </c>
      <c r="BL133" s="13" t="s">
        <v>153</v>
      </c>
      <c r="BM133" s="152" t="s">
        <v>826</v>
      </c>
    </row>
    <row r="134" spans="2:65" s="1" customFormat="1" ht="24.2" customHeight="1">
      <c r="B134" s="139"/>
      <c r="C134" s="140" t="s">
        <v>158</v>
      </c>
      <c r="D134" s="140" t="s">
        <v>149</v>
      </c>
      <c r="E134" s="141" t="s">
        <v>170</v>
      </c>
      <c r="F134" s="142" t="s">
        <v>171</v>
      </c>
      <c r="G134" s="143" t="s">
        <v>152</v>
      </c>
      <c r="H134" s="144">
        <v>2.4740000000000002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40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153</v>
      </c>
      <c r="AT134" s="152" t="s">
        <v>149</v>
      </c>
      <c r="AU134" s="152" t="s">
        <v>86</v>
      </c>
      <c r="AY134" s="13" t="s">
        <v>147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86</v>
      </c>
      <c r="BK134" s="153">
        <f t="shared" si="9"/>
        <v>0</v>
      </c>
      <c r="BL134" s="13" t="s">
        <v>153</v>
      </c>
      <c r="BM134" s="152" t="s">
        <v>827</v>
      </c>
    </row>
    <row r="135" spans="2:65" s="1" customFormat="1" ht="33" customHeight="1">
      <c r="B135" s="139"/>
      <c r="C135" s="140" t="s">
        <v>153</v>
      </c>
      <c r="D135" s="140" t="s">
        <v>149</v>
      </c>
      <c r="E135" s="141" t="s">
        <v>174</v>
      </c>
      <c r="F135" s="142" t="s">
        <v>175</v>
      </c>
      <c r="G135" s="143" t="s">
        <v>152</v>
      </c>
      <c r="H135" s="144">
        <v>2.4740000000000002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40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153</v>
      </c>
      <c r="AT135" s="152" t="s">
        <v>149</v>
      </c>
      <c r="AU135" s="152" t="s">
        <v>86</v>
      </c>
      <c r="AY135" s="13" t="s">
        <v>147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86</v>
      </c>
      <c r="BK135" s="153">
        <f t="shared" si="9"/>
        <v>0</v>
      </c>
      <c r="BL135" s="13" t="s">
        <v>153</v>
      </c>
      <c r="BM135" s="152" t="s">
        <v>828</v>
      </c>
    </row>
    <row r="136" spans="2:65" s="1" customFormat="1" ht="37.9" customHeight="1">
      <c r="B136" s="139"/>
      <c r="C136" s="140" t="s">
        <v>165</v>
      </c>
      <c r="D136" s="140" t="s">
        <v>149</v>
      </c>
      <c r="E136" s="141" t="s">
        <v>178</v>
      </c>
      <c r="F136" s="142" t="s">
        <v>179</v>
      </c>
      <c r="G136" s="143" t="s">
        <v>152</v>
      </c>
      <c r="H136" s="144">
        <v>42.058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40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153</v>
      </c>
      <c r="AT136" s="152" t="s">
        <v>149</v>
      </c>
      <c r="AU136" s="152" t="s">
        <v>86</v>
      </c>
      <c r="AY136" s="13" t="s">
        <v>147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86</v>
      </c>
      <c r="BK136" s="153">
        <f t="shared" si="9"/>
        <v>0</v>
      </c>
      <c r="BL136" s="13" t="s">
        <v>153</v>
      </c>
      <c r="BM136" s="152" t="s">
        <v>829</v>
      </c>
    </row>
    <row r="137" spans="2:65" s="1" customFormat="1" ht="24.2" customHeight="1">
      <c r="B137" s="139"/>
      <c r="C137" s="140" t="s">
        <v>169</v>
      </c>
      <c r="D137" s="140" t="s">
        <v>149</v>
      </c>
      <c r="E137" s="141" t="s">
        <v>799</v>
      </c>
      <c r="F137" s="142" t="s">
        <v>800</v>
      </c>
      <c r="G137" s="143" t="s">
        <v>152</v>
      </c>
      <c r="H137" s="144">
        <v>2.4740000000000002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40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153</v>
      </c>
      <c r="AT137" s="152" t="s">
        <v>149</v>
      </c>
      <c r="AU137" s="152" t="s">
        <v>86</v>
      </c>
      <c r="AY137" s="13" t="s">
        <v>147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86</v>
      </c>
      <c r="BK137" s="153">
        <f t="shared" si="9"/>
        <v>0</v>
      </c>
      <c r="BL137" s="13" t="s">
        <v>153</v>
      </c>
      <c r="BM137" s="152" t="s">
        <v>830</v>
      </c>
    </row>
    <row r="138" spans="2:65" s="1" customFormat="1" ht="16.5" customHeight="1">
      <c r="B138" s="139"/>
      <c r="C138" s="140" t="s">
        <v>173</v>
      </c>
      <c r="D138" s="140" t="s">
        <v>149</v>
      </c>
      <c r="E138" s="141" t="s">
        <v>186</v>
      </c>
      <c r="F138" s="142" t="s">
        <v>187</v>
      </c>
      <c r="G138" s="143" t="s">
        <v>152</v>
      </c>
      <c r="H138" s="144">
        <v>2.4740000000000002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40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153</v>
      </c>
      <c r="AT138" s="152" t="s">
        <v>149</v>
      </c>
      <c r="AU138" s="152" t="s">
        <v>86</v>
      </c>
      <c r="AY138" s="13" t="s">
        <v>147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86</v>
      </c>
      <c r="BK138" s="153">
        <f t="shared" si="9"/>
        <v>0</v>
      </c>
      <c r="BL138" s="13" t="s">
        <v>153</v>
      </c>
      <c r="BM138" s="152" t="s">
        <v>831</v>
      </c>
    </row>
    <row r="139" spans="2:65" s="1" customFormat="1" ht="24.2" customHeight="1">
      <c r="B139" s="139"/>
      <c r="C139" s="140" t="s">
        <v>177</v>
      </c>
      <c r="D139" s="140" t="s">
        <v>149</v>
      </c>
      <c r="E139" s="141" t="s">
        <v>190</v>
      </c>
      <c r="F139" s="142" t="s">
        <v>191</v>
      </c>
      <c r="G139" s="143" t="s">
        <v>192</v>
      </c>
      <c r="H139" s="144">
        <v>4.9480000000000004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40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153</v>
      </c>
      <c r="AT139" s="152" t="s">
        <v>149</v>
      </c>
      <c r="AU139" s="152" t="s">
        <v>86</v>
      </c>
      <c r="AY139" s="13" t="s">
        <v>147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86</v>
      </c>
      <c r="BK139" s="153">
        <f t="shared" si="9"/>
        <v>0</v>
      </c>
      <c r="BL139" s="13" t="s">
        <v>153</v>
      </c>
      <c r="BM139" s="152" t="s">
        <v>832</v>
      </c>
    </row>
    <row r="140" spans="2:65" s="11" customFormat="1" ht="22.9" customHeight="1">
      <c r="B140" s="127"/>
      <c r="D140" s="128" t="s">
        <v>73</v>
      </c>
      <c r="E140" s="137" t="s">
        <v>86</v>
      </c>
      <c r="F140" s="137" t="s">
        <v>198</v>
      </c>
      <c r="I140" s="130"/>
      <c r="J140" s="138">
        <f>BK140</f>
        <v>0</v>
      </c>
      <c r="L140" s="127"/>
      <c r="M140" s="132"/>
      <c r="P140" s="133">
        <f>P141</f>
        <v>0</v>
      </c>
      <c r="R140" s="133">
        <f>R141</f>
        <v>5.4802316199999996</v>
      </c>
      <c r="T140" s="134">
        <f>T141</f>
        <v>0</v>
      </c>
      <c r="AR140" s="128" t="s">
        <v>81</v>
      </c>
      <c r="AT140" s="135" t="s">
        <v>73</v>
      </c>
      <c r="AU140" s="135" t="s">
        <v>81</v>
      </c>
      <c r="AY140" s="128" t="s">
        <v>147</v>
      </c>
      <c r="BK140" s="136">
        <f>BK141</f>
        <v>0</v>
      </c>
    </row>
    <row r="141" spans="2:65" s="1" customFormat="1" ht="16.5" customHeight="1">
      <c r="B141" s="139"/>
      <c r="C141" s="140" t="s">
        <v>181</v>
      </c>
      <c r="D141" s="140" t="s">
        <v>149</v>
      </c>
      <c r="E141" s="141" t="s">
        <v>833</v>
      </c>
      <c r="F141" s="142" t="s">
        <v>834</v>
      </c>
      <c r="G141" s="143" t="s">
        <v>152</v>
      </c>
      <c r="H141" s="144">
        <v>2.4740000000000002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40</v>
      </c>
      <c r="P141" s="150">
        <f>O141*H141</f>
        <v>0</v>
      </c>
      <c r="Q141" s="150">
        <v>2.2151299999999998</v>
      </c>
      <c r="R141" s="150">
        <f>Q141*H141</f>
        <v>5.4802316199999996</v>
      </c>
      <c r="S141" s="150">
        <v>0</v>
      </c>
      <c r="T141" s="151">
        <f>S141*H141</f>
        <v>0</v>
      </c>
      <c r="AR141" s="152" t="s">
        <v>153</v>
      </c>
      <c r="AT141" s="152" t="s">
        <v>149</v>
      </c>
      <c r="AU141" s="152" t="s">
        <v>86</v>
      </c>
      <c r="AY141" s="13" t="s">
        <v>147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86</v>
      </c>
      <c r="BK141" s="153">
        <f>ROUND(I141*H141,2)</f>
        <v>0</v>
      </c>
      <c r="BL141" s="13" t="s">
        <v>153</v>
      </c>
      <c r="BM141" s="152" t="s">
        <v>835</v>
      </c>
    </row>
    <row r="142" spans="2:65" s="11" customFormat="1" ht="22.9" customHeight="1">
      <c r="B142" s="127"/>
      <c r="D142" s="128" t="s">
        <v>73</v>
      </c>
      <c r="E142" s="137" t="s">
        <v>221</v>
      </c>
      <c r="F142" s="137" t="s">
        <v>222</v>
      </c>
      <c r="I142" s="130"/>
      <c r="J142" s="138">
        <f>BK142</f>
        <v>0</v>
      </c>
      <c r="L142" s="127"/>
      <c r="M142" s="132"/>
      <c r="P142" s="133">
        <f>P143</f>
        <v>0</v>
      </c>
      <c r="R142" s="133">
        <f>R143</f>
        <v>0</v>
      </c>
      <c r="T142" s="134">
        <f>T143</f>
        <v>0</v>
      </c>
      <c r="AR142" s="128" t="s">
        <v>81</v>
      </c>
      <c r="AT142" s="135" t="s">
        <v>73</v>
      </c>
      <c r="AU142" s="135" t="s">
        <v>81</v>
      </c>
      <c r="AY142" s="128" t="s">
        <v>147</v>
      </c>
      <c r="BK142" s="136">
        <f>BK143</f>
        <v>0</v>
      </c>
    </row>
    <row r="143" spans="2:65" s="1" customFormat="1" ht="24.2" customHeight="1">
      <c r="B143" s="139"/>
      <c r="C143" s="140" t="s">
        <v>185</v>
      </c>
      <c r="D143" s="140" t="s">
        <v>149</v>
      </c>
      <c r="E143" s="141" t="s">
        <v>224</v>
      </c>
      <c r="F143" s="142" t="s">
        <v>225</v>
      </c>
      <c r="G143" s="143" t="s">
        <v>192</v>
      </c>
      <c r="H143" s="144">
        <v>5.48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153</v>
      </c>
      <c r="AT143" s="152" t="s">
        <v>149</v>
      </c>
      <c r="AU143" s="152" t="s">
        <v>86</v>
      </c>
      <c r="AY143" s="13" t="s">
        <v>147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86</v>
      </c>
      <c r="BK143" s="153">
        <f>ROUND(I143*H143,2)</f>
        <v>0</v>
      </c>
      <c r="BL143" s="13" t="s">
        <v>153</v>
      </c>
      <c r="BM143" s="152" t="s">
        <v>836</v>
      </c>
    </row>
    <row r="144" spans="2:65" s="11" customFormat="1" ht="25.9" customHeight="1">
      <c r="B144" s="127"/>
      <c r="D144" s="128" t="s">
        <v>73</v>
      </c>
      <c r="E144" s="129" t="s">
        <v>227</v>
      </c>
      <c r="F144" s="129" t="s">
        <v>228</v>
      </c>
      <c r="I144" s="130"/>
      <c r="J144" s="131">
        <f>BK144</f>
        <v>0</v>
      </c>
      <c r="L144" s="127"/>
      <c r="M144" s="132"/>
      <c r="P144" s="133">
        <f>P145+P148+P153+P156</f>
        <v>0</v>
      </c>
      <c r="R144" s="133">
        <f>R145+R148+R153+R156</f>
        <v>0.88492561999999997</v>
      </c>
      <c r="T144" s="134">
        <f>T145+T148+T153+T156</f>
        <v>0</v>
      </c>
      <c r="AR144" s="128" t="s">
        <v>86</v>
      </c>
      <c r="AT144" s="135" t="s">
        <v>73</v>
      </c>
      <c r="AU144" s="135" t="s">
        <v>74</v>
      </c>
      <c r="AY144" s="128" t="s">
        <v>147</v>
      </c>
      <c r="BK144" s="136">
        <f>BK145+BK148+BK153+BK156</f>
        <v>0</v>
      </c>
    </row>
    <row r="145" spans="2:65" s="11" customFormat="1" ht="22.9" customHeight="1">
      <c r="B145" s="127"/>
      <c r="D145" s="128" t="s">
        <v>73</v>
      </c>
      <c r="E145" s="137" t="s">
        <v>285</v>
      </c>
      <c r="F145" s="137" t="s">
        <v>286</v>
      </c>
      <c r="I145" s="130"/>
      <c r="J145" s="138">
        <f>BK145</f>
        <v>0</v>
      </c>
      <c r="L145" s="127"/>
      <c r="M145" s="132"/>
      <c r="P145" s="133">
        <f>SUM(P146:P147)</f>
        <v>0</v>
      </c>
      <c r="R145" s="133">
        <f>SUM(R146:R147)</f>
        <v>1.6799999999999999E-3</v>
      </c>
      <c r="T145" s="134">
        <f>SUM(T146:T147)</f>
        <v>0</v>
      </c>
      <c r="AR145" s="128" t="s">
        <v>86</v>
      </c>
      <c r="AT145" s="135" t="s">
        <v>73</v>
      </c>
      <c r="AU145" s="135" t="s">
        <v>81</v>
      </c>
      <c r="AY145" s="128" t="s">
        <v>147</v>
      </c>
      <c r="BK145" s="136">
        <f>SUM(BK146:BK147)</f>
        <v>0</v>
      </c>
    </row>
    <row r="146" spans="2:65" s="1" customFormat="1" ht="37.9" customHeight="1">
      <c r="B146" s="139"/>
      <c r="C146" s="140" t="s">
        <v>189</v>
      </c>
      <c r="D146" s="140" t="s">
        <v>149</v>
      </c>
      <c r="E146" s="141" t="s">
        <v>291</v>
      </c>
      <c r="F146" s="142" t="s">
        <v>292</v>
      </c>
      <c r="G146" s="143" t="s">
        <v>293</v>
      </c>
      <c r="H146" s="144">
        <v>6</v>
      </c>
      <c r="I146" s="145"/>
      <c r="J146" s="146">
        <f>ROUND(I146*H146,2)</f>
        <v>0</v>
      </c>
      <c r="K146" s="147"/>
      <c r="L146" s="28"/>
      <c r="M146" s="148" t="s">
        <v>1</v>
      </c>
      <c r="N146" s="149" t="s">
        <v>40</v>
      </c>
      <c r="P146" s="150">
        <f>O146*H146</f>
        <v>0</v>
      </c>
      <c r="Q146" s="150">
        <v>2.7999999999999998E-4</v>
      </c>
      <c r="R146" s="150">
        <f>Q146*H146</f>
        <v>1.6799999999999999E-3</v>
      </c>
      <c r="S146" s="150">
        <v>0</v>
      </c>
      <c r="T146" s="151">
        <f>S146*H146</f>
        <v>0</v>
      </c>
      <c r="AR146" s="152" t="s">
        <v>212</v>
      </c>
      <c r="AT146" s="152" t="s">
        <v>149</v>
      </c>
      <c r="AU146" s="152" t="s">
        <v>86</v>
      </c>
      <c r="AY146" s="13" t="s">
        <v>147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3" t="s">
        <v>86</v>
      </c>
      <c r="BK146" s="153">
        <f>ROUND(I146*H146,2)</f>
        <v>0</v>
      </c>
      <c r="BL146" s="13" t="s">
        <v>212</v>
      </c>
      <c r="BM146" s="152" t="s">
        <v>837</v>
      </c>
    </row>
    <row r="147" spans="2:65" s="1" customFormat="1" ht="24.2" customHeight="1">
      <c r="B147" s="139"/>
      <c r="C147" s="140" t="s">
        <v>194</v>
      </c>
      <c r="D147" s="140" t="s">
        <v>149</v>
      </c>
      <c r="E147" s="141" t="s">
        <v>320</v>
      </c>
      <c r="F147" s="142" t="s">
        <v>321</v>
      </c>
      <c r="G147" s="143" t="s">
        <v>243</v>
      </c>
      <c r="H147" s="165">
        <v>26.399000000000001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40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212</v>
      </c>
      <c r="AT147" s="152" t="s">
        <v>149</v>
      </c>
      <c r="AU147" s="152" t="s">
        <v>86</v>
      </c>
      <c r="AY147" s="13" t="s">
        <v>147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86</v>
      </c>
      <c r="BK147" s="153">
        <f>ROUND(I147*H147,2)</f>
        <v>0</v>
      </c>
      <c r="BL147" s="13" t="s">
        <v>212</v>
      </c>
      <c r="BM147" s="152" t="s">
        <v>838</v>
      </c>
    </row>
    <row r="148" spans="2:65" s="11" customFormat="1" ht="22.9" customHeight="1">
      <c r="B148" s="127"/>
      <c r="D148" s="128" t="s">
        <v>73</v>
      </c>
      <c r="E148" s="137" t="s">
        <v>374</v>
      </c>
      <c r="F148" s="137" t="s">
        <v>375</v>
      </c>
      <c r="I148" s="130"/>
      <c r="J148" s="138">
        <f>BK148</f>
        <v>0</v>
      </c>
      <c r="L148" s="127"/>
      <c r="M148" s="132"/>
      <c r="P148" s="133">
        <f>SUM(P149:P152)</f>
        <v>0</v>
      </c>
      <c r="R148" s="133">
        <f>SUM(R149:R152)</f>
        <v>0.72548087999999999</v>
      </c>
      <c r="T148" s="134">
        <f>SUM(T149:T152)</f>
        <v>0</v>
      </c>
      <c r="AR148" s="128" t="s">
        <v>86</v>
      </c>
      <c r="AT148" s="135" t="s">
        <v>73</v>
      </c>
      <c r="AU148" s="135" t="s">
        <v>81</v>
      </c>
      <c r="AY148" s="128" t="s">
        <v>147</v>
      </c>
      <c r="BK148" s="136">
        <f>SUM(BK149:BK152)</f>
        <v>0</v>
      </c>
    </row>
    <row r="149" spans="2:65" s="1" customFormat="1" ht="24.2" customHeight="1">
      <c r="B149" s="139"/>
      <c r="C149" s="140" t="s">
        <v>199</v>
      </c>
      <c r="D149" s="140" t="s">
        <v>149</v>
      </c>
      <c r="E149" s="141" t="s">
        <v>839</v>
      </c>
      <c r="F149" s="142" t="s">
        <v>840</v>
      </c>
      <c r="G149" s="143" t="s">
        <v>206</v>
      </c>
      <c r="H149" s="144">
        <v>12.614000000000001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40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212</v>
      </c>
      <c r="AT149" s="152" t="s">
        <v>149</v>
      </c>
      <c r="AU149" s="152" t="s">
        <v>86</v>
      </c>
      <c r="AY149" s="13" t="s">
        <v>147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86</v>
      </c>
      <c r="BK149" s="153">
        <f>ROUND(I149*H149,2)</f>
        <v>0</v>
      </c>
      <c r="BL149" s="13" t="s">
        <v>212</v>
      </c>
      <c r="BM149" s="152" t="s">
        <v>841</v>
      </c>
    </row>
    <row r="150" spans="2:65" s="1" customFormat="1" ht="33" customHeight="1">
      <c r="B150" s="139"/>
      <c r="C150" s="140" t="s">
        <v>203</v>
      </c>
      <c r="D150" s="140" t="s">
        <v>149</v>
      </c>
      <c r="E150" s="141" t="s">
        <v>397</v>
      </c>
      <c r="F150" s="142" t="s">
        <v>842</v>
      </c>
      <c r="G150" s="143" t="s">
        <v>206</v>
      </c>
      <c r="H150" s="144">
        <v>33.521999999999998</v>
      </c>
      <c r="I150" s="145"/>
      <c r="J150" s="146">
        <f>ROUND(I150*H150,2)</f>
        <v>0</v>
      </c>
      <c r="K150" s="147"/>
      <c r="L150" s="28"/>
      <c r="M150" s="148" t="s">
        <v>1</v>
      </c>
      <c r="N150" s="149" t="s">
        <v>40</v>
      </c>
      <c r="P150" s="150">
        <f>O150*H150</f>
        <v>0</v>
      </c>
      <c r="Q150" s="150">
        <v>4.0000000000000003E-5</v>
      </c>
      <c r="R150" s="150">
        <f>Q150*H150</f>
        <v>1.34088E-3</v>
      </c>
      <c r="S150" s="150">
        <v>0</v>
      </c>
      <c r="T150" s="151">
        <f>S150*H150</f>
        <v>0</v>
      </c>
      <c r="AR150" s="152" t="s">
        <v>212</v>
      </c>
      <c r="AT150" s="152" t="s">
        <v>149</v>
      </c>
      <c r="AU150" s="152" t="s">
        <v>86</v>
      </c>
      <c r="AY150" s="13" t="s">
        <v>147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86</v>
      </c>
      <c r="BK150" s="153">
        <f>ROUND(I150*H150,2)</f>
        <v>0</v>
      </c>
      <c r="BL150" s="13" t="s">
        <v>212</v>
      </c>
      <c r="BM150" s="152" t="s">
        <v>843</v>
      </c>
    </row>
    <row r="151" spans="2:65" s="1" customFormat="1" ht="24.2" customHeight="1">
      <c r="B151" s="139"/>
      <c r="C151" s="154" t="s">
        <v>208</v>
      </c>
      <c r="D151" s="154" t="s">
        <v>235</v>
      </c>
      <c r="E151" s="155" t="s">
        <v>844</v>
      </c>
      <c r="F151" s="156" t="s">
        <v>394</v>
      </c>
      <c r="G151" s="157" t="s">
        <v>152</v>
      </c>
      <c r="H151" s="158">
        <v>1.341</v>
      </c>
      <c r="I151" s="159"/>
      <c r="J151" s="160">
        <f>ROUND(I151*H151,2)</f>
        <v>0</v>
      </c>
      <c r="K151" s="161"/>
      <c r="L151" s="162"/>
      <c r="M151" s="163" t="s">
        <v>1</v>
      </c>
      <c r="N151" s="164" t="s">
        <v>40</v>
      </c>
      <c r="P151" s="150">
        <f>O151*H151</f>
        <v>0</v>
      </c>
      <c r="Q151" s="150">
        <v>0.54</v>
      </c>
      <c r="R151" s="150">
        <f>Q151*H151</f>
        <v>0.72414000000000001</v>
      </c>
      <c r="S151" s="150">
        <v>0</v>
      </c>
      <c r="T151" s="151">
        <f>S151*H151</f>
        <v>0</v>
      </c>
      <c r="AR151" s="152" t="s">
        <v>238</v>
      </c>
      <c r="AT151" s="152" t="s">
        <v>235</v>
      </c>
      <c r="AU151" s="152" t="s">
        <v>86</v>
      </c>
      <c r="AY151" s="13" t="s">
        <v>147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86</v>
      </c>
      <c r="BK151" s="153">
        <f>ROUND(I151*H151,2)</f>
        <v>0</v>
      </c>
      <c r="BL151" s="13" t="s">
        <v>212</v>
      </c>
      <c r="BM151" s="152" t="s">
        <v>845</v>
      </c>
    </row>
    <row r="152" spans="2:65" s="1" customFormat="1" ht="24.2" customHeight="1">
      <c r="B152" s="139"/>
      <c r="C152" s="140" t="s">
        <v>212</v>
      </c>
      <c r="D152" s="140" t="s">
        <v>149</v>
      </c>
      <c r="E152" s="141" t="s">
        <v>477</v>
      </c>
      <c r="F152" s="142" t="s">
        <v>478</v>
      </c>
      <c r="G152" s="143" t="s">
        <v>243</v>
      </c>
      <c r="H152" s="165">
        <v>65.872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40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212</v>
      </c>
      <c r="AT152" s="152" t="s">
        <v>149</v>
      </c>
      <c r="AU152" s="152" t="s">
        <v>86</v>
      </c>
      <c r="AY152" s="13" t="s">
        <v>147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86</v>
      </c>
      <c r="BK152" s="153">
        <f>ROUND(I152*H152,2)</f>
        <v>0</v>
      </c>
      <c r="BL152" s="13" t="s">
        <v>212</v>
      </c>
      <c r="BM152" s="152" t="s">
        <v>846</v>
      </c>
    </row>
    <row r="153" spans="2:65" s="11" customFormat="1" ht="22.9" customHeight="1">
      <c r="B153" s="127"/>
      <c r="D153" s="128" t="s">
        <v>73</v>
      </c>
      <c r="E153" s="137" t="s">
        <v>480</v>
      </c>
      <c r="F153" s="137" t="s">
        <v>481</v>
      </c>
      <c r="I153" s="130"/>
      <c r="J153" s="138">
        <f>BK153</f>
        <v>0</v>
      </c>
      <c r="L153" s="127"/>
      <c r="M153" s="132"/>
      <c r="P153" s="133">
        <f>SUM(P154:P155)</f>
        <v>0</v>
      </c>
      <c r="R153" s="133">
        <f>SUM(R154:R155)</f>
        <v>0</v>
      </c>
      <c r="T153" s="134">
        <f>SUM(T154:T155)</f>
        <v>0</v>
      </c>
      <c r="AR153" s="128" t="s">
        <v>86</v>
      </c>
      <c r="AT153" s="135" t="s">
        <v>73</v>
      </c>
      <c r="AU153" s="135" t="s">
        <v>81</v>
      </c>
      <c r="AY153" s="128" t="s">
        <v>147</v>
      </c>
      <c r="BK153" s="136">
        <f>SUM(BK154:BK155)</f>
        <v>0</v>
      </c>
    </row>
    <row r="154" spans="2:65" s="1" customFormat="1" ht="24.2" customHeight="1">
      <c r="B154" s="139"/>
      <c r="C154" s="140" t="s">
        <v>217</v>
      </c>
      <c r="D154" s="140" t="s">
        <v>149</v>
      </c>
      <c r="E154" s="141" t="s">
        <v>847</v>
      </c>
      <c r="F154" s="142" t="s">
        <v>848</v>
      </c>
      <c r="G154" s="143" t="s">
        <v>485</v>
      </c>
      <c r="H154" s="144">
        <v>572.27</v>
      </c>
      <c r="I154" s="145"/>
      <c r="J154" s="146">
        <f>ROUND(I154*H154,2)</f>
        <v>0</v>
      </c>
      <c r="K154" s="147"/>
      <c r="L154" s="28"/>
      <c r="M154" s="148" t="s">
        <v>1</v>
      </c>
      <c r="N154" s="149" t="s">
        <v>40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212</v>
      </c>
      <c r="AT154" s="152" t="s">
        <v>149</v>
      </c>
      <c r="AU154" s="152" t="s">
        <v>86</v>
      </c>
      <c r="AY154" s="13" t="s">
        <v>147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86</v>
      </c>
      <c r="BK154" s="153">
        <f>ROUND(I154*H154,2)</f>
        <v>0</v>
      </c>
      <c r="BL154" s="13" t="s">
        <v>212</v>
      </c>
      <c r="BM154" s="152" t="s">
        <v>849</v>
      </c>
    </row>
    <row r="155" spans="2:65" s="1" customFormat="1" ht="24.2" customHeight="1">
      <c r="B155" s="139"/>
      <c r="C155" s="140" t="s">
        <v>223</v>
      </c>
      <c r="D155" s="140" t="s">
        <v>149</v>
      </c>
      <c r="E155" s="141" t="s">
        <v>488</v>
      </c>
      <c r="F155" s="142" t="s">
        <v>489</v>
      </c>
      <c r="G155" s="143" t="s">
        <v>243</v>
      </c>
      <c r="H155" s="165">
        <v>48.643000000000001</v>
      </c>
      <c r="I155" s="145"/>
      <c r="J155" s="146">
        <f>ROUND(I155*H155,2)</f>
        <v>0</v>
      </c>
      <c r="K155" s="147"/>
      <c r="L155" s="28"/>
      <c r="M155" s="148" t="s">
        <v>1</v>
      </c>
      <c r="N155" s="149" t="s">
        <v>40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212</v>
      </c>
      <c r="AT155" s="152" t="s">
        <v>149</v>
      </c>
      <c r="AU155" s="152" t="s">
        <v>86</v>
      </c>
      <c r="AY155" s="13" t="s">
        <v>147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86</v>
      </c>
      <c r="BK155" s="153">
        <f>ROUND(I155*H155,2)</f>
        <v>0</v>
      </c>
      <c r="BL155" s="13" t="s">
        <v>212</v>
      </c>
      <c r="BM155" s="152" t="s">
        <v>850</v>
      </c>
    </row>
    <row r="156" spans="2:65" s="11" customFormat="1" ht="22.9" customHeight="1">
      <c r="B156" s="127"/>
      <c r="D156" s="128" t="s">
        <v>73</v>
      </c>
      <c r="E156" s="137" t="s">
        <v>491</v>
      </c>
      <c r="F156" s="137" t="s">
        <v>492</v>
      </c>
      <c r="I156" s="130"/>
      <c r="J156" s="138">
        <f>BK156</f>
        <v>0</v>
      </c>
      <c r="L156" s="127"/>
      <c r="M156" s="132"/>
      <c r="P156" s="133">
        <f>SUM(P157:P158)</f>
        <v>0</v>
      </c>
      <c r="R156" s="133">
        <f>SUM(R157:R158)</f>
        <v>0.15776474000000001</v>
      </c>
      <c r="T156" s="134">
        <f>SUM(T157:T158)</f>
        <v>0</v>
      </c>
      <c r="AR156" s="128" t="s">
        <v>86</v>
      </c>
      <c r="AT156" s="135" t="s">
        <v>73</v>
      </c>
      <c r="AU156" s="135" t="s">
        <v>81</v>
      </c>
      <c r="AY156" s="128" t="s">
        <v>147</v>
      </c>
      <c r="BK156" s="136">
        <f>SUM(BK157:BK158)</f>
        <v>0</v>
      </c>
    </row>
    <row r="157" spans="2:65" s="1" customFormat="1" ht="24.2" customHeight="1">
      <c r="B157" s="139"/>
      <c r="C157" s="140" t="s">
        <v>231</v>
      </c>
      <c r="D157" s="140" t="s">
        <v>149</v>
      </c>
      <c r="E157" s="141" t="s">
        <v>494</v>
      </c>
      <c r="F157" s="142" t="s">
        <v>495</v>
      </c>
      <c r="G157" s="143" t="s">
        <v>206</v>
      </c>
      <c r="H157" s="144">
        <v>64.75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40</v>
      </c>
      <c r="P157" s="150">
        <f>O157*H157</f>
        <v>0</v>
      </c>
      <c r="Q157" s="150">
        <v>1.1E-4</v>
      </c>
      <c r="R157" s="150">
        <f>Q157*H157</f>
        <v>7.1225000000000004E-3</v>
      </c>
      <c r="S157" s="150">
        <v>0</v>
      </c>
      <c r="T157" s="151">
        <f>S157*H157</f>
        <v>0</v>
      </c>
      <c r="AR157" s="152" t="s">
        <v>212</v>
      </c>
      <c r="AT157" s="152" t="s">
        <v>149</v>
      </c>
      <c r="AU157" s="152" t="s">
        <v>86</v>
      </c>
      <c r="AY157" s="13" t="s">
        <v>147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86</v>
      </c>
      <c r="BK157" s="153">
        <f>ROUND(I157*H157,2)</f>
        <v>0</v>
      </c>
      <c r="BL157" s="13" t="s">
        <v>212</v>
      </c>
      <c r="BM157" s="152" t="s">
        <v>851</v>
      </c>
    </row>
    <row r="158" spans="2:65" s="1" customFormat="1" ht="33" customHeight="1">
      <c r="B158" s="139"/>
      <c r="C158" s="140" t="s">
        <v>7</v>
      </c>
      <c r="D158" s="140" t="s">
        <v>149</v>
      </c>
      <c r="E158" s="141" t="s">
        <v>498</v>
      </c>
      <c r="F158" s="142" t="s">
        <v>499</v>
      </c>
      <c r="G158" s="143" t="s">
        <v>206</v>
      </c>
      <c r="H158" s="144">
        <v>470.75700000000001</v>
      </c>
      <c r="I158" s="145"/>
      <c r="J158" s="146">
        <f>ROUND(I158*H158,2)</f>
        <v>0</v>
      </c>
      <c r="K158" s="147"/>
      <c r="L158" s="28"/>
      <c r="M158" s="166" t="s">
        <v>1</v>
      </c>
      <c r="N158" s="167" t="s">
        <v>40</v>
      </c>
      <c r="O158" s="168"/>
      <c r="P158" s="169">
        <f>O158*H158</f>
        <v>0</v>
      </c>
      <c r="Q158" s="169">
        <v>3.2000000000000003E-4</v>
      </c>
      <c r="R158" s="169">
        <f>Q158*H158</f>
        <v>0.15064224000000001</v>
      </c>
      <c r="S158" s="169">
        <v>0</v>
      </c>
      <c r="T158" s="170">
        <f>S158*H158</f>
        <v>0</v>
      </c>
      <c r="AR158" s="152" t="s">
        <v>212</v>
      </c>
      <c r="AT158" s="152" t="s">
        <v>149</v>
      </c>
      <c r="AU158" s="152" t="s">
        <v>86</v>
      </c>
      <c r="AY158" s="13" t="s">
        <v>147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86</v>
      </c>
      <c r="BK158" s="153">
        <f>ROUND(I158*H158,2)</f>
        <v>0</v>
      </c>
      <c r="BL158" s="13" t="s">
        <v>212</v>
      </c>
      <c r="BM158" s="152" t="s">
        <v>852</v>
      </c>
    </row>
    <row r="159" spans="2:65" s="1" customFormat="1" ht="6.95" customHeight="1">
      <c r="B159" s="43"/>
      <c r="C159" s="44"/>
      <c r="D159" s="44"/>
      <c r="E159" s="44"/>
      <c r="F159" s="44"/>
      <c r="G159" s="44"/>
      <c r="H159" s="44"/>
      <c r="I159" s="44"/>
      <c r="J159" s="44"/>
      <c r="K159" s="44"/>
      <c r="L159" s="28"/>
    </row>
  </sheetData>
  <autoFilter ref="C128:K158" xr:uid="{00000000-0009-0000-0000-000006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104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20" t="str">
        <f>'Rekapitulácia stavby'!K6</f>
        <v>Vybudovanie areálu „Rozprávkový les na Domaši</v>
      </c>
      <c r="F7" s="221"/>
      <c r="G7" s="221"/>
      <c r="H7" s="221"/>
      <c r="L7" s="16"/>
    </row>
    <row r="8" spans="2:46" s="1" customFormat="1" ht="12" customHeight="1">
      <c r="B8" s="28"/>
      <c r="D8" s="23" t="s">
        <v>109</v>
      </c>
      <c r="L8" s="28"/>
    </row>
    <row r="9" spans="2:46" s="1" customFormat="1" ht="16.5" customHeight="1">
      <c r="B9" s="28"/>
      <c r="E9" s="203" t="s">
        <v>853</v>
      </c>
      <c r="F9" s="219"/>
      <c r="G9" s="219"/>
      <c r="H9" s="219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2" t="str">
        <f>'Rekapitulácia stavby'!E14</f>
        <v>Vyplň údaj</v>
      </c>
      <c r="F18" s="209"/>
      <c r="G18" s="209"/>
      <c r="H18" s="209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213" t="s">
        <v>1</v>
      </c>
      <c r="F27" s="213"/>
      <c r="G27" s="213"/>
      <c r="H27" s="213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ROUND(J120,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5">
        <f>ROUND((SUM(BE120:BE141)),  2)</f>
        <v>0</v>
      </c>
      <c r="G33" s="96"/>
      <c r="H33" s="96"/>
      <c r="I33" s="97">
        <v>0.2</v>
      </c>
      <c r="J33" s="95">
        <f>ROUND(((SUM(BE120:BE141))*I33),  2)</f>
        <v>0</v>
      </c>
      <c r="L33" s="28"/>
    </row>
    <row r="34" spans="2:12" s="1" customFormat="1" ht="14.45" customHeight="1">
      <c r="B34" s="28"/>
      <c r="E34" s="33" t="s">
        <v>40</v>
      </c>
      <c r="F34" s="95">
        <f>ROUND((SUM(BF120:BF141)),  2)</f>
        <v>0</v>
      </c>
      <c r="G34" s="96"/>
      <c r="H34" s="96"/>
      <c r="I34" s="97">
        <v>0.2</v>
      </c>
      <c r="J34" s="95">
        <f>ROUND(((SUM(BF120:BF141))*I34),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5">
        <f>ROUND((SUM(BG120:BG141)),  2)</f>
        <v>0</v>
      </c>
      <c r="I35" s="98">
        <v>0.2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5">
        <f>ROUND((SUM(BH120:BH141)),  2)</f>
        <v>0</v>
      </c>
      <c r="I36" s="98">
        <v>0.2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5">
        <f>ROUND((SUM(BI120:BI141)),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113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20" t="str">
        <f>E7</f>
        <v>Vybudovanie areálu „Rozprávkový les na Domaši</v>
      </c>
      <c r="F85" s="221"/>
      <c r="G85" s="221"/>
      <c r="H85" s="221"/>
      <c r="L85" s="28"/>
    </row>
    <row r="86" spans="2:47" s="1" customFormat="1" ht="12" customHeight="1">
      <c r="B86" s="28"/>
      <c r="C86" s="23" t="s">
        <v>109</v>
      </c>
      <c r="L86" s="28"/>
    </row>
    <row r="87" spans="2:47" s="1" customFormat="1" ht="16.5" customHeight="1">
      <c r="B87" s="28"/>
      <c r="E87" s="203" t="str">
        <f>E9</f>
        <v>04 - SO 04 Spevnené plochy</v>
      </c>
      <c r="F87" s="219"/>
      <c r="G87" s="219"/>
      <c r="H87" s="21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obec Kvakovce, k.ú. Kvakovce, okres Vranov nad Top</v>
      </c>
      <c r="I89" s="23" t="s">
        <v>21</v>
      </c>
      <c r="J89" s="51" t="str">
        <f>IF(J12="","",J12)</f>
        <v>Vyplň údaj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MediaRik o.z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114</v>
      </c>
      <c r="D94" s="99"/>
      <c r="E94" s="99"/>
      <c r="F94" s="99"/>
      <c r="G94" s="99"/>
      <c r="H94" s="99"/>
      <c r="I94" s="99"/>
      <c r="J94" s="108" t="s">
        <v>115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116</v>
      </c>
      <c r="J96" s="65">
        <f>J120</f>
        <v>0</v>
      </c>
      <c r="L96" s="28"/>
      <c r="AU96" s="13" t="s">
        <v>117</v>
      </c>
    </row>
    <row r="97" spans="2:12" s="8" customFormat="1" ht="24.95" customHeight="1">
      <c r="B97" s="110"/>
      <c r="D97" s="111" t="s">
        <v>118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2:12" s="9" customFormat="1" ht="19.899999999999999" customHeight="1">
      <c r="B98" s="114"/>
      <c r="D98" s="115" t="s">
        <v>121</v>
      </c>
      <c r="E98" s="116"/>
      <c r="F98" s="116"/>
      <c r="G98" s="116"/>
      <c r="H98" s="116"/>
      <c r="I98" s="116"/>
      <c r="J98" s="117">
        <f>J122</f>
        <v>0</v>
      </c>
      <c r="L98" s="114"/>
    </row>
    <row r="99" spans="2:12" s="9" customFormat="1" ht="19.899999999999999" customHeight="1">
      <c r="B99" s="114"/>
      <c r="D99" s="115" t="s">
        <v>122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12" s="8" customFormat="1" ht="24.95" customHeight="1">
      <c r="B100" s="110"/>
      <c r="D100" s="111" t="s">
        <v>854</v>
      </c>
      <c r="E100" s="112"/>
      <c r="F100" s="112"/>
      <c r="G100" s="112"/>
      <c r="H100" s="112"/>
      <c r="I100" s="112"/>
      <c r="J100" s="113">
        <f>J131</f>
        <v>0</v>
      </c>
      <c r="L100" s="110"/>
    </row>
    <row r="101" spans="2:12" s="1" customFormat="1" ht="21.75" customHeight="1">
      <c r="B101" s="28"/>
      <c r="L101" s="28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12" s="1" customFormat="1" ht="24.95" customHeight="1">
      <c r="B107" s="28"/>
      <c r="C107" s="17" t="s">
        <v>133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15</v>
      </c>
      <c r="L109" s="28"/>
    </row>
    <row r="110" spans="2:12" s="1" customFormat="1" ht="16.5" customHeight="1">
      <c r="B110" s="28"/>
      <c r="E110" s="220" t="str">
        <f>E7</f>
        <v>Vybudovanie areálu „Rozprávkový les na Domaši</v>
      </c>
      <c r="F110" s="221"/>
      <c r="G110" s="221"/>
      <c r="H110" s="221"/>
      <c r="L110" s="28"/>
    </row>
    <row r="111" spans="2:12" s="1" customFormat="1" ht="12" customHeight="1">
      <c r="B111" s="28"/>
      <c r="C111" s="23" t="s">
        <v>109</v>
      </c>
      <c r="L111" s="28"/>
    </row>
    <row r="112" spans="2:12" s="1" customFormat="1" ht="16.5" customHeight="1">
      <c r="B112" s="28"/>
      <c r="E112" s="203" t="str">
        <f>E9</f>
        <v>04 - SO 04 Spevnené plochy</v>
      </c>
      <c r="F112" s="219"/>
      <c r="G112" s="219"/>
      <c r="H112" s="219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19</v>
      </c>
      <c r="F114" s="21" t="str">
        <f>F12</f>
        <v>obec Kvakovce, k.ú. Kvakovce, okres Vranov nad Top</v>
      </c>
      <c r="I114" s="23" t="s">
        <v>21</v>
      </c>
      <c r="J114" s="51" t="str">
        <f>IF(J12="","",J12)</f>
        <v>Vyplň údaj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22</v>
      </c>
      <c r="F116" s="21" t="str">
        <f>E15</f>
        <v>MediaRik o.z</v>
      </c>
      <c r="I116" s="23" t="s">
        <v>28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26</v>
      </c>
      <c r="F117" s="21" t="str">
        <f>IF(E18="","",E18)</f>
        <v>Vyplň údaj</v>
      </c>
      <c r="I117" s="23" t="s">
        <v>31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8"/>
      <c r="C119" s="119" t="s">
        <v>134</v>
      </c>
      <c r="D119" s="120" t="s">
        <v>59</v>
      </c>
      <c r="E119" s="120" t="s">
        <v>55</v>
      </c>
      <c r="F119" s="120" t="s">
        <v>56</v>
      </c>
      <c r="G119" s="120" t="s">
        <v>135</v>
      </c>
      <c r="H119" s="120" t="s">
        <v>136</v>
      </c>
      <c r="I119" s="120" t="s">
        <v>137</v>
      </c>
      <c r="J119" s="121" t="s">
        <v>115</v>
      </c>
      <c r="K119" s="122" t="s">
        <v>138</v>
      </c>
      <c r="L119" s="118"/>
      <c r="M119" s="58" t="s">
        <v>1</v>
      </c>
      <c r="N119" s="59" t="s">
        <v>38</v>
      </c>
      <c r="O119" s="59" t="s">
        <v>139</v>
      </c>
      <c r="P119" s="59" t="s">
        <v>140</v>
      </c>
      <c r="Q119" s="59" t="s">
        <v>141</v>
      </c>
      <c r="R119" s="59" t="s">
        <v>142</v>
      </c>
      <c r="S119" s="59" t="s">
        <v>143</v>
      </c>
      <c r="T119" s="60" t="s">
        <v>144</v>
      </c>
    </row>
    <row r="120" spans="2:65" s="1" customFormat="1" ht="22.9" customHeight="1">
      <c r="B120" s="28"/>
      <c r="C120" s="63" t="s">
        <v>116</v>
      </c>
      <c r="J120" s="123">
        <f>BK120</f>
        <v>0</v>
      </c>
      <c r="L120" s="28"/>
      <c r="M120" s="61"/>
      <c r="N120" s="52"/>
      <c r="O120" s="52"/>
      <c r="P120" s="124">
        <f>P121+P131</f>
        <v>0</v>
      </c>
      <c r="Q120" s="52"/>
      <c r="R120" s="124">
        <f>R121+R131</f>
        <v>0.25774000000000002</v>
      </c>
      <c r="S120" s="52"/>
      <c r="T120" s="125">
        <f>T121+T131</f>
        <v>0</v>
      </c>
      <c r="AT120" s="13" t="s">
        <v>73</v>
      </c>
      <c r="AU120" s="13" t="s">
        <v>117</v>
      </c>
      <c r="BK120" s="126">
        <f>BK121+BK131</f>
        <v>0</v>
      </c>
    </row>
    <row r="121" spans="2:65" s="11" customFormat="1" ht="25.9" customHeight="1">
      <c r="B121" s="127"/>
      <c r="D121" s="128" t="s">
        <v>73</v>
      </c>
      <c r="E121" s="129" t="s">
        <v>145</v>
      </c>
      <c r="F121" s="129" t="s">
        <v>146</v>
      </c>
      <c r="I121" s="130"/>
      <c r="J121" s="131">
        <f>BK121</f>
        <v>0</v>
      </c>
      <c r="L121" s="127"/>
      <c r="M121" s="132"/>
      <c r="P121" s="133">
        <f>P122+P129</f>
        <v>0</v>
      </c>
      <c r="R121" s="133">
        <f>R122+R129</f>
        <v>0.25774000000000002</v>
      </c>
      <c r="T121" s="134">
        <f>T122+T129</f>
        <v>0</v>
      </c>
      <c r="AR121" s="128" t="s">
        <v>81</v>
      </c>
      <c r="AT121" s="135" t="s">
        <v>73</v>
      </c>
      <c r="AU121" s="135" t="s">
        <v>74</v>
      </c>
      <c r="AY121" s="128" t="s">
        <v>147</v>
      </c>
      <c r="BK121" s="136">
        <f>BK122+BK129</f>
        <v>0</v>
      </c>
    </row>
    <row r="122" spans="2:65" s="11" customFormat="1" ht="22.9" customHeight="1">
      <c r="B122" s="127"/>
      <c r="D122" s="128" t="s">
        <v>73</v>
      </c>
      <c r="E122" s="137" t="s">
        <v>181</v>
      </c>
      <c r="F122" s="137" t="s">
        <v>216</v>
      </c>
      <c r="I122" s="130"/>
      <c r="J122" s="138">
        <f>BK122</f>
        <v>0</v>
      </c>
      <c r="L122" s="127"/>
      <c r="M122" s="132"/>
      <c r="P122" s="133">
        <f>SUM(P123:P128)</f>
        <v>0</v>
      </c>
      <c r="R122" s="133">
        <f>SUM(R123:R128)</f>
        <v>0.25774000000000002</v>
      </c>
      <c r="T122" s="134">
        <f>SUM(T123:T128)</f>
        <v>0</v>
      </c>
      <c r="AR122" s="128" t="s">
        <v>81</v>
      </c>
      <c r="AT122" s="135" t="s">
        <v>73</v>
      </c>
      <c r="AU122" s="135" t="s">
        <v>81</v>
      </c>
      <c r="AY122" s="128" t="s">
        <v>147</v>
      </c>
      <c r="BK122" s="136">
        <f>SUM(BK123:BK128)</f>
        <v>0</v>
      </c>
    </row>
    <row r="123" spans="2:65" s="1" customFormat="1" ht="16.5" customHeight="1">
      <c r="B123" s="139"/>
      <c r="C123" s="140" t="s">
        <v>81</v>
      </c>
      <c r="D123" s="140" t="s">
        <v>149</v>
      </c>
      <c r="E123" s="141" t="s">
        <v>855</v>
      </c>
      <c r="F123" s="142" t="s">
        <v>856</v>
      </c>
      <c r="G123" s="143" t="s">
        <v>425</v>
      </c>
      <c r="H123" s="144">
        <v>1</v>
      </c>
      <c r="I123" s="145"/>
      <c r="J123" s="146">
        <f t="shared" ref="J123:J128" si="0">ROUND(I123*H123,2)</f>
        <v>0</v>
      </c>
      <c r="K123" s="147"/>
      <c r="L123" s="28"/>
      <c r="M123" s="148" t="s">
        <v>1</v>
      </c>
      <c r="N123" s="149" t="s">
        <v>40</v>
      </c>
      <c r="P123" s="150">
        <f t="shared" ref="P123:P128" si="1">O123*H123</f>
        <v>0</v>
      </c>
      <c r="Q123" s="150">
        <v>0.15306</v>
      </c>
      <c r="R123" s="150">
        <f t="shared" ref="R123:R128" si="2">Q123*H123</f>
        <v>0.15306</v>
      </c>
      <c r="S123" s="150">
        <v>0</v>
      </c>
      <c r="T123" s="151">
        <f t="shared" ref="T123:T128" si="3">S123*H123</f>
        <v>0</v>
      </c>
      <c r="AR123" s="152" t="s">
        <v>153</v>
      </c>
      <c r="AT123" s="152" t="s">
        <v>149</v>
      </c>
      <c r="AU123" s="152" t="s">
        <v>86</v>
      </c>
      <c r="AY123" s="13" t="s">
        <v>147</v>
      </c>
      <c r="BE123" s="153">
        <f t="shared" ref="BE123:BE128" si="4">IF(N123="základná",J123,0)</f>
        <v>0</v>
      </c>
      <c r="BF123" s="153">
        <f t="shared" ref="BF123:BF128" si="5">IF(N123="znížená",J123,0)</f>
        <v>0</v>
      </c>
      <c r="BG123" s="153">
        <f t="shared" ref="BG123:BG128" si="6">IF(N123="zákl. prenesená",J123,0)</f>
        <v>0</v>
      </c>
      <c r="BH123" s="153">
        <f t="shared" ref="BH123:BH128" si="7">IF(N123="zníž. prenesená",J123,0)</f>
        <v>0</v>
      </c>
      <c r="BI123" s="153">
        <f t="shared" ref="BI123:BI128" si="8">IF(N123="nulová",J123,0)</f>
        <v>0</v>
      </c>
      <c r="BJ123" s="13" t="s">
        <v>86</v>
      </c>
      <c r="BK123" s="153">
        <f t="shared" ref="BK123:BK128" si="9">ROUND(I123*H123,2)</f>
        <v>0</v>
      </c>
      <c r="BL123" s="13" t="s">
        <v>153</v>
      </c>
      <c r="BM123" s="152" t="s">
        <v>857</v>
      </c>
    </row>
    <row r="124" spans="2:65" s="1" customFormat="1" ht="16.5" customHeight="1">
      <c r="B124" s="139"/>
      <c r="C124" s="154" t="s">
        <v>86</v>
      </c>
      <c r="D124" s="154" t="s">
        <v>235</v>
      </c>
      <c r="E124" s="155" t="s">
        <v>858</v>
      </c>
      <c r="F124" s="156" t="s">
        <v>859</v>
      </c>
      <c r="G124" s="157" t="s">
        <v>425</v>
      </c>
      <c r="H124" s="158">
        <v>1</v>
      </c>
      <c r="I124" s="159"/>
      <c r="J124" s="160">
        <f t="shared" si="0"/>
        <v>0</v>
      </c>
      <c r="K124" s="161"/>
      <c r="L124" s="162"/>
      <c r="M124" s="163" t="s">
        <v>1</v>
      </c>
      <c r="N124" s="164" t="s">
        <v>40</v>
      </c>
      <c r="P124" s="150">
        <f t="shared" si="1"/>
        <v>0</v>
      </c>
      <c r="Q124" s="150">
        <v>2.7E-2</v>
      </c>
      <c r="R124" s="150">
        <f t="shared" si="2"/>
        <v>2.7E-2</v>
      </c>
      <c r="S124" s="150">
        <v>0</v>
      </c>
      <c r="T124" s="151">
        <f t="shared" si="3"/>
        <v>0</v>
      </c>
      <c r="AR124" s="152" t="s">
        <v>177</v>
      </c>
      <c r="AT124" s="152" t="s">
        <v>235</v>
      </c>
      <c r="AU124" s="152" t="s">
        <v>86</v>
      </c>
      <c r="AY124" s="13" t="s">
        <v>147</v>
      </c>
      <c r="BE124" s="153">
        <f t="shared" si="4"/>
        <v>0</v>
      </c>
      <c r="BF124" s="153">
        <f t="shared" si="5"/>
        <v>0</v>
      </c>
      <c r="BG124" s="153">
        <f t="shared" si="6"/>
        <v>0</v>
      </c>
      <c r="BH124" s="153">
        <f t="shared" si="7"/>
        <v>0</v>
      </c>
      <c r="BI124" s="153">
        <f t="shared" si="8"/>
        <v>0</v>
      </c>
      <c r="BJ124" s="13" t="s">
        <v>86</v>
      </c>
      <c r="BK124" s="153">
        <f t="shared" si="9"/>
        <v>0</v>
      </c>
      <c r="BL124" s="13" t="s">
        <v>153</v>
      </c>
      <c r="BM124" s="152" t="s">
        <v>860</v>
      </c>
    </row>
    <row r="125" spans="2:65" s="1" customFormat="1" ht="16.5" customHeight="1">
      <c r="B125" s="139"/>
      <c r="C125" s="140" t="s">
        <v>158</v>
      </c>
      <c r="D125" s="140" t="s">
        <v>149</v>
      </c>
      <c r="E125" s="141" t="s">
        <v>861</v>
      </c>
      <c r="F125" s="142" t="s">
        <v>862</v>
      </c>
      <c r="G125" s="143" t="s">
        <v>425</v>
      </c>
      <c r="H125" s="144">
        <v>2</v>
      </c>
      <c r="I125" s="145"/>
      <c r="J125" s="146">
        <f t="shared" si="0"/>
        <v>0</v>
      </c>
      <c r="K125" s="147"/>
      <c r="L125" s="28"/>
      <c r="M125" s="148" t="s">
        <v>1</v>
      </c>
      <c r="N125" s="149" t="s">
        <v>40</v>
      </c>
      <c r="P125" s="150">
        <f t="shared" si="1"/>
        <v>0</v>
      </c>
      <c r="Q125" s="150">
        <v>6.7000000000000002E-4</v>
      </c>
      <c r="R125" s="150">
        <f t="shared" si="2"/>
        <v>1.34E-3</v>
      </c>
      <c r="S125" s="150">
        <v>0</v>
      </c>
      <c r="T125" s="151">
        <f t="shared" si="3"/>
        <v>0</v>
      </c>
      <c r="AR125" s="152" t="s">
        <v>153</v>
      </c>
      <c r="AT125" s="152" t="s">
        <v>149</v>
      </c>
      <c r="AU125" s="152" t="s">
        <v>86</v>
      </c>
      <c r="AY125" s="13" t="s">
        <v>147</v>
      </c>
      <c r="BE125" s="153">
        <f t="shared" si="4"/>
        <v>0</v>
      </c>
      <c r="BF125" s="153">
        <f t="shared" si="5"/>
        <v>0</v>
      </c>
      <c r="BG125" s="153">
        <f t="shared" si="6"/>
        <v>0</v>
      </c>
      <c r="BH125" s="153">
        <f t="shared" si="7"/>
        <v>0</v>
      </c>
      <c r="BI125" s="153">
        <f t="shared" si="8"/>
        <v>0</v>
      </c>
      <c r="BJ125" s="13" t="s">
        <v>86</v>
      </c>
      <c r="BK125" s="153">
        <f t="shared" si="9"/>
        <v>0</v>
      </c>
      <c r="BL125" s="13" t="s">
        <v>153</v>
      </c>
      <c r="BM125" s="152" t="s">
        <v>863</v>
      </c>
    </row>
    <row r="126" spans="2:65" s="1" customFormat="1" ht="21.75" customHeight="1">
      <c r="B126" s="139"/>
      <c r="C126" s="154" t="s">
        <v>153</v>
      </c>
      <c r="D126" s="154" t="s">
        <v>235</v>
      </c>
      <c r="E126" s="155" t="s">
        <v>864</v>
      </c>
      <c r="F126" s="156" t="s">
        <v>865</v>
      </c>
      <c r="G126" s="157" t="s">
        <v>425</v>
      </c>
      <c r="H126" s="158">
        <v>2</v>
      </c>
      <c r="I126" s="159"/>
      <c r="J126" s="160">
        <f t="shared" si="0"/>
        <v>0</v>
      </c>
      <c r="K126" s="161"/>
      <c r="L126" s="162"/>
      <c r="M126" s="163" t="s">
        <v>1</v>
      </c>
      <c r="N126" s="164" t="s">
        <v>40</v>
      </c>
      <c r="P126" s="150">
        <f t="shared" si="1"/>
        <v>0</v>
      </c>
      <c r="Q126" s="150">
        <v>1.0999999999999999E-2</v>
      </c>
      <c r="R126" s="150">
        <f t="shared" si="2"/>
        <v>2.1999999999999999E-2</v>
      </c>
      <c r="S126" s="150">
        <v>0</v>
      </c>
      <c r="T126" s="151">
        <f t="shared" si="3"/>
        <v>0</v>
      </c>
      <c r="AR126" s="152" t="s">
        <v>177</v>
      </c>
      <c r="AT126" s="152" t="s">
        <v>235</v>
      </c>
      <c r="AU126" s="152" t="s">
        <v>86</v>
      </c>
      <c r="AY126" s="13" t="s">
        <v>147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86</v>
      </c>
      <c r="BK126" s="153">
        <f t="shared" si="9"/>
        <v>0</v>
      </c>
      <c r="BL126" s="13" t="s">
        <v>153</v>
      </c>
      <c r="BM126" s="152" t="s">
        <v>866</v>
      </c>
    </row>
    <row r="127" spans="2:65" s="1" customFormat="1" ht="16.5" customHeight="1">
      <c r="B127" s="139"/>
      <c r="C127" s="140" t="s">
        <v>165</v>
      </c>
      <c r="D127" s="140" t="s">
        <v>149</v>
      </c>
      <c r="E127" s="141" t="s">
        <v>867</v>
      </c>
      <c r="F127" s="142" t="s">
        <v>868</v>
      </c>
      <c r="G127" s="143" t="s">
        <v>425</v>
      </c>
      <c r="H127" s="144">
        <v>1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40</v>
      </c>
      <c r="P127" s="150">
        <f t="shared" si="1"/>
        <v>0</v>
      </c>
      <c r="Q127" s="150">
        <v>1.34E-3</v>
      </c>
      <c r="R127" s="150">
        <f t="shared" si="2"/>
        <v>1.34E-3</v>
      </c>
      <c r="S127" s="150">
        <v>0</v>
      </c>
      <c r="T127" s="151">
        <f t="shared" si="3"/>
        <v>0</v>
      </c>
      <c r="AR127" s="152" t="s">
        <v>153</v>
      </c>
      <c r="AT127" s="152" t="s">
        <v>149</v>
      </c>
      <c r="AU127" s="152" t="s">
        <v>86</v>
      </c>
      <c r="AY127" s="13" t="s">
        <v>147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86</v>
      </c>
      <c r="BK127" s="153">
        <f t="shared" si="9"/>
        <v>0</v>
      </c>
      <c r="BL127" s="13" t="s">
        <v>153</v>
      </c>
      <c r="BM127" s="152" t="s">
        <v>869</v>
      </c>
    </row>
    <row r="128" spans="2:65" s="1" customFormat="1" ht="16.5" customHeight="1">
      <c r="B128" s="139"/>
      <c r="C128" s="154" t="s">
        <v>169</v>
      </c>
      <c r="D128" s="154" t="s">
        <v>235</v>
      </c>
      <c r="E128" s="155" t="s">
        <v>870</v>
      </c>
      <c r="F128" s="156" t="s">
        <v>871</v>
      </c>
      <c r="G128" s="157" t="s">
        <v>425</v>
      </c>
      <c r="H128" s="158">
        <v>1</v>
      </c>
      <c r="I128" s="159"/>
      <c r="J128" s="160">
        <f t="shared" si="0"/>
        <v>0</v>
      </c>
      <c r="K128" s="161"/>
      <c r="L128" s="162"/>
      <c r="M128" s="163" t="s">
        <v>1</v>
      </c>
      <c r="N128" s="164" t="s">
        <v>40</v>
      </c>
      <c r="P128" s="150">
        <f t="shared" si="1"/>
        <v>0</v>
      </c>
      <c r="Q128" s="150">
        <v>5.2999999999999999E-2</v>
      </c>
      <c r="R128" s="150">
        <f t="shared" si="2"/>
        <v>5.2999999999999999E-2</v>
      </c>
      <c r="S128" s="150">
        <v>0</v>
      </c>
      <c r="T128" s="151">
        <f t="shared" si="3"/>
        <v>0</v>
      </c>
      <c r="AR128" s="152" t="s">
        <v>177</v>
      </c>
      <c r="AT128" s="152" t="s">
        <v>235</v>
      </c>
      <c r="AU128" s="152" t="s">
        <v>86</v>
      </c>
      <c r="AY128" s="13" t="s">
        <v>147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86</v>
      </c>
      <c r="BK128" s="153">
        <f t="shared" si="9"/>
        <v>0</v>
      </c>
      <c r="BL128" s="13" t="s">
        <v>153</v>
      </c>
      <c r="BM128" s="152" t="s">
        <v>872</v>
      </c>
    </row>
    <row r="129" spans="2:65" s="11" customFormat="1" ht="22.9" customHeight="1">
      <c r="B129" s="127"/>
      <c r="D129" s="128" t="s">
        <v>73</v>
      </c>
      <c r="E129" s="137" t="s">
        <v>221</v>
      </c>
      <c r="F129" s="137" t="s">
        <v>222</v>
      </c>
      <c r="I129" s="130"/>
      <c r="J129" s="138">
        <f>BK129</f>
        <v>0</v>
      </c>
      <c r="L129" s="127"/>
      <c r="M129" s="132"/>
      <c r="P129" s="133">
        <f>P130</f>
        <v>0</v>
      </c>
      <c r="R129" s="133">
        <f>R130</f>
        <v>0</v>
      </c>
      <c r="T129" s="134">
        <f>T130</f>
        <v>0</v>
      </c>
      <c r="AR129" s="128" t="s">
        <v>81</v>
      </c>
      <c r="AT129" s="135" t="s">
        <v>73</v>
      </c>
      <c r="AU129" s="135" t="s">
        <v>81</v>
      </c>
      <c r="AY129" s="128" t="s">
        <v>147</v>
      </c>
      <c r="BK129" s="136">
        <f>BK130</f>
        <v>0</v>
      </c>
    </row>
    <row r="130" spans="2:65" s="1" customFormat="1" ht="24.2" customHeight="1">
      <c r="B130" s="139"/>
      <c r="C130" s="140" t="s">
        <v>173</v>
      </c>
      <c r="D130" s="140" t="s">
        <v>149</v>
      </c>
      <c r="E130" s="141" t="s">
        <v>224</v>
      </c>
      <c r="F130" s="142" t="s">
        <v>225</v>
      </c>
      <c r="G130" s="143" t="s">
        <v>192</v>
      </c>
      <c r="H130" s="144">
        <v>0.25800000000000001</v>
      </c>
      <c r="I130" s="145"/>
      <c r="J130" s="146">
        <f>ROUND(I130*H130,2)</f>
        <v>0</v>
      </c>
      <c r="K130" s="147"/>
      <c r="L130" s="28"/>
      <c r="M130" s="148" t="s">
        <v>1</v>
      </c>
      <c r="N130" s="149" t="s">
        <v>40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153</v>
      </c>
      <c r="AT130" s="152" t="s">
        <v>149</v>
      </c>
      <c r="AU130" s="152" t="s">
        <v>86</v>
      </c>
      <c r="AY130" s="13" t="s">
        <v>147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86</v>
      </c>
      <c r="BK130" s="153">
        <f>ROUND(I130*H130,2)</f>
        <v>0</v>
      </c>
      <c r="BL130" s="13" t="s">
        <v>153</v>
      </c>
      <c r="BM130" s="152" t="s">
        <v>873</v>
      </c>
    </row>
    <row r="131" spans="2:65" s="11" customFormat="1" ht="25.9" customHeight="1">
      <c r="B131" s="127"/>
      <c r="D131" s="128" t="s">
        <v>73</v>
      </c>
      <c r="E131" s="129" t="s">
        <v>81</v>
      </c>
      <c r="F131" s="129" t="s">
        <v>874</v>
      </c>
      <c r="I131" s="130"/>
      <c r="J131" s="131">
        <f>BK131</f>
        <v>0</v>
      </c>
      <c r="L131" s="127"/>
      <c r="M131" s="132"/>
      <c r="P131" s="133">
        <f>SUM(P132:P141)</f>
        <v>0</v>
      </c>
      <c r="R131" s="133">
        <f>SUM(R132:R141)</f>
        <v>0</v>
      </c>
      <c r="T131" s="134">
        <f>SUM(T132:T141)</f>
        <v>0</v>
      </c>
      <c r="AR131" s="128" t="s">
        <v>81</v>
      </c>
      <c r="AT131" s="135" t="s">
        <v>73</v>
      </c>
      <c r="AU131" s="135" t="s">
        <v>74</v>
      </c>
      <c r="AY131" s="128" t="s">
        <v>147</v>
      </c>
      <c r="BK131" s="136">
        <f>SUM(BK132:BK141)</f>
        <v>0</v>
      </c>
    </row>
    <row r="132" spans="2:65" s="1" customFormat="1" ht="33" customHeight="1">
      <c r="B132" s="139"/>
      <c r="C132" s="140" t="s">
        <v>177</v>
      </c>
      <c r="D132" s="140" t="s">
        <v>149</v>
      </c>
      <c r="E132" s="141" t="s">
        <v>875</v>
      </c>
      <c r="F132" s="142" t="s">
        <v>876</v>
      </c>
      <c r="G132" s="143" t="s">
        <v>206</v>
      </c>
      <c r="H132" s="144">
        <v>170</v>
      </c>
      <c r="I132" s="145"/>
      <c r="J132" s="146">
        <f t="shared" ref="J132:J141" si="10">ROUND(I132*H132,2)</f>
        <v>0</v>
      </c>
      <c r="K132" s="147"/>
      <c r="L132" s="28"/>
      <c r="M132" s="148" t="s">
        <v>1</v>
      </c>
      <c r="N132" s="149" t="s">
        <v>40</v>
      </c>
      <c r="P132" s="150">
        <f t="shared" ref="P132:P141" si="11">O132*H132</f>
        <v>0</v>
      </c>
      <c r="Q132" s="150">
        <v>0</v>
      </c>
      <c r="R132" s="150">
        <f t="shared" ref="R132:R141" si="12">Q132*H132</f>
        <v>0</v>
      </c>
      <c r="S132" s="150">
        <v>0</v>
      </c>
      <c r="T132" s="151">
        <f t="shared" ref="T132:T141" si="13">S132*H132</f>
        <v>0</v>
      </c>
      <c r="AR132" s="152" t="s">
        <v>153</v>
      </c>
      <c r="AT132" s="152" t="s">
        <v>149</v>
      </c>
      <c r="AU132" s="152" t="s">
        <v>81</v>
      </c>
      <c r="AY132" s="13" t="s">
        <v>147</v>
      </c>
      <c r="BE132" s="153">
        <f t="shared" ref="BE132:BE141" si="14">IF(N132="základná",J132,0)</f>
        <v>0</v>
      </c>
      <c r="BF132" s="153">
        <f t="shared" ref="BF132:BF141" si="15">IF(N132="znížená",J132,0)</f>
        <v>0</v>
      </c>
      <c r="BG132" s="153">
        <f t="shared" ref="BG132:BG141" si="16">IF(N132="zákl. prenesená",J132,0)</f>
        <v>0</v>
      </c>
      <c r="BH132" s="153">
        <f t="shared" ref="BH132:BH141" si="17">IF(N132="zníž. prenesená",J132,0)</f>
        <v>0</v>
      </c>
      <c r="BI132" s="153">
        <f t="shared" ref="BI132:BI141" si="18">IF(N132="nulová",J132,0)</f>
        <v>0</v>
      </c>
      <c r="BJ132" s="13" t="s">
        <v>86</v>
      </c>
      <c r="BK132" s="153">
        <f t="shared" ref="BK132:BK141" si="19">ROUND(I132*H132,2)</f>
        <v>0</v>
      </c>
      <c r="BL132" s="13" t="s">
        <v>153</v>
      </c>
      <c r="BM132" s="152" t="s">
        <v>877</v>
      </c>
    </row>
    <row r="133" spans="2:65" s="1" customFormat="1" ht="24.2" customHeight="1">
      <c r="B133" s="139"/>
      <c r="C133" s="140" t="s">
        <v>181</v>
      </c>
      <c r="D133" s="140" t="s">
        <v>149</v>
      </c>
      <c r="E133" s="141" t="s">
        <v>878</v>
      </c>
      <c r="F133" s="142" t="s">
        <v>879</v>
      </c>
      <c r="G133" s="143" t="s">
        <v>206</v>
      </c>
      <c r="H133" s="144">
        <v>170</v>
      </c>
      <c r="I133" s="145"/>
      <c r="J133" s="146">
        <f t="shared" si="10"/>
        <v>0</v>
      </c>
      <c r="K133" s="147"/>
      <c r="L133" s="28"/>
      <c r="M133" s="148" t="s">
        <v>1</v>
      </c>
      <c r="N133" s="149" t="s">
        <v>40</v>
      </c>
      <c r="P133" s="150">
        <f t="shared" si="11"/>
        <v>0</v>
      </c>
      <c r="Q133" s="150">
        <v>0</v>
      </c>
      <c r="R133" s="150">
        <f t="shared" si="12"/>
        <v>0</v>
      </c>
      <c r="S133" s="150">
        <v>0</v>
      </c>
      <c r="T133" s="151">
        <f t="shared" si="13"/>
        <v>0</v>
      </c>
      <c r="AR133" s="152" t="s">
        <v>153</v>
      </c>
      <c r="AT133" s="152" t="s">
        <v>149</v>
      </c>
      <c r="AU133" s="152" t="s">
        <v>81</v>
      </c>
      <c r="AY133" s="13" t="s">
        <v>147</v>
      </c>
      <c r="BE133" s="153">
        <f t="shared" si="14"/>
        <v>0</v>
      </c>
      <c r="BF133" s="153">
        <f t="shared" si="15"/>
        <v>0</v>
      </c>
      <c r="BG133" s="153">
        <f t="shared" si="16"/>
        <v>0</v>
      </c>
      <c r="BH133" s="153">
        <f t="shared" si="17"/>
        <v>0</v>
      </c>
      <c r="BI133" s="153">
        <f t="shared" si="18"/>
        <v>0</v>
      </c>
      <c r="BJ133" s="13" t="s">
        <v>86</v>
      </c>
      <c r="BK133" s="153">
        <f t="shared" si="19"/>
        <v>0</v>
      </c>
      <c r="BL133" s="13" t="s">
        <v>153</v>
      </c>
      <c r="BM133" s="152" t="s">
        <v>880</v>
      </c>
    </row>
    <row r="134" spans="2:65" s="1" customFormat="1" ht="16.5" customHeight="1">
      <c r="B134" s="139"/>
      <c r="C134" s="140" t="s">
        <v>185</v>
      </c>
      <c r="D134" s="140" t="s">
        <v>149</v>
      </c>
      <c r="E134" s="141" t="s">
        <v>881</v>
      </c>
      <c r="F134" s="142" t="s">
        <v>882</v>
      </c>
      <c r="G134" s="143" t="s">
        <v>206</v>
      </c>
      <c r="H134" s="144">
        <v>340</v>
      </c>
      <c r="I134" s="145"/>
      <c r="J134" s="146">
        <f t="shared" si="10"/>
        <v>0</v>
      </c>
      <c r="K134" s="147"/>
      <c r="L134" s="28"/>
      <c r="M134" s="148" t="s">
        <v>1</v>
      </c>
      <c r="N134" s="149" t="s">
        <v>40</v>
      </c>
      <c r="P134" s="150">
        <f t="shared" si="11"/>
        <v>0</v>
      </c>
      <c r="Q134" s="150">
        <v>0</v>
      </c>
      <c r="R134" s="150">
        <f t="shared" si="12"/>
        <v>0</v>
      </c>
      <c r="S134" s="150">
        <v>0</v>
      </c>
      <c r="T134" s="151">
        <f t="shared" si="13"/>
        <v>0</v>
      </c>
      <c r="AR134" s="152" t="s">
        <v>153</v>
      </c>
      <c r="AT134" s="152" t="s">
        <v>149</v>
      </c>
      <c r="AU134" s="152" t="s">
        <v>81</v>
      </c>
      <c r="AY134" s="13" t="s">
        <v>147</v>
      </c>
      <c r="BE134" s="153">
        <f t="shared" si="14"/>
        <v>0</v>
      </c>
      <c r="BF134" s="153">
        <f t="shared" si="15"/>
        <v>0</v>
      </c>
      <c r="BG134" s="153">
        <f t="shared" si="16"/>
        <v>0</v>
      </c>
      <c r="BH134" s="153">
        <f t="shared" si="17"/>
        <v>0</v>
      </c>
      <c r="BI134" s="153">
        <f t="shared" si="18"/>
        <v>0</v>
      </c>
      <c r="BJ134" s="13" t="s">
        <v>86</v>
      </c>
      <c r="BK134" s="153">
        <f t="shared" si="19"/>
        <v>0</v>
      </c>
      <c r="BL134" s="13" t="s">
        <v>153</v>
      </c>
      <c r="BM134" s="152" t="s">
        <v>883</v>
      </c>
    </row>
    <row r="135" spans="2:65" s="1" customFormat="1" ht="16.5" customHeight="1">
      <c r="B135" s="139"/>
      <c r="C135" s="140" t="s">
        <v>189</v>
      </c>
      <c r="D135" s="140" t="s">
        <v>149</v>
      </c>
      <c r="E135" s="141" t="s">
        <v>884</v>
      </c>
      <c r="F135" s="142" t="s">
        <v>885</v>
      </c>
      <c r="G135" s="143" t="s">
        <v>206</v>
      </c>
      <c r="H135" s="144">
        <v>340</v>
      </c>
      <c r="I135" s="145"/>
      <c r="J135" s="146">
        <f t="shared" si="10"/>
        <v>0</v>
      </c>
      <c r="K135" s="147"/>
      <c r="L135" s="28"/>
      <c r="M135" s="148" t="s">
        <v>1</v>
      </c>
      <c r="N135" s="149" t="s">
        <v>40</v>
      </c>
      <c r="P135" s="150">
        <f t="shared" si="11"/>
        <v>0</v>
      </c>
      <c r="Q135" s="150">
        <v>0</v>
      </c>
      <c r="R135" s="150">
        <f t="shared" si="12"/>
        <v>0</v>
      </c>
      <c r="S135" s="150">
        <v>0</v>
      </c>
      <c r="T135" s="151">
        <f t="shared" si="13"/>
        <v>0</v>
      </c>
      <c r="AR135" s="152" t="s">
        <v>153</v>
      </c>
      <c r="AT135" s="152" t="s">
        <v>149</v>
      </c>
      <c r="AU135" s="152" t="s">
        <v>81</v>
      </c>
      <c r="AY135" s="13" t="s">
        <v>147</v>
      </c>
      <c r="BE135" s="153">
        <f t="shared" si="14"/>
        <v>0</v>
      </c>
      <c r="BF135" s="153">
        <f t="shared" si="15"/>
        <v>0</v>
      </c>
      <c r="BG135" s="153">
        <f t="shared" si="16"/>
        <v>0</v>
      </c>
      <c r="BH135" s="153">
        <f t="shared" si="17"/>
        <v>0</v>
      </c>
      <c r="BI135" s="153">
        <f t="shared" si="18"/>
        <v>0</v>
      </c>
      <c r="BJ135" s="13" t="s">
        <v>86</v>
      </c>
      <c r="BK135" s="153">
        <f t="shared" si="19"/>
        <v>0</v>
      </c>
      <c r="BL135" s="13" t="s">
        <v>153</v>
      </c>
      <c r="BM135" s="152" t="s">
        <v>886</v>
      </c>
    </row>
    <row r="136" spans="2:65" s="1" customFormat="1" ht="24.2" customHeight="1">
      <c r="B136" s="139"/>
      <c r="C136" s="140" t="s">
        <v>194</v>
      </c>
      <c r="D136" s="140" t="s">
        <v>149</v>
      </c>
      <c r="E136" s="141" t="s">
        <v>887</v>
      </c>
      <c r="F136" s="142" t="s">
        <v>888</v>
      </c>
      <c r="G136" s="143" t="s">
        <v>206</v>
      </c>
      <c r="H136" s="144">
        <v>170</v>
      </c>
      <c r="I136" s="145"/>
      <c r="J136" s="146">
        <f t="shared" si="10"/>
        <v>0</v>
      </c>
      <c r="K136" s="147"/>
      <c r="L136" s="28"/>
      <c r="M136" s="148" t="s">
        <v>1</v>
      </c>
      <c r="N136" s="149" t="s">
        <v>40</v>
      </c>
      <c r="P136" s="150">
        <f t="shared" si="11"/>
        <v>0</v>
      </c>
      <c r="Q136" s="150">
        <v>0</v>
      </c>
      <c r="R136" s="150">
        <f t="shared" si="12"/>
        <v>0</v>
      </c>
      <c r="S136" s="150">
        <v>0</v>
      </c>
      <c r="T136" s="151">
        <f t="shared" si="13"/>
        <v>0</v>
      </c>
      <c r="AR136" s="152" t="s">
        <v>153</v>
      </c>
      <c r="AT136" s="152" t="s">
        <v>149</v>
      </c>
      <c r="AU136" s="152" t="s">
        <v>81</v>
      </c>
      <c r="AY136" s="13" t="s">
        <v>147</v>
      </c>
      <c r="BE136" s="153">
        <f t="shared" si="14"/>
        <v>0</v>
      </c>
      <c r="BF136" s="153">
        <f t="shared" si="15"/>
        <v>0</v>
      </c>
      <c r="BG136" s="153">
        <f t="shared" si="16"/>
        <v>0</v>
      </c>
      <c r="BH136" s="153">
        <f t="shared" si="17"/>
        <v>0</v>
      </c>
      <c r="BI136" s="153">
        <f t="shared" si="18"/>
        <v>0</v>
      </c>
      <c r="BJ136" s="13" t="s">
        <v>86</v>
      </c>
      <c r="BK136" s="153">
        <f t="shared" si="19"/>
        <v>0</v>
      </c>
      <c r="BL136" s="13" t="s">
        <v>153</v>
      </c>
      <c r="BM136" s="152" t="s">
        <v>889</v>
      </c>
    </row>
    <row r="137" spans="2:65" s="1" customFormat="1" ht="16.5" customHeight="1">
      <c r="B137" s="139"/>
      <c r="C137" s="140" t="s">
        <v>199</v>
      </c>
      <c r="D137" s="140" t="s">
        <v>149</v>
      </c>
      <c r="E137" s="141" t="s">
        <v>890</v>
      </c>
      <c r="F137" s="142" t="s">
        <v>891</v>
      </c>
      <c r="G137" s="143" t="s">
        <v>293</v>
      </c>
      <c r="H137" s="144">
        <v>195</v>
      </c>
      <c r="I137" s="145"/>
      <c r="J137" s="146">
        <f t="shared" si="10"/>
        <v>0</v>
      </c>
      <c r="K137" s="147"/>
      <c r="L137" s="28"/>
      <c r="M137" s="148" t="s">
        <v>1</v>
      </c>
      <c r="N137" s="149" t="s">
        <v>40</v>
      </c>
      <c r="P137" s="150">
        <f t="shared" si="11"/>
        <v>0</v>
      </c>
      <c r="Q137" s="150">
        <v>0</v>
      </c>
      <c r="R137" s="150">
        <f t="shared" si="12"/>
        <v>0</v>
      </c>
      <c r="S137" s="150">
        <v>0</v>
      </c>
      <c r="T137" s="151">
        <f t="shared" si="13"/>
        <v>0</v>
      </c>
      <c r="AR137" s="152" t="s">
        <v>153</v>
      </c>
      <c r="AT137" s="152" t="s">
        <v>149</v>
      </c>
      <c r="AU137" s="152" t="s">
        <v>81</v>
      </c>
      <c r="AY137" s="13" t="s">
        <v>147</v>
      </c>
      <c r="BE137" s="153">
        <f t="shared" si="14"/>
        <v>0</v>
      </c>
      <c r="BF137" s="153">
        <f t="shared" si="15"/>
        <v>0</v>
      </c>
      <c r="BG137" s="153">
        <f t="shared" si="16"/>
        <v>0</v>
      </c>
      <c r="BH137" s="153">
        <f t="shared" si="17"/>
        <v>0</v>
      </c>
      <c r="BI137" s="153">
        <f t="shared" si="18"/>
        <v>0</v>
      </c>
      <c r="BJ137" s="13" t="s">
        <v>86</v>
      </c>
      <c r="BK137" s="153">
        <f t="shared" si="19"/>
        <v>0</v>
      </c>
      <c r="BL137" s="13" t="s">
        <v>153</v>
      </c>
      <c r="BM137" s="152" t="s">
        <v>892</v>
      </c>
    </row>
    <row r="138" spans="2:65" s="1" customFormat="1" ht="21.75" customHeight="1">
      <c r="B138" s="139"/>
      <c r="C138" s="140" t="s">
        <v>203</v>
      </c>
      <c r="D138" s="140" t="s">
        <v>149</v>
      </c>
      <c r="E138" s="141" t="s">
        <v>893</v>
      </c>
      <c r="F138" s="142" t="s">
        <v>894</v>
      </c>
      <c r="G138" s="143" t="s">
        <v>293</v>
      </c>
      <c r="H138" s="144">
        <v>26.5</v>
      </c>
      <c r="I138" s="145"/>
      <c r="J138" s="146">
        <f t="shared" si="10"/>
        <v>0</v>
      </c>
      <c r="K138" s="147"/>
      <c r="L138" s="28"/>
      <c r="M138" s="148" t="s">
        <v>1</v>
      </c>
      <c r="N138" s="149" t="s">
        <v>40</v>
      </c>
      <c r="P138" s="150">
        <f t="shared" si="11"/>
        <v>0</v>
      </c>
      <c r="Q138" s="150">
        <v>0</v>
      </c>
      <c r="R138" s="150">
        <f t="shared" si="12"/>
        <v>0</v>
      </c>
      <c r="S138" s="150">
        <v>0</v>
      </c>
      <c r="T138" s="151">
        <f t="shared" si="13"/>
        <v>0</v>
      </c>
      <c r="AR138" s="152" t="s">
        <v>153</v>
      </c>
      <c r="AT138" s="152" t="s">
        <v>149</v>
      </c>
      <c r="AU138" s="152" t="s">
        <v>81</v>
      </c>
      <c r="AY138" s="13" t="s">
        <v>147</v>
      </c>
      <c r="BE138" s="153">
        <f t="shared" si="14"/>
        <v>0</v>
      </c>
      <c r="BF138" s="153">
        <f t="shared" si="15"/>
        <v>0</v>
      </c>
      <c r="BG138" s="153">
        <f t="shared" si="16"/>
        <v>0</v>
      </c>
      <c r="BH138" s="153">
        <f t="shared" si="17"/>
        <v>0</v>
      </c>
      <c r="BI138" s="153">
        <f t="shared" si="18"/>
        <v>0</v>
      </c>
      <c r="BJ138" s="13" t="s">
        <v>86</v>
      </c>
      <c r="BK138" s="153">
        <f t="shared" si="19"/>
        <v>0</v>
      </c>
      <c r="BL138" s="13" t="s">
        <v>153</v>
      </c>
      <c r="BM138" s="152" t="s">
        <v>895</v>
      </c>
    </row>
    <row r="139" spans="2:65" s="1" customFormat="1" ht="24.2" customHeight="1">
      <c r="B139" s="139"/>
      <c r="C139" s="140" t="s">
        <v>208</v>
      </c>
      <c r="D139" s="140" t="s">
        <v>149</v>
      </c>
      <c r="E139" s="141" t="s">
        <v>896</v>
      </c>
      <c r="F139" s="142" t="s">
        <v>897</v>
      </c>
      <c r="G139" s="143" t="s">
        <v>206</v>
      </c>
      <c r="H139" s="144">
        <v>170</v>
      </c>
      <c r="I139" s="145"/>
      <c r="J139" s="146">
        <f t="shared" si="10"/>
        <v>0</v>
      </c>
      <c r="K139" s="147"/>
      <c r="L139" s="28"/>
      <c r="M139" s="148" t="s">
        <v>1</v>
      </c>
      <c r="N139" s="149" t="s">
        <v>40</v>
      </c>
      <c r="P139" s="150">
        <f t="shared" si="11"/>
        <v>0</v>
      </c>
      <c r="Q139" s="150">
        <v>0</v>
      </c>
      <c r="R139" s="150">
        <f t="shared" si="12"/>
        <v>0</v>
      </c>
      <c r="S139" s="150">
        <v>0</v>
      </c>
      <c r="T139" s="151">
        <f t="shared" si="13"/>
        <v>0</v>
      </c>
      <c r="AR139" s="152" t="s">
        <v>153</v>
      </c>
      <c r="AT139" s="152" t="s">
        <v>149</v>
      </c>
      <c r="AU139" s="152" t="s">
        <v>81</v>
      </c>
      <c r="AY139" s="13" t="s">
        <v>147</v>
      </c>
      <c r="BE139" s="153">
        <f t="shared" si="14"/>
        <v>0</v>
      </c>
      <c r="BF139" s="153">
        <f t="shared" si="15"/>
        <v>0</v>
      </c>
      <c r="BG139" s="153">
        <f t="shared" si="16"/>
        <v>0</v>
      </c>
      <c r="BH139" s="153">
        <f t="shared" si="17"/>
        <v>0</v>
      </c>
      <c r="BI139" s="153">
        <f t="shared" si="18"/>
        <v>0</v>
      </c>
      <c r="BJ139" s="13" t="s">
        <v>86</v>
      </c>
      <c r="BK139" s="153">
        <f t="shared" si="19"/>
        <v>0</v>
      </c>
      <c r="BL139" s="13" t="s">
        <v>153</v>
      </c>
      <c r="BM139" s="152" t="s">
        <v>898</v>
      </c>
    </row>
    <row r="140" spans="2:65" s="1" customFormat="1" ht="16.5" customHeight="1">
      <c r="B140" s="139"/>
      <c r="C140" s="140" t="s">
        <v>212</v>
      </c>
      <c r="D140" s="140" t="s">
        <v>149</v>
      </c>
      <c r="E140" s="141" t="s">
        <v>899</v>
      </c>
      <c r="F140" s="142" t="s">
        <v>900</v>
      </c>
      <c r="G140" s="143" t="s">
        <v>206</v>
      </c>
      <c r="H140" s="144">
        <v>3230</v>
      </c>
      <c r="I140" s="145"/>
      <c r="J140" s="146">
        <f t="shared" si="10"/>
        <v>0</v>
      </c>
      <c r="K140" s="147"/>
      <c r="L140" s="28"/>
      <c r="M140" s="148" t="s">
        <v>1</v>
      </c>
      <c r="N140" s="149" t="s">
        <v>40</v>
      </c>
      <c r="P140" s="150">
        <f t="shared" si="11"/>
        <v>0</v>
      </c>
      <c r="Q140" s="150">
        <v>0</v>
      </c>
      <c r="R140" s="150">
        <f t="shared" si="12"/>
        <v>0</v>
      </c>
      <c r="S140" s="150">
        <v>0</v>
      </c>
      <c r="T140" s="151">
        <f t="shared" si="13"/>
        <v>0</v>
      </c>
      <c r="AR140" s="152" t="s">
        <v>153</v>
      </c>
      <c r="AT140" s="152" t="s">
        <v>149</v>
      </c>
      <c r="AU140" s="152" t="s">
        <v>81</v>
      </c>
      <c r="AY140" s="13" t="s">
        <v>147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86</v>
      </c>
      <c r="BK140" s="153">
        <f t="shared" si="19"/>
        <v>0</v>
      </c>
      <c r="BL140" s="13" t="s">
        <v>153</v>
      </c>
      <c r="BM140" s="152" t="s">
        <v>901</v>
      </c>
    </row>
    <row r="141" spans="2:65" s="1" customFormat="1" ht="16.5" customHeight="1">
      <c r="B141" s="139"/>
      <c r="C141" s="140" t="s">
        <v>217</v>
      </c>
      <c r="D141" s="140" t="s">
        <v>149</v>
      </c>
      <c r="E141" s="141" t="s">
        <v>902</v>
      </c>
      <c r="F141" s="142" t="s">
        <v>903</v>
      </c>
      <c r="G141" s="143" t="s">
        <v>206</v>
      </c>
      <c r="H141" s="144">
        <v>170</v>
      </c>
      <c r="I141" s="145"/>
      <c r="J141" s="146">
        <f t="shared" si="10"/>
        <v>0</v>
      </c>
      <c r="K141" s="147"/>
      <c r="L141" s="28"/>
      <c r="M141" s="166" t="s">
        <v>1</v>
      </c>
      <c r="N141" s="167" t="s">
        <v>40</v>
      </c>
      <c r="O141" s="168"/>
      <c r="P141" s="169">
        <f t="shared" si="11"/>
        <v>0</v>
      </c>
      <c r="Q141" s="169">
        <v>0</v>
      </c>
      <c r="R141" s="169">
        <f t="shared" si="12"/>
        <v>0</v>
      </c>
      <c r="S141" s="169">
        <v>0</v>
      </c>
      <c r="T141" s="170">
        <f t="shared" si="13"/>
        <v>0</v>
      </c>
      <c r="AR141" s="152" t="s">
        <v>153</v>
      </c>
      <c r="AT141" s="152" t="s">
        <v>149</v>
      </c>
      <c r="AU141" s="152" t="s">
        <v>81</v>
      </c>
      <c r="AY141" s="13" t="s">
        <v>147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86</v>
      </c>
      <c r="BK141" s="153">
        <f t="shared" si="19"/>
        <v>0</v>
      </c>
      <c r="BL141" s="13" t="s">
        <v>153</v>
      </c>
      <c r="BM141" s="152" t="s">
        <v>904</v>
      </c>
    </row>
    <row r="142" spans="2:65" s="1" customFormat="1" ht="6.95" customHeight="1">
      <c r="B142" s="43"/>
      <c r="C142" s="44"/>
      <c r="D142" s="44"/>
      <c r="E142" s="44"/>
      <c r="F142" s="44"/>
      <c r="G142" s="44"/>
      <c r="H142" s="44"/>
      <c r="I142" s="44"/>
      <c r="J142" s="44"/>
      <c r="K142" s="44"/>
      <c r="L142" s="28"/>
    </row>
  </sheetData>
  <autoFilter ref="C119:K141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0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3" t="s">
        <v>107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108</v>
      </c>
      <c r="L4" s="16"/>
      <c r="M4" s="92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20" t="str">
        <f>'Rekapitulácia stavby'!K6</f>
        <v>Vybudovanie areálu „Rozprávkový les na Domaši</v>
      </c>
      <c r="F7" s="221"/>
      <c r="G7" s="221"/>
      <c r="H7" s="221"/>
      <c r="L7" s="16"/>
    </row>
    <row r="8" spans="2:46" s="1" customFormat="1" ht="12" customHeight="1">
      <c r="B8" s="28"/>
      <c r="D8" s="23" t="s">
        <v>109</v>
      </c>
      <c r="L8" s="28"/>
    </row>
    <row r="9" spans="2:46" s="1" customFormat="1" ht="16.5" customHeight="1">
      <c r="B9" s="28"/>
      <c r="E9" s="203" t="s">
        <v>905</v>
      </c>
      <c r="F9" s="219"/>
      <c r="G9" s="219"/>
      <c r="H9" s="219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Vyplň údaj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2" t="str">
        <f>'Rekapitulácia stavby'!E14</f>
        <v>Vyplň údaj</v>
      </c>
      <c r="F18" s="209"/>
      <c r="G18" s="209"/>
      <c r="H18" s="209"/>
      <c r="I18" s="23" t="s">
        <v>25</v>
      </c>
      <c r="J18" s="24" t="str">
        <f>'Rekapitulácia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25</v>
      </c>
      <c r="J21" s="21" t="str">
        <f>IF('Rekapitulácia stavby'!AN17="","",'Rekapitulácia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93"/>
      <c r="E27" s="213" t="s">
        <v>1</v>
      </c>
      <c r="F27" s="213"/>
      <c r="G27" s="213"/>
      <c r="H27" s="213"/>
      <c r="L27" s="93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94" t="s">
        <v>34</v>
      </c>
      <c r="J30" s="65">
        <f>ROUND(J119, 2)</f>
        <v>0</v>
      </c>
      <c r="L30" s="28"/>
    </row>
    <row r="31" spans="2:12" s="1" customFormat="1" ht="6.95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4" t="s">
        <v>38</v>
      </c>
      <c r="E33" s="33" t="s">
        <v>39</v>
      </c>
      <c r="F33" s="95">
        <f>ROUND((SUM(BE119:BE127)),  2)</f>
        <v>0</v>
      </c>
      <c r="G33" s="96"/>
      <c r="H33" s="96"/>
      <c r="I33" s="97">
        <v>0.2</v>
      </c>
      <c r="J33" s="95">
        <f>ROUND(((SUM(BE119:BE127))*I33),  2)</f>
        <v>0</v>
      </c>
      <c r="L33" s="28"/>
    </row>
    <row r="34" spans="2:12" s="1" customFormat="1" ht="14.45" customHeight="1">
      <c r="B34" s="28"/>
      <c r="E34" s="33" t="s">
        <v>40</v>
      </c>
      <c r="F34" s="95">
        <f>ROUND((SUM(BF119:BF127)),  2)</f>
        <v>0</v>
      </c>
      <c r="G34" s="96"/>
      <c r="H34" s="96"/>
      <c r="I34" s="97">
        <v>0.2</v>
      </c>
      <c r="J34" s="95">
        <f>ROUND(((SUM(BF119:BF127))*I34),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5">
        <f>ROUND((SUM(BG119:BG127)),  2)</f>
        <v>0</v>
      </c>
      <c r="I35" s="98">
        <v>0.2</v>
      </c>
      <c r="J35" s="85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5">
        <f>ROUND((SUM(BH119:BH127)),  2)</f>
        <v>0</v>
      </c>
      <c r="I36" s="98">
        <v>0.2</v>
      </c>
      <c r="J36" s="85">
        <f>0</f>
        <v>0</v>
      </c>
      <c r="L36" s="28"/>
    </row>
    <row r="37" spans="2:12" s="1" customFormat="1" ht="14.45" hidden="1" customHeight="1">
      <c r="B37" s="28"/>
      <c r="E37" s="33" t="s">
        <v>43</v>
      </c>
      <c r="F37" s="95">
        <f>ROUND((SUM(BI119:BI127)),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99"/>
      <c r="D39" s="100" t="s">
        <v>44</v>
      </c>
      <c r="E39" s="56"/>
      <c r="F39" s="56"/>
      <c r="G39" s="101" t="s">
        <v>45</v>
      </c>
      <c r="H39" s="102" t="s">
        <v>46</v>
      </c>
      <c r="I39" s="56"/>
      <c r="J39" s="103">
        <f>SUM(J30:J37)</f>
        <v>0</v>
      </c>
      <c r="K39" s="10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8"/>
      <c r="D61" s="42" t="s">
        <v>49</v>
      </c>
      <c r="E61" s="30"/>
      <c r="F61" s="105" t="s">
        <v>50</v>
      </c>
      <c r="G61" s="42" t="s">
        <v>49</v>
      </c>
      <c r="H61" s="30"/>
      <c r="I61" s="30"/>
      <c r="J61" s="10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8"/>
      <c r="D76" s="42" t="s">
        <v>49</v>
      </c>
      <c r="E76" s="30"/>
      <c r="F76" s="105" t="s">
        <v>50</v>
      </c>
      <c r="G76" s="42" t="s">
        <v>49</v>
      </c>
      <c r="H76" s="30"/>
      <c r="I76" s="30"/>
      <c r="J76" s="106" t="s">
        <v>50</v>
      </c>
      <c r="K76" s="30"/>
      <c r="L76" s="28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>
      <c r="B82" s="28"/>
      <c r="C82" s="17" t="s">
        <v>113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16.5" customHeight="1">
      <c r="B85" s="28"/>
      <c r="E85" s="220" t="str">
        <f>E7</f>
        <v>Vybudovanie areálu „Rozprávkový les na Domaši</v>
      </c>
      <c r="F85" s="221"/>
      <c r="G85" s="221"/>
      <c r="H85" s="221"/>
      <c r="L85" s="28"/>
    </row>
    <row r="86" spans="2:47" s="1" customFormat="1" ht="12" customHeight="1">
      <c r="B86" s="28"/>
      <c r="C86" s="23" t="s">
        <v>109</v>
      </c>
      <c r="L86" s="28"/>
    </row>
    <row r="87" spans="2:47" s="1" customFormat="1" ht="16.5" customHeight="1">
      <c r="B87" s="28"/>
      <c r="E87" s="203" t="str">
        <f>E9</f>
        <v>05 - SO 05 Prekážkovú dráhu</v>
      </c>
      <c r="F87" s="219"/>
      <c r="G87" s="219"/>
      <c r="H87" s="21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>obec Kvakovce, k.ú. Kvakovce, okres Vranov nad Top</v>
      </c>
      <c r="I89" s="23" t="s">
        <v>21</v>
      </c>
      <c r="J89" s="51" t="str">
        <f>IF(J12="","",J12)</f>
        <v>Vyplň údaj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22</v>
      </c>
      <c r="F91" s="21" t="str">
        <f>E15</f>
        <v>MediaRik o.z</v>
      </c>
      <c r="I91" s="23" t="s">
        <v>28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7" t="s">
        <v>114</v>
      </c>
      <c r="D94" s="99"/>
      <c r="E94" s="99"/>
      <c r="F94" s="99"/>
      <c r="G94" s="99"/>
      <c r="H94" s="99"/>
      <c r="I94" s="99"/>
      <c r="J94" s="108" t="s">
        <v>115</v>
      </c>
      <c r="K94" s="9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9" t="s">
        <v>116</v>
      </c>
      <c r="J96" s="65">
        <f>J119</f>
        <v>0</v>
      </c>
      <c r="L96" s="28"/>
      <c r="AU96" s="13" t="s">
        <v>117</v>
      </c>
    </row>
    <row r="97" spans="2:12" s="8" customFormat="1" ht="24.95" customHeight="1">
      <c r="B97" s="110"/>
      <c r="D97" s="111" t="s">
        <v>118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2:12" s="9" customFormat="1" ht="19.899999999999999" customHeight="1">
      <c r="B98" s="114"/>
      <c r="D98" s="115" t="s">
        <v>121</v>
      </c>
      <c r="E98" s="116"/>
      <c r="F98" s="116"/>
      <c r="G98" s="116"/>
      <c r="H98" s="116"/>
      <c r="I98" s="116"/>
      <c r="J98" s="117">
        <f>J121</f>
        <v>0</v>
      </c>
      <c r="L98" s="114"/>
    </row>
    <row r="99" spans="2:12" s="9" customFormat="1" ht="19.899999999999999" customHeight="1">
      <c r="B99" s="114"/>
      <c r="D99" s="115" t="s">
        <v>122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12" s="1" customFormat="1" ht="21.75" customHeight="1">
      <c r="B100" s="28"/>
      <c r="L100" s="28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5" customHeight="1">
      <c r="B106" s="28"/>
      <c r="C106" s="17" t="s">
        <v>133</v>
      </c>
      <c r="L106" s="28"/>
    </row>
    <row r="107" spans="2:12" s="1" customFormat="1" ht="6.95" customHeight="1">
      <c r="B107" s="28"/>
      <c r="L107" s="28"/>
    </row>
    <row r="108" spans="2:12" s="1" customFormat="1" ht="12" customHeight="1">
      <c r="B108" s="28"/>
      <c r="C108" s="23" t="s">
        <v>15</v>
      </c>
      <c r="L108" s="28"/>
    </row>
    <row r="109" spans="2:12" s="1" customFormat="1" ht="16.5" customHeight="1">
      <c r="B109" s="28"/>
      <c r="E109" s="220" t="str">
        <f>E7</f>
        <v>Vybudovanie areálu „Rozprávkový les na Domaši</v>
      </c>
      <c r="F109" s="221"/>
      <c r="G109" s="221"/>
      <c r="H109" s="221"/>
      <c r="L109" s="28"/>
    </row>
    <row r="110" spans="2:12" s="1" customFormat="1" ht="12" customHeight="1">
      <c r="B110" s="28"/>
      <c r="C110" s="23" t="s">
        <v>109</v>
      </c>
      <c r="L110" s="28"/>
    </row>
    <row r="111" spans="2:12" s="1" customFormat="1" ht="16.5" customHeight="1">
      <c r="B111" s="28"/>
      <c r="E111" s="203" t="str">
        <f>E9</f>
        <v>05 - SO 05 Prekážkovú dráhu</v>
      </c>
      <c r="F111" s="219"/>
      <c r="G111" s="219"/>
      <c r="H111" s="219"/>
      <c r="L111" s="28"/>
    </row>
    <row r="112" spans="2:12" s="1" customFormat="1" ht="6.95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>obec Kvakovce, k.ú. Kvakovce, okres Vranov nad Top</v>
      </c>
      <c r="I113" s="23" t="s">
        <v>21</v>
      </c>
      <c r="J113" s="51" t="str">
        <f>IF(J12="","",J12)</f>
        <v>Vyplň údaj</v>
      </c>
      <c r="L113" s="28"/>
    </row>
    <row r="114" spans="2:65" s="1" customFormat="1" ht="6.95" customHeight="1">
      <c r="B114" s="28"/>
      <c r="L114" s="28"/>
    </row>
    <row r="115" spans="2:65" s="1" customFormat="1" ht="15.2" customHeight="1">
      <c r="B115" s="28"/>
      <c r="C115" s="23" t="s">
        <v>22</v>
      </c>
      <c r="F115" s="21" t="str">
        <f>E15</f>
        <v>MediaRik o.z</v>
      </c>
      <c r="I115" s="23" t="s">
        <v>28</v>
      </c>
      <c r="J115" s="26" t="str">
        <f>E21</f>
        <v xml:space="preserve"> </v>
      </c>
      <c r="L115" s="28"/>
    </row>
    <row r="116" spans="2:65" s="1" customFormat="1" ht="15.2" customHeight="1">
      <c r="B116" s="28"/>
      <c r="C116" s="23" t="s">
        <v>26</v>
      </c>
      <c r="F116" s="21" t="str">
        <f>IF(E18="","",E18)</f>
        <v>Vyplň údaj</v>
      </c>
      <c r="I116" s="23" t="s">
        <v>31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18"/>
      <c r="C118" s="119" t="s">
        <v>134</v>
      </c>
      <c r="D118" s="120" t="s">
        <v>59</v>
      </c>
      <c r="E118" s="120" t="s">
        <v>55</v>
      </c>
      <c r="F118" s="120" t="s">
        <v>56</v>
      </c>
      <c r="G118" s="120" t="s">
        <v>135</v>
      </c>
      <c r="H118" s="120" t="s">
        <v>136</v>
      </c>
      <c r="I118" s="120" t="s">
        <v>137</v>
      </c>
      <c r="J118" s="121" t="s">
        <v>115</v>
      </c>
      <c r="K118" s="122" t="s">
        <v>138</v>
      </c>
      <c r="L118" s="118"/>
      <c r="M118" s="58" t="s">
        <v>1</v>
      </c>
      <c r="N118" s="59" t="s">
        <v>38</v>
      </c>
      <c r="O118" s="59" t="s">
        <v>139</v>
      </c>
      <c r="P118" s="59" t="s">
        <v>140</v>
      </c>
      <c r="Q118" s="59" t="s">
        <v>141</v>
      </c>
      <c r="R118" s="59" t="s">
        <v>142</v>
      </c>
      <c r="S118" s="59" t="s">
        <v>143</v>
      </c>
      <c r="T118" s="60" t="s">
        <v>144</v>
      </c>
    </row>
    <row r="119" spans="2:65" s="1" customFormat="1" ht="22.9" customHeight="1">
      <c r="B119" s="28"/>
      <c r="C119" s="63" t="s">
        <v>116</v>
      </c>
      <c r="J119" s="123">
        <f>BK119</f>
        <v>0</v>
      </c>
      <c r="L119" s="28"/>
      <c r="M119" s="61"/>
      <c r="N119" s="52"/>
      <c r="O119" s="52"/>
      <c r="P119" s="124">
        <f>P120</f>
        <v>0</v>
      </c>
      <c r="Q119" s="52"/>
      <c r="R119" s="124">
        <f>R120</f>
        <v>3.4749499999999998</v>
      </c>
      <c r="S119" s="52"/>
      <c r="T119" s="125">
        <f>T120</f>
        <v>0</v>
      </c>
      <c r="AT119" s="13" t="s">
        <v>73</v>
      </c>
      <c r="AU119" s="13" t="s">
        <v>117</v>
      </c>
      <c r="BK119" s="126">
        <f>BK120</f>
        <v>0</v>
      </c>
    </row>
    <row r="120" spans="2:65" s="11" customFormat="1" ht="25.9" customHeight="1">
      <c r="B120" s="127"/>
      <c r="D120" s="128" t="s">
        <v>73</v>
      </c>
      <c r="E120" s="129" t="s">
        <v>145</v>
      </c>
      <c r="F120" s="129" t="s">
        <v>146</v>
      </c>
      <c r="I120" s="130"/>
      <c r="J120" s="131">
        <f>BK120</f>
        <v>0</v>
      </c>
      <c r="L120" s="127"/>
      <c r="M120" s="132"/>
      <c r="P120" s="133">
        <f>P121+P126</f>
        <v>0</v>
      </c>
      <c r="R120" s="133">
        <f>R121+R126</f>
        <v>3.4749499999999998</v>
      </c>
      <c r="T120" s="134">
        <f>T121+T126</f>
        <v>0</v>
      </c>
      <c r="AR120" s="128" t="s">
        <v>81</v>
      </c>
      <c r="AT120" s="135" t="s">
        <v>73</v>
      </c>
      <c r="AU120" s="135" t="s">
        <v>74</v>
      </c>
      <c r="AY120" s="128" t="s">
        <v>147</v>
      </c>
      <c r="BK120" s="136">
        <f>BK121+BK126</f>
        <v>0</v>
      </c>
    </row>
    <row r="121" spans="2:65" s="11" customFormat="1" ht="22.9" customHeight="1">
      <c r="B121" s="127"/>
      <c r="D121" s="128" t="s">
        <v>73</v>
      </c>
      <c r="E121" s="137" t="s">
        <v>181</v>
      </c>
      <c r="F121" s="137" t="s">
        <v>216</v>
      </c>
      <c r="I121" s="130"/>
      <c r="J121" s="138">
        <f>BK121</f>
        <v>0</v>
      </c>
      <c r="L121" s="127"/>
      <c r="M121" s="132"/>
      <c r="P121" s="133">
        <f>SUM(P122:P125)</f>
        <v>0</v>
      </c>
      <c r="R121" s="133">
        <f>SUM(R122:R125)</f>
        <v>3.4749499999999998</v>
      </c>
      <c r="T121" s="134">
        <f>SUM(T122:T125)</f>
        <v>0</v>
      </c>
      <c r="AR121" s="128" t="s">
        <v>81</v>
      </c>
      <c r="AT121" s="135" t="s">
        <v>73</v>
      </c>
      <c r="AU121" s="135" t="s">
        <v>81</v>
      </c>
      <c r="AY121" s="128" t="s">
        <v>147</v>
      </c>
      <c r="BK121" s="136">
        <f>SUM(BK122:BK125)</f>
        <v>0</v>
      </c>
    </row>
    <row r="122" spans="2:65" s="1" customFormat="1" ht="16.5" customHeight="1">
      <c r="B122" s="139"/>
      <c r="C122" s="140" t="s">
        <v>81</v>
      </c>
      <c r="D122" s="140" t="s">
        <v>149</v>
      </c>
      <c r="E122" s="141" t="s">
        <v>906</v>
      </c>
      <c r="F122" s="142" t="s">
        <v>907</v>
      </c>
      <c r="G122" s="143" t="s">
        <v>908</v>
      </c>
      <c r="H122" s="144">
        <v>1</v>
      </c>
      <c r="I122" s="145"/>
      <c r="J122" s="146">
        <f>ROUND(I122*H122,2)</f>
        <v>0</v>
      </c>
      <c r="K122" s="147"/>
      <c r="L122" s="28"/>
      <c r="M122" s="148" t="s">
        <v>1</v>
      </c>
      <c r="N122" s="149" t="s">
        <v>40</v>
      </c>
      <c r="P122" s="150">
        <f>O122*H122</f>
        <v>0</v>
      </c>
      <c r="Q122" s="150">
        <v>0.69499</v>
      </c>
      <c r="R122" s="150">
        <f>Q122*H122</f>
        <v>0.69499</v>
      </c>
      <c r="S122" s="150">
        <v>0</v>
      </c>
      <c r="T122" s="151">
        <f>S122*H122</f>
        <v>0</v>
      </c>
      <c r="AR122" s="152" t="s">
        <v>153</v>
      </c>
      <c r="AT122" s="152" t="s">
        <v>149</v>
      </c>
      <c r="AU122" s="152" t="s">
        <v>86</v>
      </c>
      <c r="AY122" s="13" t="s">
        <v>147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3" t="s">
        <v>86</v>
      </c>
      <c r="BK122" s="153">
        <f>ROUND(I122*H122,2)</f>
        <v>0</v>
      </c>
      <c r="BL122" s="13" t="s">
        <v>153</v>
      </c>
      <c r="BM122" s="152" t="s">
        <v>909</v>
      </c>
    </row>
    <row r="123" spans="2:65" s="1" customFormat="1" ht="16.5" customHeight="1">
      <c r="B123" s="139"/>
      <c r="C123" s="140" t="s">
        <v>86</v>
      </c>
      <c r="D123" s="140" t="s">
        <v>149</v>
      </c>
      <c r="E123" s="141" t="s">
        <v>910</v>
      </c>
      <c r="F123" s="142" t="s">
        <v>911</v>
      </c>
      <c r="G123" s="143" t="s">
        <v>908</v>
      </c>
      <c r="H123" s="144">
        <v>1</v>
      </c>
      <c r="I123" s="145"/>
      <c r="J123" s="146">
        <f>ROUND(I123*H123,2)</f>
        <v>0</v>
      </c>
      <c r="K123" s="147"/>
      <c r="L123" s="28"/>
      <c r="M123" s="148" t="s">
        <v>1</v>
      </c>
      <c r="N123" s="149" t="s">
        <v>40</v>
      </c>
      <c r="P123" s="150">
        <f>O123*H123</f>
        <v>0</v>
      </c>
      <c r="Q123" s="150">
        <v>1.25098</v>
      </c>
      <c r="R123" s="150">
        <f>Q123*H123</f>
        <v>1.25098</v>
      </c>
      <c r="S123" s="150">
        <v>0</v>
      </c>
      <c r="T123" s="151">
        <f>S123*H123</f>
        <v>0</v>
      </c>
      <c r="AR123" s="152" t="s">
        <v>153</v>
      </c>
      <c r="AT123" s="152" t="s">
        <v>149</v>
      </c>
      <c r="AU123" s="152" t="s">
        <v>86</v>
      </c>
      <c r="AY123" s="13" t="s">
        <v>147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3" t="s">
        <v>86</v>
      </c>
      <c r="BK123" s="153">
        <f>ROUND(I123*H123,2)</f>
        <v>0</v>
      </c>
      <c r="BL123" s="13" t="s">
        <v>153</v>
      </c>
      <c r="BM123" s="152" t="s">
        <v>912</v>
      </c>
    </row>
    <row r="124" spans="2:65" s="1" customFormat="1" ht="16.5" customHeight="1">
      <c r="B124" s="139"/>
      <c r="C124" s="140" t="s">
        <v>158</v>
      </c>
      <c r="D124" s="140" t="s">
        <v>149</v>
      </c>
      <c r="E124" s="141" t="s">
        <v>913</v>
      </c>
      <c r="F124" s="142" t="s">
        <v>914</v>
      </c>
      <c r="G124" s="143" t="s">
        <v>908</v>
      </c>
      <c r="H124" s="144">
        <v>1</v>
      </c>
      <c r="I124" s="145"/>
      <c r="J124" s="146">
        <f>ROUND(I124*H124,2)</f>
        <v>0</v>
      </c>
      <c r="K124" s="147"/>
      <c r="L124" s="28"/>
      <c r="M124" s="148" t="s">
        <v>1</v>
      </c>
      <c r="N124" s="149" t="s">
        <v>40</v>
      </c>
      <c r="P124" s="150">
        <f>O124*H124</f>
        <v>0</v>
      </c>
      <c r="Q124" s="150">
        <v>0.27800000000000002</v>
      </c>
      <c r="R124" s="150">
        <f>Q124*H124</f>
        <v>0.27800000000000002</v>
      </c>
      <c r="S124" s="150">
        <v>0</v>
      </c>
      <c r="T124" s="151">
        <f>S124*H124</f>
        <v>0</v>
      </c>
      <c r="AR124" s="152" t="s">
        <v>153</v>
      </c>
      <c r="AT124" s="152" t="s">
        <v>149</v>
      </c>
      <c r="AU124" s="152" t="s">
        <v>86</v>
      </c>
      <c r="AY124" s="13" t="s">
        <v>147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3" t="s">
        <v>86</v>
      </c>
      <c r="BK124" s="153">
        <f>ROUND(I124*H124,2)</f>
        <v>0</v>
      </c>
      <c r="BL124" s="13" t="s">
        <v>153</v>
      </c>
      <c r="BM124" s="152" t="s">
        <v>915</v>
      </c>
    </row>
    <row r="125" spans="2:65" s="1" customFormat="1" ht="16.5" customHeight="1">
      <c r="B125" s="139"/>
      <c r="C125" s="140" t="s">
        <v>153</v>
      </c>
      <c r="D125" s="140" t="s">
        <v>149</v>
      </c>
      <c r="E125" s="141" t="s">
        <v>916</v>
      </c>
      <c r="F125" s="142" t="s">
        <v>917</v>
      </c>
      <c r="G125" s="143" t="s">
        <v>908</v>
      </c>
      <c r="H125" s="144">
        <v>1</v>
      </c>
      <c r="I125" s="145"/>
      <c r="J125" s="146">
        <f>ROUND(I125*H125,2)</f>
        <v>0</v>
      </c>
      <c r="K125" s="147"/>
      <c r="L125" s="28"/>
      <c r="M125" s="148" t="s">
        <v>1</v>
      </c>
      <c r="N125" s="149" t="s">
        <v>40</v>
      </c>
      <c r="P125" s="150">
        <f>O125*H125</f>
        <v>0</v>
      </c>
      <c r="Q125" s="150">
        <v>1.25098</v>
      </c>
      <c r="R125" s="150">
        <f>Q125*H125</f>
        <v>1.25098</v>
      </c>
      <c r="S125" s="150">
        <v>0</v>
      </c>
      <c r="T125" s="151">
        <f>S125*H125</f>
        <v>0</v>
      </c>
      <c r="AR125" s="152" t="s">
        <v>153</v>
      </c>
      <c r="AT125" s="152" t="s">
        <v>149</v>
      </c>
      <c r="AU125" s="152" t="s">
        <v>86</v>
      </c>
      <c r="AY125" s="13" t="s">
        <v>147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3" t="s">
        <v>86</v>
      </c>
      <c r="BK125" s="153">
        <f>ROUND(I125*H125,2)</f>
        <v>0</v>
      </c>
      <c r="BL125" s="13" t="s">
        <v>153</v>
      </c>
      <c r="BM125" s="152" t="s">
        <v>918</v>
      </c>
    </row>
    <row r="126" spans="2:65" s="11" customFormat="1" ht="22.9" customHeight="1">
      <c r="B126" s="127"/>
      <c r="D126" s="128" t="s">
        <v>73</v>
      </c>
      <c r="E126" s="137" t="s">
        <v>221</v>
      </c>
      <c r="F126" s="137" t="s">
        <v>222</v>
      </c>
      <c r="I126" s="130"/>
      <c r="J126" s="138">
        <f>BK126</f>
        <v>0</v>
      </c>
      <c r="L126" s="127"/>
      <c r="M126" s="132"/>
      <c r="P126" s="133">
        <f>P127</f>
        <v>0</v>
      </c>
      <c r="R126" s="133">
        <f>R127</f>
        <v>0</v>
      </c>
      <c r="T126" s="134">
        <f>T127</f>
        <v>0</v>
      </c>
      <c r="AR126" s="128" t="s">
        <v>81</v>
      </c>
      <c r="AT126" s="135" t="s">
        <v>73</v>
      </c>
      <c r="AU126" s="135" t="s">
        <v>81</v>
      </c>
      <c r="AY126" s="128" t="s">
        <v>147</v>
      </c>
      <c r="BK126" s="136">
        <f>BK127</f>
        <v>0</v>
      </c>
    </row>
    <row r="127" spans="2:65" s="1" customFormat="1" ht="33" customHeight="1">
      <c r="B127" s="139"/>
      <c r="C127" s="140" t="s">
        <v>165</v>
      </c>
      <c r="D127" s="140" t="s">
        <v>149</v>
      </c>
      <c r="E127" s="141" t="s">
        <v>919</v>
      </c>
      <c r="F127" s="142" t="s">
        <v>920</v>
      </c>
      <c r="G127" s="143" t="s">
        <v>192</v>
      </c>
      <c r="H127" s="144">
        <v>3.4750000000000001</v>
      </c>
      <c r="I127" s="145"/>
      <c r="J127" s="146">
        <f>ROUND(I127*H127,2)</f>
        <v>0</v>
      </c>
      <c r="K127" s="147"/>
      <c r="L127" s="28"/>
      <c r="M127" s="166" t="s">
        <v>1</v>
      </c>
      <c r="N127" s="167" t="s">
        <v>40</v>
      </c>
      <c r="O127" s="168"/>
      <c r="P127" s="169">
        <f>O127*H127</f>
        <v>0</v>
      </c>
      <c r="Q127" s="169">
        <v>0</v>
      </c>
      <c r="R127" s="169">
        <f>Q127*H127</f>
        <v>0</v>
      </c>
      <c r="S127" s="169">
        <v>0</v>
      </c>
      <c r="T127" s="170">
        <f>S127*H127</f>
        <v>0</v>
      </c>
      <c r="AR127" s="152" t="s">
        <v>153</v>
      </c>
      <c r="AT127" s="152" t="s">
        <v>149</v>
      </c>
      <c r="AU127" s="152" t="s">
        <v>86</v>
      </c>
      <c r="AY127" s="13" t="s">
        <v>147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3" t="s">
        <v>86</v>
      </c>
      <c r="BK127" s="153">
        <f>ROUND(I127*H127,2)</f>
        <v>0</v>
      </c>
      <c r="BL127" s="13" t="s">
        <v>153</v>
      </c>
      <c r="BM127" s="152" t="s">
        <v>921</v>
      </c>
    </row>
    <row r="128" spans="2:65" s="1" customFormat="1" ht="6.95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28"/>
    </row>
  </sheetData>
  <autoFilter ref="C118:K127" xr:uid="{00000000-0009-0000-0000-000008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Rekapitulácia stavby</vt:lpstr>
      <vt:lpstr>01 - Architektonicko stav...</vt:lpstr>
      <vt:lpstr>02 - Zdravotechnika</vt:lpstr>
      <vt:lpstr>03 - Elektroinštalácia</vt:lpstr>
      <vt:lpstr>04 - Komín</vt:lpstr>
      <vt:lpstr>03 - Architektonicko stav...</vt:lpstr>
      <vt:lpstr>04 - Architektonicko stav...</vt:lpstr>
      <vt:lpstr>04 - SO 04 Spevnené plochy</vt:lpstr>
      <vt:lpstr>05 - SO 05 Prekážkovú dráhu</vt:lpstr>
      <vt:lpstr>'01 - Architektonicko stav...'!Názvy_tlače</vt:lpstr>
      <vt:lpstr>'02 - Zdravotechnika'!Názvy_tlače</vt:lpstr>
      <vt:lpstr>'03 - Architektonicko stav...'!Názvy_tlače</vt:lpstr>
      <vt:lpstr>'03 - Elektroinštalácia'!Názvy_tlače</vt:lpstr>
      <vt:lpstr>'04 - Architektonicko stav...'!Názvy_tlače</vt:lpstr>
      <vt:lpstr>'04 - Komín'!Názvy_tlače</vt:lpstr>
      <vt:lpstr>'04 - SO 04 Spevnené plochy'!Názvy_tlače</vt:lpstr>
      <vt:lpstr>'05 - SO 05 Prekážkovú dráhu'!Názvy_tlače</vt:lpstr>
      <vt:lpstr>'Rekapitulácia stavby'!Názvy_tlače</vt:lpstr>
      <vt:lpstr>'01 - Architektonicko stav...'!Oblasť_tlače</vt:lpstr>
      <vt:lpstr>'02 - Zdravotechnika'!Oblasť_tlače</vt:lpstr>
      <vt:lpstr>'03 - Architektonicko stav...'!Oblasť_tlače</vt:lpstr>
      <vt:lpstr>'03 - Elektroinštalácia'!Oblasť_tlače</vt:lpstr>
      <vt:lpstr>'04 - Architektonicko stav...'!Oblasť_tlače</vt:lpstr>
      <vt:lpstr>'04 - Komín'!Oblasť_tlače</vt:lpstr>
      <vt:lpstr>'04 - SO 04 Spevnené plochy'!Oblasť_tlače</vt:lpstr>
      <vt:lpstr>'05 - SO 05 Prekážkovú dráhu'!Oblasť_tlače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Polin</dc:creator>
  <cp:lastModifiedBy>Lubo C</cp:lastModifiedBy>
  <dcterms:created xsi:type="dcterms:W3CDTF">2024-09-13T10:00:46Z</dcterms:created>
  <dcterms:modified xsi:type="dcterms:W3CDTF">2024-09-30T12:14:14Z</dcterms:modified>
</cp:coreProperties>
</file>