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SynologyDrive/Práca/UNIBA/17_Upratovacie služby/SP - final/"/>
    </mc:Choice>
  </mc:AlternateContent>
  <xr:revisionPtr revIDLastSave="0" documentId="13_ncr:1_{C431C3F7-3B60-BD4A-9AFD-A48B55695898}" xr6:coauthVersionLast="47" xr6:coauthVersionMax="47" xr10:uidLastSave="{00000000-0000-0000-0000-000000000000}"/>
  <bookViews>
    <workbookView xWindow="0" yWindow="500" windowWidth="38120" windowHeight="20380" activeTab="1" xr2:uid="{89D3062A-3E8C-407B-A16C-9D1AA0F43D56}"/>
  </bookViews>
  <sheets>
    <sheet name="Zákl. nastavenie" sheetId="7" state="hidden" r:id="rId1"/>
    <sheet name="Návrh na plnenie kritérií" sheetId="43" r:id="rId2"/>
    <sheet name="Špecifikácia činností" sheetId="41" r:id="rId3"/>
    <sheet name="Átriový dom blok A" sheetId="15" r:id="rId4"/>
    <sheet name="Átriový dom blok B" sheetId="17" r:id="rId5"/>
    <sheet name="Átriový dom blok C" sheetId="20" r:id="rId6"/>
    <sheet name="Átriový dom blok D" sheetId="21" r:id="rId7"/>
    <sheet name="Átriový dom blok E" sheetId="22" r:id="rId8"/>
    <sheet name="Átriový dom blok F" sheetId="23" r:id="rId9"/>
    <sheet name="Átriový dom blok G" sheetId="24" r:id="rId10"/>
    <sheet name="Átriový dom blok H" sheetId="25" r:id="rId11"/>
    <sheet name="Átriový dom blok J" sheetId="26" r:id="rId12"/>
    <sheet name="Átriový dom blok K" sheetId="27" r:id="rId13"/>
    <sheet name="Átriový dom blok L" sheetId="28" r:id="rId14"/>
    <sheet name="Átriový dom blok M" sheetId="29" r:id="rId15"/>
    <sheet name="Átriový dom blok N" sheetId="30" r:id="rId16"/>
    <sheet name="Átriový dom blok O" sheetId="31" r:id="rId17"/>
    <sheet name="Átriový dom blok P" sheetId="32" r:id="rId18"/>
    <sheet name="Átriový dom blok R" sheetId="33" r:id="rId19"/>
    <sheet name="Átriový dom blok S" sheetId="34" r:id="rId20"/>
    <sheet name="Átriový dom blok T" sheetId="35" r:id="rId21"/>
    <sheet name="Výšková budova blok A" sheetId="37" r:id="rId22"/>
    <sheet name="Výšková budova blok budova B" sheetId="38" r:id="rId23"/>
    <sheet name="Rektorát" sheetId="42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8" l="1"/>
  <c r="F43" i="43"/>
  <c r="F39" i="43"/>
  <c r="H16" i="42" l="1"/>
  <c r="I16" i="42" s="1"/>
  <c r="H15" i="42"/>
  <c r="J15" i="42" s="1"/>
  <c r="K15" i="42" s="1"/>
  <c r="H14" i="42"/>
  <c r="I14" i="42" s="1"/>
  <c r="H11" i="42"/>
  <c r="I11" i="42" s="1"/>
  <c r="H10" i="42"/>
  <c r="I10" i="42" s="1"/>
  <c r="I15" i="42" l="1"/>
  <c r="J11" i="42"/>
  <c r="K11" i="42" s="1"/>
  <c r="J14" i="42"/>
  <c r="K14" i="42" s="1"/>
  <c r="J10" i="42"/>
  <c r="K10" i="42" s="1"/>
  <c r="J16" i="42"/>
  <c r="K16" i="42" s="1"/>
  <c r="H7" i="42" l="1"/>
  <c r="I7" i="42" s="1"/>
  <c r="J7" i="42" l="1"/>
  <c r="K7" i="42" s="1"/>
  <c r="H6" i="42"/>
  <c r="I6" i="42" s="1"/>
  <c r="D13" i="42"/>
  <c r="H13" i="42" s="1"/>
  <c r="D12" i="42"/>
  <c r="H12" i="42" s="1"/>
  <c r="D9" i="42"/>
  <c r="H9" i="42" s="1"/>
  <c r="D8" i="42"/>
  <c r="H8" i="42" s="1"/>
  <c r="D5" i="42"/>
  <c r="D4" i="42"/>
  <c r="I12" i="42" l="1"/>
  <c r="J12" i="42"/>
  <c r="K12" i="42" s="1"/>
  <c r="I13" i="42"/>
  <c r="J13" i="42"/>
  <c r="K13" i="42" s="1"/>
  <c r="H5" i="42"/>
  <c r="I5" i="42" s="1"/>
  <c r="H4" i="42"/>
  <c r="I9" i="42"/>
  <c r="J9" i="42"/>
  <c r="K9" i="42" s="1"/>
  <c r="I8" i="42"/>
  <c r="J8" i="42"/>
  <c r="K8" i="42" s="1"/>
  <c r="J6" i="42"/>
  <c r="K6" i="42" s="1"/>
  <c r="H17" i="42" l="1"/>
  <c r="I4" i="42"/>
  <c r="J5" i="42"/>
  <c r="K5" i="42" s="1"/>
  <c r="J4" i="42"/>
  <c r="K4" i="42" s="1"/>
  <c r="I8" i="38"/>
  <c r="J8" i="38"/>
  <c r="K8" i="38" s="1"/>
  <c r="H4" i="15"/>
  <c r="J4" i="15" s="1"/>
  <c r="H11" i="38"/>
  <c r="I11" i="38" s="1"/>
  <c r="H10" i="37"/>
  <c r="I10" i="37" s="1"/>
  <c r="H10" i="35"/>
  <c r="I10" i="35" s="1"/>
  <c r="H10" i="34"/>
  <c r="I10" i="34" s="1"/>
  <c r="H10" i="33"/>
  <c r="I10" i="33" s="1"/>
  <c r="H10" i="32"/>
  <c r="I10" i="32" s="1"/>
  <c r="H8" i="30"/>
  <c r="I8" i="30" s="1"/>
  <c r="H7" i="30"/>
  <c r="J7" i="30" s="1"/>
  <c r="H10" i="29"/>
  <c r="I10" i="29" s="1"/>
  <c r="H15" i="27"/>
  <c r="J15" i="27" s="1"/>
  <c r="H10" i="27"/>
  <c r="J10" i="27" s="1"/>
  <c r="H11" i="25"/>
  <c r="J11" i="25" s="1"/>
  <c r="H8" i="21"/>
  <c r="J8" i="21" s="1"/>
  <c r="H10" i="17"/>
  <c r="J10" i="17" s="1"/>
  <c r="H10" i="15"/>
  <c r="J10" i="15" s="1"/>
  <c r="H10" i="38"/>
  <c r="I10" i="38" s="1"/>
  <c r="H9" i="37"/>
  <c r="I9" i="37" s="1"/>
  <c r="H9" i="35"/>
  <c r="I9" i="35" s="1"/>
  <c r="H9" i="34"/>
  <c r="I9" i="34" s="1"/>
  <c r="H9" i="33"/>
  <c r="I9" i="33" s="1"/>
  <c r="H9" i="32"/>
  <c r="I9" i="32" s="1"/>
  <c r="H9" i="29"/>
  <c r="I9" i="29" s="1"/>
  <c r="C34" i="43" l="1"/>
  <c r="I17" i="42"/>
  <c r="J17" i="42"/>
  <c r="K17" i="42" s="1"/>
  <c r="J10" i="38"/>
  <c r="K10" i="38" s="1"/>
  <c r="J11" i="38"/>
  <c r="K11" i="38" s="1"/>
  <c r="J10" i="37"/>
  <c r="K10" i="37" s="1"/>
  <c r="J9" i="37"/>
  <c r="K9" i="37" s="1"/>
  <c r="J10" i="35"/>
  <c r="K10" i="35" s="1"/>
  <c r="J9" i="35"/>
  <c r="K9" i="35" s="1"/>
  <c r="J10" i="34"/>
  <c r="K10" i="34" s="1"/>
  <c r="J9" i="34"/>
  <c r="K9" i="34" s="1"/>
  <c r="J9" i="33"/>
  <c r="K9" i="33" s="1"/>
  <c r="J10" i="33"/>
  <c r="K10" i="33" s="1"/>
  <c r="J9" i="32"/>
  <c r="K9" i="32" s="1"/>
  <c r="J10" i="32"/>
  <c r="K10" i="32" s="1"/>
  <c r="J8" i="30"/>
  <c r="K8" i="30" s="1"/>
  <c r="K7" i="30"/>
  <c r="J10" i="29"/>
  <c r="K10" i="29" s="1"/>
  <c r="J9" i="29"/>
  <c r="K9" i="29" s="1"/>
  <c r="I7" i="30"/>
  <c r="D34" i="43" l="1"/>
  <c r="E34" i="43"/>
  <c r="F34" i="43" s="1"/>
  <c r="I10" i="27"/>
  <c r="H9" i="27"/>
  <c r="I11" i="25"/>
  <c r="I10" i="17"/>
  <c r="I10" i="15"/>
  <c r="H10" i="25"/>
  <c r="H9" i="17"/>
  <c r="H9" i="15"/>
  <c r="H14" i="38"/>
  <c r="H15" i="38"/>
  <c r="H13" i="38"/>
  <c r="H17" i="38"/>
  <c r="J17" i="38" s="1"/>
  <c r="H16" i="38"/>
  <c r="H12" i="38"/>
  <c r="H9" i="38"/>
  <c r="H7" i="38"/>
  <c r="H6" i="38"/>
  <c r="H5" i="38"/>
  <c r="H4" i="38"/>
  <c r="H11" i="37"/>
  <c r="H4" i="35"/>
  <c r="H5" i="35"/>
  <c r="H6" i="35"/>
  <c r="H7" i="35"/>
  <c r="H8" i="35"/>
  <c r="H11" i="35"/>
  <c r="H12" i="35"/>
  <c r="H17" i="17"/>
  <c r="H16" i="17"/>
  <c r="H15" i="17"/>
  <c r="H14" i="17"/>
  <c r="H13" i="17"/>
  <c r="H12" i="17"/>
  <c r="H11" i="17"/>
  <c r="H8" i="17"/>
  <c r="H8" i="15"/>
  <c r="H7" i="17"/>
  <c r="H6" i="17"/>
  <c r="H8" i="37"/>
  <c r="H7" i="37"/>
  <c r="H6" i="37"/>
  <c r="J16" i="38" l="1"/>
  <c r="K16" i="38" s="1"/>
  <c r="I13" i="38"/>
  <c r="J13" i="38"/>
  <c r="K13" i="38" s="1"/>
  <c r="J5" i="38"/>
  <c r="K5" i="38" s="1"/>
  <c r="I15" i="38"/>
  <c r="J15" i="38"/>
  <c r="K15" i="38" s="1"/>
  <c r="J6" i="38"/>
  <c r="K6" i="38" s="1"/>
  <c r="J14" i="38"/>
  <c r="K14" i="38" s="1"/>
  <c r="J7" i="38"/>
  <c r="K7" i="38" s="1"/>
  <c r="J9" i="38"/>
  <c r="K9" i="38" s="1"/>
  <c r="J12" i="38"/>
  <c r="K12" i="38" s="1"/>
  <c r="J4" i="38"/>
  <c r="K4" i="38" s="1"/>
  <c r="J6" i="37"/>
  <c r="K6" i="37" s="1"/>
  <c r="I11" i="37"/>
  <c r="J11" i="37"/>
  <c r="K11" i="37" s="1"/>
  <c r="J7" i="37"/>
  <c r="K7" i="37" s="1"/>
  <c r="J8" i="37"/>
  <c r="K8" i="37" s="1"/>
  <c r="I11" i="35"/>
  <c r="J11" i="35"/>
  <c r="K11" i="35" s="1"/>
  <c r="I8" i="35"/>
  <c r="J8" i="35"/>
  <c r="K8" i="35" s="1"/>
  <c r="I7" i="35"/>
  <c r="J7" i="35"/>
  <c r="K7" i="35" s="1"/>
  <c r="I6" i="35"/>
  <c r="J6" i="35"/>
  <c r="K6" i="35" s="1"/>
  <c r="I5" i="35"/>
  <c r="J5" i="35"/>
  <c r="K5" i="35" s="1"/>
  <c r="I12" i="35"/>
  <c r="J12" i="35"/>
  <c r="K12" i="35" s="1"/>
  <c r="I4" i="35"/>
  <c r="J4" i="35"/>
  <c r="K4" i="35" s="1"/>
  <c r="I9" i="27"/>
  <c r="J9" i="27"/>
  <c r="K9" i="27" s="1"/>
  <c r="J10" i="25"/>
  <c r="K10" i="25" s="1"/>
  <c r="J17" i="17"/>
  <c r="K17" i="17" s="1"/>
  <c r="J8" i="17"/>
  <c r="K8" i="17" s="1"/>
  <c r="J11" i="17"/>
  <c r="K11" i="17" s="1"/>
  <c r="J12" i="17"/>
  <c r="K12" i="17" s="1"/>
  <c r="J13" i="17"/>
  <c r="K13" i="17" s="1"/>
  <c r="J14" i="17"/>
  <c r="K14" i="17" s="1"/>
  <c r="J15" i="17"/>
  <c r="K15" i="17" s="1"/>
  <c r="J9" i="17"/>
  <c r="K9" i="17" s="1"/>
  <c r="J7" i="17"/>
  <c r="K7" i="17" s="1"/>
  <c r="J16" i="17"/>
  <c r="K16" i="17" s="1"/>
  <c r="J6" i="17"/>
  <c r="K6" i="17" s="1"/>
  <c r="J8" i="15"/>
  <c r="K8" i="15" s="1"/>
  <c r="J9" i="15"/>
  <c r="K9" i="15" s="1"/>
  <c r="K10" i="27"/>
  <c r="K11" i="25"/>
  <c r="K10" i="17"/>
  <c r="K10" i="15"/>
  <c r="I10" i="25"/>
  <c r="I9" i="17"/>
  <c r="I9" i="15"/>
  <c r="I14" i="38"/>
  <c r="H18" i="38"/>
  <c r="I5" i="38"/>
  <c r="I7" i="38"/>
  <c r="I12" i="38"/>
  <c r="I17" i="38"/>
  <c r="K17" i="38"/>
  <c r="I4" i="38"/>
  <c r="I6" i="38"/>
  <c r="I9" i="38"/>
  <c r="I16" i="38"/>
  <c r="I12" i="17"/>
  <c r="I14" i="17"/>
  <c r="I16" i="17"/>
  <c r="I11" i="17"/>
  <c r="I13" i="17"/>
  <c r="I15" i="17"/>
  <c r="I17" i="17"/>
  <c r="I8" i="17"/>
  <c r="I8" i="15"/>
  <c r="I6" i="17"/>
  <c r="I7" i="17"/>
  <c r="I8" i="37"/>
  <c r="I7" i="37"/>
  <c r="I6" i="37"/>
  <c r="J18" i="38" l="1"/>
  <c r="K18" i="38" s="1"/>
  <c r="C33" i="43"/>
  <c r="I18" i="38"/>
  <c r="D33" i="43" l="1"/>
  <c r="E33" i="43"/>
  <c r="F33" i="43" s="1"/>
  <c r="H5" i="37"/>
  <c r="H4" i="37"/>
  <c r="H13" i="37"/>
  <c r="H12" i="37"/>
  <c r="H8" i="34"/>
  <c r="H7" i="34"/>
  <c r="H6" i="34"/>
  <c r="H5" i="34"/>
  <c r="H4" i="34"/>
  <c r="H12" i="34"/>
  <c r="H11" i="34"/>
  <c r="H7" i="33"/>
  <c r="H11" i="33"/>
  <c r="H12" i="33"/>
  <c r="H6" i="33"/>
  <c r="H8" i="33"/>
  <c r="H5" i="33"/>
  <c r="H4" i="33"/>
  <c r="H4" i="32"/>
  <c r="J4" i="32" s="1"/>
  <c r="H5" i="32"/>
  <c r="H12" i="32"/>
  <c r="H11" i="32"/>
  <c r="H7" i="32"/>
  <c r="H6" i="32"/>
  <c r="H8" i="32"/>
  <c r="H7" i="31"/>
  <c r="H8" i="31"/>
  <c r="H9" i="31"/>
  <c r="H4" i="31"/>
  <c r="H5" i="31"/>
  <c r="H6" i="31"/>
  <c r="H6" i="30"/>
  <c r="H10" i="30"/>
  <c r="H11" i="30"/>
  <c r="H12" i="30"/>
  <c r="H4" i="30"/>
  <c r="H5" i="30"/>
  <c r="H9" i="30"/>
  <c r="H8" i="29"/>
  <c r="H7" i="29"/>
  <c r="H11" i="29"/>
  <c r="H12" i="29"/>
  <c r="H4" i="29"/>
  <c r="H5" i="29"/>
  <c r="H6" i="29"/>
  <c r="H5" i="28"/>
  <c r="H9" i="28"/>
  <c r="H7" i="28"/>
  <c r="H6" i="28"/>
  <c r="H8" i="28"/>
  <c r="H4" i="28"/>
  <c r="H11" i="27"/>
  <c r="H12" i="27"/>
  <c r="H8" i="27"/>
  <c r="H13" i="27"/>
  <c r="H14" i="27"/>
  <c r="H7" i="27"/>
  <c r="I15" i="27"/>
  <c r="H4" i="27"/>
  <c r="H5" i="27"/>
  <c r="H6" i="27"/>
  <c r="H7" i="26"/>
  <c r="H5" i="26"/>
  <c r="H8" i="26"/>
  <c r="H9" i="26"/>
  <c r="H6" i="26"/>
  <c r="H4" i="26"/>
  <c r="J4" i="26" s="1"/>
  <c r="H12" i="25"/>
  <c r="H13" i="25"/>
  <c r="H9" i="25"/>
  <c r="H5" i="25"/>
  <c r="H8" i="25"/>
  <c r="H14" i="25"/>
  <c r="H15" i="25"/>
  <c r="H6" i="25"/>
  <c r="H7" i="25"/>
  <c r="H16" i="25"/>
  <c r="H4" i="25"/>
  <c r="H7" i="24"/>
  <c r="H6" i="24"/>
  <c r="H5" i="24"/>
  <c r="H8" i="24"/>
  <c r="H9" i="24"/>
  <c r="H4" i="24"/>
  <c r="H5" i="23"/>
  <c r="H6" i="23"/>
  <c r="H7" i="23"/>
  <c r="H8" i="23"/>
  <c r="H9" i="23"/>
  <c r="H4" i="23"/>
  <c r="H11" i="22"/>
  <c r="H8" i="22"/>
  <c r="H9" i="22"/>
  <c r="H10" i="22"/>
  <c r="H5" i="22"/>
  <c r="H6" i="22"/>
  <c r="H7" i="22"/>
  <c r="H12" i="22"/>
  <c r="H13" i="22"/>
  <c r="H4" i="22"/>
  <c r="I8" i="21"/>
  <c r="H9" i="21"/>
  <c r="H10" i="21"/>
  <c r="H7" i="21"/>
  <c r="H11" i="21"/>
  <c r="H12" i="21"/>
  <c r="H6" i="21"/>
  <c r="H5" i="21"/>
  <c r="H4" i="21"/>
  <c r="H9" i="20"/>
  <c r="I9" i="20" s="1"/>
  <c r="H10" i="20"/>
  <c r="I10" i="20" s="1"/>
  <c r="H5" i="17"/>
  <c r="H4" i="17"/>
  <c r="J4" i="17" s="1"/>
  <c r="H6" i="15"/>
  <c r="H7" i="15"/>
  <c r="H15" i="15"/>
  <c r="H16" i="15"/>
  <c r="H17" i="15"/>
  <c r="H14" i="15"/>
  <c r="H11" i="15"/>
  <c r="H12" i="15"/>
  <c r="H13" i="15"/>
  <c r="H5" i="15"/>
  <c r="H7" i="20"/>
  <c r="I7" i="20" s="1"/>
  <c r="H14" i="20"/>
  <c r="I14" i="20" s="1"/>
  <c r="H13" i="20"/>
  <c r="I13" i="20" s="1"/>
  <c r="H6" i="20"/>
  <c r="I6" i="20" s="1"/>
  <c r="H5" i="20"/>
  <c r="I5" i="20" s="1"/>
  <c r="H8" i="20"/>
  <c r="I8" i="20" s="1"/>
  <c r="H11" i="20"/>
  <c r="I11" i="20" s="1"/>
  <c r="H12" i="20"/>
  <c r="I12" i="20" s="1"/>
  <c r="H4" i="20"/>
  <c r="I4" i="20" s="1"/>
  <c r="I12" i="37" l="1"/>
  <c r="J12" i="37"/>
  <c r="K12" i="37" s="1"/>
  <c r="J13" i="37"/>
  <c r="K13" i="37" s="1"/>
  <c r="I4" i="37"/>
  <c r="J4" i="37"/>
  <c r="K4" i="37" s="1"/>
  <c r="J5" i="37"/>
  <c r="K5" i="37" s="1"/>
  <c r="J8" i="34"/>
  <c r="K8" i="34" s="1"/>
  <c r="I11" i="34"/>
  <c r="J11" i="34"/>
  <c r="K11" i="34" s="1"/>
  <c r="J12" i="34"/>
  <c r="K12" i="34" s="1"/>
  <c r="J5" i="34"/>
  <c r="K5" i="34" s="1"/>
  <c r="J6" i="34"/>
  <c r="K6" i="34" s="1"/>
  <c r="I7" i="34"/>
  <c r="J7" i="34"/>
  <c r="K7" i="34" s="1"/>
  <c r="J4" i="34"/>
  <c r="K4" i="34" s="1"/>
  <c r="I11" i="33"/>
  <c r="J11" i="33"/>
  <c r="K11" i="33" s="1"/>
  <c r="I7" i="33"/>
  <c r="J7" i="33"/>
  <c r="K7" i="33" s="1"/>
  <c r="J8" i="33"/>
  <c r="K8" i="33" s="1"/>
  <c r="J6" i="33"/>
  <c r="K6" i="33" s="1"/>
  <c r="I12" i="33"/>
  <c r="J12" i="33"/>
  <c r="K12" i="33" s="1"/>
  <c r="J5" i="33"/>
  <c r="K5" i="33" s="1"/>
  <c r="I4" i="33"/>
  <c r="J4" i="33"/>
  <c r="K4" i="33" s="1"/>
  <c r="J12" i="32"/>
  <c r="K12" i="32" s="1"/>
  <c r="J8" i="32"/>
  <c r="K8" i="32" s="1"/>
  <c r="I5" i="32"/>
  <c r="J5" i="32"/>
  <c r="K5" i="32" s="1"/>
  <c r="J6" i="32"/>
  <c r="K6" i="32" s="1"/>
  <c r="J7" i="32"/>
  <c r="K7" i="32" s="1"/>
  <c r="J11" i="32"/>
  <c r="K11" i="32" s="1"/>
  <c r="I9" i="31"/>
  <c r="J9" i="31"/>
  <c r="K9" i="31" s="1"/>
  <c r="I8" i="31"/>
  <c r="J8" i="31"/>
  <c r="K8" i="31" s="1"/>
  <c r="I7" i="31"/>
  <c r="J7" i="31"/>
  <c r="K7" i="31" s="1"/>
  <c r="J6" i="31"/>
  <c r="K6" i="31" s="1"/>
  <c r="I5" i="31"/>
  <c r="J5" i="31"/>
  <c r="K5" i="31" s="1"/>
  <c r="J4" i="31"/>
  <c r="K4" i="31" s="1"/>
  <c r="I5" i="30"/>
  <c r="J5" i="30"/>
  <c r="K5" i="30" s="1"/>
  <c r="I12" i="30"/>
  <c r="J12" i="30"/>
  <c r="K12" i="30" s="1"/>
  <c r="J11" i="30"/>
  <c r="K11" i="30" s="1"/>
  <c r="I10" i="30"/>
  <c r="J10" i="30"/>
  <c r="K10" i="30" s="1"/>
  <c r="I6" i="30"/>
  <c r="J6" i="30"/>
  <c r="K6" i="30" s="1"/>
  <c r="J9" i="30"/>
  <c r="K9" i="30" s="1"/>
  <c r="I4" i="30"/>
  <c r="J4" i="30"/>
  <c r="K4" i="30" s="1"/>
  <c r="I12" i="29"/>
  <c r="J12" i="29"/>
  <c r="K12" i="29" s="1"/>
  <c r="I11" i="29"/>
  <c r="J11" i="29"/>
  <c r="K11" i="29" s="1"/>
  <c r="I7" i="29"/>
  <c r="J7" i="29"/>
  <c r="K7" i="29" s="1"/>
  <c r="I8" i="29"/>
  <c r="J8" i="29"/>
  <c r="K8" i="29" s="1"/>
  <c r="J6" i="29"/>
  <c r="K6" i="29" s="1"/>
  <c r="I5" i="29"/>
  <c r="J5" i="29"/>
  <c r="K5" i="29" s="1"/>
  <c r="I4" i="29"/>
  <c r="J4" i="29"/>
  <c r="K4" i="29" s="1"/>
  <c r="J8" i="28"/>
  <c r="K8" i="28" s="1"/>
  <c r="I7" i="28"/>
  <c r="J7" i="28"/>
  <c r="K7" i="28" s="1"/>
  <c r="I9" i="28"/>
  <c r="J9" i="28"/>
  <c r="K9" i="28" s="1"/>
  <c r="J6" i="28"/>
  <c r="K6" i="28" s="1"/>
  <c r="I5" i="28"/>
  <c r="J5" i="28"/>
  <c r="K5" i="28" s="1"/>
  <c r="J4" i="28"/>
  <c r="K4" i="28" s="1"/>
  <c r="I12" i="27"/>
  <c r="J12" i="27"/>
  <c r="K12" i="27" s="1"/>
  <c r="I7" i="27"/>
  <c r="J7" i="27"/>
  <c r="K7" i="27" s="1"/>
  <c r="I14" i="27"/>
  <c r="J14" i="27"/>
  <c r="K14" i="27" s="1"/>
  <c r="I13" i="27"/>
  <c r="J13" i="27"/>
  <c r="K13" i="27" s="1"/>
  <c r="I11" i="27"/>
  <c r="J11" i="27"/>
  <c r="K11" i="27" s="1"/>
  <c r="I8" i="27"/>
  <c r="J8" i="27"/>
  <c r="K8" i="27" s="1"/>
  <c r="J6" i="27"/>
  <c r="K6" i="27" s="1"/>
  <c r="I5" i="27"/>
  <c r="J5" i="27"/>
  <c r="K5" i="27" s="1"/>
  <c r="I4" i="27"/>
  <c r="J4" i="27"/>
  <c r="K4" i="27" s="1"/>
  <c r="I9" i="26"/>
  <c r="J9" i="26"/>
  <c r="K9" i="26" s="1"/>
  <c r="I8" i="26"/>
  <c r="J8" i="26"/>
  <c r="K8" i="26" s="1"/>
  <c r="I7" i="26"/>
  <c r="J7" i="26"/>
  <c r="K7" i="26" s="1"/>
  <c r="J6" i="26"/>
  <c r="K6" i="26" s="1"/>
  <c r="I5" i="26"/>
  <c r="J5" i="26"/>
  <c r="K5" i="26" s="1"/>
  <c r="J13" i="25"/>
  <c r="K13" i="25" s="1"/>
  <c r="J7" i="25"/>
  <c r="K7" i="25" s="1"/>
  <c r="I12" i="25"/>
  <c r="J12" i="25"/>
  <c r="K12" i="25" s="1"/>
  <c r="I15" i="25"/>
  <c r="J15" i="25"/>
  <c r="K15" i="25" s="1"/>
  <c r="J14" i="25"/>
  <c r="K14" i="25" s="1"/>
  <c r="J16" i="25"/>
  <c r="K16" i="25" s="1"/>
  <c r="I8" i="25"/>
  <c r="J8" i="25"/>
  <c r="K8" i="25" s="1"/>
  <c r="I9" i="25"/>
  <c r="J9" i="25"/>
  <c r="K9" i="25" s="1"/>
  <c r="J6" i="25"/>
  <c r="K6" i="25" s="1"/>
  <c r="J5" i="25"/>
  <c r="K5" i="25" s="1"/>
  <c r="J4" i="25"/>
  <c r="K4" i="25" s="1"/>
  <c r="I9" i="24"/>
  <c r="J9" i="24"/>
  <c r="K9" i="24" s="1"/>
  <c r="I8" i="24"/>
  <c r="J8" i="24"/>
  <c r="K8" i="24" s="1"/>
  <c r="I7" i="24"/>
  <c r="J7" i="24"/>
  <c r="K7" i="24" s="1"/>
  <c r="J6" i="24"/>
  <c r="K6" i="24" s="1"/>
  <c r="I5" i="24"/>
  <c r="J5" i="24"/>
  <c r="K5" i="24" s="1"/>
  <c r="J4" i="24"/>
  <c r="K4" i="24" s="1"/>
  <c r="I7" i="23"/>
  <c r="J7" i="23"/>
  <c r="K7" i="23" s="1"/>
  <c r="I9" i="23"/>
  <c r="J9" i="23"/>
  <c r="K9" i="23" s="1"/>
  <c r="I8" i="23"/>
  <c r="J8" i="23"/>
  <c r="K8" i="23" s="1"/>
  <c r="J6" i="23"/>
  <c r="K6" i="23" s="1"/>
  <c r="I5" i="23"/>
  <c r="J5" i="23"/>
  <c r="K5" i="23" s="1"/>
  <c r="J4" i="23"/>
  <c r="K4" i="23" s="1"/>
  <c r="I9" i="22"/>
  <c r="J9" i="22"/>
  <c r="K9" i="22" s="1"/>
  <c r="J7" i="22"/>
  <c r="K7" i="22" s="1"/>
  <c r="I8" i="22"/>
  <c r="J8" i="22"/>
  <c r="K8" i="22" s="1"/>
  <c r="I13" i="22"/>
  <c r="J13" i="22"/>
  <c r="K13" i="22" s="1"/>
  <c r="I11" i="22"/>
  <c r="J11" i="22"/>
  <c r="K11" i="22" s="1"/>
  <c r="I12" i="22"/>
  <c r="J12" i="22"/>
  <c r="K12" i="22" s="1"/>
  <c r="I10" i="22"/>
  <c r="J10" i="22"/>
  <c r="K10" i="22" s="1"/>
  <c r="I6" i="22"/>
  <c r="J6" i="22"/>
  <c r="K6" i="22" s="1"/>
  <c r="I5" i="22"/>
  <c r="J5" i="22"/>
  <c r="K5" i="22" s="1"/>
  <c r="I4" i="22"/>
  <c r="J4" i="22"/>
  <c r="K4" i="22" s="1"/>
  <c r="J11" i="21"/>
  <c r="K11" i="21" s="1"/>
  <c r="J7" i="21"/>
  <c r="K7" i="21" s="1"/>
  <c r="J12" i="21"/>
  <c r="K12" i="21" s="1"/>
  <c r="J10" i="21"/>
  <c r="K10" i="21" s="1"/>
  <c r="I9" i="21"/>
  <c r="J9" i="21"/>
  <c r="K9" i="21" s="1"/>
  <c r="I6" i="21"/>
  <c r="J6" i="21"/>
  <c r="K6" i="21" s="1"/>
  <c r="J5" i="21"/>
  <c r="K5" i="21" s="1"/>
  <c r="J4" i="21"/>
  <c r="K4" i="21" s="1"/>
  <c r="J7" i="20"/>
  <c r="K7" i="20" s="1"/>
  <c r="J14" i="20"/>
  <c r="K14" i="20" s="1"/>
  <c r="J8" i="20"/>
  <c r="K8" i="20" s="1"/>
  <c r="J12" i="20"/>
  <c r="K12" i="20" s="1"/>
  <c r="J11" i="20"/>
  <c r="K11" i="20" s="1"/>
  <c r="J10" i="20"/>
  <c r="K10" i="20" s="1"/>
  <c r="J13" i="20"/>
  <c r="K13" i="20" s="1"/>
  <c r="J9" i="20"/>
  <c r="K9" i="20" s="1"/>
  <c r="J6" i="20"/>
  <c r="K6" i="20" s="1"/>
  <c r="J5" i="20"/>
  <c r="K5" i="20" s="1"/>
  <c r="J4" i="20"/>
  <c r="K4" i="20" s="1"/>
  <c r="I5" i="17"/>
  <c r="J5" i="17"/>
  <c r="K5" i="17" s="1"/>
  <c r="I15" i="15"/>
  <c r="J15" i="15"/>
  <c r="K15" i="15" s="1"/>
  <c r="J7" i="15"/>
  <c r="K7" i="15" s="1"/>
  <c r="J12" i="15"/>
  <c r="K12" i="15" s="1"/>
  <c r="J11" i="15"/>
  <c r="K11" i="15" s="1"/>
  <c r="J16" i="15"/>
  <c r="K16" i="15" s="1"/>
  <c r="J13" i="15"/>
  <c r="K13" i="15" s="1"/>
  <c r="I6" i="15"/>
  <c r="J6" i="15"/>
  <c r="K6" i="15" s="1"/>
  <c r="J14" i="15"/>
  <c r="K14" i="15" s="1"/>
  <c r="J17" i="15"/>
  <c r="K17" i="15" s="1"/>
  <c r="I5" i="15"/>
  <c r="J5" i="15"/>
  <c r="K4" i="26"/>
  <c r="H10" i="26"/>
  <c r="I4" i="32"/>
  <c r="H13" i="32"/>
  <c r="I11" i="15"/>
  <c r="H13" i="35"/>
  <c r="I8" i="34"/>
  <c r="H13" i="34"/>
  <c r="H13" i="33"/>
  <c r="K4" i="32"/>
  <c r="I4" i="31"/>
  <c r="H10" i="31"/>
  <c r="H13" i="30"/>
  <c r="H10" i="28"/>
  <c r="H16" i="27"/>
  <c r="I6" i="25"/>
  <c r="H10" i="24"/>
  <c r="I6" i="23"/>
  <c r="H10" i="23"/>
  <c r="I4" i="15"/>
  <c r="H18" i="15"/>
  <c r="I16" i="15"/>
  <c r="H14" i="37"/>
  <c r="I13" i="37"/>
  <c r="I5" i="37"/>
  <c r="I6" i="34"/>
  <c r="I5" i="34"/>
  <c r="I4" i="34"/>
  <c r="I12" i="34"/>
  <c r="I6" i="33"/>
  <c r="I8" i="33"/>
  <c r="I5" i="33"/>
  <c r="I12" i="32"/>
  <c r="I11" i="32"/>
  <c r="I7" i="32"/>
  <c r="I6" i="32"/>
  <c r="I8" i="32"/>
  <c r="I6" i="31"/>
  <c r="I11" i="30"/>
  <c r="I9" i="30"/>
  <c r="H13" i="29"/>
  <c r="I6" i="29"/>
  <c r="I6" i="28"/>
  <c r="I8" i="28"/>
  <c r="I4" i="28"/>
  <c r="K15" i="27"/>
  <c r="I6" i="27"/>
  <c r="I6" i="26"/>
  <c r="I4" i="26"/>
  <c r="H17" i="25"/>
  <c r="I13" i="25"/>
  <c r="I7" i="25"/>
  <c r="I5" i="25"/>
  <c r="I14" i="25"/>
  <c r="I16" i="25"/>
  <c r="I4" i="25"/>
  <c r="I6" i="24"/>
  <c r="I4" i="24"/>
  <c r="H14" i="22"/>
  <c r="I4" i="23"/>
  <c r="I7" i="22"/>
  <c r="I10" i="21"/>
  <c r="I12" i="21"/>
  <c r="I11" i="21"/>
  <c r="H13" i="21"/>
  <c r="K8" i="21"/>
  <c r="I4" i="21"/>
  <c r="I7" i="21"/>
  <c r="I5" i="21"/>
  <c r="H15" i="20"/>
  <c r="H18" i="17"/>
  <c r="I4" i="17"/>
  <c r="K4" i="17"/>
  <c r="I17" i="15"/>
  <c r="I7" i="15"/>
  <c r="I12" i="15"/>
  <c r="K4" i="15"/>
  <c r="I13" i="15"/>
  <c r="I14" i="15"/>
  <c r="C23" i="43" l="1"/>
  <c r="C27" i="43"/>
  <c r="C18" i="43"/>
  <c r="C28" i="43"/>
  <c r="C21" i="43"/>
  <c r="C19" i="43"/>
  <c r="C30" i="43"/>
  <c r="C24" i="43"/>
  <c r="C17" i="43"/>
  <c r="C25" i="43"/>
  <c r="C22" i="43"/>
  <c r="J14" i="37"/>
  <c r="K14" i="37" s="1"/>
  <c r="C32" i="43"/>
  <c r="J13" i="35"/>
  <c r="K13" i="35" s="1"/>
  <c r="C31" i="43"/>
  <c r="J13" i="33"/>
  <c r="K13" i="33" s="1"/>
  <c r="C29" i="43"/>
  <c r="J13" i="30"/>
  <c r="K13" i="30" s="1"/>
  <c r="C26" i="43"/>
  <c r="J10" i="24"/>
  <c r="K10" i="24" s="1"/>
  <c r="C20" i="43"/>
  <c r="J15" i="20"/>
  <c r="K15" i="20" s="1"/>
  <c r="C16" i="43"/>
  <c r="J18" i="17"/>
  <c r="K18" i="17" s="1"/>
  <c r="C15" i="43"/>
  <c r="J18" i="15"/>
  <c r="K18" i="15" s="1"/>
  <c r="C14" i="43"/>
  <c r="J13" i="34"/>
  <c r="K13" i="34" s="1"/>
  <c r="J13" i="32"/>
  <c r="K13" i="32" s="1"/>
  <c r="J10" i="31"/>
  <c r="K10" i="31" s="1"/>
  <c r="J13" i="29"/>
  <c r="K13" i="29" s="1"/>
  <c r="J10" i="28"/>
  <c r="K10" i="28" s="1"/>
  <c r="J16" i="27"/>
  <c r="K16" i="27" s="1"/>
  <c r="J10" i="26"/>
  <c r="K10" i="26" s="1"/>
  <c r="J17" i="25"/>
  <c r="K17" i="25" s="1"/>
  <c r="I10" i="23"/>
  <c r="J10" i="23"/>
  <c r="K10" i="23" s="1"/>
  <c r="J13" i="21"/>
  <c r="K13" i="21" s="1"/>
  <c r="J14" i="22"/>
  <c r="K14" i="22" s="1"/>
  <c r="K5" i="15"/>
  <c r="I13" i="35"/>
  <c r="I13" i="33"/>
  <c r="I13" i="30"/>
  <c r="I10" i="26"/>
  <c r="I10" i="24"/>
  <c r="I18" i="17"/>
  <c r="I14" i="37"/>
  <c r="I13" i="34"/>
  <c r="I13" i="32"/>
  <c r="I10" i="31"/>
  <c r="I13" i="29"/>
  <c r="I10" i="28"/>
  <c r="I16" i="27"/>
  <c r="I17" i="25"/>
  <c r="I14" i="22"/>
  <c r="I13" i="21"/>
  <c r="I15" i="20"/>
  <c r="I18" i="15"/>
  <c r="D24" i="43" l="1"/>
  <c r="E24" i="43"/>
  <c r="F24" i="43" s="1"/>
  <c r="D19" i="43"/>
  <c r="E19" i="43"/>
  <c r="F19" i="43" s="1"/>
  <c r="D20" i="43"/>
  <c r="E20" i="43"/>
  <c r="F20" i="43" s="1"/>
  <c r="D26" i="43"/>
  <c r="E26" i="43"/>
  <c r="F26" i="43" s="1"/>
  <c r="D22" i="43"/>
  <c r="E22" i="43"/>
  <c r="F22" i="43" s="1"/>
  <c r="D18" i="43"/>
  <c r="E18" i="43"/>
  <c r="F18" i="43" s="1"/>
  <c r="D31" i="43"/>
  <c r="E31" i="43"/>
  <c r="F31" i="43" s="1"/>
  <c r="D21" i="43"/>
  <c r="E21" i="43"/>
  <c r="F21" i="43" s="1"/>
  <c r="D28" i="43"/>
  <c r="E28" i="43"/>
  <c r="F28" i="43" s="1"/>
  <c r="D25" i="43"/>
  <c r="E25" i="43"/>
  <c r="F25" i="43" s="1"/>
  <c r="D27" i="43"/>
  <c r="E27" i="43"/>
  <c r="F27" i="43" s="1"/>
  <c r="D16" i="43"/>
  <c r="E16" i="43"/>
  <c r="F16" i="43" s="1"/>
  <c r="D30" i="43"/>
  <c r="E30" i="43"/>
  <c r="F30" i="43" s="1"/>
  <c r="D32" i="43"/>
  <c r="E32" i="43"/>
  <c r="F32" i="43" s="1"/>
  <c r="D15" i="43"/>
  <c r="E15" i="43"/>
  <c r="F15" i="43" s="1"/>
  <c r="D29" i="43"/>
  <c r="E29" i="43"/>
  <c r="F29" i="43" s="1"/>
  <c r="D17" i="43"/>
  <c r="E17" i="43"/>
  <c r="F17" i="43" s="1"/>
  <c r="D23" i="43"/>
  <c r="E23" i="43"/>
  <c r="F23" i="43" s="1"/>
  <c r="D14" i="43"/>
  <c r="E14" i="43"/>
  <c r="F14" i="43" s="1"/>
  <c r="C35" i="43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D35" i="43" l="1"/>
  <c r="E35" i="43"/>
  <c r="J49" i="7"/>
  <c r="F34" i="7"/>
  <c r="F49" i="7"/>
  <c r="F35" i="43" l="1"/>
  <c r="F45" i="43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<sst xmlns="http://schemas.openxmlformats.org/spreadsheetml/2006/main" count="1403" uniqueCount="266">
  <si>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</si>
  <si>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</si>
  <si>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</si>
  <si>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</si>
  <si>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</si>
  <si>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</si>
  <si>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</si>
  <si>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</si>
  <si>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</si>
  <si>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</si>
  <si>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</si>
  <si>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</si>
  <si>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</si>
  <si>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</si>
  <si>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</si>
  <si>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</si>
  <si>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</si>
  <si>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</si>
  <si>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</si>
  <si>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</si>
  <si>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</si>
  <si>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</si>
  <si>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</si>
  <si>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</si>
  <si>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</si>
  <si>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</si>
  <si>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Názov položky</t>
  </si>
  <si>
    <t>Spôsob hodnotenia - peňažný malusový</t>
  </si>
  <si>
    <t>EUR s DPH</t>
  </si>
  <si>
    <t>žiadna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</si>
  <si>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</si>
  <si>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</si>
  <si>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</si>
  <si>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</si>
  <si>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</si>
  <si>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</si>
  <si>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Cena spolu bez DPH za 1 mesiac</t>
  </si>
  <si>
    <t>Cena spolu za 48 mesiacov bez DPH</t>
  </si>
  <si>
    <t>Cena spolu za 48 mesiacov s DPH</t>
  </si>
  <si>
    <t>m2</t>
  </si>
  <si>
    <t>1x týždenne</t>
  </si>
  <si>
    <r>
      <t xml:space="preserve">Plocha/m2; ks, hod. </t>
    </r>
    <r>
      <rPr>
        <sz val="12"/>
        <color theme="1"/>
        <rFont val="Calibri"/>
        <family val="2"/>
      </rPr>
      <t>(predpokladné množstvo)</t>
    </r>
  </si>
  <si>
    <t xml:space="preserve">Merná jednotka </t>
  </si>
  <si>
    <t>Frekvencia</t>
  </si>
  <si>
    <t>Jednotková cena  bez DPH</t>
  </si>
  <si>
    <t>Cena spolu s DPH na 1 mesiac</t>
  </si>
  <si>
    <t>1x denne prac. dni</t>
  </si>
  <si>
    <t>1x denne kal. dni</t>
  </si>
  <si>
    <t>umytie svietidiel</t>
  </si>
  <si>
    <t>Názov položky
1. PP</t>
  </si>
  <si>
    <t>Študovňa</t>
  </si>
  <si>
    <t>Predsieň</t>
  </si>
  <si>
    <t>SPOLU</t>
  </si>
  <si>
    <t>Názov položky
1. PP/1.NP/2.NP/3.NP/4.NP</t>
  </si>
  <si>
    <t>Názov položky
1. NP/2.NP/3.NP/4.NP/5.NP</t>
  </si>
  <si>
    <t>Názov položky
1. NP/2.NP/3.NP/4.NP</t>
  </si>
  <si>
    <t>Názov položky
1. NP/2.NP/3.NP.4.NP</t>
  </si>
  <si>
    <t>Názov položky
2. NP/3.NP/4.NP/5.NP</t>
  </si>
  <si>
    <t>Názov položky
1. PP/1.NP/2.NP.3.NP/4.NP</t>
  </si>
  <si>
    <t>Názov položky
2. NP/3.NP/4.NP</t>
  </si>
  <si>
    <t>Názov položky
Prízemie/1.-14. poschodie</t>
  </si>
  <si>
    <t>Miestnosť pre upratovačky</t>
  </si>
  <si>
    <t>Výlevka</t>
  </si>
  <si>
    <t>Átriový dom blok A</t>
  </si>
  <si>
    <t>Átriový dom blok B</t>
  </si>
  <si>
    <t>Átriový dom blok C</t>
  </si>
  <si>
    <t>Átriový dom blok D</t>
  </si>
  <si>
    <t>Átriový dom blok E</t>
  </si>
  <si>
    <t>Átriový dom blok F</t>
  </si>
  <si>
    <t>Átriový dom blok G</t>
  </si>
  <si>
    <t>Átriový dom blok H</t>
  </si>
  <si>
    <t>Átriový dom blok J</t>
  </si>
  <si>
    <t>Átriový dom blok K</t>
  </si>
  <si>
    <t>Átriový dom blok L</t>
  </si>
  <si>
    <t>Átriový dom blok M</t>
  </si>
  <si>
    <t>Átriový dom blok N</t>
  </si>
  <si>
    <t>Átriový dom blok O</t>
  </si>
  <si>
    <t>Átriový dom blok P</t>
  </si>
  <si>
    <t>Átriový dom blok R</t>
  </si>
  <si>
    <t>Átriový dom blok S</t>
  </si>
  <si>
    <t>Átriový dom blok T</t>
  </si>
  <si>
    <t>Výškový budova blok A</t>
  </si>
  <si>
    <t>pozametanie a utretie vlhkou handrou</t>
  </si>
  <si>
    <t>ošetrenie ochranným prostriedkom</t>
  </si>
  <si>
    <t>očistenie zábradlia</t>
  </si>
  <si>
    <t>umytie a utretie *</t>
  </si>
  <si>
    <t>utretie a preleštenie *</t>
  </si>
  <si>
    <t>umytie, utretie a preleštenie *</t>
  </si>
  <si>
    <t>utretie a ošetrenie ochranným prípravkom</t>
  </si>
  <si>
    <t>utretie vlhkou a následne suchou handrou</t>
  </si>
  <si>
    <t>utretie prachu z nábytku</t>
  </si>
  <si>
    <t>očistenie príslušenstva</t>
  </si>
  <si>
    <t>umytie umývadiel</t>
  </si>
  <si>
    <t>umytie WC</t>
  </si>
  <si>
    <t>umytie spŕch</t>
  </si>
  <si>
    <t>umytie, utretie a preleštenie dverí</t>
  </si>
  <si>
    <t>umytie parapetov</t>
  </si>
  <si>
    <t>umytie radiátorov v miestach voľného prístupu</t>
  </si>
  <si>
    <t>vysypanie a výmena smetného vrecka</t>
  </si>
  <si>
    <t xml:space="preserve">umytie, utretie a preleštenie okien </t>
  </si>
  <si>
    <t>odstránenie pavučín</t>
  </si>
  <si>
    <t>čistenie záchytných rohoží</t>
  </si>
  <si>
    <t>pozametanie plochy od hrubej špiny vrátane odstránenia smetí a nečistôt (rôzne odpadky, mach, lístie a pod.)</t>
  </si>
  <si>
    <t>pozametanie podlahy od hrubej špiny a zotretie/vytretie všetkých podlahových plôch a povrchov (vrátane soklov a dverných prahov) mokrou utierkou alebo mopom za použitia čistiacich a dezinfekčných prostriedkov prostriedkov tak, aby bol povrch zbavený vírových či bakteriálnych zárodkov. Ošetrený povrch musí byť zbavený všetkých hrubých nečistôt, nálepiek, žuvačiek a šmúh. Povrch zostáva po úkone vlhký (potrebné zabezpečiť vystražné označenie vlhkého povrchu až do jeho vyschnutia)</t>
  </si>
  <si>
    <t>hĺbkové chemické čistenie - strojové</t>
  </si>
  <si>
    <t>hĺbkové - chemické strojové čistenie tvrdej kameninovej podlahy a následná polymerizácia (súčasťou tohto čistenia je odstránenie hrubých nečistôt pred samotných čistením či už vysatím alebo predzametaním, vrátane ručného dočistenie plôch, kam sa nie je možné strojom dostať)</t>
  </si>
  <si>
    <t>vysávanie</t>
  </si>
  <si>
    <t>vysatie celej plochy od hrubých nečistôt (dodávateľ je povinný zvoliť v závislosti na druhu povrchu vhodný typ hubice vysávača tak, aby závislosti na druhu povrchu vhodný typ hubice vysávača tak, aby predišiel poškodeniu  vysávaného povrchu). V prípade že si to situácia vyžaduje, je súčasťou úkonu premiestnenie ľahšieho nábytku a jeho následné vrátenie na miesto</t>
  </si>
  <si>
    <t>pozametanie od hrubých nečistôt a následné zotretie/vytretie všetkých podlahových plôch a povrchov (vrátane soklov a dverných prahov) vlhkou utierkou alebo mopom za použitia čistiacich prostriedkov tak, aby bol povrch zbavený aj prilepených nečistôt. Povrch zostáva po úkone mierne vlhký (tak aby nedošlo k jeho poškodeniu vlhkosťou)</t>
  </si>
  <si>
    <t>ošetrenie chemickým/prírodným ochranným a konzervačným prostriedkom zvoleným v závislosti na druhu povrchového materiálu</t>
  </si>
  <si>
    <t>utretie povrchových častí zábradlia (madlo, ale aj konštrukcie) vlhkou handrou/utierkou za použitia čistiacich prostriedkov</t>
  </si>
  <si>
    <t>umytie povrchu mokrou cestou s použitím vhodného čistiaceho prostriedku a následné utretie do sucha</t>
  </si>
  <si>
    <t>utretie povrchu vlhou handrou za použitia čistiacich prostriedkov a následné preleštenie suchým spôsobom za účelom odstránenia šmúh a dosiahnutia lesku</t>
  </si>
  <si>
    <t>umytie povrchu mokrou cestou za použitia čistiacich prostriedkov, utretie do sucha a následné preleštenie za účelom odstránenia šmúh a dosiahnutia lesku</t>
  </si>
  <si>
    <t>zotretie celkových plôch a povrchov suchou handrou s cieľom odstránenia nečistôt a prachu a následné ošetrenie vhodným ochranným a konzervačným prípravkom</t>
  </si>
  <si>
    <t>utretie celkových plôch a povrchov vlhkou handrou alebo utierkou za použitia čistiacich prostriedkov s následným utretím suchou handrou tak, aby nebola vlkosťou poškodená/znehodnotená povrchová vrstva</t>
  </si>
  <si>
    <t>zotretie celkových plôch a povrchov nábytku suchou prachovkou tak, aby povrch bol zbavený prachových častíc</t>
  </si>
  <si>
    <t>vysatie celej kobercovej plochy a čalúneného nábytku od hrubých nečistôt a následné čistenie mokrou cestou, tj. extrakčnou metódou, vrátanie vysťahovania a následného nasťahovania ľahkého nábytku. Súčasťou je tiež predčistenie škvŕn. Koberce vysychajú cca 5 až 8 hodín</t>
  </si>
  <si>
    <t>jedná sa o očistenie ** všetkých predmetov/zariadení (okrem osobitne popísaných predmetov/zariadení) nachádzajúcich sa v danom priestore (napr. dvere, osvetlenie, hasiace prístroje, rámy obrazov, hydranty, zásuvky, vypínače, rámy obrazov, lišty elektroinštalácie a pod.). Pri stoličkách sa jedná o očistenie rámov stoličiek vrátane krížov kolieskových stoličiek</t>
  </si>
  <si>
    <t>umytie vnútorných plôch umývadiel s použitím čistiaceho a dezinfekčného prostriedku, vyčistenie sifónov, očistenie a vyleštenie batérií, očistenie/umytie obkladu okolo umývadla vrátane držiakov na mydlo a na utierky. Súčasťou je aj odstránenie stôp vodného kameňa alebo plesní pomocou vhodných chemických prípravkov</t>
  </si>
  <si>
    <t>umytie vnútorných plôch toaletných mís a pisoárov (vrátane plochy pod vodou) záchodovej dosky a splacovadla (aj pri pisoároch) tak, aby bol ich povrch zbavený i prilepených nečistôt a vírových či bakteriálnych zárodkov, očistenie/umytie WC misy z vonkajšej strany, obkladu okolo WC vrátane držiakov na papier a WC kefu. Príslušentsvom sa v tomto prípade má na mysli: svietidlá, zrkadlá, vešiaky, prívodné potrubia, vypínače, splachovač</t>
  </si>
  <si>
    <t>umytie vnútorných plôch sprchovej vaničky, vnútorného obkladu sprchového kúta, dvier sprchového kúta (z vonkajšej aj vnútornej strany) s použitím čistiaceho prostriedku, vyčistenie sifónov, očistenie a vyleštenie batérie, držiaka na mydlo a sprchovej hlavice. Súčasťou je aj odstránenie stôp vodného kameňa alebo plesní pomocou vhodných chemických prípravkov. Vrátane príslušentsva (svietidlá, zrkadlá, vešiaky, zásuvky, tyč na sprchový záves, vypínače)</t>
  </si>
  <si>
    <t>umytie parapetov mokrou cestou s použitím vhodného čistiaceho prostriedku</t>
  </si>
  <si>
    <t>umytie krytov a samotného osvetľovacieho telesa vrátanie prípadnej demontáže a montáže krytov</t>
  </si>
  <si>
    <t>vysypanie/vyprázdnenie koša a vloženie/výmena smetného vrecka (veľkosť vrecka musí byť zvolená v závislosti na veľkosti odpadkového koša)</t>
  </si>
  <si>
    <t>zametanie</t>
  </si>
  <si>
    <t>zametanie a umývanie</t>
  </si>
  <si>
    <t>odstránenie pavučín z povrchu stien, stropu a rohov, z kvetov</t>
  </si>
  <si>
    <t>umytie kuchyniek denné  (aj ubytovaných)</t>
  </si>
  <si>
    <t>umytie kuchyniek týždenné (aj ubytovaných)</t>
  </si>
  <si>
    <t xml:space="preserve">Chodby  </t>
  </si>
  <si>
    <t xml:space="preserve">Kuchynky, kuchynské kúty </t>
  </si>
  <si>
    <t>1x mesačne</t>
  </si>
  <si>
    <t xml:space="preserve">Schodisko </t>
  </si>
  <si>
    <t>zametanie a umývanie - dezinfekcia</t>
  </si>
  <si>
    <t>polievanie kvetov</t>
  </si>
  <si>
    <t>polievanie kvetov na chodbách, schodiskách</t>
  </si>
  <si>
    <t>Sprchy</t>
  </si>
  <si>
    <t>umytie spŕch (21), umytie umývadiel (17), zametanie a umývanie (1), vysypanie a výmena smetného vrecka (26)</t>
  </si>
  <si>
    <t>odstránenie pavučín (28), umytie svietidie (24)l, umytie, utretie a preleštenie dverí (27)</t>
  </si>
  <si>
    <t>umytie WC (20), umytie umývadiel (17), zametanie a umývanie (1), vysypanie a výmena smetného vrecka (26)</t>
  </si>
  <si>
    <t>WC</t>
  </si>
  <si>
    <t>umytie spŕch(21), umytie WC (20), umytie umývadiel (17),  zametanie a umývanie (1), vysypanie a výmena smetného vrecka (26)</t>
  </si>
  <si>
    <t>Sprchy/WC</t>
  </si>
  <si>
    <t>zametanie a umývanie (1), utretie prachu z nábytku (14), v prípade potreby utretie vlhkou a následne suchou handrou (13), vysypanie a výmena smetného vrecka (26)</t>
  </si>
  <si>
    <t>umytie radiátorov v miestach voľného prístupu (25), odstránenie  pavučín (28), umytie, utretie a preleštenie dverí (27)</t>
  </si>
  <si>
    <t>umytie kuchyniek denné (aj ubytovaných) - položka č. 18,vysypanie a výmena smetného vrecka (26), zametanie a umývanie (2)</t>
  </si>
  <si>
    <t>zametanie a umývanie (2)/vysávanie (5) v závislosti od povrchu podlahy, čistenie záchytných rohoží (29), umytie a utretie turniketov (celý povrch rotačnej časti - činnosť č. 9), vysypanie a výmena smetného vrecka (26)</t>
  </si>
  <si>
    <t>umytie kuchyniek týždenné (aj ubytovaných) - položka č. 19, odstránenie pavučín (28), umytie parapetov (23)</t>
  </si>
  <si>
    <t>zametanie a umývanie (2), čistenie záchytných rohoží (29),umytie a utretie turniketov (celý povrch rotačnej časti - činnosť č. 9), vysypanie a výmena smetného vrecka vrátane študovní na danom podlaží (26)</t>
  </si>
  <si>
    <t xml:space="preserve">Schodisko  </t>
  </si>
  <si>
    <t>zametanie a umývanie - dezinfekcia (3), zametanie (schodisko pred vstupom do bloku, činnosť č. 1), očistenie zábradlia (8), odstránenie pavučín (28), polievanie kvetov (30)</t>
  </si>
  <si>
    <t>umytie radiátorov v miestach voľného prístupu (25), očistenie príslušenstva (16)</t>
  </si>
  <si>
    <t>Chodby</t>
  </si>
  <si>
    <t xml:space="preserve">zametanie a umývanie (1) </t>
  </si>
  <si>
    <t>očistenie príslušentsva -steny kabíny,  madlá, zrkadlá, svietidlá, ovládací panel vrátane číselnika a dvere z vonkajšej aj vnútornej strany (16)</t>
  </si>
  <si>
    <t>Vestibul</t>
  </si>
  <si>
    <t xml:space="preserve">Výťah </t>
  </si>
  <si>
    <t>čistenie exteriérových žalúzií vo výškach</t>
  </si>
  <si>
    <t>čistenie mokrou cestou - tepovanie</t>
  </si>
  <si>
    <t>Názov činnosti</t>
  </si>
  <si>
    <t>Podrobná definícia činnosti</t>
  </si>
  <si>
    <t>odstránenie nečistôt z oboch strán, v prípade potreby práca vo výškach</t>
  </si>
  <si>
    <t>c</t>
  </si>
  <si>
    <t>Cena spolu za 36 mesiacov bez DPH</t>
  </si>
  <si>
    <t>Cena spolu za 36 mesiacov s DPH</t>
  </si>
  <si>
    <t>1x denne kal. dni - 30 dní v mesiaci</t>
  </si>
  <si>
    <t>1x denne prac. dni - 20 dní v mesiaci</t>
  </si>
  <si>
    <t>1x týždenne - 4 dni v mesiaci</t>
  </si>
  <si>
    <t>1x mesačne - 1 deň v mesiaci</t>
  </si>
  <si>
    <t>Vysvetlivky:</t>
  </si>
  <si>
    <t>2x týždenne - počas obdobia výučby
1x týždenne - mimo obdobia výučby - obdobie mimo výučby: 20.12. - 20.02., 15.5. - 15.9., +/- 2 dni v závislosti od daného roka</t>
  </si>
  <si>
    <t>Výťahy</t>
  </si>
  <si>
    <t>súbor</t>
  </si>
  <si>
    <t>Telocvična (vysávanie, umývanie)</t>
  </si>
  <si>
    <t>1x denne prac. dni - počas obdobia výučby
3x týždenne - mimo obdobia výučby - obdobie mimo výučby: 20.12. - 20.02., 15.5. - 15.9.. +/- 2 dni v závislosti od daného roka</t>
  </si>
  <si>
    <t>Posilňovňa (vysávanie, umývanie)</t>
  </si>
  <si>
    <t>umytie a vyleštenie skiel</t>
  </si>
  <si>
    <t>1x mesačne - obdobie výučby
bez údržby - mimo obdobia výučby - obdobie mimo výučby: 20.12. - 20.02., 15.5. - 15.9.. +/- 2 dni v závislosti od daného roka</t>
  </si>
  <si>
    <t>ks</t>
  </si>
  <si>
    <t xml:space="preserve">Učebne, študovne, šatne,klubovne </t>
  </si>
  <si>
    <t>Smetné koše</t>
  </si>
  <si>
    <t>Schodisko</t>
  </si>
  <si>
    <t>zametanie a umývanie (2)/vysávanie (5) v závislosti od povrchu podlahy, čistenie záchytných rohoží (29), umytie a utretie turniketov (celý povrch rotačnej časti - činnosť č. 9),  vysypanie a výmena smetného vrecka (26)</t>
  </si>
  <si>
    <t xml:space="preserve">zametanie a umývanie (2) </t>
  </si>
  <si>
    <t>zametanie a umývanie (2), vysypanie a výmena smetného vrecka (26)</t>
  </si>
  <si>
    <t>zametanie a umývanie (2) - zahŕňa odsúvanie/manipuláciu s náradím pri výkone činnosti, cca 20 ks náradia</t>
  </si>
  <si>
    <t>zametanie a umývanie (2), vysypanie a výmena smetného vrecka (26), utretie prachu z nábytku (14)</t>
  </si>
  <si>
    <t>utretie a preleštenie dverí - aj nepohyblivých častí (27)</t>
  </si>
  <si>
    <t xml:space="preserve">
Vstup do Novej budovy Rektorátu</t>
  </si>
  <si>
    <t xml:space="preserve">
Vstup do Starej budovy Rektorátu</t>
  </si>
  <si>
    <t>čistenie záchytných rohoží aj karirohoží pred vstupom (29), umytie a utretie bočných stien (9), odstránenie pavučín (28), utretie prachu  zo stropu priestoru(14)</t>
  </si>
  <si>
    <t>zametanie a umývanie (2), čistenie záchytných rohoží (5), odstránenie pavučín (28)</t>
  </si>
  <si>
    <t>vynášanie smetí (32)</t>
  </si>
  <si>
    <t>pozametanie podlahy od hrubej špiny a zotretie/vytretie všetkých podlahových plôch a povrchov (vrátane soklov a dverných prahov) mokrou utierkou alebo mopom za použitia čistiacich prostriedkov. Ošetrený povrch musí byť zbavený všetkých hrubých nečistôt, nálepiek, žuvačiek a šmúh. Povrch zostáva po úkone vlhký (potrebné zabezpečiť vystražné označenie vlhkého povrchu až do jeho vyschnutia). V prípade postavebného upratovania môže zahŕňať aj manipuláciu s menším nábytkom.</t>
  </si>
  <si>
    <t>upratovanie šatní a telocviční</t>
  </si>
  <si>
    <t xml:space="preserve">táto činnosť zahŕňa viaceré čiastkové čistenie - parkety - pozametanie a utretie vlhkou handrou (6), parkety - ošetrenie ochranným prostriedkom (7), umytie radiátorov v miestach voľného prístupu (25), utretie prachu z nábytku (14), odstránenie pavučín (28), umytie svietidiel (24), očistenie príslušenstva (16) </t>
  </si>
  <si>
    <t>umývanie obkladačiek</t>
  </si>
  <si>
    <t>umytie balkónu</t>
  </si>
  <si>
    <t>umytie a dezinfekcia celej plochy vrátane odstránenia a likvidácie špeciálneho odpadu - vtáčieho trusu, umytie zábradlia a výplne z vnútornej strany</t>
  </si>
  <si>
    <t>umytie chladničky</t>
  </si>
  <si>
    <t>umytie a utretie poličiek vrátane zásuviek a priehradiek, umytie a utretie z vonkajšej aj vnútornej strany vrátane odmrazenia, vyhodenie všetkých potravín, ktoré ostali v chladničke</t>
  </si>
  <si>
    <t>upratovanie izieb po ubytovaných</t>
  </si>
  <si>
    <t xml:space="preserve">pozametanie a umytie dlážky (vrátane priestoru za posteľami), umytie a utretie nábytku - poličiek a stolov (vrátane ostatného nábytku) – umytie z vonkajšej strany, vrátane úchytiek a madiel, utretie a umytie z vnútornej strany vrátane zásuviek (šuplíkov). umytie a utretie zástenky za posteľou, umytie a utretie skríň z vonkajšej strany vrátane úchytiek, z vnútornej strany vrátane poličiek, priehradiek, zásuviek, utretie a umytie postelí vrátane perinákov z vonkajšej aj vnútornej strany, utretie stoličiek (vrátane rámov a krížov, resp. nôh), umytie dverí z vonkajšej aj vnútornej strany vrátane kľučky, zárubne a prahov, umytie príslušenstva – svietidlá, radiátor a prívodné trúbky, vypínače </t>
  </si>
  <si>
    <t>výmena posteľnej bielizne</t>
  </si>
  <si>
    <t>navlečenie a vyzklečenie špinavej posteľnej bielizne v izbách ubytovaných, služba zahŕňa aj premiestenenie posteľnej bielizne zo skladu na jednotlivé izby za pomoci techniky verejného obstarávateľa</t>
  </si>
  <si>
    <t>mimoriadne dezinfekčné práce</t>
  </si>
  <si>
    <t>použitie dezinfekčných prostriedkov tak, aby bol povrch zbavený vírových či bakteriálnych zárodkov, týka sa podláh, obkladačiek, sanity, plôch dverí a kľučiek, turniketov, prípadne ďalšieho nábytku</t>
  </si>
  <si>
    <t>kosenie trávnatých plôch</t>
  </si>
  <si>
    <t>kosenie použitím motorovej kosačky</t>
  </si>
  <si>
    <t>umytie pracovnej dosky a ostatné odkladacie, resp. pracovné plochy, umytie varičov, sporáky – povrch aj gombíky, rúra  - dvierka z vnútornej strany vrátane stien a roštu, umyť umývadlo, umytie batérie vrátane všetkých znakov vodného kameňa, umytie obkladov/olejového náteru za celou dĺžkou pracovnej dosky, varičov/sporákov, umývadla, resp. celého pracovného priestoru</t>
  </si>
  <si>
    <t>umytie povrchu mokrou cestou za použitia čistiacich prostriedkov, utretie do sucha a následné preleštenie za účelom odstránenia šmúh a dosiahnutia lesku. Vrátane sklenených výplní, rámov, žalúzií, z vonkajšej aj vnútornej strany, event. medzipriestor, vrátane položky umytie parapetov (23)</t>
  </si>
  <si>
    <t>Činnosti uvedené v stĺpci "C" sú označené číslom. Toto číslo odkazuje na konkrétnu činnosť podrobne definovanú v hárku "Opis činností"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</si>
  <si>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</si>
  <si>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</si>
  <si>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</si>
  <si>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</si>
  <si>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</si>
  <si>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r>
      <rPr>
        <b/>
        <sz val="12"/>
        <color theme="1"/>
        <rFont val="Corbel"/>
        <family val="2"/>
        <charset val="238"/>
      </rPr>
      <t>Rozlíšenie podniku podľa veľkosti:</t>
    </r>
    <r>
      <rPr>
        <sz val="12"/>
        <color theme="1"/>
        <rFont val="Corbel"/>
        <family val="2"/>
        <charset val="238"/>
      </rPr>
      <t xml:space="preserve">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  </r>
  </si>
  <si>
    <r>
      <rPr>
        <b/>
        <sz val="12"/>
        <color theme="1"/>
        <rFont val="Corbel"/>
        <family val="2"/>
        <charset val="238"/>
      </rPr>
      <t>Zoznam dôverných informácií:</t>
    </r>
    <r>
      <rPr>
        <sz val="12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</t>
    </r>
  </si>
  <si>
    <t>V............., dňa.................</t>
  </si>
  <si>
    <t xml:space="preserve">Príloha č. 2a - Návrh na plnenie kritérií - Upratovacie služby pre Univerzitu Komenského				</t>
  </si>
  <si>
    <t>Časť č. 1 - Pravidelné upratovacie služby</t>
  </si>
  <si>
    <t>Výšková budova blok B</t>
  </si>
  <si>
    <t>Rektorát</t>
  </si>
  <si>
    <t>odstránenie nečistôt zametaním alebo vysávaním, týka sa aj karirohoží, potrebné je aj presunúť rohože a odstrániť hrubé nečistoty pod rohožami zametním/umývaním</t>
  </si>
  <si>
    <t>umytie celej plochy/rebier radiátorov, priestorov medzi rebrami a prívodných potrubí mokrou cestou s použitím vhodného čistiaceho a prívodných potrubí mokrou cestou s použitím vhodného čistiaceho prostriedku</t>
  </si>
  <si>
    <t>umytie povrchu mokrou cestou za použitia čistiacich prostriedkov, utretie do sucha a následné preleštenie za účelom odstránenia šmúh a dosiahnutia lesku. Umytie dverí z vonkajšej aj vnútornej strany, vrátane kľučky, zárubne, prahov</t>
  </si>
  <si>
    <t>umytie skriniek z vonkajšej strany (vrátane úchytiek), umytie skriniek z vnútornej strany (vrátane poličiek), vysýpanie odpadkov, resp. výmena smetného vreca (sáčka), umytie podlahy vrátane odstránenia žuvačiek a odpadkov, odstránenie pavučín, umytie parapetov a radiátorov. 
Príslušentsvom sa v tomto prípade má na mysli: svietidlá, zrkadlá, vešiaky, prívodné potrubia, vypínače</t>
  </si>
  <si>
    <t>Kritérium č. 1 - Celková cena za predmet zákazky v eur s DPH</t>
  </si>
  <si>
    <t>Kritérium č. 2 - Garantovaná hodinová mzda</t>
  </si>
  <si>
    <t>Uchádzač uvedie garantovanú hodinovú mzdu, ktorá bude počas trvania zákazky vyplácaná pracovníkom podieľajúcim sa na plnení zákazky. Podrobne pozri časť V súťažnýc podkladov.</t>
  </si>
  <si>
    <t>Získaný peňažný bonus za kritérium č. 2</t>
  </si>
  <si>
    <t>Kritérium č. 2 - Skúsenosti manažéra</t>
  </si>
  <si>
    <t>Uchádzač uvedie počet bodov získaných v dotazníkoch spokojnosti. Podrobne pozri časť V súťažných podkladov.</t>
  </si>
  <si>
    <t>Získaný peňažný bonus za kritérium č. 3</t>
  </si>
  <si>
    <t>Cena na účely vyhodnotenia ponúk</t>
  </si>
  <si>
    <t>Podpis</t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</si>
  <si>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A</t>
    </r>
  </si>
  <si>
    <r>
      <t xml:space="preserve">Vykonávané činnosti - </t>
    </r>
    <r>
      <rPr>
        <sz val="12"/>
        <color theme="1"/>
        <rFont val="Corbel"/>
        <family val="2"/>
        <charset val="238"/>
      </rPr>
      <t>podrobná definícia činnosti je uvedená v hárku "Opis činností". Číslo v zátvorke označuje konkrétnu činnosť z tohto hárku.</t>
    </r>
  </si>
  <si>
    <r>
      <t xml:space="preserve">Plocha/m2; ks, hod. </t>
    </r>
    <r>
      <rPr>
        <sz val="12"/>
        <color theme="1"/>
        <rFont val="Corbel"/>
        <family val="2"/>
        <charset val="238"/>
      </rPr>
      <t>(predpokladné množstvo)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</si>
  <si>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B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</si>
  <si>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C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</si>
  <si>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D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</si>
  <si>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E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</si>
  <si>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F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</si>
  <si>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Výšková budova blok B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</si>
  <si>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Výšková budova blok A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</si>
  <si>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T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</si>
  <si>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S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</si>
  <si>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R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</si>
  <si>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P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</si>
  <si>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O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</si>
  <si>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N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</si>
  <si>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M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</si>
  <si>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L</t>
    </r>
  </si>
  <si>
    <r>
      <t xml:space="preserve">Pravidelné upratovacie služby
</t>
    </r>
    <r>
      <rPr>
        <sz val="16"/>
        <color theme="9" tint="-0.249977111117893"/>
        <rFont val="Calibri Light"/>
        <family val="2"/>
      </rPr>
      <t>Internáty Mlynská dolina - Átriový dom blok K</t>
    </r>
  </si>
  <si>
    <r>
      <t xml:space="preserve">Vykonávané činnosti - </t>
    </r>
    <r>
      <rPr>
        <sz val="12"/>
        <color theme="1"/>
        <rFont val="Calibri"/>
        <family val="2"/>
      </rPr>
      <t>podrobná definícia činnosti je uvedená v hárku "Opis činností". Číslo v zátvorke označuje konkrétnu činnosť z tohto hárku.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</si>
  <si>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J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</si>
  <si>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H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</si>
  <si>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G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</si>
  <si>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Budovy Rektorátu, Šafárikovo nám. 6</t>
    </r>
  </si>
  <si>
    <t>umytie radiátorov v miestach voľného prístupu (25), odstránenie pavučín (28), umytie a preleštenie dverí (27)</t>
  </si>
  <si>
    <t>zametanie a umývanie (2), umytie umývadiel (17), očistenie príslušenstva (16)</t>
  </si>
  <si>
    <t>zametanie a umývanie (2), očistenie príslušenstva (16)</t>
  </si>
  <si>
    <t>V riadkoch, kde verejný obstarávateľ počíta s rôznou periodicitou poskytovania služieb počas obdobia výučby a mimo obdobia výučby je použitá priemerná frekvencia poskytovania služieb, ktorá vstupuje do stanovenia mesačnej ceny za poskytovanie služieb.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</si>
</sst>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"/>
    <numFmt numFmtId="166" formatCode="#,##0.00_ ;[Red]\-#,##0.00\ "/>
    <numFmt numFmtId="167" formatCode="#,##0.00\ &quot;€&quot;"/>
    <numFmt numFmtId="168" formatCode="#,##0_ ;[Red]\-#,##0\ "/>
  </numFmts>
  <fonts count="29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color theme="1"/>
      <name val="Calibri"/>
      <family val="2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orbel"/>
      <family val="2"/>
      <charset val="238"/>
    </font>
    <font>
      <b/>
      <sz val="16"/>
      <color theme="1"/>
      <name val="Corbel "/>
      <charset val="238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6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6"/>
      <color theme="9" tint="-0.249977111117893"/>
      <name val="Corbel"/>
      <family val="2"/>
      <charset val="238"/>
    </font>
    <font>
      <sz val="16"/>
      <color theme="9" tint="-0.249977111117893"/>
      <name val="Corbel"/>
      <family val="2"/>
      <charset val="238"/>
    </font>
    <font>
      <b/>
      <sz val="12"/>
      <color rgb="FF000000"/>
      <name val="Corbel"/>
      <family val="2"/>
      <charset val="238"/>
    </font>
    <font>
      <b/>
      <sz val="16"/>
      <color theme="9" tint="-0.249977111117893"/>
      <name val="Calibri Light"/>
      <family val="2"/>
      <charset val="238"/>
    </font>
    <font>
      <sz val="16"/>
      <color theme="9" tint="-0.249977111117893"/>
      <name val="Calibri Light"/>
      <family val="2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orbel"/>
    </font>
    <font>
      <b/>
      <sz val="16"/>
      <color theme="1"/>
      <name val="Corbel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2" borderId="2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31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26" xfId="0" applyFill="1" applyBorder="1" applyAlignment="1" applyProtection="1">
      <alignment horizontal="center" wrapText="1"/>
      <protection hidden="1"/>
    </xf>
    <xf numFmtId="0" fontId="4" fillId="3" borderId="27" xfId="0" applyFont="1" applyFill="1" applyBorder="1" applyAlignment="1" applyProtection="1">
      <alignment wrapText="1"/>
      <protection hidden="1"/>
    </xf>
    <xf numFmtId="0" fontId="4" fillId="3" borderId="28" xfId="0" applyFont="1" applyFill="1" applyBorder="1" applyAlignment="1" applyProtection="1">
      <alignment wrapText="1"/>
      <protection hidden="1"/>
    </xf>
    <xf numFmtId="0" fontId="4" fillId="3" borderId="29" xfId="0" applyFont="1" applyFill="1" applyBorder="1" applyAlignment="1" applyProtection="1">
      <alignment wrapText="1"/>
      <protection hidden="1"/>
    </xf>
    <xf numFmtId="0" fontId="4" fillId="3" borderId="24" xfId="0" applyFont="1" applyFill="1" applyBorder="1" applyAlignment="1" applyProtection="1">
      <alignment wrapText="1"/>
      <protection hidden="1"/>
    </xf>
    <xf numFmtId="0" fontId="4" fillId="3" borderId="26" xfId="0" applyFont="1" applyFill="1" applyBorder="1" applyAlignment="1" applyProtection="1">
      <alignment wrapText="1"/>
      <protection hidden="1"/>
    </xf>
    <xf numFmtId="0" fontId="0" fillId="3" borderId="21" xfId="0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wrapText="1"/>
      <protection locked="0" hidden="1"/>
    </xf>
    <xf numFmtId="0" fontId="0" fillId="0" borderId="15" xfId="0" applyBorder="1" applyAlignment="1" applyProtection="1">
      <alignment wrapText="1"/>
      <protection locked="0" hidden="1"/>
    </xf>
    <xf numFmtId="2" fontId="0" fillId="0" borderId="15" xfId="2" applyNumberFormat="1" applyFont="1" applyFill="1" applyBorder="1" applyAlignment="1" applyProtection="1">
      <alignment wrapText="1"/>
      <protection locked="0" hidden="1"/>
    </xf>
    <xf numFmtId="0" fontId="3" fillId="0" borderId="15" xfId="1" applyFont="1" applyFill="1" applyBorder="1" applyProtection="1">
      <protection locked="0" hidden="1"/>
    </xf>
    <xf numFmtId="2" fontId="0" fillId="0" borderId="31" xfId="2" applyNumberFormat="1" applyFont="1" applyFill="1" applyBorder="1" applyAlignment="1" applyProtection="1">
      <alignment wrapText="1"/>
      <protection locked="0" hidden="1"/>
    </xf>
    <xf numFmtId="2" fontId="0" fillId="3" borderId="31" xfId="0" applyNumberFormat="1" applyFill="1" applyBorder="1" applyProtection="1">
      <protection hidden="1"/>
    </xf>
    <xf numFmtId="2" fontId="0" fillId="3" borderId="4" xfId="0" applyNumberFormat="1" applyFill="1" applyBorder="1" applyProtection="1">
      <protection hidden="1"/>
    </xf>
    <xf numFmtId="2" fontId="0" fillId="3" borderId="38" xfId="0" applyNumberFormat="1" applyFill="1" applyBorder="1" applyProtection="1">
      <protection hidden="1"/>
    </xf>
    <xf numFmtId="0" fontId="0" fillId="0" borderId="5" xfId="0" applyBorder="1" applyAlignment="1" applyProtection="1">
      <alignment wrapText="1"/>
      <protection locked="0" hidden="1"/>
    </xf>
    <xf numFmtId="0" fontId="0" fillId="0" borderId="4" xfId="0" applyBorder="1" applyAlignment="1" applyProtection="1">
      <alignment wrapText="1"/>
      <protection locked="0" hidden="1"/>
    </xf>
    <xf numFmtId="2" fontId="0" fillId="0" borderId="4" xfId="2" applyNumberFormat="1" applyFont="1" applyFill="1" applyBorder="1" applyAlignment="1" applyProtection="1">
      <alignment wrapText="1"/>
      <protection locked="0" hidden="1"/>
    </xf>
    <xf numFmtId="2" fontId="0" fillId="0" borderId="18" xfId="2" applyNumberFormat="1" applyFont="1" applyFill="1" applyBorder="1" applyAlignment="1" applyProtection="1">
      <alignment wrapText="1"/>
      <protection locked="0" hidden="1"/>
    </xf>
    <xf numFmtId="2" fontId="0" fillId="3" borderId="18" xfId="0" applyNumberFormat="1" applyFill="1" applyBorder="1" applyProtection="1">
      <protection hidden="1"/>
    </xf>
    <xf numFmtId="0" fontId="0" fillId="0" borderId="12" xfId="0" applyBorder="1" applyAlignment="1" applyProtection="1">
      <alignment wrapText="1"/>
      <protection locked="0" hidden="1"/>
    </xf>
    <xf numFmtId="0" fontId="0" fillId="0" borderId="13" xfId="0" applyBorder="1" applyAlignment="1" applyProtection="1">
      <alignment wrapText="1"/>
      <protection locked="0" hidden="1"/>
    </xf>
    <xf numFmtId="2" fontId="0" fillId="0" borderId="13" xfId="2" applyNumberFormat="1" applyFont="1" applyFill="1" applyBorder="1" applyAlignment="1" applyProtection="1">
      <alignment wrapText="1"/>
      <protection locked="0" hidden="1"/>
    </xf>
    <xf numFmtId="2" fontId="0" fillId="0" borderId="30" xfId="2" applyNumberFormat="1" applyFont="1" applyFill="1" applyBorder="1" applyAlignment="1" applyProtection="1">
      <alignment wrapText="1"/>
      <protection locked="0" hidden="1"/>
    </xf>
    <xf numFmtId="0" fontId="0" fillId="3" borderId="22" xfId="0" applyFill="1" applyBorder="1" applyProtection="1"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8" xfId="0" applyFill="1" applyBorder="1" applyAlignment="1" applyProtection="1">
      <alignment wrapText="1"/>
      <protection hidden="1"/>
    </xf>
    <xf numFmtId="2" fontId="0" fillId="3" borderId="32" xfId="0" applyNumberFormat="1" applyFill="1" applyBorder="1" applyAlignment="1" applyProtection="1">
      <alignment wrapText="1"/>
      <protection hidden="1"/>
    </xf>
    <xf numFmtId="2" fontId="0" fillId="3" borderId="32" xfId="0" applyNumberFormat="1" applyFill="1" applyBorder="1" applyProtection="1">
      <protection hidden="1"/>
    </xf>
    <xf numFmtId="2" fontId="0" fillId="3" borderId="8" xfId="0" applyNumberFormat="1" applyFill="1" applyBorder="1" applyProtection="1">
      <protection hidden="1"/>
    </xf>
    <xf numFmtId="0" fontId="0" fillId="3" borderId="39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8" xfId="0" applyFill="1" applyBorder="1" applyAlignment="1" applyProtection="1">
      <alignment horizontal="center"/>
      <protection hidden="1"/>
    </xf>
    <xf numFmtId="2" fontId="0" fillId="0" borderId="5" xfId="0" applyNumberFormat="1" applyBorder="1" applyProtection="1">
      <protection locked="0" hidden="1"/>
    </xf>
    <xf numFmtId="2" fontId="0" fillId="4" borderId="6" xfId="0" applyNumberFormat="1" applyFill="1" applyBorder="1" applyProtection="1">
      <protection hidden="1"/>
    </xf>
    <xf numFmtId="2" fontId="0" fillId="3" borderId="6" xfId="0" applyNumberFormat="1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3" borderId="32" xfId="0" applyFill="1" applyBorder="1" applyAlignment="1" applyProtection="1">
      <alignment horizontal="center"/>
      <protection hidden="1"/>
    </xf>
    <xf numFmtId="0" fontId="0" fillId="4" borderId="27" xfId="0" applyFill="1" applyBorder="1" applyProtection="1">
      <protection hidden="1"/>
    </xf>
    <xf numFmtId="0" fontId="0" fillId="4" borderId="28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horizontal="center" wrapText="1"/>
      <protection hidden="1"/>
    </xf>
    <xf numFmtId="165" fontId="4" fillId="4" borderId="28" xfId="0" applyNumberFormat="1" applyFont="1" applyFill="1" applyBorder="1" applyAlignment="1" applyProtection="1">
      <alignment wrapText="1"/>
      <protection hidden="1"/>
    </xf>
    <xf numFmtId="2" fontId="4" fillId="4" borderId="28" xfId="0" applyNumberFormat="1" applyFont="1" applyFill="1" applyBorder="1" applyAlignment="1" applyProtection="1">
      <alignment wrapText="1"/>
      <protection hidden="1"/>
    </xf>
    <xf numFmtId="165" fontId="4" fillId="4" borderId="29" xfId="0" applyNumberFormat="1" applyFont="1" applyFill="1" applyBorder="1" applyAlignment="1" applyProtection="1">
      <alignment wrapText="1"/>
      <protection hidden="1"/>
    </xf>
    <xf numFmtId="0" fontId="0" fillId="7" borderId="5" xfId="0" applyFill="1" applyBorder="1" applyAlignment="1" applyProtection="1">
      <alignment wrapText="1"/>
      <protection hidden="1"/>
    </xf>
    <xf numFmtId="0" fontId="0" fillId="7" borderId="6" xfId="0" applyFill="1" applyBorder="1" applyAlignment="1" applyProtection="1">
      <alignment wrapText="1"/>
      <protection hidden="1"/>
    </xf>
    <xf numFmtId="0" fontId="0" fillId="6" borderId="5" xfId="0" applyFill="1" applyBorder="1" applyAlignment="1" applyProtection="1">
      <alignment wrapText="1"/>
      <protection hidden="1"/>
    </xf>
    <xf numFmtId="0" fontId="0" fillId="6" borderId="6" xfId="0" applyFill="1" applyBorder="1" applyAlignment="1" applyProtection="1">
      <alignment wrapText="1"/>
      <protection hidden="1"/>
    </xf>
    <xf numFmtId="0" fontId="0" fillId="7" borderId="17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18" xfId="0" applyFill="1" applyBorder="1" applyAlignment="1" applyProtection="1">
      <alignment wrapText="1"/>
      <protection hidden="1"/>
    </xf>
    <xf numFmtId="2" fontId="0" fillId="5" borderId="5" xfId="0" applyNumberFormat="1" applyFill="1" applyBorder="1" applyProtection="1">
      <protection hidden="1"/>
    </xf>
    <xf numFmtId="2" fontId="0" fillId="7" borderId="6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2" fontId="0" fillId="7" borderId="6" xfId="0" applyNumberFormat="1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30" xfId="0" applyFill="1" applyBorder="1" applyAlignment="1" applyProtection="1">
      <alignment wrapText="1"/>
      <protection hidden="1"/>
    </xf>
    <xf numFmtId="0" fontId="0" fillId="7" borderId="27" xfId="0" applyFill="1" applyBorder="1" applyProtection="1">
      <protection hidden="1"/>
    </xf>
    <xf numFmtId="0" fontId="0" fillId="7" borderId="28" xfId="0" applyFill="1" applyBorder="1" applyAlignment="1" applyProtection="1">
      <alignment wrapText="1"/>
      <protection hidden="1"/>
    </xf>
    <xf numFmtId="2" fontId="0" fillId="7" borderId="28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0" fontId="0" fillId="8" borderId="5" xfId="0" applyFill="1" applyBorder="1" applyAlignment="1" applyProtection="1">
      <alignment wrapText="1"/>
      <protection hidden="1"/>
    </xf>
    <xf numFmtId="0" fontId="0" fillId="8" borderId="6" xfId="0" applyFill="1" applyBorder="1" applyAlignment="1" applyProtection="1">
      <alignment wrapText="1"/>
      <protection hidden="1"/>
    </xf>
    <xf numFmtId="0" fontId="0" fillId="9" borderId="5" xfId="0" applyFill="1" applyBorder="1" applyAlignment="1" applyProtection="1">
      <alignment wrapText="1"/>
      <protection hidden="1"/>
    </xf>
    <xf numFmtId="0" fontId="0" fillId="9" borderId="6" xfId="0" applyFill="1" applyBorder="1" applyAlignment="1" applyProtection="1">
      <alignment wrapText="1"/>
      <protection hidden="1"/>
    </xf>
    <xf numFmtId="0" fontId="0" fillId="8" borderId="17" xfId="0" applyFill="1" applyBorder="1" applyProtection="1">
      <protection hidden="1"/>
    </xf>
    <xf numFmtId="0" fontId="0" fillId="8" borderId="6" xfId="0" applyFill="1" applyBorder="1" applyProtection="1">
      <protection hidden="1"/>
    </xf>
    <xf numFmtId="0" fontId="0" fillId="8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0" fillId="9" borderId="18" xfId="0" applyFill="1" applyBorder="1" applyAlignment="1" applyProtection="1">
      <alignment wrapText="1"/>
      <protection hidden="1"/>
    </xf>
    <xf numFmtId="2" fontId="0" fillId="8" borderId="6" xfId="0" applyNumberFormat="1" applyFill="1" applyBorder="1" applyAlignment="1" applyProtection="1">
      <alignment wrapText="1"/>
      <protection hidden="1"/>
    </xf>
    <xf numFmtId="2" fontId="0" fillId="9" borderId="6" xfId="0" applyNumberFormat="1" applyFill="1" applyBorder="1" applyAlignment="1" applyProtection="1">
      <alignment wrapText="1"/>
      <protection hidden="1"/>
    </xf>
    <xf numFmtId="2" fontId="0" fillId="8" borderId="6" xfId="0" applyNumberFormat="1" applyFill="1" applyBorder="1" applyProtection="1">
      <protection hidden="1"/>
    </xf>
    <xf numFmtId="0" fontId="0" fillId="8" borderId="7" xfId="0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0" fillId="9" borderId="32" xfId="0" applyFill="1" applyBorder="1" applyAlignment="1" applyProtection="1">
      <alignment wrapText="1"/>
      <protection hidden="1"/>
    </xf>
    <xf numFmtId="0" fontId="0" fillId="8" borderId="27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0" fontId="7" fillId="10" borderId="4" xfId="3" applyFont="1" applyFill="1" applyBorder="1" applyAlignment="1">
      <alignment horizontal="left" vertical="center" wrapText="1"/>
    </xf>
    <xf numFmtId="0" fontId="7" fillId="0" borderId="4" xfId="3" applyFont="1" applyBorder="1" applyAlignment="1">
      <alignment horizontal="left" vertical="center" wrapText="1"/>
    </xf>
    <xf numFmtId="0" fontId="2" fillId="0" borderId="0" xfId="3" applyFont="1" applyAlignment="1">
      <alignment vertical="center"/>
    </xf>
    <xf numFmtId="166" fontId="2" fillId="0" borderId="0" xfId="3" applyNumberFormat="1" applyFont="1" applyAlignment="1">
      <alignment vertical="center"/>
    </xf>
    <xf numFmtId="0" fontId="7" fillId="0" borderId="0" xfId="3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3" applyFont="1" applyAlignment="1">
      <alignment vertical="center"/>
    </xf>
    <xf numFmtId="0" fontId="1" fillId="0" borderId="0" xfId="3" applyFont="1"/>
    <xf numFmtId="2" fontId="1" fillId="0" borderId="0" xfId="3" applyNumberFormat="1" applyFont="1" applyAlignment="1">
      <alignment wrapText="1"/>
    </xf>
    <xf numFmtId="0" fontId="1" fillId="0" borderId="0" xfId="3" applyFont="1" applyAlignment="1">
      <alignment wrapText="1"/>
    </xf>
    <xf numFmtId="167" fontId="1" fillId="0" borderId="0" xfId="2" applyNumberFormat="1" applyFont="1" applyAlignment="1">
      <alignment horizontal="center" vertical="center"/>
    </xf>
    <xf numFmtId="0" fontId="1" fillId="0" borderId="0" xfId="3" applyFont="1" applyAlignment="1" applyProtection="1">
      <alignment wrapText="1"/>
      <protection locked="0"/>
    </xf>
    <xf numFmtId="0" fontId="0" fillId="0" borderId="0" xfId="0" applyAlignment="1">
      <alignment vertical="center" wrapText="1"/>
    </xf>
    <xf numFmtId="0" fontId="10" fillId="0" borderId="0" xfId="0" applyFont="1"/>
    <xf numFmtId="167" fontId="10" fillId="0" borderId="4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4" xfId="0" applyFont="1" applyBorder="1"/>
    <xf numFmtId="0" fontId="12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167" fontId="10" fillId="0" borderId="6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167" fontId="10" fillId="0" borderId="13" xfId="0" applyNumberFormat="1" applyFont="1" applyBorder="1" applyAlignment="1">
      <alignment horizontal="center"/>
    </xf>
    <xf numFmtId="167" fontId="10" fillId="0" borderId="53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/>
    </xf>
    <xf numFmtId="167" fontId="10" fillId="0" borderId="28" xfId="0" applyNumberFormat="1" applyFont="1" applyBorder="1" applyAlignment="1">
      <alignment horizontal="center" vertical="center"/>
    </xf>
    <xf numFmtId="167" fontId="14" fillId="0" borderId="52" xfId="0" applyNumberFormat="1" applyFont="1" applyBorder="1"/>
    <xf numFmtId="167" fontId="14" fillId="0" borderId="29" xfId="0" applyNumberFormat="1" applyFont="1" applyBorder="1" applyAlignment="1">
      <alignment horizontal="right" vertical="center"/>
    </xf>
    <xf numFmtId="0" fontId="17" fillId="10" borderId="4" xfId="0" applyFont="1" applyFill="1" applyBorder="1" applyAlignment="1">
      <alignment vertical="center"/>
    </xf>
    <xf numFmtId="0" fontId="17" fillId="10" borderId="4" xfId="0" applyFont="1" applyFill="1" applyBorder="1" applyAlignment="1">
      <alignment vertical="center" wrapText="1"/>
    </xf>
    <xf numFmtId="0" fontId="18" fillId="0" borderId="4" xfId="0" applyFont="1" applyBorder="1"/>
    <xf numFmtId="0" fontId="18" fillId="0" borderId="4" xfId="0" applyFont="1" applyBorder="1" applyAlignment="1">
      <alignment wrapText="1"/>
    </xf>
    <xf numFmtId="0" fontId="18" fillId="11" borderId="4" xfId="0" applyFont="1" applyFill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11" borderId="4" xfId="0" applyFont="1" applyFill="1" applyBorder="1" applyAlignment="1">
      <alignment horizontal="left" vertical="center" wrapText="1"/>
    </xf>
    <xf numFmtId="0" fontId="18" fillId="11" borderId="4" xfId="0" applyFont="1" applyFill="1" applyBorder="1" applyAlignment="1">
      <alignment horizontal="left" vertical="center"/>
    </xf>
    <xf numFmtId="0" fontId="18" fillId="11" borderId="4" xfId="0" applyFont="1" applyFill="1" applyBorder="1" applyAlignment="1">
      <alignment vertical="center"/>
    </xf>
    <xf numFmtId="0" fontId="15" fillId="0" borderId="4" xfId="0" applyFont="1" applyBorder="1"/>
    <xf numFmtId="0" fontId="18" fillId="0" borderId="0" xfId="0" applyFont="1"/>
    <xf numFmtId="0" fontId="10" fillId="0" borderId="0" xfId="3" applyFont="1" applyAlignment="1">
      <alignment vertical="center"/>
    </xf>
    <xf numFmtId="0" fontId="12" fillId="10" borderId="4" xfId="3" applyFont="1" applyFill="1" applyBorder="1" applyAlignment="1">
      <alignment horizontal="left" vertical="center" wrapText="1"/>
    </xf>
    <xf numFmtId="0" fontId="12" fillId="10" borderId="13" xfId="3" applyFont="1" applyFill="1" applyBorder="1" applyAlignment="1">
      <alignment horizontal="left" vertical="center" wrapText="1"/>
    </xf>
    <xf numFmtId="0" fontId="12" fillId="10" borderId="41" xfId="0" applyFont="1" applyFill="1" applyBorder="1" applyAlignment="1">
      <alignment horizontal="center" vertical="center" wrapText="1"/>
    </xf>
    <xf numFmtId="0" fontId="12" fillId="10" borderId="4" xfId="3" applyFont="1" applyFill="1" applyBorder="1" applyAlignment="1">
      <alignment horizontal="center" vertical="center" wrapText="1"/>
    </xf>
    <xf numFmtId="0" fontId="10" fillId="0" borderId="4" xfId="3" applyFont="1" applyBorder="1" applyAlignment="1">
      <alignment vertical="center" wrapText="1"/>
    </xf>
    <xf numFmtId="166" fontId="16" fillId="0" borderId="4" xfId="3" applyNumberFormat="1" applyFont="1" applyBorder="1" applyAlignment="1">
      <alignment horizontal="right" vertical="center"/>
    </xf>
    <xf numFmtId="0" fontId="10" fillId="0" borderId="4" xfId="3" applyFont="1" applyBorder="1" applyAlignment="1">
      <alignment horizontal="center" vertical="center"/>
    </xf>
    <xf numFmtId="0" fontId="10" fillId="0" borderId="4" xfId="3" applyFont="1" applyBorder="1" applyAlignment="1">
      <alignment vertical="center"/>
    </xf>
    <xf numFmtId="167" fontId="10" fillId="6" borderId="4" xfId="3" applyNumberFormat="1" applyFont="1" applyFill="1" applyBorder="1" applyAlignment="1" applyProtection="1">
      <alignment horizontal="center" vertical="center"/>
      <protection locked="0"/>
    </xf>
    <xf numFmtId="167" fontId="10" fillId="0" borderId="4" xfId="3" applyNumberFormat="1" applyFont="1" applyBorder="1" applyAlignment="1">
      <alignment horizontal="center" vertical="center"/>
    </xf>
    <xf numFmtId="2" fontId="12" fillId="0" borderId="4" xfId="3" applyNumberFormat="1" applyFont="1" applyBorder="1" applyAlignment="1">
      <alignment horizontal="center" vertical="center"/>
    </xf>
    <xf numFmtId="167" fontId="12" fillId="0" borderId="4" xfId="3" applyNumberFormat="1" applyFont="1" applyBorder="1" applyAlignment="1">
      <alignment horizontal="center" vertical="center"/>
    </xf>
    <xf numFmtId="0" fontId="10" fillId="6" borderId="4" xfId="3" applyFont="1" applyFill="1" applyBorder="1" applyAlignment="1" applyProtection="1">
      <alignment horizontal="center" vertical="center"/>
      <protection locked="0"/>
    </xf>
    <xf numFmtId="0" fontId="12" fillId="0" borderId="0" xfId="3" applyFont="1" applyAlignment="1">
      <alignment vertical="center"/>
    </xf>
    <xf numFmtId="0" fontId="10" fillId="11" borderId="4" xfId="3" applyFont="1" applyFill="1" applyBorder="1" applyAlignment="1">
      <alignment wrapText="1"/>
    </xf>
    <xf numFmtId="0" fontId="10" fillId="11" borderId="4" xfId="3" applyFont="1" applyFill="1" applyBorder="1" applyAlignment="1">
      <alignment vertical="center" wrapText="1"/>
    </xf>
    <xf numFmtId="166" fontId="16" fillId="0" borderId="4" xfId="3" applyNumberFormat="1" applyFont="1" applyBorder="1" applyAlignment="1">
      <alignment horizontal="center"/>
    </xf>
    <xf numFmtId="0" fontId="10" fillId="0" borderId="4" xfId="3" applyFont="1" applyBorder="1" applyAlignment="1">
      <alignment wrapText="1"/>
    </xf>
    <xf numFmtId="167" fontId="10" fillId="6" borderId="4" xfId="2" applyNumberFormat="1" applyFont="1" applyFill="1" applyBorder="1" applyAlignment="1" applyProtection="1">
      <alignment horizontal="center" vertical="center" wrapText="1"/>
      <protection locked="0"/>
    </xf>
    <xf numFmtId="167" fontId="10" fillId="0" borderId="4" xfId="2" applyNumberFormat="1" applyFont="1" applyBorder="1" applyAlignment="1">
      <alignment horizontal="center" vertical="center"/>
    </xf>
    <xf numFmtId="167" fontId="10" fillId="6" borderId="4" xfId="2" applyNumberFormat="1" applyFont="1" applyFill="1" applyBorder="1" applyAlignment="1" applyProtection="1">
      <alignment horizontal="center" vertical="center"/>
      <protection locked="0"/>
    </xf>
    <xf numFmtId="166" fontId="16" fillId="0" borderId="4" xfId="3" applyNumberFormat="1" applyFont="1" applyBorder="1" applyAlignment="1">
      <alignment horizontal="center" vertical="center"/>
    </xf>
    <xf numFmtId="0" fontId="10" fillId="0" borderId="4" xfId="3" applyFont="1" applyBorder="1"/>
    <xf numFmtId="168" fontId="16" fillId="0" borderId="4" xfId="3" applyNumberFormat="1" applyFont="1" applyBorder="1" applyAlignment="1">
      <alignment horizontal="center" vertical="center"/>
    </xf>
    <xf numFmtId="167" fontId="10" fillId="0" borderId="4" xfId="2" applyNumberFormat="1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/>
    </xf>
    <xf numFmtId="0" fontId="10" fillId="11" borderId="4" xfId="3" applyFont="1" applyFill="1" applyBorder="1"/>
    <xf numFmtId="167" fontId="12" fillId="0" borderId="4" xfId="2" applyNumberFormat="1" applyFont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21" fillId="12" borderId="17" xfId="0" applyFont="1" applyFill="1" applyBorder="1" applyAlignment="1">
      <alignment horizontal="center" vertical="center" wrapText="1"/>
    </xf>
    <xf numFmtId="0" fontId="12" fillId="0" borderId="4" xfId="3" applyFont="1" applyBorder="1" applyAlignment="1">
      <alignment horizontal="left" vertical="center" wrapText="1"/>
    </xf>
    <xf numFmtId="0" fontId="10" fillId="0" borderId="4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2" fontId="18" fillId="0" borderId="4" xfId="0" applyNumberFormat="1" applyFont="1" applyBorder="1"/>
    <xf numFmtId="2" fontId="18" fillId="0" borderId="0" xfId="0" applyNumberFormat="1" applyFont="1"/>
    <xf numFmtId="0" fontId="24" fillId="10" borderId="4" xfId="3" applyFont="1" applyFill="1" applyBorder="1" applyAlignment="1">
      <alignment horizontal="left" vertical="center" wrapText="1"/>
    </xf>
    <xf numFmtId="0" fontId="24" fillId="10" borderId="13" xfId="3" applyFont="1" applyFill="1" applyBorder="1" applyAlignment="1">
      <alignment horizontal="left" vertical="center" wrapText="1"/>
    </xf>
    <xf numFmtId="0" fontId="24" fillId="10" borderId="41" xfId="0" applyFont="1" applyFill="1" applyBorder="1" applyAlignment="1">
      <alignment horizontal="center" vertical="center" wrapText="1"/>
    </xf>
    <xf numFmtId="0" fontId="24" fillId="10" borderId="4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vertical="center" wrapText="1"/>
    </xf>
    <xf numFmtId="166" fontId="26" fillId="0" borderId="4" xfId="3" applyNumberFormat="1" applyFont="1" applyBorder="1" applyAlignment="1">
      <alignment horizontal="right" vertical="center"/>
    </xf>
    <xf numFmtId="0" fontId="25" fillId="0" borderId="4" xfId="3" applyFont="1" applyBorder="1" applyAlignment="1">
      <alignment horizontal="center" vertical="center"/>
    </xf>
    <xf numFmtId="0" fontId="25" fillId="0" borderId="4" xfId="3" applyFont="1" applyBorder="1" applyAlignment="1">
      <alignment vertical="center"/>
    </xf>
    <xf numFmtId="167" fontId="25" fillId="6" borderId="4" xfId="3" applyNumberFormat="1" applyFont="1" applyFill="1" applyBorder="1" applyAlignment="1" applyProtection="1">
      <alignment horizontal="center" vertical="center"/>
      <protection locked="0"/>
    </xf>
    <xf numFmtId="167" fontId="25" fillId="0" borderId="4" xfId="3" applyNumberFormat="1" applyFont="1" applyBorder="1" applyAlignment="1">
      <alignment horizontal="center" vertical="center"/>
    </xf>
    <xf numFmtId="2" fontId="24" fillId="0" borderId="4" xfId="3" applyNumberFormat="1" applyFont="1" applyBorder="1" applyAlignment="1">
      <alignment horizontal="center" vertical="center"/>
    </xf>
    <xf numFmtId="167" fontId="24" fillId="0" borderId="4" xfId="3" applyNumberFormat="1" applyFont="1" applyBorder="1" applyAlignment="1">
      <alignment horizontal="center" vertical="center"/>
    </xf>
    <xf numFmtId="167" fontId="27" fillId="0" borderId="29" xfId="0" applyNumberFormat="1" applyFont="1" applyBorder="1" applyAlignment="1">
      <alignment horizontal="center" vertical="center"/>
    </xf>
    <xf numFmtId="167" fontId="28" fillId="0" borderId="28" xfId="0" applyNumberFormat="1" applyFont="1" applyBorder="1" applyAlignment="1">
      <alignment horizontal="center" vertical="center"/>
    </xf>
    <xf numFmtId="0" fontId="27" fillId="0" borderId="4" xfId="3" applyFont="1" applyBorder="1" applyAlignment="1">
      <alignment horizontal="left" vertical="center" wrapText="1"/>
    </xf>
    <xf numFmtId="0" fontId="4" fillId="9" borderId="10" xfId="0" applyFont="1" applyFill="1" applyBorder="1" applyAlignment="1" applyProtection="1">
      <alignment horizontal="left" vertical="center" wrapText="1"/>
      <protection hidden="1"/>
    </xf>
    <xf numFmtId="0" fontId="4" fillId="9" borderId="36" xfId="0" applyFont="1" applyFill="1" applyBorder="1" applyAlignment="1" applyProtection="1">
      <alignment horizontal="left" vertical="center" wrapText="1"/>
      <protection hidden="1"/>
    </xf>
    <xf numFmtId="0" fontId="4" fillId="9" borderId="4" xfId="0" applyFont="1" applyFill="1" applyBorder="1" applyAlignment="1" applyProtection="1">
      <alignment horizontal="left" vertical="center" wrapText="1"/>
      <protection hidden="1"/>
    </xf>
    <xf numFmtId="0" fontId="4" fillId="9" borderId="18" xfId="0" applyFont="1" applyFill="1" applyBorder="1" applyAlignment="1" applyProtection="1">
      <alignment horizontal="left" vertical="center" wrapText="1"/>
      <protection hidden="1"/>
    </xf>
    <xf numFmtId="0" fontId="0" fillId="8" borderId="9" xfId="0" applyFill="1" applyBorder="1" applyAlignment="1" applyProtection="1">
      <alignment horizontal="center" wrapText="1"/>
      <protection hidden="1"/>
    </xf>
    <xf numFmtId="0" fontId="0" fillId="8" borderId="11" xfId="0" applyFill="1" applyBorder="1" applyAlignment="1" applyProtection="1">
      <alignment horizontal="center" wrapText="1"/>
      <protection hidden="1"/>
    </xf>
    <xf numFmtId="0" fontId="0" fillId="9" borderId="9" xfId="0" applyFill="1" applyBorder="1" applyAlignment="1" applyProtection="1">
      <alignment horizontal="center" wrapText="1"/>
      <protection hidden="1"/>
    </xf>
    <xf numFmtId="0" fontId="0" fillId="9" borderId="11" xfId="0" applyFill="1" applyBorder="1" applyAlignment="1" applyProtection="1">
      <alignment horizontal="center" wrapText="1"/>
      <protection hidden="1"/>
    </xf>
    <xf numFmtId="0" fontId="0" fillId="8" borderId="37" xfId="0" applyFill="1" applyBorder="1" applyAlignment="1" applyProtection="1">
      <alignment horizontal="center"/>
      <protection hidden="1"/>
    </xf>
    <xf numFmtId="0" fontId="0" fillId="8" borderId="11" xfId="0" applyFill="1" applyBorder="1" applyAlignment="1" applyProtection="1">
      <alignment horizontal="center"/>
      <protection hidden="1"/>
    </xf>
    <xf numFmtId="0" fontId="5" fillId="4" borderId="34" xfId="0" applyFont="1" applyFill="1" applyBorder="1" applyAlignment="1" applyProtection="1">
      <alignment horizontal="center" vertical="center"/>
      <protection hidden="1"/>
    </xf>
    <xf numFmtId="0" fontId="5" fillId="4" borderId="35" xfId="0" applyFont="1" applyFill="1" applyBorder="1" applyAlignment="1" applyProtection="1">
      <alignment horizontal="center" vertical="center"/>
      <protection hidden="1"/>
    </xf>
    <xf numFmtId="0" fontId="5" fillId="4" borderId="33" xfId="0" applyFont="1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wrapText="1"/>
      <protection hidden="1"/>
    </xf>
    <xf numFmtId="0" fontId="0" fillId="4" borderId="5" xfId="0" applyFill="1" applyBorder="1" applyAlignment="1" applyProtection="1">
      <alignment horizontal="center" wrapText="1"/>
      <protection hidden="1"/>
    </xf>
    <xf numFmtId="0" fontId="0" fillId="4" borderId="9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4" borderId="37" xfId="0" applyFill="1" applyBorder="1" applyAlignment="1" applyProtection="1">
      <alignment horizontal="center"/>
      <protection hidden="1"/>
    </xf>
    <xf numFmtId="0" fontId="5" fillId="8" borderId="20" xfId="0" applyFont="1" applyFill="1" applyBorder="1" applyAlignment="1" applyProtection="1">
      <alignment horizontal="center" vertical="center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8" borderId="19" xfId="0" applyFont="1" applyFill="1" applyBorder="1" applyAlignment="1" applyProtection="1">
      <alignment horizontal="center" vertical="center"/>
      <protection hidden="1"/>
    </xf>
    <xf numFmtId="0" fontId="0" fillId="8" borderId="5" xfId="0" applyFill="1" applyBorder="1" applyAlignment="1" applyProtection="1">
      <alignment horizontal="center" wrapText="1"/>
      <protection hidden="1"/>
    </xf>
    <xf numFmtId="0" fontId="5" fillId="4" borderId="24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5" fillId="4" borderId="25" xfId="0" applyFont="1" applyFill="1" applyBorder="1" applyAlignment="1" applyProtection="1">
      <alignment horizontal="center"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left" vertical="center" wrapText="1"/>
      <protection hidden="1"/>
    </xf>
    <xf numFmtId="0" fontId="4" fillId="3" borderId="4" xfId="0" applyFont="1" applyFill="1" applyBorder="1" applyAlignment="1" applyProtection="1">
      <alignment horizontal="left" vertical="center" wrapText="1"/>
      <protection hidden="1"/>
    </xf>
    <xf numFmtId="0" fontId="5" fillId="7" borderId="27" xfId="0" applyFont="1" applyFill="1" applyBorder="1" applyAlignment="1" applyProtection="1">
      <alignment horizontal="center" vertical="center"/>
      <protection hidden="1"/>
    </xf>
    <xf numFmtId="0" fontId="5" fillId="7" borderId="28" xfId="0" applyFont="1" applyFill="1" applyBorder="1" applyAlignment="1" applyProtection="1">
      <alignment horizontal="center" vertical="center"/>
      <protection hidden="1"/>
    </xf>
    <xf numFmtId="0" fontId="5" fillId="7" borderId="29" xfId="0" applyFont="1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wrapText="1"/>
      <protection hidden="1"/>
    </xf>
    <xf numFmtId="0" fontId="0" fillId="7" borderId="5" xfId="0" applyFill="1" applyBorder="1" applyAlignment="1" applyProtection="1">
      <alignment horizontal="center" wrapText="1"/>
      <protection hidden="1"/>
    </xf>
    <xf numFmtId="0" fontId="4" fillId="6" borderId="15" xfId="0" applyFont="1" applyFill="1" applyBorder="1" applyAlignment="1" applyProtection="1">
      <alignment horizontal="left" vertical="center" wrapText="1"/>
      <protection hidden="1"/>
    </xf>
    <xf numFmtId="0" fontId="4" fillId="6" borderId="31" xfId="0" applyFont="1" applyFill="1" applyBorder="1" applyAlignment="1" applyProtection="1">
      <alignment horizontal="left" vertical="center" wrapText="1"/>
      <protection hidden="1"/>
    </xf>
    <xf numFmtId="0" fontId="4" fillId="6" borderId="4" xfId="0" applyFont="1" applyFill="1" applyBorder="1" applyAlignment="1" applyProtection="1">
      <alignment horizontal="left" vertical="center" wrapText="1"/>
      <protection hidden="1"/>
    </xf>
    <xf numFmtId="0" fontId="4" fillId="6" borderId="18" xfId="0" applyFont="1" applyFill="1" applyBorder="1" applyAlignment="1" applyProtection="1">
      <alignment horizontal="left" vertical="center" wrapText="1"/>
      <protection hidden="1"/>
    </xf>
    <xf numFmtId="0" fontId="0" fillId="7" borderId="23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0" fontId="0" fillId="6" borderId="9" xfId="0" applyFill="1" applyBorder="1" applyAlignment="1" applyProtection="1">
      <alignment horizontal="center" wrapText="1"/>
      <protection hidden="1"/>
    </xf>
    <xf numFmtId="0" fontId="0" fillId="6" borderId="11" xfId="0" applyFill="1" applyBorder="1" applyAlignment="1" applyProtection="1">
      <alignment horizontal="center" wrapText="1"/>
      <protection hidden="1"/>
    </xf>
    <xf numFmtId="0" fontId="0" fillId="7" borderId="9" xfId="0" applyFill="1" applyBorder="1" applyAlignment="1" applyProtection="1">
      <alignment horizontal="center" wrapText="1"/>
      <protection hidden="1"/>
    </xf>
    <xf numFmtId="0" fontId="0" fillId="7" borderId="11" xfId="0" applyFill="1" applyBorder="1" applyAlignment="1" applyProtection="1">
      <alignment horizontal="center" wrapText="1"/>
      <protection hidden="1"/>
    </xf>
    <xf numFmtId="0" fontId="11" fillId="0" borderId="43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11" fillId="0" borderId="45" xfId="0" applyFont="1" applyBorder="1" applyAlignment="1">
      <alignment horizontal="left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12" fillId="0" borderId="46" xfId="0" applyFont="1" applyBorder="1" applyAlignment="1">
      <alignment horizontal="left" wrapText="1"/>
    </xf>
    <xf numFmtId="0" fontId="12" fillId="0" borderId="47" xfId="0" applyFont="1" applyBorder="1" applyAlignment="1">
      <alignment horizontal="left" wrapText="1"/>
    </xf>
    <xf numFmtId="0" fontId="10" fillId="0" borderId="46" xfId="0" applyFont="1" applyBorder="1" applyAlignment="1">
      <alignment horizontal="left" wrapText="1"/>
    </xf>
    <xf numFmtId="0" fontId="10" fillId="0" borderId="47" xfId="0" applyFont="1" applyBorder="1" applyAlignment="1">
      <alignment horizontal="left"/>
    </xf>
    <xf numFmtId="0" fontId="10" fillId="0" borderId="49" xfId="0" applyFont="1" applyBorder="1" applyAlignment="1">
      <alignment horizontal="left" wrapText="1"/>
    </xf>
    <xf numFmtId="0" fontId="10" fillId="0" borderId="50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0" fontId="14" fillId="0" borderId="34" xfId="0" applyFont="1" applyBorder="1" applyAlignment="1">
      <alignment horizontal="left"/>
    </xf>
    <xf numFmtId="0" fontId="14" fillId="0" borderId="35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6" fillId="0" borderId="5" xfId="1" applyFont="1" applyFill="1" applyBorder="1" applyAlignment="1" applyProtection="1">
      <alignment horizontal="left" vertical="center" wrapText="1"/>
    </xf>
    <xf numFmtId="0" fontId="16" fillId="0" borderId="4" xfId="1" applyFont="1" applyFill="1" applyBorder="1" applyAlignment="1" applyProtection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9" fillId="0" borderId="5" xfId="1" applyFont="1" applyFill="1" applyBorder="1" applyAlignment="1" applyProtection="1">
      <alignment horizontal="left" wrapText="1"/>
    </xf>
    <xf numFmtId="0" fontId="9" fillId="0" borderId="4" xfId="1" applyFont="1" applyFill="1" applyBorder="1" applyAlignment="1" applyProtection="1">
      <alignment horizontal="left" wrapText="1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9" fillId="0" borderId="27" xfId="3" applyFont="1" applyBorder="1" applyAlignment="1">
      <alignment horizontal="left" vertical="center" wrapText="1"/>
    </xf>
    <xf numFmtId="0" fontId="19" fillId="0" borderId="42" xfId="3" applyFont="1" applyBorder="1" applyAlignment="1">
      <alignment horizontal="left" vertical="center"/>
    </xf>
    <xf numFmtId="0" fontId="19" fillId="0" borderId="28" xfId="3" applyFont="1" applyBorder="1" applyAlignment="1">
      <alignment horizontal="left" vertical="center"/>
    </xf>
    <xf numFmtId="0" fontId="19" fillId="0" borderId="29" xfId="3" applyFont="1" applyBorder="1" applyAlignment="1">
      <alignment horizontal="left" vertical="center"/>
    </xf>
    <xf numFmtId="0" fontId="12" fillId="0" borderId="18" xfId="3" applyFont="1" applyBorder="1" applyAlignment="1">
      <alignment horizontal="center" vertical="center"/>
    </xf>
    <xf numFmtId="0" fontId="12" fillId="0" borderId="40" xfId="3" applyFont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22" fillId="0" borderId="27" xfId="3" applyFont="1" applyBorder="1" applyAlignment="1">
      <alignment horizontal="left" vertical="center" wrapText="1"/>
    </xf>
    <xf numFmtId="0" fontId="22" fillId="0" borderId="42" xfId="3" applyFont="1" applyBorder="1" applyAlignment="1">
      <alignment horizontal="left" vertical="center"/>
    </xf>
    <xf numFmtId="0" fontId="22" fillId="0" borderId="28" xfId="3" applyFont="1" applyBorder="1" applyAlignment="1">
      <alignment horizontal="left" vertical="center"/>
    </xf>
    <xf numFmtId="0" fontId="22" fillId="0" borderId="29" xfId="3" applyFont="1" applyBorder="1" applyAlignment="1">
      <alignment horizontal="left" vertical="center"/>
    </xf>
    <xf numFmtId="0" fontId="24" fillId="0" borderId="18" xfId="3" applyFont="1" applyBorder="1" applyAlignment="1">
      <alignment horizontal="center" vertical="center"/>
    </xf>
    <xf numFmtId="0" fontId="24" fillId="0" borderId="40" xfId="3" applyFont="1" applyBorder="1" applyAlignment="1">
      <alignment horizontal="center" vertical="center"/>
    </xf>
    <xf numFmtId="0" fontId="24" fillId="0" borderId="17" xfId="3" applyFont="1" applyBorder="1" applyAlignment="1">
      <alignment horizontal="center" vertical="center"/>
    </xf>
    <xf numFmtId="0" fontId="14" fillId="11" borderId="18" xfId="3" applyFont="1" applyFill="1" applyBorder="1" applyAlignment="1">
      <alignment horizontal="center" vertical="center"/>
    </xf>
    <xf numFmtId="0" fontId="14" fillId="11" borderId="40" xfId="3" applyFont="1" applyFill="1" applyBorder="1" applyAlignment="1">
      <alignment horizontal="center" vertical="center"/>
    </xf>
    <xf numFmtId="0" fontId="14" fillId="11" borderId="17" xfId="3" applyFont="1" applyFill="1" applyBorder="1" applyAlignment="1">
      <alignment horizontal="center" vertical="center"/>
    </xf>
    <xf numFmtId="0" fontId="2" fillId="0" borderId="0" xfId="3" applyFont="1" applyAlignment="1" applyProtection="1">
      <alignment vertical="center"/>
    </xf>
    <xf numFmtId="0" fontId="10" fillId="0" borderId="0" xfId="3" applyFont="1" applyAlignment="1" applyProtection="1">
      <alignment vertical="center"/>
    </xf>
    <xf numFmtId="0" fontId="19" fillId="0" borderId="27" xfId="3" applyFont="1" applyBorder="1" applyAlignment="1" applyProtection="1">
      <alignment horizontal="left" vertical="center" wrapText="1"/>
    </xf>
    <xf numFmtId="0" fontId="19" fillId="0" borderId="42" xfId="3" applyFont="1" applyBorder="1" applyAlignment="1" applyProtection="1">
      <alignment horizontal="left" vertical="center"/>
    </xf>
    <xf numFmtId="0" fontId="19" fillId="0" borderId="28" xfId="3" applyFont="1" applyBorder="1" applyAlignment="1" applyProtection="1">
      <alignment horizontal="left" vertical="center"/>
    </xf>
    <xf numFmtId="0" fontId="19" fillId="0" borderId="29" xfId="3" applyFont="1" applyBorder="1" applyAlignment="1" applyProtection="1">
      <alignment horizontal="left" vertical="center"/>
    </xf>
    <xf numFmtId="0" fontId="12" fillId="10" borderId="4" xfId="3" applyFont="1" applyFill="1" applyBorder="1" applyAlignment="1" applyProtection="1">
      <alignment horizontal="left" vertical="center" wrapText="1"/>
    </xf>
    <xf numFmtId="0" fontId="12" fillId="10" borderId="13" xfId="3" applyFont="1" applyFill="1" applyBorder="1" applyAlignment="1" applyProtection="1">
      <alignment horizontal="left" vertical="center" wrapText="1"/>
    </xf>
    <xf numFmtId="0" fontId="12" fillId="10" borderId="41" xfId="0" applyFont="1" applyFill="1" applyBorder="1" applyAlignment="1" applyProtection="1">
      <alignment horizontal="center" vertical="center" wrapText="1"/>
    </xf>
    <xf numFmtId="0" fontId="12" fillId="10" borderId="4" xfId="3" applyFont="1" applyFill="1" applyBorder="1" applyAlignment="1" applyProtection="1">
      <alignment horizontal="center" vertical="center" wrapText="1"/>
    </xf>
    <xf numFmtId="0" fontId="10" fillId="0" borderId="4" xfId="3" applyFont="1" applyBorder="1" applyAlignment="1" applyProtection="1">
      <alignment vertical="center" wrapText="1"/>
    </xf>
    <xf numFmtId="166" fontId="16" fillId="0" borderId="4" xfId="3" applyNumberFormat="1" applyFont="1" applyBorder="1" applyAlignment="1" applyProtection="1">
      <alignment horizontal="right" vertical="center"/>
    </xf>
    <xf numFmtId="0" fontId="10" fillId="0" borderId="4" xfId="3" applyFont="1" applyBorder="1" applyAlignment="1" applyProtection="1">
      <alignment horizontal="center" vertical="center"/>
    </xf>
    <xf numFmtId="0" fontId="10" fillId="0" borderId="4" xfId="3" applyFont="1" applyBorder="1" applyAlignment="1" applyProtection="1">
      <alignment vertical="center"/>
    </xf>
    <xf numFmtId="167" fontId="10" fillId="0" borderId="4" xfId="3" applyNumberFormat="1" applyFont="1" applyBorder="1" applyAlignment="1" applyProtection="1">
      <alignment horizontal="center" vertical="center"/>
    </xf>
    <xf numFmtId="0" fontId="12" fillId="0" borderId="18" xfId="3" applyFont="1" applyBorder="1" applyAlignment="1" applyProtection="1">
      <alignment horizontal="center" vertical="center"/>
    </xf>
    <xf numFmtId="0" fontId="12" fillId="0" borderId="40" xfId="3" applyFont="1" applyBorder="1" applyAlignment="1" applyProtection="1">
      <alignment horizontal="center" vertical="center"/>
    </xf>
    <xf numFmtId="0" fontId="12" fillId="0" borderId="17" xfId="3" applyFont="1" applyBorder="1" applyAlignment="1" applyProtection="1">
      <alignment horizontal="center" vertical="center"/>
    </xf>
    <xf numFmtId="2" fontId="12" fillId="0" borderId="4" xfId="3" applyNumberFormat="1" applyFont="1" applyBorder="1" applyAlignment="1" applyProtection="1">
      <alignment horizontal="center" vertical="center"/>
    </xf>
    <xf numFmtId="167" fontId="12" fillId="0" borderId="4" xfId="3" applyNumberFormat="1" applyFont="1" applyBorder="1" applyAlignment="1" applyProtection="1">
      <alignment horizontal="center" vertical="center"/>
    </xf>
    <xf numFmtId="0" fontId="12" fillId="0" borderId="0" xfId="3" applyFont="1" applyAlignment="1" applyProtection="1">
      <alignment vertical="center"/>
    </xf>
    <xf numFmtId="166" fontId="10" fillId="0" borderId="4" xfId="3" applyNumberFormat="1" applyFont="1" applyBorder="1" applyAlignment="1" applyProtection="1">
      <alignment horizontal="right" vertical="center"/>
    </xf>
    <xf numFmtId="166" fontId="2" fillId="0" borderId="0" xfId="3" applyNumberFormat="1" applyFont="1" applyAlignment="1" applyProtection="1">
      <alignment vertical="center"/>
    </xf>
    <xf numFmtId="167" fontId="2" fillId="0" borderId="0" xfId="3" applyNumberFormat="1" applyFont="1" applyAlignment="1" applyProtection="1">
      <alignment vertical="center"/>
    </xf>
    <xf numFmtId="0" fontId="7" fillId="10" borderId="4" xfId="3" applyFont="1" applyFill="1" applyBorder="1" applyAlignment="1" applyProtection="1">
      <alignment horizontal="left" vertical="center" wrapText="1"/>
    </xf>
    <xf numFmtId="167" fontId="10" fillId="6" borderId="6" xfId="0" applyNumberFormat="1" applyFont="1" applyFill="1" applyBorder="1" applyProtection="1">
      <protection locked="0"/>
    </xf>
    <xf numFmtId="0" fontId="10" fillId="6" borderId="6" xfId="0" applyFont="1" applyFill="1" applyBorder="1" applyProtection="1">
      <protection locked="0"/>
    </xf>
    <xf numFmtId="0" fontId="10" fillId="6" borderId="9" xfId="0" applyFont="1" applyFill="1" applyBorder="1" applyAlignment="1" applyProtection="1">
      <alignment horizontal="left"/>
      <protection locked="0"/>
    </xf>
    <xf numFmtId="0" fontId="10" fillId="6" borderId="10" xfId="0" applyFont="1" applyFill="1" applyBorder="1" applyAlignment="1" applyProtection="1">
      <alignment horizontal="left"/>
      <protection locked="0"/>
    </xf>
    <xf numFmtId="0" fontId="10" fillId="6" borderId="11" xfId="0" applyFont="1" applyFill="1" applyBorder="1" applyAlignment="1" applyProtection="1">
      <alignment horizontal="left"/>
      <protection locked="0"/>
    </xf>
    <xf numFmtId="0" fontId="10" fillId="6" borderId="5" xfId="0" applyFont="1" applyFill="1" applyBorder="1" applyAlignment="1" applyProtection="1">
      <alignment horizontal="left"/>
      <protection locked="0"/>
    </xf>
    <xf numFmtId="0" fontId="10" fillId="6" borderId="4" xfId="0" applyFont="1" applyFill="1" applyBorder="1" applyAlignment="1" applyProtection="1">
      <alignment horizontal="left"/>
      <protection locked="0"/>
    </xf>
    <xf numFmtId="0" fontId="10" fillId="6" borderId="6" xfId="0" applyFont="1" applyFill="1" applyBorder="1" applyAlignment="1" applyProtection="1">
      <alignment horizontal="left"/>
      <protection locked="0"/>
    </xf>
    <xf numFmtId="0" fontId="10" fillId="6" borderId="7" xfId="0" applyFont="1" applyFill="1" applyBorder="1" applyAlignment="1" applyProtection="1">
      <alignment horizontal="left"/>
      <protection locked="0"/>
    </xf>
    <xf numFmtId="0" fontId="10" fillId="6" borderId="8" xfId="0" applyFont="1" applyFill="1" applyBorder="1" applyAlignment="1" applyProtection="1">
      <alignment horizontal="left"/>
      <protection locked="0"/>
    </xf>
    <xf numFmtId="0" fontId="10" fillId="6" borderId="52" xfId="0" applyFont="1" applyFill="1" applyBorder="1" applyAlignment="1" applyProtection="1">
      <alignment horizontal="left"/>
      <protection locked="0"/>
    </xf>
    <xf numFmtId="0" fontId="10" fillId="6" borderId="47" xfId="0" applyFont="1" applyFill="1" applyBorder="1" applyAlignment="1" applyProtection="1">
      <alignment horizontal="center"/>
      <protection locked="0"/>
    </xf>
    <xf numFmtId="0" fontId="10" fillId="6" borderId="48" xfId="0" applyFont="1" applyFill="1" applyBorder="1" applyAlignment="1" applyProtection="1">
      <alignment horizontal="center"/>
      <protection locked="0"/>
    </xf>
    <xf numFmtId="0" fontId="10" fillId="6" borderId="50" xfId="0" applyFont="1" applyFill="1" applyBorder="1" applyAlignment="1" applyProtection="1">
      <alignment horizontal="center"/>
      <protection locked="0"/>
    </xf>
    <xf numFmtId="0" fontId="10" fillId="6" borderId="51" xfId="0" applyFont="1" applyFill="1" applyBorder="1" applyAlignment="1" applyProtection="1">
      <alignment horizontal="center"/>
      <protection locked="0"/>
    </xf>
  </cellXfs>
  <cellStyles count="4">
    <cellStyle name="Čiarka" xfId="2" builtinId="3"/>
    <cellStyle name="Normálna" xfId="0" builtinId="0"/>
    <cellStyle name="Normálna 2" xfId="3" xr:uid="{4EDE72A7-876E-476D-AEAC-4D67D742C2C3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I4" sqref="I4"/>
    </sheetView>
  </sheetViews>
  <sheetFormatPr baseColWidth="10" defaultColWidth="9.1640625" defaultRowHeight="15"/>
  <cols>
    <col min="1" max="1" width="3" style="1" customWidth="1"/>
    <col min="2" max="2" width="4.6640625" style="1" customWidth="1"/>
    <col min="3" max="3" width="38" style="2" customWidth="1"/>
    <col min="4" max="4" width="19" style="2" customWidth="1"/>
    <col min="5" max="5" width="15.6640625" style="2" customWidth="1"/>
    <col min="6" max="6" width="14.83203125" style="2" customWidth="1"/>
    <col min="7" max="7" width="19.83203125" style="2" customWidth="1"/>
    <col min="8" max="8" width="18.6640625" style="2" customWidth="1"/>
    <col min="9" max="9" width="14" style="1" customWidth="1"/>
    <col min="10" max="10" width="14.6640625" style="1" customWidth="1"/>
    <col min="11" max="11" width="12.83203125" style="1" bestFit="1" customWidth="1"/>
    <col min="12" max="12" width="15" style="1" bestFit="1" customWidth="1"/>
    <col min="13" max="13" width="16.83203125" style="1" customWidth="1"/>
    <col min="14" max="14" width="12.33203125" style="1" customWidth="1"/>
    <col min="15" max="15" width="15.5" style="1" bestFit="1" customWidth="1"/>
    <col min="16" max="16" width="12.6640625" style="1" customWidth="1"/>
    <col min="17" max="17" width="15.5" style="1" bestFit="1" customWidth="1"/>
    <col min="18" max="18" width="12.33203125" style="1" bestFit="1" customWidth="1"/>
    <col min="19" max="19" width="15" style="1" bestFit="1" customWidth="1"/>
    <col min="20" max="20" width="12.83203125" style="1" bestFit="1" customWidth="1"/>
    <col min="21" max="21" width="15" style="1" bestFit="1" customWidth="1"/>
    <col min="22" max="16384" width="9.1640625" style="1"/>
  </cols>
  <sheetData>
    <row r="1" spans="2:11" ht="16" thickBot="1"/>
    <row r="2" spans="2:11" ht="36.75" customHeight="1" thickBot="1">
      <c r="B2" s="207" t="s">
        <v>0</v>
      </c>
      <c r="C2" s="208"/>
      <c r="D2" s="208"/>
      <c r="E2" s="208"/>
      <c r="F2" s="208"/>
      <c r="G2" s="208"/>
      <c r="H2" s="208"/>
      <c r="I2" s="208"/>
      <c r="J2" s="208"/>
      <c r="K2" s="209"/>
    </row>
    <row r="3" spans="2:11" ht="49" thickBot="1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ht="16">
      <c r="B4" s="9">
        <v>1</v>
      </c>
      <c r="C4" s="10" t="s">
        <v>31</v>
      </c>
      <c r="D4" s="11" t="s">
        <v>28</v>
      </c>
      <c r="E4" s="12">
        <v>201000</v>
      </c>
      <c r="F4" s="12">
        <v>0</v>
      </c>
      <c r="G4" s="13" t="s">
        <v>11</v>
      </c>
      <c r="H4" s="14">
        <f>E4</f>
        <v>201000</v>
      </c>
      <c r="I4" s="15">
        <f>H4/H$14*100</f>
        <v>80.722891566265062</v>
      </c>
      <c r="J4" s="16">
        <f t="shared" ref="J4:J6" si="0">IF(I4=0,0,(E4-F4)/I4)</f>
        <v>2490</v>
      </c>
      <c r="K4" s="17">
        <f t="shared" ref="K4:K5" si="1">IF((E4-F4)=0,0,H4/(E4-F4))</f>
        <v>1</v>
      </c>
    </row>
    <row r="5" spans="2:11" ht="16">
      <c r="B5" s="9">
        <v>2</v>
      </c>
      <c r="C5" s="18" t="s">
        <v>32</v>
      </c>
      <c r="D5" s="19" t="s">
        <v>34</v>
      </c>
      <c r="E5" s="20">
        <v>9</v>
      </c>
      <c r="F5" s="20">
        <v>4.3099999999999996</v>
      </c>
      <c r="G5" s="13" t="s">
        <v>30</v>
      </c>
      <c r="H5" s="21">
        <v>36000</v>
      </c>
      <c r="I5" s="22">
        <f t="shared" ref="I5:I13" si="2">H5/H$14*100</f>
        <v>14.457831325301203</v>
      </c>
      <c r="J5" s="16">
        <f t="shared" si="0"/>
        <v>0.32439166666666674</v>
      </c>
      <c r="K5" s="17">
        <f t="shared" si="1"/>
        <v>7675.9061833688693</v>
      </c>
    </row>
    <row r="6" spans="2:11" ht="32">
      <c r="B6" s="9">
        <v>3</v>
      </c>
      <c r="C6" s="18" t="s">
        <v>33</v>
      </c>
      <c r="D6" s="19" t="s">
        <v>35</v>
      </c>
      <c r="E6" s="20">
        <v>45</v>
      </c>
      <c r="F6" s="20">
        <v>0</v>
      </c>
      <c r="G6" s="13" t="s">
        <v>29</v>
      </c>
      <c r="H6" s="21">
        <v>12000</v>
      </c>
      <c r="I6" s="22">
        <f t="shared" si="2"/>
        <v>4.8192771084337354</v>
      </c>
      <c r="J6" s="16">
        <f t="shared" si="0"/>
        <v>9.3374999999999986</v>
      </c>
      <c r="K6" s="17">
        <f>IF((E6-F6)=0,0,H6/(E6-F6))</f>
        <v>266.66666666666669</v>
      </c>
    </row>
    <row r="7" spans="2:11" ht="16">
      <c r="B7" s="9">
        <v>4</v>
      </c>
      <c r="C7" s="18" t="s">
        <v>12</v>
      </c>
      <c r="D7" s="19" t="s">
        <v>12</v>
      </c>
      <c r="E7" s="20">
        <v>0</v>
      </c>
      <c r="F7" s="20">
        <v>0</v>
      </c>
      <c r="G7" s="13" t="s">
        <v>29</v>
      </c>
      <c r="H7" s="21">
        <v>0</v>
      </c>
      <c r="I7" s="22">
        <f t="shared" si="2"/>
        <v>0</v>
      </c>
      <c r="J7" s="16">
        <f>IF(I7=0,0,(E7-F7)/I7)</f>
        <v>0</v>
      </c>
      <c r="K7" s="17">
        <f>IF((E7-F7)=0,0,H7/(E7-F7))</f>
        <v>0</v>
      </c>
    </row>
    <row r="8" spans="2:11" ht="16">
      <c r="B8" s="9">
        <v>5</v>
      </c>
      <c r="C8" s="23" t="s">
        <v>12</v>
      </c>
      <c r="D8" s="24" t="s">
        <v>12</v>
      </c>
      <c r="E8" s="25">
        <v>0</v>
      </c>
      <c r="F8" s="20">
        <v>0</v>
      </c>
      <c r="G8" s="13" t="s">
        <v>29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ht="16">
      <c r="B9" s="9">
        <v>6</v>
      </c>
      <c r="C9" s="23" t="s">
        <v>12</v>
      </c>
      <c r="D9" s="24" t="s">
        <v>12</v>
      </c>
      <c r="E9" s="25">
        <v>0</v>
      </c>
      <c r="F9" s="20">
        <v>0</v>
      </c>
      <c r="G9" s="13" t="s">
        <v>29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ht="16">
      <c r="B10" s="9">
        <v>7</v>
      </c>
      <c r="C10" s="23" t="s">
        <v>12</v>
      </c>
      <c r="D10" s="24" t="s">
        <v>12</v>
      </c>
      <c r="E10" s="25">
        <v>0</v>
      </c>
      <c r="F10" s="20">
        <v>0</v>
      </c>
      <c r="G10" s="13" t="s">
        <v>29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ht="16">
      <c r="B11" s="9">
        <v>8</v>
      </c>
      <c r="C11" s="23" t="s">
        <v>12</v>
      </c>
      <c r="D11" s="24" t="s">
        <v>12</v>
      </c>
      <c r="E11" s="25">
        <v>0</v>
      </c>
      <c r="F11" s="20">
        <v>0</v>
      </c>
      <c r="G11" s="13" t="s">
        <v>29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ht="16">
      <c r="B12" s="9">
        <v>9</v>
      </c>
      <c r="C12" s="23" t="s">
        <v>12</v>
      </c>
      <c r="D12" s="24" t="s">
        <v>12</v>
      </c>
      <c r="E12" s="25">
        <v>0</v>
      </c>
      <c r="F12" s="20">
        <v>0</v>
      </c>
      <c r="G12" s="13" t="s">
        <v>29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ht="16">
      <c r="B13" s="9">
        <v>10</v>
      </c>
      <c r="C13" s="23" t="s">
        <v>12</v>
      </c>
      <c r="D13" s="24" t="s">
        <v>12</v>
      </c>
      <c r="E13" s="25">
        <v>0</v>
      </c>
      <c r="F13" s="20">
        <v>0</v>
      </c>
      <c r="G13" s="13" t="s">
        <v>29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>
      <c r="B14" s="27"/>
      <c r="C14" s="28" t="s">
        <v>13</v>
      </c>
      <c r="D14" s="29"/>
      <c r="E14" s="29"/>
      <c r="F14" s="29"/>
      <c r="G14" s="29"/>
      <c r="H14" s="30">
        <f>SUM(H4:H13)</f>
        <v>249000</v>
      </c>
      <c r="I14" s="31">
        <f>SUM(I4:I13)</f>
        <v>100</v>
      </c>
      <c r="J14" s="32"/>
      <c r="K14" s="33"/>
    </row>
    <row r="15" spans="2:11" ht="16" thickBot="1"/>
    <row r="16" spans="2:11" ht="35.25" customHeight="1">
      <c r="B16" s="193" t="s">
        <v>14</v>
      </c>
      <c r="C16" s="194"/>
      <c r="D16" s="194"/>
      <c r="E16" s="194"/>
      <c r="F16" s="194"/>
      <c r="G16" s="194"/>
      <c r="H16" s="194"/>
      <c r="I16" s="194"/>
      <c r="J16" s="195"/>
    </row>
    <row r="17" spans="2:10">
      <c r="B17" s="196" t="s">
        <v>1</v>
      </c>
      <c r="C17" s="212" t="s">
        <v>2</v>
      </c>
      <c r="D17" s="210" t="s">
        <v>15</v>
      </c>
      <c r="E17" s="198" t="s">
        <v>16</v>
      </c>
      <c r="F17" s="199"/>
      <c r="G17" s="200" t="s">
        <v>17</v>
      </c>
      <c r="H17" s="201"/>
      <c r="I17" s="202" t="s">
        <v>18</v>
      </c>
      <c r="J17" s="199"/>
    </row>
    <row r="18" spans="2:10">
      <c r="B18" s="197"/>
      <c r="C18" s="213"/>
      <c r="D18" s="211"/>
      <c r="E18" s="34" t="s">
        <v>16</v>
      </c>
      <c r="F18" s="35" t="s">
        <v>19</v>
      </c>
      <c r="G18" s="36" t="s">
        <v>17</v>
      </c>
      <c r="H18" s="37" t="s">
        <v>20</v>
      </c>
      <c r="I18" s="38" t="s">
        <v>18</v>
      </c>
      <c r="J18" s="35" t="s">
        <v>21</v>
      </c>
    </row>
    <row r="19" spans="2:10">
      <c r="B19" s="34" cm="1">
        <f t="array" ref="B19:B28">B4:B13</f>
        <v>1</v>
      </c>
      <c r="C19" s="39" t="str" cm="1">
        <f t="array" ref="C19:C28">C4:C13</f>
        <v>Cena za predmet zákazky</v>
      </c>
      <c r="D19" s="40" cm="1">
        <f t="array" ref="D19:D28">I4:I13</f>
        <v>80.722891566265062</v>
      </c>
      <c r="E19" s="41">
        <v>30000</v>
      </c>
      <c r="F19" s="42">
        <f>IF(I4=100,"0",IF((E4-F4)=0,0,(IF(G4="čím menej, tým lepšie",(I4*(E4-E19)/(E4-F4)),(I4*(E19-F4)/(E4-F4))))))</f>
        <v>68.674698795180717</v>
      </c>
      <c r="G19" s="41">
        <v>15000</v>
      </c>
      <c r="H19" s="43">
        <f>IF(I4=100,"0",IF((E4-F4)=0,0,IF(G4="čím menej, tým lepšie",(I4*(E4-G19)/(E4-F4)),(I4*(G19-F4)/(E4-F4)))))</f>
        <v>74.698795180722897</v>
      </c>
      <c r="I19" s="41">
        <v>0</v>
      </c>
      <c r="J19" s="42">
        <f>IF(I4=100,"0",IF((E4-F4)=0,0,IF(G4="čím menej, tým lepšie",(I4*(E4-I19)/(E4-F4)),(I4*(I19-F4)/(E4-F4)))))</f>
        <v>80.722891566265062</v>
      </c>
    </row>
    <row r="20" spans="2:10" ht="15" customHeight="1">
      <c r="B20" s="34">
        <v>2</v>
      </c>
      <c r="C20" s="39" t="str">
        <v>Garantovaná hodinová mzda pracovníka</v>
      </c>
      <c r="D20" s="40">
        <v>14.457831325301203</v>
      </c>
      <c r="E20" s="41">
        <v>9</v>
      </c>
      <c r="F20" s="42">
        <f>IF(I5=100,"0",IF((E5-F5)=0,0,(IF(G5="čím menej, tým lepšie",(I5*(E5-E20)/(E5-F5)),(I5*(E20-F5)/(E5-F5))))))</f>
        <v>14.457831325301203</v>
      </c>
      <c r="G20" s="41">
        <v>8</v>
      </c>
      <c r="H20" s="43">
        <f t="shared" ref="H20:H28" si="5">IF(I5=100,"0",IF((E5-F5)=0,0,IF(G5="čím menej, tým lepšie",(I5*(E5-G20)/(E5-F5)),(I5*(G20-F5)/(E5-F5)))))</f>
        <v>11.375138078968325</v>
      </c>
      <c r="I20" s="41">
        <v>7</v>
      </c>
      <c r="J20" s="42">
        <f t="shared" ref="J20:J28" si="6">IF(I5=100,"0",IF((E5-F5)=0,0,IF(G5="čím menej, tým lepšie",(I5*(E5-I20)/(E5-F5)),(I5*(I20-F5)/(E5-F5)))))</f>
        <v>8.2924448326354447</v>
      </c>
    </row>
    <row r="21" spans="2:10" ht="15.75" customHeight="1">
      <c r="B21" s="34">
        <v>3</v>
      </c>
      <c r="C21" s="39" t="str">
        <v>Skúsenosti zodpovedného zástupcu poskytovateľa služieb</v>
      </c>
      <c r="D21" s="40">
        <v>4.8192771084337354</v>
      </c>
      <c r="E21" s="41">
        <v>0</v>
      </c>
      <c r="F21" s="42">
        <f>IF(I6=100,"0",IF((E6-F6)=0,0,(IF(G6="čím menej, tým lepšie",(I6*(E6-E21)/(E6-F6)),(I6*(E21-F6)/(E6-F6))))))</f>
        <v>0</v>
      </c>
      <c r="G21" s="41">
        <v>0</v>
      </c>
      <c r="H21" s="43">
        <f t="shared" si="5"/>
        <v>0</v>
      </c>
      <c r="I21" s="41">
        <v>0</v>
      </c>
      <c r="J21" s="42">
        <f t="shared" si="6"/>
        <v>0</v>
      </c>
    </row>
    <row r="22" spans="2:10">
      <c r="B22" s="34">
        <v>4</v>
      </c>
      <c r="C22" s="39" t="str">
        <v>...</v>
      </c>
      <c r="D22" s="40">
        <v>0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6" thickBot="1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7" thickBot="1">
      <c r="B29" s="47"/>
      <c r="C29" s="48" t="s">
        <v>22</v>
      </c>
      <c r="D29" s="49">
        <f>SUM(_xlfn.ANCHORARRAY(D19))</f>
        <v>100</v>
      </c>
      <c r="E29" s="48"/>
      <c r="F29" s="50">
        <f>SUM(F19:F28)</f>
        <v>83.132530120481917</v>
      </c>
      <c r="G29" s="51"/>
      <c r="H29" s="50">
        <f t="shared" ref="H29:J29" si="8">SUM(H19:H28)</f>
        <v>86.073933259691216</v>
      </c>
      <c r="I29" s="51"/>
      <c r="J29" s="52">
        <f t="shared" si="8"/>
        <v>89.015336398900502</v>
      </c>
    </row>
    <row r="31" spans="2:10" ht="36.75" customHeight="1">
      <c r="B31" s="214" t="s">
        <v>23</v>
      </c>
      <c r="C31" s="215"/>
      <c r="D31" s="215"/>
      <c r="E31" s="215"/>
      <c r="F31" s="215"/>
      <c r="G31" s="215"/>
      <c r="H31" s="215"/>
      <c r="I31" s="215"/>
      <c r="J31" s="216"/>
    </row>
    <row r="32" spans="2:10">
      <c r="B32" s="217" t="s">
        <v>1</v>
      </c>
      <c r="C32" s="219" t="s">
        <v>2</v>
      </c>
      <c r="D32" s="220"/>
      <c r="E32" s="227" t="s">
        <v>16</v>
      </c>
      <c r="F32" s="228"/>
      <c r="G32" s="225" t="s">
        <v>17</v>
      </c>
      <c r="H32" s="226"/>
      <c r="I32" s="223" t="s">
        <v>18</v>
      </c>
      <c r="J32" s="224"/>
    </row>
    <row r="33" spans="2:10" ht="16">
      <c r="B33" s="218"/>
      <c r="C33" s="221"/>
      <c r="D33" s="222"/>
      <c r="E33" s="53" t="s">
        <v>16</v>
      </c>
      <c r="F33" s="54" t="s">
        <v>24</v>
      </c>
      <c r="G33" s="55" t="s">
        <v>17</v>
      </c>
      <c r="H33" s="56" t="s">
        <v>25</v>
      </c>
      <c r="I33" s="57" t="s">
        <v>18</v>
      </c>
      <c r="J33" s="58" t="s">
        <v>21</v>
      </c>
    </row>
    <row r="34" spans="2:10">
      <c r="B34" s="59" cm="1">
        <f t="array" ref="B34:B43">B19:B28</f>
        <v>1</v>
      </c>
      <c r="C34" s="60" t="str" cm="1">
        <f t="array" ref="C34:C43">C19:C28</f>
        <v>Cena za predmet zákazky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>
      <c r="B35" s="59">
        <v>2</v>
      </c>
      <c r="C35" s="60" t="str">
        <v>Garantovaná hodinová mzda pracovníka</v>
      </c>
      <c r="D35" s="61"/>
      <c r="E35" s="62">
        <f>E20</f>
        <v>9</v>
      </c>
      <c r="F35" s="63">
        <f>IF(I5=100,"0",IF((E5-F5)=0,0,IF(G5="čím menej, tým lepšie",(-(E5-E35)*(H5/(E5-F5))),-(E35-F5)*(H5/(E5-F5)))))</f>
        <v>-36000</v>
      </c>
      <c r="G35" s="62">
        <f t="shared" ref="G35:G43" si="9">G20</f>
        <v>8</v>
      </c>
      <c r="H35" s="64">
        <f>IF(I5=100,"0",IF((E5-F5)=0,0,IF(G5="čím menej, tým lepšie",(-(E5-G35)*(H5/(E5-F5))),-(G35-F5)*(H5/(E5-F5)))))</f>
        <v>-28324.093816631132</v>
      </c>
      <c r="I35" s="62">
        <f t="shared" ref="I35:I43" si="10">I20</f>
        <v>7</v>
      </c>
      <c r="J35" s="65">
        <f>IF(I5=100,"0",IF((E5-F5)=0,0,IF(G5="čím menej, tým lepšie",(-(E5-I35)*(H5/(E5-F5))),-(I35-F5)*(H5/(E5-F5)))))</f>
        <v>-20648.18763326226</v>
      </c>
    </row>
    <row r="36" spans="2:10">
      <c r="B36" s="59">
        <v>3</v>
      </c>
      <c r="C36" s="60" t="str">
        <v>Skúsenosti zodpovedného zástupcu poskytovateľa služieb</v>
      </c>
      <c r="D36" s="61"/>
      <c r="E36" s="62">
        <f t="shared" ref="E36:E43" si="11">E21</f>
        <v>0</v>
      </c>
      <c r="F36" s="63">
        <f t="shared" ref="F36:F43" si="12">IF(I6=100,"0",IF((E6-F6)=0,0,IF(G6="čím menej, tým lepšie",(-(E6-E36)*(H6/(E6-F6))),-(E36-F6)*(H6/(E6-F6)))))</f>
        <v>0</v>
      </c>
      <c r="G36" s="62">
        <f t="shared" si="9"/>
        <v>0</v>
      </c>
      <c r="H36" s="64">
        <f t="shared" ref="H36:H43" si="13">IF(I6=100,"0",IF((E6-F6)=0,0,IF(G6="čím menej, tým lepšie",(-(E6-G36)*(H6/(E6-F6))),-(G36-F6)*(H6/(E6-F6)))))</f>
        <v>0</v>
      </c>
      <c r="I36" s="62">
        <f>I21</f>
        <v>0</v>
      </c>
      <c r="J36" s="65">
        <f t="shared" ref="J36:J43" si="14">IF(I6=100,"0",IF((E6-F6)=0,0,IF(G6="čím menej, tým lepšie",(-(E6-I36)*(H6/(E6-F6))),-(I36-F6)*(H6/(E6-F6)))))</f>
        <v>0</v>
      </c>
    </row>
    <row r="37" spans="2:10">
      <c r="B37" s="59">
        <v>4</v>
      </c>
      <c r="C37" s="60" t="str">
        <v>...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6" thickBot="1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7" thickBot="1">
      <c r="B44" s="69"/>
      <c r="C44" s="70" t="s">
        <v>22</v>
      </c>
      <c r="D44" s="70"/>
      <c r="E44" s="70"/>
      <c r="F44" s="71">
        <f>SUM(F34:F43)</f>
        <v>-6000</v>
      </c>
      <c r="G44" s="71"/>
      <c r="H44" s="71">
        <f t="shared" ref="H44:J44" si="15">SUM(H34:H43)</f>
        <v>-13324.093816631132</v>
      </c>
      <c r="I44" s="71"/>
      <c r="J44" s="72">
        <f t="shared" si="15"/>
        <v>-20648.18763326226</v>
      </c>
    </row>
    <row r="45" spans="2:10" ht="16" thickBot="1"/>
    <row r="46" spans="2:10" ht="36" customHeight="1" thickBot="1">
      <c r="B46" s="203" t="s">
        <v>27</v>
      </c>
      <c r="C46" s="204"/>
      <c r="D46" s="204"/>
      <c r="E46" s="204"/>
      <c r="F46" s="204"/>
      <c r="G46" s="204"/>
      <c r="H46" s="204"/>
      <c r="I46" s="204"/>
      <c r="J46" s="205"/>
    </row>
    <row r="47" spans="2:10" ht="15.75" customHeight="1">
      <c r="B47" s="187" t="s">
        <v>1</v>
      </c>
      <c r="C47" s="183" t="s">
        <v>2</v>
      </c>
      <c r="D47" s="184"/>
      <c r="E47" s="187" t="s">
        <v>16</v>
      </c>
      <c r="F47" s="188"/>
      <c r="G47" s="189" t="s">
        <v>17</v>
      </c>
      <c r="H47" s="190"/>
      <c r="I47" s="191" t="s">
        <v>18</v>
      </c>
      <c r="J47" s="192"/>
    </row>
    <row r="48" spans="2:10" ht="16">
      <c r="B48" s="206"/>
      <c r="C48" s="185"/>
      <c r="D48" s="186"/>
      <c r="E48" s="73" t="s">
        <v>16</v>
      </c>
      <c r="F48" s="74" t="s">
        <v>24</v>
      </c>
      <c r="G48" s="75" t="s">
        <v>17</v>
      </c>
      <c r="H48" s="76" t="s">
        <v>25</v>
      </c>
      <c r="I48" s="77" t="s">
        <v>18</v>
      </c>
      <c r="J48" s="78" t="s">
        <v>21</v>
      </c>
    </row>
    <row r="49" spans="2:10">
      <c r="B49" s="79" cm="1">
        <f t="array" ref="B49:B58">B34:B43</f>
        <v>1</v>
      </c>
      <c r="C49" s="80" t="str" cm="1">
        <f t="array" ref="C49:C58">C34:C43</f>
        <v>Cena za predmet zákazky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>
      <c r="B50" s="79">
        <v>2</v>
      </c>
      <c r="C50" s="80" t="str">
        <v>Garantovaná hodinová mzda pracovníka</v>
      </c>
      <c r="D50" s="81"/>
      <c r="E50" s="62">
        <f t="shared" ref="E50:E58" si="16">E20</f>
        <v>9</v>
      </c>
      <c r="F50" s="82">
        <f>IF(I5=100,"0",IF((E5-F5)=0,0,IF(G5="čím menej, tým lepšie",((E50-F5)*H5/(E5-F5)),(E5-E50)*(H5/(E5-F5)))))</f>
        <v>0</v>
      </c>
      <c r="G50" s="62">
        <f t="shared" ref="G50:G58" si="17">G20</f>
        <v>8</v>
      </c>
      <c r="H50" s="83">
        <f>IF(I5=100,"0",IF((E5-F5)=0,0,IF(G5="čím menej, tým lepšie",((G50-F5)*H5/(E5-F5)),(E5-G50)*(H5/(E5-F5)))))</f>
        <v>7675.9061833688693</v>
      </c>
      <c r="I50" s="62">
        <f t="shared" ref="I50:I58" si="18">I20</f>
        <v>7</v>
      </c>
      <c r="J50" s="84">
        <f>IF(I5=100,"0",IF((E5-F5)=0,0,IF(G5="čím menej, tým lepšie",((I50-F5)*H5/(E5-F5)),(E5-I50)*(H5/(E5-F5)))))</f>
        <v>15351.812366737739</v>
      </c>
    </row>
    <row r="51" spans="2:10">
      <c r="B51" s="79">
        <v>3</v>
      </c>
      <c r="C51" s="80" t="str">
        <v>Skúsenosti zodpovedného zástupcu poskytovateľa služieb</v>
      </c>
      <c r="D51" s="81"/>
      <c r="E51" s="62">
        <f t="shared" si="16"/>
        <v>0</v>
      </c>
      <c r="F51" s="82">
        <f t="shared" ref="F51:F58" si="19">IF(I6=100,"0",IF((E6-F6)=0,0,IF(G6="čím menej, tým lepšie",((E51-F6)*H6/(E6-F6)),(E6-E51)*(H6/(E6-F6)))))</f>
        <v>12000</v>
      </c>
      <c r="G51" s="62">
        <f t="shared" si="17"/>
        <v>0</v>
      </c>
      <c r="H51" s="83">
        <f t="shared" ref="H51:H58" si="20">IF(I6=100,"0",IF((E6-F6)=0,0,IF(G6="čím menej, tým lepšie",((G51-F6)*H6/(E6-F6)),(E6-G51)*(H6/(E6-F6)))))</f>
        <v>12000</v>
      </c>
      <c r="I51" s="62">
        <f t="shared" si="18"/>
        <v>0</v>
      </c>
      <c r="J51" s="84">
        <f t="shared" ref="J51:J58" si="21">IF(I6=100,"0",IF((E6-F6)=0,0,IF(G6="čím menej, tým lepšie",((I51-F6)*H6/(E6-F6)),(E6-I51)*(H6/(E6-F6)))))</f>
        <v>12000</v>
      </c>
    </row>
    <row r="52" spans="2:10" ht="15.75" customHeight="1">
      <c r="B52" s="79">
        <v>4</v>
      </c>
      <c r="C52" s="80" t="str">
        <v>...</v>
      </c>
      <c r="D52" s="81"/>
      <c r="E52" s="62">
        <f t="shared" si="16"/>
        <v>0</v>
      </c>
      <c r="F52" s="82">
        <f t="shared" si="19"/>
        <v>0</v>
      </c>
      <c r="G52" s="62">
        <f t="shared" si="17"/>
        <v>0</v>
      </c>
      <c r="H52" s="83">
        <f t="shared" si="20"/>
        <v>0</v>
      </c>
      <c r="I52" s="62">
        <f t="shared" si="18"/>
        <v>0</v>
      </c>
      <c r="J52" s="84">
        <f t="shared" si="21"/>
        <v>0</v>
      </c>
    </row>
    <row r="53" spans="2:10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6" thickBot="1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7" thickBot="1">
      <c r="B59" s="88"/>
      <c r="C59" s="89" t="s">
        <v>22</v>
      </c>
      <c r="D59" s="89"/>
      <c r="E59" s="89"/>
      <c r="F59" s="90">
        <f>SUM(F49:F58)</f>
        <v>42000</v>
      </c>
      <c r="G59" s="90"/>
      <c r="H59" s="90">
        <f t="shared" ref="H59:J59" si="22">SUM(H49:H58)</f>
        <v>34675.906183368868</v>
      </c>
      <c r="I59" s="90"/>
      <c r="J59" s="91">
        <f t="shared" si="22"/>
        <v>27351.812366737737</v>
      </c>
    </row>
    <row r="61" spans="2:10">
      <c r="C61" s="1"/>
      <c r="D61" s="1"/>
      <c r="E61" s="1"/>
      <c r="F61" s="1"/>
      <c r="G61" s="1"/>
      <c r="H61" s="1"/>
    </row>
    <row r="62" spans="2:10" ht="30.75" customHeight="1">
      <c r="C62" s="1"/>
      <c r="D62" s="1"/>
      <c r="E62" s="1"/>
      <c r="F62" s="1"/>
      <c r="G62" s="1"/>
      <c r="H62" s="1"/>
    </row>
    <row r="63" spans="2:10">
      <c r="C63" s="1"/>
      <c r="D63" s="1"/>
      <c r="E63" s="1"/>
      <c r="F63" s="1"/>
      <c r="G63" s="1"/>
      <c r="H63" s="1"/>
    </row>
    <row r="64" spans="2:10">
      <c r="C64" s="1"/>
      <c r="D64" s="1"/>
      <c r="E64" s="1"/>
      <c r="F64" s="1"/>
      <c r="G64" s="1"/>
      <c r="H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 ht="15.75" customHeight="1"/>
    <row r="73" s="1" customFormat="1" ht="15.75" customHeigh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F0DF-72DB-1849-ADC3-A94B5399A4A0}">
  <dimension ref="B1:XFC18"/>
  <sheetViews>
    <sheetView workbookViewId="0">
      <selection activeCell="G4" sqref="G4:G9"/>
    </sheetView>
  </sheetViews>
  <sheetFormatPr baseColWidth="10" defaultColWidth="9.1640625" defaultRowHeight="16"/>
  <cols>
    <col min="1" max="1" width="5.83203125" style="277" customWidth="1"/>
    <col min="2" max="2" width="65.33203125" style="277" bestFit="1" customWidth="1"/>
    <col min="3" max="3" width="65.33203125" style="277" customWidth="1"/>
    <col min="4" max="4" width="24.33203125" style="277" customWidth="1"/>
    <col min="5" max="11" width="20.83203125" style="277" customWidth="1"/>
    <col min="12" max="16384" width="9.1640625" style="277"/>
  </cols>
  <sheetData>
    <row r="1" spans="2:11 16383:16383" ht="17" thickBot="1"/>
    <row r="2" spans="2:11 16383:16383" ht="55" customHeight="1" thickBot="1">
      <c r="B2" s="279" t="s">
        <v>260</v>
      </c>
      <c r="C2" s="280"/>
      <c r="D2" s="281"/>
      <c r="E2" s="281"/>
      <c r="F2" s="281"/>
      <c r="G2" s="281"/>
      <c r="H2" s="281"/>
      <c r="I2" s="281"/>
      <c r="J2" s="281"/>
      <c r="K2" s="282"/>
    </row>
    <row r="3" spans="2:11 16383:16383" ht="40" customHeight="1">
      <c r="B3" s="283" t="s">
        <v>55</v>
      </c>
      <c r="C3" s="284" t="s">
        <v>239</v>
      </c>
      <c r="D3" s="285" t="s">
        <v>240</v>
      </c>
      <c r="E3" s="286" t="s">
        <v>42</v>
      </c>
      <c r="F3" s="286" t="s">
        <v>43</v>
      </c>
      <c r="G3" s="286" t="s">
        <v>44</v>
      </c>
      <c r="H3" s="286" t="s">
        <v>36</v>
      </c>
      <c r="I3" s="286" t="s">
        <v>45</v>
      </c>
      <c r="J3" s="286" t="s">
        <v>37</v>
      </c>
      <c r="K3" s="286" t="s">
        <v>38</v>
      </c>
      <c r="XFC3" s="301"/>
    </row>
    <row r="4" spans="2:11 16383:16383" ht="70" customHeight="1">
      <c r="B4" s="287" t="s">
        <v>130</v>
      </c>
      <c r="C4" s="287" t="s">
        <v>147</v>
      </c>
      <c r="D4" s="288">
        <v>504.82</v>
      </c>
      <c r="E4" s="289" t="s">
        <v>39</v>
      </c>
      <c r="F4" s="290" t="s">
        <v>47</v>
      </c>
      <c r="G4" s="140"/>
      <c r="H4" s="29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291">
        <f>H4*1.2</f>
        <v>0</v>
      </c>
      <c r="J4" s="291">
        <f>H4*36</f>
        <v>0</v>
      </c>
      <c r="K4" s="291">
        <f>J4*1.2</f>
        <v>0</v>
      </c>
    </row>
    <row r="5" spans="2:11 16383:16383" ht="70" customHeight="1">
      <c r="B5" s="287" t="s">
        <v>130</v>
      </c>
      <c r="C5" s="287" t="s">
        <v>145</v>
      </c>
      <c r="D5" s="288">
        <v>504.82</v>
      </c>
      <c r="E5" s="289" t="s">
        <v>39</v>
      </c>
      <c r="F5" s="290" t="s">
        <v>40</v>
      </c>
      <c r="G5" s="140"/>
      <c r="H5" s="291">
        <f t="shared" si="0"/>
        <v>0</v>
      </c>
      <c r="I5" s="291">
        <f t="shared" ref="I5:I9" si="1">H5*1.2</f>
        <v>0</v>
      </c>
      <c r="J5" s="291">
        <f>H5*36</f>
        <v>0</v>
      </c>
      <c r="K5" s="291">
        <f t="shared" ref="K5:K9" si="2">J5*1.2</f>
        <v>0</v>
      </c>
    </row>
    <row r="6" spans="2:11 16383:16383" ht="70" customHeight="1">
      <c r="B6" s="287" t="s">
        <v>131</v>
      </c>
      <c r="C6" s="287" t="s">
        <v>146</v>
      </c>
      <c r="D6" s="288">
        <v>19.45</v>
      </c>
      <c r="E6" s="289" t="s">
        <v>39</v>
      </c>
      <c r="F6" s="290" t="s">
        <v>47</v>
      </c>
      <c r="G6" s="140"/>
      <c r="H6" s="291">
        <f t="shared" si="0"/>
        <v>0</v>
      </c>
      <c r="I6" s="291">
        <f>H6*1.2</f>
        <v>0</v>
      </c>
      <c r="J6" s="291">
        <f>H6*36</f>
        <v>0</v>
      </c>
      <c r="K6" s="291">
        <f>J6*1.2</f>
        <v>0</v>
      </c>
    </row>
    <row r="7" spans="2:11 16383:16383" ht="70" customHeight="1">
      <c r="B7" s="287" t="s">
        <v>131</v>
      </c>
      <c r="C7" s="287" t="s">
        <v>148</v>
      </c>
      <c r="D7" s="288">
        <v>19.45</v>
      </c>
      <c r="E7" s="289" t="s">
        <v>39</v>
      </c>
      <c r="F7" s="290" t="s">
        <v>40</v>
      </c>
      <c r="G7" s="140"/>
      <c r="H7" s="291">
        <f t="shared" si="0"/>
        <v>0</v>
      </c>
      <c r="I7" s="291">
        <f>H7*1.2</f>
        <v>0</v>
      </c>
      <c r="J7" s="291">
        <f t="shared" ref="J7:J10" si="3">H7*36</f>
        <v>0</v>
      </c>
      <c r="K7" s="291">
        <f>J7*1.2</f>
        <v>0</v>
      </c>
    </row>
    <row r="8" spans="2:11 16383:16383" ht="70" customHeight="1">
      <c r="B8" s="287" t="s">
        <v>143</v>
      </c>
      <c r="C8" s="287" t="s">
        <v>142</v>
      </c>
      <c r="D8" s="288">
        <v>107.77</v>
      </c>
      <c r="E8" s="289" t="s">
        <v>39</v>
      </c>
      <c r="F8" s="290" t="s">
        <v>47</v>
      </c>
      <c r="G8" s="140"/>
      <c r="H8" s="291">
        <f t="shared" si="0"/>
        <v>0</v>
      </c>
      <c r="I8" s="291">
        <f t="shared" si="1"/>
        <v>0</v>
      </c>
      <c r="J8" s="291">
        <f t="shared" si="3"/>
        <v>0</v>
      </c>
      <c r="K8" s="291">
        <f t="shared" si="2"/>
        <v>0</v>
      </c>
    </row>
    <row r="9" spans="2:11 16383:16383" ht="70" customHeight="1">
      <c r="B9" s="287" t="s">
        <v>143</v>
      </c>
      <c r="C9" s="287" t="s">
        <v>139</v>
      </c>
      <c r="D9" s="288">
        <v>107.77</v>
      </c>
      <c r="E9" s="289" t="s">
        <v>39</v>
      </c>
      <c r="F9" s="290" t="s">
        <v>40</v>
      </c>
      <c r="G9" s="140"/>
      <c r="H9" s="291">
        <f t="shared" si="0"/>
        <v>0</v>
      </c>
      <c r="I9" s="291">
        <f t="shared" si="1"/>
        <v>0</v>
      </c>
      <c r="J9" s="291">
        <f t="shared" si="3"/>
        <v>0</v>
      </c>
      <c r="K9" s="291">
        <f t="shared" si="2"/>
        <v>0</v>
      </c>
    </row>
    <row r="10" spans="2:11 16383:16383" ht="75" customHeight="1">
      <c r="B10" s="292" t="s">
        <v>52</v>
      </c>
      <c r="C10" s="293"/>
      <c r="D10" s="293"/>
      <c r="E10" s="293"/>
      <c r="F10" s="293"/>
      <c r="G10" s="294"/>
      <c r="H10" s="295">
        <f>SUM(H4:H9)</f>
        <v>0</v>
      </c>
      <c r="I10" s="296">
        <f>H10*1.2</f>
        <v>0</v>
      </c>
      <c r="J10" s="296">
        <f t="shared" si="3"/>
        <v>0</v>
      </c>
      <c r="K10" s="296">
        <f t="shared" ref="K10" si="4">J10*1.2</f>
        <v>0</v>
      </c>
    </row>
    <row r="13" spans="2:11 16383:16383">
      <c r="B13" s="297" t="s">
        <v>170</v>
      </c>
      <c r="C13" s="278"/>
    </row>
    <row r="14" spans="2:11 16383:16383">
      <c r="B14" s="278" t="s">
        <v>166</v>
      </c>
      <c r="C14" s="278"/>
    </row>
    <row r="15" spans="2:11 16383:16383">
      <c r="B15" s="278" t="s">
        <v>167</v>
      </c>
      <c r="C15" s="278"/>
    </row>
    <row r="16" spans="2:11 16383:16383">
      <c r="B16" s="278" t="s">
        <v>168</v>
      </c>
      <c r="C16" s="278"/>
    </row>
    <row r="17" spans="2:3">
      <c r="B17" s="278" t="s">
        <v>169</v>
      </c>
      <c r="C17" s="278"/>
    </row>
    <row r="18" spans="2:3">
      <c r="B18" s="278" t="s">
        <v>212</v>
      </c>
      <c r="C18" s="278"/>
    </row>
  </sheetData>
  <sheetProtection algorithmName="SHA-512" hashValue="6Owv261cUHLYCCuJaR+Jt3tvq+f44wVs4IaixKVuSfli8iEFFKAwQ/a2e3fB3nO8Ss2w82ilNz4TndvP2K98Mw==" saltValue="TlG/BSnzF0JuA4YfMLm+3A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E4:E9" xr:uid="{146CD6D0-025D-AC4B-B9D1-6BBDAB9A487E}">
      <formula1>"m2, ks, súbor,hod."</formula1>
    </dataValidation>
    <dataValidation type="list" allowBlank="1" showInputMessage="1" showErrorMessage="1" sqref="F4:F9" xr:uid="{E1875778-E7DC-BB46-A16A-7D5FB07A62FD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D232-4F6A-7D4A-8D87-60E9BA69E056}">
  <dimension ref="B1:XFC25"/>
  <sheetViews>
    <sheetView workbookViewId="0">
      <selection activeCell="G8" sqref="G8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60" t="s">
        <v>259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 16383:16383" ht="40" customHeight="1">
      <c r="B3" s="132" t="s">
        <v>54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353.93</v>
      </c>
      <c r="E4" s="138" t="s">
        <v>39</v>
      </c>
      <c r="F4" s="139" t="s">
        <v>47</v>
      </c>
      <c r="G4" s="140"/>
      <c r="H4" s="141">
        <f t="shared" ref="H4:H16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353.93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15" si="1">H5*1.2</f>
        <v>0</v>
      </c>
      <c r="J5" s="141">
        <f>H5*36</f>
        <v>0</v>
      </c>
      <c r="K5" s="141">
        <f t="shared" ref="K5:K15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22.41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22.41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7" si="3">H7*36</f>
        <v>0</v>
      </c>
      <c r="K7" s="141">
        <f>J7*1.2</f>
        <v>0</v>
      </c>
    </row>
    <row r="8" spans="2:11 16383:16383" ht="70" customHeight="1">
      <c r="B8" s="136" t="s">
        <v>51</v>
      </c>
      <c r="C8" s="136" t="s">
        <v>262</v>
      </c>
      <c r="D8" s="137">
        <v>24.74</v>
      </c>
      <c r="E8" s="138" t="s">
        <v>39</v>
      </c>
      <c r="F8" s="139" t="s">
        <v>40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150</v>
      </c>
      <c r="C9" s="136" t="s">
        <v>149</v>
      </c>
      <c r="D9" s="137">
        <v>105.68</v>
      </c>
      <c r="E9" s="138" t="s">
        <v>39</v>
      </c>
      <c r="F9" s="139" t="s">
        <v>47</v>
      </c>
      <c r="G9" s="140"/>
      <c r="H9" s="141">
        <f t="shared" si="0"/>
        <v>0</v>
      </c>
      <c r="I9" s="141">
        <f>H9*1.2</f>
        <v>0</v>
      </c>
      <c r="J9" s="141">
        <f t="shared" si="3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151</v>
      </c>
      <c r="D10" s="137">
        <v>105.68</v>
      </c>
      <c r="E10" s="138" t="s">
        <v>39</v>
      </c>
      <c r="F10" s="139" t="s">
        <v>40</v>
      </c>
      <c r="G10" s="144"/>
      <c r="H10" s="141">
        <f t="shared" si="0"/>
        <v>0</v>
      </c>
      <c r="I10" s="141">
        <f t="shared" ref="I10:I11" si="4">H10*1.2</f>
        <v>0</v>
      </c>
      <c r="J10" s="141">
        <f t="shared" si="3"/>
        <v>0</v>
      </c>
      <c r="K10" s="141">
        <f t="shared" ref="K10:K11" si="5">J10*1.2</f>
        <v>0</v>
      </c>
    </row>
    <row r="11" spans="2:11 16383:16383" ht="70" customHeight="1">
      <c r="B11" s="136" t="s">
        <v>150</v>
      </c>
      <c r="C11" s="136" t="s">
        <v>152</v>
      </c>
      <c r="D11" s="137">
        <v>105.68</v>
      </c>
      <c r="E11" s="138" t="s">
        <v>39</v>
      </c>
      <c r="F11" s="139" t="s">
        <v>132</v>
      </c>
      <c r="G11" s="144"/>
      <c r="H11" s="141">
        <f>G11*D11</f>
        <v>0</v>
      </c>
      <c r="I11" s="141">
        <f t="shared" si="4"/>
        <v>0</v>
      </c>
      <c r="J11" s="141">
        <f t="shared" si="3"/>
        <v>0</v>
      </c>
      <c r="K11" s="141">
        <f t="shared" si="5"/>
        <v>0</v>
      </c>
    </row>
    <row r="12" spans="2:11 16383:16383" ht="70" customHeight="1">
      <c r="B12" s="136" t="s">
        <v>137</v>
      </c>
      <c r="C12" s="136" t="s">
        <v>138</v>
      </c>
      <c r="D12" s="137">
        <v>5.36</v>
      </c>
      <c r="E12" s="138" t="s">
        <v>39</v>
      </c>
      <c r="F12" s="139" t="s">
        <v>47</v>
      </c>
      <c r="G12" s="140"/>
      <c r="H12" s="141">
        <f t="shared" si="0"/>
        <v>0</v>
      </c>
      <c r="I12" s="141">
        <f>H12*1.2</f>
        <v>0</v>
      </c>
      <c r="J12" s="141">
        <f t="shared" si="3"/>
        <v>0</v>
      </c>
      <c r="K12" s="141">
        <f>J12*1.2</f>
        <v>0</v>
      </c>
    </row>
    <row r="13" spans="2:11 16383:16383" ht="70" customHeight="1">
      <c r="B13" s="136" t="s">
        <v>137</v>
      </c>
      <c r="C13" s="136" t="s">
        <v>139</v>
      </c>
      <c r="D13" s="137">
        <v>5.36</v>
      </c>
      <c r="E13" s="138" t="s">
        <v>39</v>
      </c>
      <c r="F13" s="139" t="s">
        <v>40</v>
      </c>
      <c r="G13" s="140"/>
      <c r="H13" s="141">
        <f t="shared" si="0"/>
        <v>0</v>
      </c>
      <c r="I13" s="141">
        <f>H13*1.2</f>
        <v>0</v>
      </c>
      <c r="J13" s="141">
        <f t="shared" si="3"/>
        <v>0</v>
      </c>
      <c r="K13" s="141">
        <f>J13*1.2</f>
        <v>0</v>
      </c>
    </row>
    <row r="14" spans="2:11 16383:16383" ht="70" customHeight="1">
      <c r="B14" s="136" t="s">
        <v>143</v>
      </c>
      <c r="C14" s="136" t="s">
        <v>142</v>
      </c>
      <c r="D14" s="137">
        <v>118.67</v>
      </c>
      <c r="E14" s="138" t="s">
        <v>39</v>
      </c>
      <c r="F14" s="139" t="s">
        <v>47</v>
      </c>
      <c r="G14" s="140"/>
      <c r="H14" s="141">
        <f t="shared" si="0"/>
        <v>0</v>
      </c>
      <c r="I14" s="141">
        <f t="shared" si="1"/>
        <v>0</v>
      </c>
      <c r="J14" s="141">
        <f t="shared" si="3"/>
        <v>0</v>
      </c>
      <c r="K14" s="141">
        <f t="shared" si="2"/>
        <v>0</v>
      </c>
    </row>
    <row r="15" spans="2:11 16383:16383" ht="70" customHeight="1">
      <c r="B15" s="136" t="s">
        <v>143</v>
      </c>
      <c r="C15" s="136" t="s">
        <v>139</v>
      </c>
      <c r="D15" s="137">
        <v>118.67</v>
      </c>
      <c r="E15" s="138" t="s">
        <v>39</v>
      </c>
      <c r="F15" s="139" t="s">
        <v>40</v>
      </c>
      <c r="G15" s="140"/>
      <c r="H15" s="141">
        <f t="shared" si="0"/>
        <v>0</v>
      </c>
      <c r="I15" s="141">
        <f t="shared" si="1"/>
        <v>0</v>
      </c>
      <c r="J15" s="141">
        <f t="shared" si="3"/>
        <v>0</v>
      </c>
      <c r="K15" s="141">
        <f t="shared" si="2"/>
        <v>0</v>
      </c>
    </row>
    <row r="16" spans="2:11 16383:16383" ht="70" customHeight="1">
      <c r="B16" s="136" t="s">
        <v>50</v>
      </c>
      <c r="C16" s="136" t="s">
        <v>144</v>
      </c>
      <c r="D16" s="137">
        <v>76.8</v>
      </c>
      <c r="E16" s="138" t="s">
        <v>39</v>
      </c>
      <c r="F16" s="139" t="s">
        <v>46</v>
      </c>
      <c r="G16" s="140"/>
      <c r="H16" s="141">
        <f t="shared" si="0"/>
        <v>0</v>
      </c>
      <c r="I16" s="141">
        <f>H16*1.2</f>
        <v>0</v>
      </c>
      <c r="J16" s="141">
        <f t="shared" si="3"/>
        <v>0</v>
      </c>
      <c r="K16" s="141">
        <f>J16*1.2</f>
        <v>0</v>
      </c>
    </row>
    <row r="17" spans="2:11" ht="75" customHeight="1">
      <c r="B17" s="264" t="s">
        <v>52</v>
      </c>
      <c r="C17" s="265"/>
      <c r="D17" s="265"/>
      <c r="E17" s="265"/>
      <c r="F17" s="265"/>
      <c r="G17" s="266"/>
      <c r="H17" s="143">
        <f>SUM(H4:H16)</f>
        <v>0</v>
      </c>
      <c r="I17" s="143">
        <f>H17*1.2</f>
        <v>0</v>
      </c>
      <c r="J17" s="143">
        <f t="shared" si="3"/>
        <v>0</v>
      </c>
      <c r="K17" s="143">
        <f t="shared" ref="K17" si="6">J17*1.2</f>
        <v>0</v>
      </c>
    </row>
    <row r="20" spans="2:11">
      <c r="B20" s="145" t="s">
        <v>170</v>
      </c>
      <c r="C20" s="131"/>
    </row>
    <row r="21" spans="2:11">
      <c r="B21" s="131" t="s">
        <v>166</v>
      </c>
      <c r="C21" s="131"/>
    </row>
    <row r="22" spans="2:11">
      <c r="B22" s="131" t="s">
        <v>167</v>
      </c>
      <c r="C22" s="131"/>
    </row>
    <row r="23" spans="2:11">
      <c r="B23" s="131" t="s">
        <v>168</v>
      </c>
      <c r="C23" s="131"/>
    </row>
    <row r="24" spans="2:11">
      <c r="B24" s="131" t="s">
        <v>169</v>
      </c>
      <c r="C24" s="131"/>
    </row>
    <row r="25" spans="2:11">
      <c r="B25" s="131" t="s">
        <v>212</v>
      </c>
      <c r="C25" s="131"/>
    </row>
  </sheetData>
  <sheetProtection algorithmName="SHA-512" hashValue="wxXTsNIJ5ycqdRdwS2wU8C+iDye7Zv4MwcXndNKepwXYy48SrbXoK+MB5TK2ctrNIyG0H1F7GClic0ZPuoPMrw==" saltValue="1osDV4A8ctg4x+IXPLuZWQ==" spinCount="100000" sheet="1" objects="1" scenarios="1"/>
  <mergeCells count="2">
    <mergeCell ref="B2:K2"/>
    <mergeCell ref="B17:G17"/>
  </mergeCells>
  <dataValidations count="2">
    <dataValidation type="list" allowBlank="1" showInputMessage="1" showErrorMessage="1" sqref="F4:F16" xr:uid="{FC4D07F6-6804-EC48-A495-E3DB1B4F3BC7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6" xr:uid="{228DEA89-2D36-DC4D-AE26-C368046D7315}">
      <formula1>"m2, ks, súbor,hod."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B6AA-33FE-BC4D-8EE6-AB8653A6A864}">
  <dimension ref="B1:XFC18"/>
  <sheetViews>
    <sheetView workbookViewId="0">
      <selection activeCell="F9" sqref="F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60" t="s">
        <v>258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 16383:16383" ht="40" customHeight="1">
      <c r="B3" s="132" t="s">
        <v>56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445.69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445.69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9" si="1">H5*1.2</f>
        <v>0</v>
      </c>
      <c r="J5" s="141">
        <f>H5*36</f>
        <v>0</v>
      </c>
      <c r="K5" s="141">
        <f t="shared" ref="K5:K9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0" si="3">H7*36</f>
        <v>0</v>
      </c>
      <c r="K7" s="141">
        <f>J7*1.2</f>
        <v>0</v>
      </c>
    </row>
    <row r="8" spans="2:11 16383:16383" ht="70" customHeight="1">
      <c r="B8" s="136" t="s">
        <v>143</v>
      </c>
      <c r="C8" s="136" t="s">
        <v>142</v>
      </c>
      <c r="D8" s="137">
        <v>98.39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143</v>
      </c>
      <c r="C9" s="136" t="s">
        <v>139</v>
      </c>
      <c r="D9" s="137">
        <v>98.39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 16383:16383" ht="75" customHeight="1">
      <c r="B10" s="264" t="s">
        <v>52</v>
      </c>
      <c r="C10" s="265"/>
      <c r="D10" s="265"/>
      <c r="E10" s="265"/>
      <c r="F10" s="265"/>
      <c r="G10" s="266"/>
      <c r="H10" s="143">
        <f>SUM(H4:H9)</f>
        <v>0</v>
      </c>
      <c r="I10" s="143">
        <f>H10*1.2</f>
        <v>0</v>
      </c>
      <c r="J10" s="143">
        <f t="shared" si="3"/>
        <v>0</v>
      </c>
      <c r="K10" s="143">
        <f t="shared" ref="K10" si="4">J10*1.2</f>
        <v>0</v>
      </c>
    </row>
    <row r="13" spans="2:11 16383:16383">
      <c r="B13" s="145" t="s">
        <v>170</v>
      </c>
      <c r="C13" s="131"/>
    </row>
    <row r="14" spans="2:11 16383:16383">
      <c r="B14" s="131" t="s">
        <v>166</v>
      </c>
      <c r="C14" s="131"/>
    </row>
    <row r="15" spans="2:11 16383:16383">
      <c r="B15" s="131" t="s">
        <v>167</v>
      </c>
      <c r="C15" s="131"/>
    </row>
    <row r="16" spans="2:11 16383:16383">
      <c r="B16" s="131" t="s">
        <v>168</v>
      </c>
      <c r="C16" s="131"/>
    </row>
    <row r="17" spans="2:3">
      <c r="B17" s="131" t="s">
        <v>169</v>
      </c>
      <c r="C17" s="131"/>
    </row>
    <row r="18" spans="2:3">
      <c r="B18" s="131" t="s">
        <v>212</v>
      </c>
      <c r="C18" s="131"/>
    </row>
  </sheetData>
  <sheetProtection algorithmName="SHA-512" hashValue="Eb/J/LpDNjAK0gNX1U++kEsGhcmMQF/0rKEpXtPF/CT9MbwInV5QTGrx6qxVYYgMnwqxvgKNmQ3xwWaZY+71MQ==" saltValue="kk3qDP/XfUu4O0YpFb6s1g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311FEA81-25BA-7147-9E94-39371C648C44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BDF77E82-6F66-B949-9BBA-1829975661BA}">
      <formula1>"m2, ks, súbor,hod."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AC09-F4B7-9742-94DE-A09F4016019F}">
  <dimension ref="B1:XFC23"/>
  <sheetViews>
    <sheetView workbookViewId="0">
      <selection activeCell="G4" sqref="G4:G15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67" t="s">
        <v>256</v>
      </c>
      <c r="C2" s="268"/>
      <c r="D2" s="269"/>
      <c r="E2" s="269"/>
      <c r="F2" s="269"/>
      <c r="G2" s="269"/>
      <c r="H2" s="269"/>
      <c r="I2" s="269"/>
      <c r="J2" s="269"/>
      <c r="K2" s="270"/>
    </row>
    <row r="3" spans="2:11 16383:16383" ht="40" customHeight="1">
      <c r="B3" s="168" t="s">
        <v>57</v>
      </c>
      <c r="C3" s="169" t="s">
        <v>257</v>
      </c>
      <c r="D3" s="170" t="s">
        <v>41</v>
      </c>
      <c r="E3" s="171" t="s">
        <v>42</v>
      </c>
      <c r="F3" s="171" t="s">
        <v>43</v>
      </c>
      <c r="G3" s="171" t="s">
        <v>44</v>
      </c>
      <c r="H3" s="171" t="s">
        <v>36</v>
      </c>
      <c r="I3" s="171" t="s">
        <v>45</v>
      </c>
      <c r="J3" s="171" t="s">
        <v>164</v>
      </c>
      <c r="K3" s="171" t="s">
        <v>165</v>
      </c>
      <c r="XFC3" s="93"/>
    </row>
    <row r="4" spans="2:11 16383:16383" ht="70" customHeight="1">
      <c r="B4" s="172" t="s">
        <v>130</v>
      </c>
      <c r="C4" s="172" t="s">
        <v>147</v>
      </c>
      <c r="D4" s="173">
        <v>463.68</v>
      </c>
      <c r="E4" s="174" t="s">
        <v>39</v>
      </c>
      <c r="F4" s="175" t="s">
        <v>47</v>
      </c>
      <c r="G4" s="176"/>
      <c r="H4" s="177">
        <f t="shared" ref="H4:H15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77">
        <f>H4*1.2</f>
        <v>0</v>
      </c>
      <c r="J4" s="177">
        <f>H4*36</f>
        <v>0</v>
      </c>
      <c r="K4" s="177">
        <f>J4*1.2</f>
        <v>0</v>
      </c>
    </row>
    <row r="5" spans="2:11 16383:16383" ht="70" customHeight="1">
      <c r="B5" s="172" t="s">
        <v>130</v>
      </c>
      <c r="C5" s="172" t="s">
        <v>145</v>
      </c>
      <c r="D5" s="173">
        <v>463.68</v>
      </c>
      <c r="E5" s="174" t="s">
        <v>39</v>
      </c>
      <c r="F5" s="175" t="s">
        <v>40</v>
      </c>
      <c r="G5" s="176"/>
      <c r="H5" s="177">
        <f t="shared" si="0"/>
        <v>0</v>
      </c>
      <c r="I5" s="177">
        <f>H5*1.2</f>
        <v>0</v>
      </c>
      <c r="J5" s="177">
        <f>H5*36</f>
        <v>0</v>
      </c>
      <c r="K5" s="177">
        <f>J5*1.2</f>
        <v>0</v>
      </c>
    </row>
    <row r="6" spans="2:11 16383:16383" ht="70" customHeight="1">
      <c r="B6" s="172" t="s">
        <v>131</v>
      </c>
      <c r="C6" s="172" t="s">
        <v>146</v>
      </c>
      <c r="D6" s="173">
        <v>22.41</v>
      </c>
      <c r="E6" s="174" t="s">
        <v>39</v>
      </c>
      <c r="F6" s="175" t="s">
        <v>47</v>
      </c>
      <c r="G6" s="176"/>
      <c r="H6" s="177">
        <f t="shared" si="0"/>
        <v>0</v>
      </c>
      <c r="I6" s="177">
        <f>H6*1.2</f>
        <v>0</v>
      </c>
      <c r="J6" s="177">
        <f>H6*36</f>
        <v>0</v>
      </c>
      <c r="K6" s="177">
        <f>J6*1.2</f>
        <v>0</v>
      </c>
    </row>
    <row r="7" spans="2:11 16383:16383" ht="70" customHeight="1">
      <c r="B7" s="172" t="s">
        <v>131</v>
      </c>
      <c r="C7" s="172" t="s">
        <v>148</v>
      </c>
      <c r="D7" s="173">
        <v>22.41</v>
      </c>
      <c r="E7" s="174" t="s">
        <v>39</v>
      </c>
      <c r="F7" s="175" t="s">
        <v>40</v>
      </c>
      <c r="G7" s="176"/>
      <c r="H7" s="177">
        <f t="shared" si="0"/>
        <v>0</v>
      </c>
      <c r="I7" s="177">
        <f t="shared" ref="I7:I15" si="1">H7*1.2</f>
        <v>0</v>
      </c>
      <c r="J7" s="177">
        <f t="shared" ref="J7:J16" si="2">H7*36</f>
        <v>0</v>
      </c>
      <c r="K7" s="177">
        <f t="shared" ref="K7:K15" si="3">J7*1.2</f>
        <v>0</v>
      </c>
    </row>
    <row r="8" spans="2:11 16383:16383" ht="70" customHeight="1">
      <c r="B8" s="172" t="s">
        <v>150</v>
      </c>
      <c r="C8" s="172" t="s">
        <v>149</v>
      </c>
      <c r="D8" s="173">
        <v>8.34</v>
      </c>
      <c r="E8" s="174" t="s">
        <v>39</v>
      </c>
      <c r="F8" s="175" t="s">
        <v>47</v>
      </c>
      <c r="G8" s="176"/>
      <c r="H8" s="177">
        <f t="shared" si="0"/>
        <v>0</v>
      </c>
      <c r="I8" s="177">
        <f t="shared" ref="I8:I14" si="4">H8*1.2</f>
        <v>0</v>
      </c>
      <c r="J8" s="177">
        <f t="shared" si="2"/>
        <v>0</v>
      </c>
      <c r="K8" s="177">
        <f>J8*1.2</f>
        <v>0</v>
      </c>
    </row>
    <row r="9" spans="2:11 16383:16383" ht="70" customHeight="1">
      <c r="B9" s="172" t="s">
        <v>150</v>
      </c>
      <c r="C9" s="172" t="s">
        <v>151</v>
      </c>
      <c r="D9" s="173">
        <v>8.34</v>
      </c>
      <c r="E9" s="174" t="s">
        <v>39</v>
      </c>
      <c r="F9" s="175" t="s">
        <v>40</v>
      </c>
      <c r="G9" s="176"/>
      <c r="H9" s="177">
        <f t="shared" si="0"/>
        <v>0</v>
      </c>
      <c r="I9" s="177">
        <f t="shared" si="4"/>
        <v>0</v>
      </c>
      <c r="J9" s="177">
        <f t="shared" si="2"/>
        <v>0</v>
      </c>
      <c r="K9" s="177">
        <f>J9*1.2</f>
        <v>0</v>
      </c>
    </row>
    <row r="10" spans="2:11 16383:16383" ht="70" customHeight="1">
      <c r="B10" s="172" t="s">
        <v>150</v>
      </c>
      <c r="C10" s="172" t="s">
        <v>152</v>
      </c>
      <c r="D10" s="173">
        <v>8.34</v>
      </c>
      <c r="E10" s="174" t="s">
        <v>39</v>
      </c>
      <c r="F10" s="175" t="s">
        <v>132</v>
      </c>
      <c r="G10" s="176"/>
      <c r="H10" s="177">
        <f>G10*D10</f>
        <v>0</v>
      </c>
      <c r="I10" s="177">
        <f t="shared" si="4"/>
        <v>0</v>
      </c>
      <c r="J10" s="177">
        <f t="shared" si="2"/>
        <v>0</v>
      </c>
      <c r="K10" s="177">
        <f>J10*1.2</f>
        <v>0</v>
      </c>
    </row>
    <row r="11" spans="2:11 16383:16383" ht="70" customHeight="1">
      <c r="B11" s="172" t="s">
        <v>137</v>
      </c>
      <c r="C11" s="172" t="s">
        <v>138</v>
      </c>
      <c r="D11" s="173">
        <v>5.36</v>
      </c>
      <c r="E11" s="174" t="s">
        <v>39</v>
      </c>
      <c r="F11" s="175" t="s">
        <v>47</v>
      </c>
      <c r="G11" s="176"/>
      <c r="H11" s="177">
        <f t="shared" si="0"/>
        <v>0</v>
      </c>
      <c r="I11" s="177">
        <f t="shared" si="4"/>
        <v>0</v>
      </c>
      <c r="J11" s="177">
        <f t="shared" si="2"/>
        <v>0</v>
      </c>
      <c r="K11" s="177">
        <f>J11*1.2</f>
        <v>0</v>
      </c>
    </row>
    <row r="12" spans="2:11 16383:16383" ht="70" customHeight="1">
      <c r="B12" s="172" t="s">
        <v>137</v>
      </c>
      <c r="C12" s="172" t="s">
        <v>139</v>
      </c>
      <c r="D12" s="173">
        <v>5.36</v>
      </c>
      <c r="E12" s="174" t="s">
        <v>39</v>
      </c>
      <c r="F12" s="175" t="s">
        <v>40</v>
      </c>
      <c r="G12" s="176"/>
      <c r="H12" s="177">
        <f t="shared" si="0"/>
        <v>0</v>
      </c>
      <c r="I12" s="177">
        <f t="shared" si="4"/>
        <v>0</v>
      </c>
      <c r="J12" s="177">
        <f t="shared" si="2"/>
        <v>0</v>
      </c>
      <c r="K12" s="177">
        <f>J12*1.2</f>
        <v>0</v>
      </c>
    </row>
    <row r="13" spans="2:11 16383:16383" ht="70" customHeight="1">
      <c r="B13" s="172" t="s">
        <v>143</v>
      </c>
      <c r="C13" s="172" t="s">
        <v>142</v>
      </c>
      <c r="D13" s="173">
        <v>86.71</v>
      </c>
      <c r="E13" s="174" t="s">
        <v>39</v>
      </c>
      <c r="F13" s="175" t="s">
        <v>47</v>
      </c>
      <c r="G13" s="176"/>
      <c r="H13" s="177">
        <f t="shared" si="0"/>
        <v>0</v>
      </c>
      <c r="I13" s="177">
        <f t="shared" si="4"/>
        <v>0</v>
      </c>
      <c r="J13" s="177">
        <f t="shared" si="2"/>
        <v>0</v>
      </c>
      <c r="K13" s="177">
        <f>J13*1.2</f>
        <v>0</v>
      </c>
    </row>
    <row r="14" spans="2:11 16383:16383" ht="70" customHeight="1">
      <c r="B14" s="172" t="s">
        <v>143</v>
      </c>
      <c r="C14" s="172" t="s">
        <v>139</v>
      </c>
      <c r="D14" s="173">
        <v>86.71</v>
      </c>
      <c r="E14" s="174" t="s">
        <v>39</v>
      </c>
      <c r="F14" s="175" t="s">
        <v>40</v>
      </c>
      <c r="G14" s="176"/>
      <c r="H14" s="177">
        <f t="shared" si="0"/>
        <v>0</v>
      </c>
      <c r="I14" s="177">
        <f t="shared" si="4"/>
        <v>0</v>
      </c>
      <c r="J14" s="177">
        <f t="shared" si="2"/>
        <v>0</v>
      </c>
      <c r="K14" s="177">
        <f>J14*1.2</f>
        <v>0</v>
      </c>
    </row>
    <row r="15" spans="2:11 16383:16383" ht="70" customHeight="1">
      <c r="B15" s="172" t="s">
        <v>50</v>
      </c>
      <c r="C15" s="172" t="s">
        <v>144</v>
      </c>
      <c r="D15" s="173">
        <v>76.8</v>
      </c>
      <c r="E15" s="174" t="s">
        <v>39</v>
      </c>
      <c r="F15" s="175" t="s">
        <v>46</v>
      </c>
      <c r="G15" s="176"/>
      <c r="H15" s="177">
        <f t="shared" si="0"/>
        <v>0</v>
      </c>
      <c r="I15" s="177">
        <f t="shared" si="1"/>
        <v>0</v>
      </c>
      <c r="J15" s="177">
        <f t="shared" si="2"/>
        <v>0</v>
      </c>
      <c r="K15" s="177">
        <f t="shared" si="3"/>
        <v>0</v>
      </c>
    </row>
    <row r="16" spans="2:11 16383:16383" ht="75" customHeight="1">
      <c r="B16" s="271" t="s">
        <v>52</v>
      </c>
      <c r="C16" s="272"/>
      <c r="D16" s="272"/>
      <c r="E16" s="272"/>
      <c r="F16" s="272"/>
      <c r="G16" s="273"/>
      <c r="H16" s="178">
        <f>SUM(H6:H15)</f>
        <v>0</v>
      </c>
      <c r="I16" s="179">
        <f>H16*1.2</f>
        <v>0</v>
      </c>
      <c r="J16" s="179">
        <f t="shared" si="2"/>
        <v>0</v>
      </c>
      <c r="K16" s="179">
        <f t="shared" ref="K16" si="5">J16*1.2</f>
        <v>0</v>
      </c>
    </row>
    <row r="18" spans="2:3">
      <c r="B18" s="145" t="s">
        <v>170</v>
      </c>
      <c r="C18" s="131"/>
    </row>
    <row r="19" spans="2:3">
      <c r="B19" s="131" t="s">
        <v>166</v>
      </c>
      <c r="C19" s="131"/>
    </row>
    <row r="20" spans="2:3">
      <c r="B20" s="131" t="s">
        <v>167</v>
      </c>
      <c r="C20" s="131"/>
    </row>
    <row r="21" spans="2:3">
      <c r="B21" s="131" t="s">
        <v>168</v>
      </c>
      <c r="C21" s="131"/>
    </row>
    <row r="22" spans="2:3">
      <c r="B22" s="131" t="s">
        <v>169</v>
      </c>
      <c r="C22" s="131"/>
    </row>
    <row r="23" spans="2:3">
      <c r="B23" s="131" t="s">
        <v>212</v>
      </c>
      <c r="C23" s="131"/>
    </row>
  </sheetData>
  <sheetProtection algorithmName="SHA-512" hashValue="199QlAfysqCUA3mUH7MNzexEYoMAZcs80F6oZGi2GhRvZcAw28C+8N0kXUl2BGl4btVKiw0vHc9tUvh+Un/31A==" saltValue="piYiZVe2bulIMn8iAcNXQg==" spinCount="100000" sheet="1" objects="1" scenarios="1"/>
  <mergeCells count="2">
    <mergeCell ref="B2:K2"/>
    <mergeCell ref="B16:G16"/>
  </mergeCells>
  <dataValidations count="2">
    <dataValidation type="list" allowBlank="1" showInputMessage="1" showErrorMessage="1" sqref="F4:F15" xr:uid="{04813DC4-0735-E742-A080-A7E0D1443059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5" xr:uid="{E45F89AD-0721-ED48-8196-AD0860616293}">
      <formula1>"m2, ks, súbor,hod."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ECC9-ED61-4D47-8AEC-664EF7614B54}">
  <dimension ref="B1:K17"/>
  <sheetViews>
    <sheetView workbookViewId="0">
      <selection activeCell="G4" sqref="G4:G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60" t="s">
        <v>255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" ht="40" customHeight="1"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38</v>
      </c>
    </row>
    <row r="4" spans="2:11" ht="70" customHeight="1">
      <c r="B4" s="136" t="s">
        <v>130</v>
      </c>
      <c r="C4" s="136" t="s">
        <v>147</v>
      </c>
      <c r="D4" s="137">
        <v>442.02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0" si="1">H4*1.2</f>
        <v>0</v>
      </c>
      <c r="J4" s="141">
        <f>H4*36</f>
        <v>0</v>
      </c>
      <c r="K4" s="141">
        <f t="shared" ref="K4:K9" si="2">J4*1.2</f>
        <v>0</v>
      </c>
    </row>
    <row r="5" spans="2:11" ht="70" customHeight="1">
      <c r="B5" s="136" t="s">
        <v>130</v>
      </c>
      <c r="C5" s="136" t="s">
        <v>145</v>
      </c>
      <c r="D5" s="137">
        <v>442.02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0" si="3">H7*36</f>
        <v>0</v>
      </c>
      <c r="K7" s="141">
        <f t="shared" si="2"/>
        <v>0</v>
      </c>
    </row>
    <row r="8" spans="2:11" ht="70" customHeight="1">
      <c r="B8" s="136" t="s">
        <v>143</v>
      </c>
      <c r="C8" s="136" t="s">
        <v>142</v>
      </c>
      <c r="D8" s="137">
        <v>111.39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143</v>
      </c>
      <c r="C9" s="136" t="s">
        <v>139</v>
      </c>
      <c r="D9" s="137">
        <v>111.39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5" customHeight="1">
      <c r="B10" s="264" t="s">
        <v>52</v>
      </c>
      <c r="C10" s="265"/>
      <c r="D10" s="265"/>
      <c r="E10" s="265"/>
      <c r="F10" s="265"/>
      <c r="G10" s="266"/>
      <c r="H10" s="142">
        <f>SUM(H4:H9)</f>
        <v>0</v>
      </c>
      <c r="I10" s="143">
        <f t="shared" si="1"/>
        <v>0</v>
      </c>
      <c r="J10" s="143">
        <f t="shared" si="3"/>
        <v>0</v>
      </c>
      <c r="K10" s="143">
        <f t="shared" ref="K10" si="4">J10*1.2</f>
        <v>0</v>
      </c>
    </row>
    <row r="11" spans="2:11">
      <c r="D11" s="95"/>
    </row>
    <row r="12" spans="2:11">
      <c r="B12" s="145" t="s">
        <v>170</v>
      </c>
      <c r="C12" s="131"/>
    </row>
    <row r="13" spans="2:11">
      <c r="B13" s="131" t="s">
        <v>166</v>
      </c>
      <c r="C13" s="131"/>
    </row>
    <row r="14" spans="2:11">
      <c r="B14" s="131" t="s">
        <v>167</v>
      </c>
      <c r="C14" s="131"/>
    </row>
    <row r="15" spans="2:11">
      <c r="B15" s="131" t="s">
        <v>168</v>
      </c>
      <c r="C15" s="131"/>
    </row>
    <row r="16" spans="2:11">
      <c r="B16" s="131" t="s">
        <v>169</v>
      </c>
      <c r="C16" s="131"/>
    </row>
    <row r="17" spans="2:3">
      <c r="B17" s="131" t="s">
        <v>212</v>
      </c>
      <c r="C17" s="131"/>
    </row>
  </sheetData>
  <sheetProtection algorithmName="SHA-512" hashValue="OpBCOvsUrMetahjArS16gnOm9OesMgjlxSOU3xAhTN+Iv0/xrWZP9xj/oSPpU36Q4fUxPA2D70+d39j6IRG9QA==" saltValue="QyhMfFgSxKhhSWfdBz8l8Q==" spinCount="100000" sheet="1" objects="1" scenarios="1"/>
  <mergeCells count="2">
    <mergeCell ref="B10:G10"/>
    <mergeCell ref="B2:K2"/>
  </mergeCells>
  <dataValidations count="3">
    <dataValidation type="list" allowBlank="1" showInputMessage="1" showErrorMessage="1" sqref="F4" xr:uid="{2B330F73-E51B-E34D-B0A8-8808C7BCBA0B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F5:F9" xr:uid="{917CE47B-34CA-6549-A388-353444D0483D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E3EE8966-4E41-7F45-9AE6-AB926FF73FA0}">
      <formula1>"m2, ks, súbor,hod."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00AC-B304-C847-B298-5BD2CE0D5A2A}">
  <dimension ref="B1:XFC20"/>
  <sheetViews>
    <sheetView zoomScaleNormal="100" workbookViewId="0">
      <selection activeCell="G4" sqref="G4:G12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60" t="s">
        <v>254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383.27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383.27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36.08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36.08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12" si="1">H7*1.2</f>
        <v>0</v>
      </c>
      <c r="J7" s="141">
        <f t="shared" ref="J7:J13" si="2">H7*36</f>
        <v>0</v>
      </c>
      <c r="K7" s="141">
        <f t="shared" ref="K7:K12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8.41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8.41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8.41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2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95.55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2"/>
        <v>0</v>
      </c>
      <c r="K11" s="141">
        <f t="shared" si="3"/>
        <v>0</v>
      </c>
    </row>
    <row r="12" spans="2:11 16383:16383" ht="70" customHeight="1">
      <c r="B12" s="136" t="s">
        <v>143</v>
      </c>
      <c r="C12" s="136" t="s">
        <v>139</v>
      </c>
      <c r="D12" s="137">
        <v>95.55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2"/>
        <v>0</v>
      </c>
      <c r="K12" s="141">
        <f t="shared" si="3"/>
        <v>0</v>
      </c>
    </row>
    <row r="13" spans="2:11 16383:16383" ht="75" customHeight="1">
      <c r="B13" s="264" t="s">
        <v>52</v>
      </c>
      <c r="C13" s="265"/>
      <c r="D13" s="265"/>
      <c r="E13" s="265"/>
      <c r="F13" s="265"/>
      <c r="G13" s="266"/>
      <c r="H13" s="142">
        <f>SUM(H6:H12)</f>
        <v>0</v>
      </c>
      <c r="I13" s="143">
        <f>H13*1.2</f>
        <v>0</v>
      </c>
      <c r="J13" s="143">
        <f t="shared" si="2"/>
        <v>0</v>
      </c>
      <c r="K13" s="143">
        <f t="shared" ref="K13" si="4">J13*1.2</f>
        <v>0</v>
      </c>
    </row>
    <row r="15" spans="2:11 16383:16383">
      <c r="B15" s="145" t="s">
        <v>170</v>
      </c>
      <c r="C15" s="131"/>
    </row>
    <row r="16" spans="2:11 16383:16383">
      <c r="B16" s="131" t="s">
        <v>166</v>
      </c>
      <c r="C16" s="131"/>
    </row>
    <row r="17" spans="2:3">
      <c r="B17" s="131" t="s">
        <v>167</v>
      </c>
      <c r="C17" s="131"/>
    </row>
    <row r="18" spans="2:3">
      <c r="B18" s="131" t="s">
        <v>168</v>
      </c>
      <c r="C18" s="131"/>
    </row>
    <row r="19" spans="2:3">
      <c r="B19" s="131" t="s">
        <v>169</v>
      </c>
      <c r="C19" s="131"/>
    </row>
    <row r="20" spans="2:3">
      <c r="B20" s="131" t="s">
        <v>212</v>
      </c>
      <c r="C20" s="131"/>
    </row>
  </sheetData>
  <sheetProtection algorithmName="SHA-512" hashValue="eCHZ+mZnZsHbnRXUL7Io2L6kqjbiBWEQZLeKkgrUDcjSaOiU5hIvuyRroqUnmQvXjN9NkVal36a6+zA1sOWd5g==" saltValue="sOiJVWJIBuIK3vaUJpBboA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591A87BE-D074-BF40-82FD-5D59FEE44358}">
      <formula1>"m2, ks, súbor,hod."</formula1>
    </dataValidation>
    <dataValidation type="list" allowBlank="1" showInputMessage="1" showErrorMessage="1" sqref="F4:F12" xr:uid="{0F2E505C-458B-4745-9329-3831738C1B78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5D43-F0C9-754B-8F54-CCD874297334}">
  <dimension ref="B1:XFC21"/>
  <sheetViews>
    <sheetView workbookViewId="0">
      <selection activeCell="G4" sqref="G4:G12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60" t="s">
        <v>253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347.87</v>
      </c>
      <c r="E4" s="138"/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9" si="1"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347.87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2">H5*36</f>
        <v>0</v>
      </c>
      <c r="K5" s="141">
        <f>J5*1.2</f>
        <v>0</v>
      </c>
    </row>
    <row r="6" spans="2:11 16383:16383" ht="70" customHeight="1">
      <c r="B6" s="136" t="s">
        <v>150</v>
      </c>
      <c r="C6" s="136" t="s">
        <v>149</v>
      </c>
      <c r="D6" s="137">
        <v>63.24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si="2"/>
        <v>0</v>
      </c>
      <c r="K6" s="141">
        <f>J6*1.2</f>
        <v>0</v>
      </c>
    </row>
    <row r="7" spans="2:11 16383:16383" ht="70" customHeight="1">
      <c r="B7" s="136" t="s">
        <v>150</v>
      </c>
      <c r="C7" s="136" t="s">
        <v>151</v>
      </c>
      <c r="D7" s="137">
        <v>63.24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2"/>
        <v>0</v>
      </c>
      <c r="K7" s="141">
        <f>J7*1.2</f>
        <v>0</v>
      </c>
    </row>
    <row r="8" spans="2:11 16383:16383" ht="70" customHeight="1">
      <c r="B8" s="136" t="s">
        <v>150</v>
      </c>
      <c r="C8" s="136" t="s">
        <v>152</v>
      </c>
      <c r="D8" s="137">
        <v>63.24</v>
      </c>
      <c r="E8" s="138" t="s">
        <v>39</v>
      </c>
      <c r="F8" s="139" t="s">
        <v>132</v>
      </c>
      <c r="G8" s="140"/>
      <c r="H8" s="141">
        <f>G8*D8</f>
        <v>0</v>
      </c>
      <c r="I8" s="141">
        <f t="shared" si="1"/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131</v>
      </c>
      <c r="C9" s="136" t="s">
        <v>146</v>
      </c>
      <c r="D9" s="137">
        <v>25.31</v>
      </c>
      <c r="E9" s="138" t="s">
        <v>39</v>
      </c>
      <c r="F9" s="139" t="s">
        <v>47</v>
      </c>
      <c r="G9" s="140"/>
      <c r="H9" s="141">
        <f t="shared" si="0"/>
        <v>0</v>
      </c>
      <c r="I9" s="141">
        <f t="shared" si="1"/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131</v>
      </c>
      <c r="C10" s="136" t="s">
        <v>148</v>
      </c>
      <c r="D10" s="137">
        <v>25.31</v>
      </c>
      <c r="E10" s="138" t="s">
        <v>39</v>
      </c>
      <c r="F10" s="139" t="s">
        <v>40</v>
      </c>
      <c r="G10" s="140"/>
      <c r="H10" s="141">
        <f t="shared" si="0"/>
        <v>0</v>
      </c>
      <c r="I10" s="141">
        <f t="shared" ref="I10:I12" si="3">H10*1.2</f>
        <v>0</v>
      </c>
      <c r="J10" s="141">
        <f t="shared" si="2"/>
        <v>0</v>
      </c>
      <c r="K10" s="141">
        <f t="shared" ref="K10:K12" si="4"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3"/>
        <v>0</v>
      </c>
      <c r="J11" s="141">
        <f t="shared" si="2"/>
        <v>0</v>
      </c>
      <c r="K11" s="141">
        <f t="shared" si="4"/>
        <v>0</v>
      </c>
    </row>
    <row r="12" spans="2:11 16383:16383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3"/>
        <v>0</v>
      </c>
      <c r="J12" s="141">
        <f t="shared" si="2"/>
        <v>0</v>
      </c>
      <c r="K12" s="141">
        <f t="shared" si="4"/>
        <v>0</v>
      </c>
    </row>
    <row r="13" spans="2:11 16383:16383" ht="75" customHeight="1">
      <c r="B13" s="264" t="s">
        <v>52</v>
      </c>
      <c r="C13" s="265"/>
      <c r="D13" s="265"/>
      <c r="E13" s="265"/>
      <c r="F13" s="265"/>
      <c r="G13" s="266"/>
      <c r="H13" s="142">
        <f>SUM(H9:H12)</f>
        <v>0</v>
      </c>
      <c r="I13" s="143">
        <f>H13*1.2</f>
        <v>0</v>
      </c>
      <c r="J13" s="143">
        <f t="shared" si="2"/>
        <v>0</v>
      </c>
      <c r="K13" s="143">
        <f t="shared" ref="K13" si="5">J13*1.2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btWK973lQdGLyG7VDkh3B4m6IFFJMqlNMB9BQskvxOruid2Nmc0GZFWTWLoRGrKXtGe8UqM98nU4sgroY3wsSg==" saltValue="ulN2B1UZyDgC6pkue6+pfw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F4:F12" xr:uid="{70B782D7-626A-4946-8AEF-0BC9379FD112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DAAEABA5-F61F-F345-8394-293F2AB2DE27}">
      <formula1>"m2, ks, súbor,hod."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DA03-E72C-314F-B923-1379DF251F8D}">
  <dimension ref="B1:XFC18"/>
  <sheetViews>
    <sheetView workbookViewId="0">
      <selection activeCell="G4" sqref="G4:G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60" t="s">
        <v>252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452.49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452.49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ref="J5:J10" si="1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9" si="2">H7*1.2</f>
        <v>0</v>
      </c>
      <c r="J7" s="141">
        <f t="shared" si="1"/>
        <v>0</v>
      </c>
      <c r="K7" s="141">
        <f t="shared" ref="K7:K9" si="3">J7*1.2</f>
        <v>0</v>
      </c>
    </row>
    <row r="8" spans="2:11 16383:16383" ht="70" customHeight="1">
      <c r="B8" s="136" t="s">
        <v>143</v>
      </c>
      <c r="C8" s="136" t="s">
        <v>142</v>
      </c>
      <c r="D8" s="137">
        <v>111.91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2"/>
        <v>0</v>
      </c>
      <c r="J8" s="141">
        <f t="shared" si="1"/>
        <v>0</v>
      </c>
      <c r="K8" s="141">
        <f t="shared" si="3"/>
        <v>0</v>
      </c>
    </row>
    <row r="9" spans="2:11 16383:16383" ht="70" customHeight="1">
      <c r="B9" s="136" t="s">
        <v>143</v>
      </c>
      <c r="C9" s="136" t="s">
        <v>139</v>
      </c>
      <c r="D9" s="137">
        <v>111.91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2"/>
        <v>0</v>
      </c>
      <c r="J9" s="141">
        <f t="shared" si="1"/>
        <v>0</v>
      </c>
      <c r="K9" s="141">
        <f t="shared" si="3"/>
        <v>0</v>
      </c>
    </row>
    <row r="10" spans="2:11 16383:16383" ht="75" customHeight="1">
      <c r="B10" s="264" t="s">
        <v>52</v>
      </c>
      <c r="C10" s="265"/>
      <c r="D10" s="265"/>
      <c r="E10" s="265"/>
      <c r="F10" s="265"/>
      <c r="G10" s="266"/>
      <c r="H10" s="142">
        <f>SUM(H6:H9)</f>
        <v>0</v>
      </c>
      <c r="I10" s="143">
        <f>H10*1.2</f>
        <v>0</v>
      </c>
      <c r="J10" s="143">
        <f t="shared" si="1"/>
        <v>0</v>
      </c>
      <c r="K10" s="143">
        <f t="shared" ref="K10" si="4">J10*1.2</f>
        <v>0</v>
      </c>
    </row>
    <row r="13" spans="2:11 16383:16383">
      <c r="B13" s="145" t="s">
        <v>170</v>
      </c>
      <c r="C13" s="131"/>
    </row>
    <row r="14" spans="2:11 16383:16383">
      <c r="B14" s="131" t="s">
        <v>166</v>
      </c>
      <c r="C14" s="131"/>
    </row>
    <row r="15" spans="2:11 16383:16383">
      <c r="B15" s="131" t="s">
        <v>167</v>
      </c>
      <c r="C15" s="131"/>
    </row>
    <row r="16" spans="2:11 16383:16383">
      <c r="B16" s="131" t="s">
        <v>168</v>
      </c>
      <c r="C16" s="131"/>
    </row>
    <row r="17" spans="2:3">
      <c r="B17" s="131" t="s">
        <v>169</v>
      </c>
      <c r="C17" s="131"/>
    </row>
    <row r="18" spans="2:3">
      <c r="B18" s="131" t="s">
        <v>212</v>
      </c>
      <c r="C18" s="131"/>
    </row>
  </sheetData>
  <sheetProtection algorithmName="SHA-512" hashValue="CxOLOp0+kBn1fVOt2TQw+0u+b17nGnjk1S79D+OD0IwDnqXtDTFJo9+dsbKvwtcltip3KLE/4teZK+udRSzP0Q==" saltValue="UBHfoiacSU1kzXVllVVQMA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8C1B4005-54EB-1C47-A543-312387AD534F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B6676913-DF7B-BD48-81B1-828320E9F9B2}">
      <formula1>"m2, ks, súbor,hod."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C386-E386-6745-B8F8-CE4755ED9B7A}">
  <dimension ref="B1:K20"/>
  <sheetViews>
    <sheetView workbookViewId="0">
      <selection activeCell="G4" sqref="G4:G12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60" t="s">
        <v>251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" ht="40" customHeight="1">
      <c r="B3" s="132" t="s">
        <v>58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1" ht="70" customHeight="1">
      <c r="B4" s="136" t="s">
        <v>130</v>
      </c>
      <c r="C4" s="136" t="s">
        <v>147</v>
      </c>
      <c r="D4" s="137">
        <v>356.74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 t="shared" ref="K4:K12" si="2">J4*1.2</f>
        <v>0</v>
      </c>
    </row>
    <row r="5" spans="2:11" ht="70" customHeight="1">
      <c r="B5" s="136" t="s">
        <v>130</v>
      </c>
      <c r="C5" s="136" t="s">
        <v>145</v>
      </c>
      <c r="D5" s="137">
        <v>356.74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3"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si="3"/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3"/>
        <v>0</v>
      </c>
      <c r="K7" s="141">
        <f t="shared" si="2"/>
        <v>0</v>
      </c>
    </row>
    <row r="8" spans="2:11" ht="70" customHeight="1">
      <c r="B8" s="136" t="s">
        <v>150</v>
      </c>
      <c r="C8" s="136" t="s">
        <v>149</v>
      </c>
      <c r="D8" s="137">
        <v>41.22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150</v>
      </c>
      <c r="C9" s="136" t="s">
        <v>151</v>
      </c>
      <c r="D9" s="137">
        <v>41.22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0" customHeight="1">
      <c r="B10" s="136" t="s">
        <v>150</v>
      </c>
      <c r="C10" s="136" t="s">
        <v>152</v>
      </c>
      <c r="D10" s="137">
        <v>41.22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3"/>
        <v>0</v>
      </c>
      <c r="K10" s="141">
        <f t="shared" si="2"/>
        <v>0</v>
      </c>
    </row>
    <row r="11" spans="2:11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2:11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" ht="75" customHeight="1">
      <c r="B13" s="264" t="s">
        <v>52</v>
      </c>
      <c r="C13" s="265"/>
      <c r="D13" s="265"/>
      <c r="E13" s="265"/>
      <c r="F13" s="265"/>
      <c r="G13" s="266"/>
      <c r="H13" s="142">
        <f>SUM(H4:H12)</f>
        <v>0</v>
      </c>
      <c r="I13" s="143">
        <f t="shared" si="1"/>
        <v>0</v>
      </c>
      <c r="J13" s="143">
        <f t="shared" si="3"/>
        <v>0</v>
      </c>
      <c r="K13" s="143">
        <f t="shared" ref="K13" si="4">J13*1.2</f>
        <v>0</v>
      </c>
    </row>
    <row r="15" spans="2:11">
      <c r="B15" s="145" t="s">
        <v>170</v>
      </c>
      <c r="C15" s="131"/>
    </row>
    <row r="16" spans="2:11">
      <c r="B16" s="131" t="s">
        <v>166</v>
      </c>
      <c r="C16" s="131"/>
    </row>
    <row r="17" spans="2:3">
      <c r="B17" s="131" t="s">
        <v>167</v>
      </c>
      <c r="C17" s="131"/>
    </row>
    <row r="18" spans="2:3">
      <c r="B18" s="131" t="s">
        <v>168</v>
      </c>
      <c r="C18" s="131"/>
    </row>
    <row r="19" spans="2:3">
      <c r="B19" s="131" t="s">
        <v>169</v>
      </c>
      <c r="C19" s="131"/>
    </row>
    <row r="20" spans="2:3">
      <c r="B20" s="131" t="s">
        <v>212</v>
      </c>
      <c r="C20" s="131"/>
    </row>
  </sheetData>
  <sheetProtection algorithmName="SHA-512" hashValue="s5WeiWvKfFVJTOcD7su+g+IZlqoX7DNF1+hQfUtTaIqSzKs6PlVtsWDforhvW2H4M3ivJOhyXMfO1+s8IupPHw==" saltValue="t0HCok85J/ooGqE+ewDN+A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F93423ED-211B-E24A-802E-33E54B169896}">
      <formula1>"m2, ks, súbor,hod."</formula1>
    </dataValidation>
    <dataValidation type="list" allowBlank="1" showInputMessage="1" showErrorMessage="1" sqref="F4:F12" xr:uid="{A2CC1F92-AEF1-DD48-BEDD-43C911DBBC62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E011-812F-394B-907F-6C79BFAE544D}">
  <dimension ref="B1:K21"/>
  <sheetViews>
    <sheetView workbookViewId="0">
      <selection activeCell="G4" sqref="G4:G12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60" t="s">
        <v>250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" ht="40" customHeight="1"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</row>
    <row r="4" spans="2:11" ht="70" customHeight="1">
      <c r="B4" s="136" t="s">
        <v>130</v>
      </c>
      <c r="C4" s="136" t="s">
        <v>147</v>
      </c>
      <c r="D4" s="137">
        <v>486.89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 t="shared" ref="K4:K12" si="2">J4*1.2</f>
        <v>0</v>
      </c>
    </row>
    <row r="5" spans="2:11" ht="70" customHeight="1">
      <c r="B5" s="136" t="s">
        <v>130</v>
      </c>
      <c r="C5" s="136" t="s">
        <v>145</v>
      </c>
      <c r="D5" s="137">
        <v>486.89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ref="J6:J13" si="3">H6*36</f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3"/>
        <v>0</v>
      </c>
      <c r="K7" s="141">
        <f t="shared" si="2"/>
        <v>0</v>
      </c>
    </row>
    <row r="8" spans="2:11" ht="70" customHeight="1">
      <c r="B8" s="136" t="s">
        <v>150</v>
      </c>
      <c r="C8" s="136" t="s">
        <v>149</v>
      </c>
      <c r="D8" s="137">
        <v>6.27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150</v>
      </c>
      <c r="C9" s="136" t="s">
        <v>151</v>
      </c>
      <c r="D9" s="137">
        <v>6.27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0" customHeight="1">
      <c r="B10" s="136" t="s">
        <v>150</v>
      </c>
      <c r="C10" s="136" t="s">
        <v>152</v>
      </c>
      <c r="D10" s="137">
        <v>6.27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3"/>
        <v>0</v>
      </c>
      <c r="K10" s="141">
        <f t="shared" si="2"/>
        <v>0</v>
      </c>
    </row>
    <row r="11" spans="2:11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2:11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" ht="75" customHeight="1">
      <c r="B13" s="264" t="s">
        <v>52</v>
      </c>
      <c r="C13" s="265"/>
      <c r="D13" s="265"/>
      <c r="E13" s="265"/>
      <c r="F13" s="265"/>
      <c r="G13" s="266"/>
      <c r="H13" s="142">
        <f>SUM(H4:H12)</f>
        <v>0</v>
      </c>
      <c r="I13" s="143">
        <f t="shared" si="1"/>
        <v>0</v>
      </c>
      <c r="J13" s="143">
        <f t="shared" si="3"/>
        <v>0</v>
      </c>
      <c r="K13" s="143">
        <f t="shared" ref="K13" si="4">J13*1.2</f>
        <v>0</v>
      </c>
    </row>
    <row r="14" spans="2:11">
      <c r="D14" s="95"/>
    </row>
    <row r="16" spans="2:11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1oqrXIg5h5kwYlaYPXMml5iL/DLqePBJoF46leQAHMeSKXiM1MnqW2wwaZ49/1BMBV/0uFR3elPiKEpu4t9IWQ==" saltValue="2cclGdxR1TBNK2FXfohbmQ==" spinCount="100000" sheet="1" objects="1" scenarios="1"/>
  <mergeCells count="2">
    <mergeCell ref="B2:K2"/>
    <mergeCell ref="B13:G13"/>
  </mergeCells>
  <phoneticPr fontId="8" type="noConversion"/>
  <dataValidations count="3">
    <dataValidation type="list" allowBlank="1" showInputMessage="1" showErrorMessage="1" sqref="F4" xr:uid="{A93CD4A6-34EC-A649-A670-6AA25E6FCABA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2" xr:uid="{D728641E-41BF-5343-826A-86A8E38E1566}">
      <formula1>"m2, ks, súbor,hod."</formula1>
    </dataValidation>
    <dataValidation type="list" allowBlank="1" showInputMessage="1" showErrorMessage="1" sqref="F5:F12" xr:uid="{1A2BD05E-8EF5-5040-97A6-5B33B82D5C1B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79BA-FEDD-794E-806E-BE7E7ADD13CB}">
  <dimension ref="B1:F49"/>
  <sheetViews>
    <sheetView tabSelected="1" workbookViewId="0">
      <selection activeCell="I7" sqref="I7"/>
    </sheetView>
  </sheetViews>
  <sheetFormatPr baseColWidth="10" defaultColWidth="10.83203125" defaultRowHeight="16"/>
  <cols>
    <col min="1" max="1" width="10.83203125" style="105"/>
    <col min="2" max="5" width="25.83203125" style="105" customWidth="1"/>
    <col min="6" max="6" width="30.83203125" style="105" customWidth="1"/>
    <col min="7" max="16384" width="10.83203125" style="105"/>
  </cols>
  <sheetData>
    <row r="1" spans="2:6" ht="17" thickBot="1"/>
    <row r="2" spans="2:6" ht="23">
      <c r="B2" s="229" t="s">
        <v>221</v>
      </c>
      <c r="C2" s="230"/>
      <c r="D2" s="230"/>
      <c r="E2" s="230"/>
      <c r="F2" s="231"/>
    </row>
    <row r="3" spans="2:6">
      <c r="B3" s="232" t="s">
        <v>222</v>
      </c>
      <c r="C3" s="233"/>
      <c r="D3" s="233"/>
      <c r="E3" s="233"/>
      <c r="F3" s="234"/>
    </row>
    <row r="4" spans="2:6">
      <c r="B4" s="235" t="s">
        <v>213</v>
      </c>
      <c r="C4" s="236"/>
      <c r="D4" s="236"/>
      <c r="E4" s="313"/>
      <c r="F4" s="314"/>
    </row>
    <row r="5" spans="2:6">
      <c r="B5" s="235" t="s">
        <v>214</v>
      </c>
      <c r="C5" s="236"/>
      <c r="D5" s="236"/>
      <c r="E5" s="313"/>
      <c r="F5" s="314"/>
    </row>
    <row r="6" spans="2:6">
      <c r="B6" s="237" t="s">
        <v>215</v>
      </c>
      <c r="C6" s="238"/>
      <c r="D6" s="238"/>
      <c r="E6" s="313"/>
      <c r="F6" s="314"/>
    </row>
    <row r="7" spans="2:6">
      <c r="B7" s="237" t="s">
        <v>216</v>
      </c>
      <c r="C7" s="238"/>
      <c r="D7" s="238"/>
      <c r="E7" s="313"/>
      <c r="F7" s="314"/>
    </row>
    <row r="8" spans="2:6">
      <c r="B8" s="237" t="s">
        <v>217</v>
      </c>
      <c r="C8" s="238"/>
      <c r="D8" s="238"/>
      <c r="E8" s="313"/>
      <c r="F8" s="314"/>
    </row>
    <row r="9" spans="2:6">
      <c r="B9" s="239" t="s">
        <v>218</v>
      </c>
      <c r="C9" s="240"/>
      <c r="D9" s="240"/>
      <c r="E9" s="313"/>
      <c r="F9" s="314"/>
    </row>
    <row r="10" spans="2:6" ht="17" thickBot="1">
      <c r="B10" s="241" t="s">
        <v>219</v>
      </c>
      <c r="C10" s="242"/>
      <c r="D10" s="242"/>
      <c r="E10" s="315"/>
      <c r="F10" s="316"/>
    </row>
    <row r="11" spans="2:6" ht="17" thickBot="1"/>
    <row r="12" spans="2:6" ht="30" customHeight="1" thickBot="1">
      <c r="B12" s="243" t="s">
        <v>229</v>
      </c>
      <c r="C12" s="244"/>
      <c r="D12" s="244"/>
      <c r="E12" s="244"/>
      <c r="F12" s="245"/>
    </row>
    <row r="13" spans="2:6" ht="34">
      <c r="B13" s="109"/>
      <c r="C13" s="107" t="s">
        <v>36</v>
      </c>
      <c r="D13" s="108" t="s">
        <v>45</v>
      </c>
      <c r="E13" s="108" t="s">
        <v>164</v>
      </c>
      <c r="F13" s="110" t="s">
        <v>165</v>
      </c>
    </row>
    <row r="14" spans="2:6">
      <c r="B14" s="111" t="s">
        <v>63</v>
      </c>
      <c r="C14" s="106">
        <f>'Átriový dom blok A'!H18</f>
        <v>0</v>
      </c>
      <c r="D14" s="106">
        <f>C14*1.2</f>
        <v>0</v>
      </c>
      <c r="E14" s="106">
        <f>C14*36</f>
        <v>0</v>
      </c>
      <c r="F14" s="112">
        <f>E14*1.2</f>
        <v>0</v>
      </c>
    </row>
    <row r="15" spans="2:6">
      <c r="B15" s="111" t="s">
        <v>64</v>
      </c>
      <c r="C15" s="106">
        <f>'Átriový dom blok B'!H18</f>
        <v>0</v>
      </c>
      <c r="D15" s="106">
        <f t="shared" ref="D15:D34" si="0">C15*1.2</f>
        <v>0</v>
      </c>
      <c r="E15" s="106">
        <f t="shared" ref="E15:E34" si="1">C15*36</f>
        <v>0</v>
      </c>
      <c r="F15" s="112">
        <f t="shared" ref="F15:F35" si="2">E15*1.2</f>
        <v>0</v>
      </c>
    </row>
    <row r="16" spans="2:6">
      <c r="B16" s="111" t="s">
        <v>65</v>
      </c>
      <c r="C16" s="106">
        <f>'Átriový dom blok C'!H15</f>
        <v>0</v>
      </c>
      <c r="D16" s="106">
        <f t="shared" si="0"/>
        <v>0</v>
      </c>
      <c r="E16" s="106">
        <f t="shared" si="1"/>
        <v>0</v>
      </c>
      <c r="F16" s="112">
        <f t="shared" si="2"/>
        <v>0</v>
      </c>
    </row>
    <row r="17" spans="2:6">
      <c r="B17" s="111" t="s">
        <v>66</v>
      </c>
      <c r="C17" s="106">
        <f>'Átriový dom blok D'!H13</f>
        <v>0</v>
      </c>
      <c r="D17" s="106">
        <f t="shared" si="0"/>
        <v>0</v>
      </c>
      <c r="E17" s="106">
        <f t="shared" si="1"/>
        <v>0</v>
      </c>
      <c r="F17" s="112">
        <f t="shared" si="2"/>
        <v>0</v>
      </c>
    </row>
    <row r="18" spans="2:6">
      <c r="B18" s="111" t="s">
        <v>67</v>
      </c>
      <c r="C18" s="106">
        <f>'Átriový dom blok E'!H14</f>
        <v>0</v>
      </c>
      <c r="D18" s="106">
        <f t="shared" si="0"/>
        <v>0</v>
      </c>
      <c r="E18" s="106">
        <f t="shared" si="1"/>
        <v>0</v>
      </c>
      <c r="F18" s="112">
        <f t="shared" si="2"/>
        <v>0</v>
      </c>
    </row>
    <row r="19" spans="2:6">
      <c r="B19" s="111" t="s">
        <v>68</v>
      </c>
      <c r="C19" s="106">
        <f>'Átriový dom blok F'!H10</f>
        <v>0</v>
      </c>
      <c r="D19" s="106">
        <f t="shared" si="0"/>
        <v>0</v>
      </c>
      <c r="E19" s="106">
        <f t="shared" si="1"/>
        <v>0</v>
      </c>
      <c r="F19" s="112">
        <f t="shared" si="2"/>
        <v>0</v>
      </c>
    </row>
    <row r="20" spans="2:6">
      <c r="B20" s="111" t="s">
        <v>69</v>
      </c>
      <c r="C20" s="106">
        <f>'Átriový dom blok G'!H10</f>
        <v>0</v>
      </c>
      <c r="D20" s="106">
        <f t="shared" si="0"/>
        <v>0</v>
      </c>
      <c r="E20" s="106">
        <f t="shared" si="1"/>
        <v>0</v>
      </c>
      <c r="F20" s="112">
        <f t="shared" si="2"/>
        <v>0</v>
      </c>
    </row>
    <row r="21" spans="2:6">
      <c r="B21" s="111" t="s">
        <v>70</v>
      </c>
      <c r="C21" s="106">
        <f>'Átriový dom blok H'!H17</f>
        <v>0</v>
      </c>
      <c r="D21" s="106">
        <f t="shared" si="0"/>
        <v>0</v>
      </c>
      <c r="E21" s="106">
        <f t="shared" si="1"/>
        <v>0</v>
      </c>
      <c r="F21" s="112">
        <f t="shared" si="2"/>
        <v>0</v>
      </c>
    </row>
    <row r="22" spans="2:6">
      <c r="B22" s="111" t="s">
        <v>71</v>
      </c>
      <c r="C22" s="106">
        <f>'Átriový dom blok J'!H10</f>
        <v>0</v>
      </c>
      <c r="D22" s="106">
        <f t="shared" si="0"/>
        <v>0</v>
      </c>
      <c r="E22" s="106">
        <f t="shared" si="1"/>
        <v>0</v>
      </c>
      <c r="F22" s="112">
        <f t="shared" si="2"/>
        <v>0</v>
      </c>
    </row>
    <row r="23" spans="2:6">
      <c r="B23" s="111" t="s">
        <v>72</v>
      </c>
      <c r="C23" s="106">
        <f>'Átriový dom blok K'!H16</f>
        <v>0</v>
      </c>
      <c r="D23" s="106">
        <f t="shared" si="0"/>
        <v>0</v>
      </c>
      <c r="E23" s="106">
        <f t="shared" si="1"/>
        <v>0</v>
      </c>
      <c r="F23" s="112">
        <f t="shared" si="2"/>
        <v>0</v>
      </c>
    </row>
    <row r="24" spans="2:6">
      <c r="B24" s="111" t="s">
        <v>73</v>
      </c>
      <c r="C24" s="106">
        <f>'Átriový dom blok L'!H10</f>
        <v>0</v>
      </c>
      <c r="D24" s="106">
        <f t="shared" si="0"/>
        <v>0</v>
      </c>
      <c r="E24" s="106">
        <f t="shared" si="1"/>
        <v>0</v>
      </c>
      <c r="F24" s="112">
        <f t="shared" si="2"/>
        <v>0</v>
      </c>
    </row>
    <row r="25" spans="2:6">
      <c r="B25" s="111" t="s">
        <v>74</v>
      </c>
      <c r="C25" s="106">
        <f>'Átriový dom blok M'!H13</f>
        <v>0</v>
      </c>
      <c r="D25" s="106">
        <f t="shared" si="0"/>
        <v>0</v>
      </c>
      <c r="E25" s="106">
        <f t="shared" si="1"/>
        <v>0</v>
      </c>
      <c r="F25" s="112">
        <f t="shared" si="2"/>
        <v>0</v>
      </c>
    </row>
    <row r="26" spans="2:6">
      <c r="B26" s="111" t="s">
        <v>75</v>
      </c>
      <c r="C26" s="106">
        <f>'Átriový dom blok N'!H13</f>
        <v>0</v>
      </c>
      <c r="D26" s="106">
        <f t="shared" si="0"/>
        <v>0</v>
      </c>
      <c r="E26" s="106">
        <f t="shared" si="1"/>
        <v>0</v>
      </c>
      <c r="F26" s="112">
        <f t="shared" si="2"/>
        <v>0</v>
      </c>
    </row>
    <row r="27" spans="2:6">
      <c r="B27" s="111" t="s">
        <v>76</v>
      </c>
      <c r="C27" s="106">
        <f>'Átriový dom blok O'!H10</f>
        <v>0</v>
      </c>
      <c r="D27" s="106">
        <f t="shared" si="0"/>
        <v>0</v>
      </c>
      <c r="E27" s="106">
        <f t="shared" si="1"/>
        <v>0</v>
      </c>
      <c r="F27" s="112">
        <f t="shared" si="2"/>
        <v>0</v>
      </c>
    </row>
    <row r="28" spans="2:6">
      <c r="B28" s="111" t="s">
        <v>77</v>
      </c>
      <c r="C28" s="106">
        <f>'Átriový dom blok P'!H13</f>
        <v>0</v>
      </c>
      <c r="D28" s="106">
        <f t="shared" si="0"/>
        <v>0</v>
      </c>
      <c r="E28" s="106">
        <f t="shared" si="1"/>
        <v>0</v>
      </c>
      <c r="F28" s="112">
        <f t="shared" si="2"/>
        <v>0</v>
      </c>
    </row>
    <row r="29" spans="2:6">
      <c r="B29" s="111" t="s">
        <v>78</v>
      </c>
      <c r="C29" s="106">
        <f>'Átriový dom blok R'!H13</f>
        <v>0</v>
      </c>
      <c r="D29" s="106">
        <f t="shared" si="0"/>
        <v>0</v>
      </c>
      <c r="E29" s="106">
        <f t="shared" si="1"/>
        <v>0</v>
      </c>
      <c r="F29" s="112">
        <f t="shared" si="2"/>
        <v>0</v>
      </c>
    </row>
    <row r="30" spans="2:6">
      <c r="B30" s="111" t="s">
        <v>79</v>
      </c>
      <c r="C30" s="106">
        <f>'Átriový dom blok S'!H13</f>
        <v>0</v>
      </c>
      <c r="D30" s="106">
        <f t="shared" si="0"/>
        <v>0</v>
      </c>
      <c r="E30" s="106">
        <f t="shared" si="1"/>
        <v>0</v>
      </c>
      <c r="F30" s="112">
        <f t="shared" si="2"/>
        <v>0</v>
      </c>
    </row>
    <row r="31" spans="2:6">
      <c r="B31" s="111" t="s">
        <v>80</v>
      </c>
      <c r="C31" s="106">
        <f>'Átriový dom blok T'!H13</f>
        <v>0</v>
      </c>
      <c r="D31" s="106">
        <f t="shared" si="0"/>
        <v>0</v>
      </c>
      <c r="E31" s="106">
        <f t="shared" si="1"/>
        <v>0</v>
      </c>
      <c r="F31" s="112">
        <f t="shared" si="2"/>
        <v>0</v>
      </c>
    </row>
    <row r="32" spans="2:6">
      <c r="B32" s="111" t="s">
        <v>81</v>
      </c>
      <c r="C32" s="106">
        <f>'Výšková budova blok A'!H14</f>
        <v>0</v>
      </c>
      <c r="D32" s="106">
        <f t="shared" si="0"/>
        <v>0</v>
      </c>
      <c r="E32" s="106">
        <f t="shared" si="1"/>
        <v>0</v>
      </c>
      <c r="F32" s="112">
        <f t="shared" si="2"/>
        <v>0</v>
      </c>
    </row>
    <row r="33" spans="2:6">
      <c r="B33" s="111" t="s">
        <v>223</v>
      </c>
      <c r="C33" s="106">
        <f>'Výšková budova blok budova B'!H18</f>
        <v>0</v>
      </c>
      <c r="D33" s="106">
        <f t="shared" si="0"/>
        <v>0</v>
      </c>
      <c r="E33" s="106">
        <f t="shared" si="1"/>
        <v>0</v>
      </c>
      <c r="F33" s="112">
        <f t="shared" si="2"/>
        <v>0</v>
      </c>
    </row>
    <row r="34" spans="2:6" ht="17" thickBot="1">
      <c r="B34" s="113" t="s">
        <v>224</v>
      </c>
      <c r="C34" s="114">
        <f>Rektorát!H17</f>
        <v>0</v>
      </c>
      <c r="D34" s="114">
        <f t="shared" si="0"/>
        <v>0</v>
      </c>
      <c r="E34" s="114">
        <f t="shared" si="1"/>
        <v>0</v>
      </c>
      <c r="F34" s="115">
        <f t="shared" si="2"/>
        <v>0</v>
      </c>
    </row>
    <row r="35" spans="2:6" ht="30" customHeight="1" thickBot="1">
      <c r="B35" s="116" t="s">
        <v>22</v>
      </c>
      <c r="C35" s="117">
        <f>SUM(C14:C34)</f>
        <v>0</v>
      </c>
      <c r="D35" s="117">
        <f>C35*1.2</f>
        <v>0</v>
      </c>
      <c r="E35" s="181">
        <f>C35*36</f>
        <v>0</v>
      </c>
      <c r="F35" s="180">
        <f t="shared" si="2"/>
        <v>0</v>
      </c>
    </row>
    <row r="36" spans="2:6" ht="17" thickBot="1"/>
    <row r="37" spans="2:6" ht="23">
      <c r="B37" s="246" t="s">
        <v>230</v>
      </c>
      <c r="C37" s="247"/>
      <c r="D37" s="247"/>
      <c r="E37" s="247"/>
      <c r="F37" s="248"/>
    </row>
    <row r="38" spans="2:6" ht="40" customHeight="1">
      <c r="B38" s="249" t="s">
        <v>231</v>
      </c>
      <c r="C38" s="250"/>
      <c r="D38" s="250"/>
      <c r="E38" s="250"/>
      <c r="F38" s="302">
        <v>9</v>
      </c>
    </row>
    <row r="39" spans="2:6" ht="34" customHeight="1" thickBot="1">
      <c r="B39" s="251" t="s">
        <v>232</v>
      </c>
      <c r="C39" s="252"/>
      <c r="D39" s="252"/>
      <c r="E39" s="252"/>
      <c r="F39" s="118">
        <f>(F38-4.31)*(60000/4.69)</f>
        <v>60000.000000000007</v>
      </c>
    </row>
    <row r="40" spans="2:6" ht="17" thickBot="1"/>
    <row r="41" spans="2:6" ht="23">
      <c r="B41" s="253" t="s">
        <v>233</v>
      </c>
      <c r="C41" s="254"/>
      <c r="D41" s="254"/>
      <c r="E41" s="254"/>
      <c r="F41" s="255"/>
    </row>
    <row r="42" spans="2:6" ht="40" customHeight="1">
      <c r="B42" s="256" t="s">
        <v>234</v>
      </c>
      <c r="C42" s="257"/>
      <c r="D42" s="257"/>
      <c r="E42" s="257"/>
      <c r="F42" s="303">
        <v>45</v>
      </c>
    </row>
    <row r="43" spans="2:6" ht="34" customHeight="1" thickBot="1">
      <c r="B43" s="251" t="s">
        <v>235</v>
      </c>
      <c r="C43" s="252"/>
      <c r="D43" s="252"/>
      <c r="E43" s="252"/>
      <c r="F43" s="118">
        <f>F42*(12000/45)</f>
        <v>12000</v>
      </c>
    </row>
    <row r="44" spans="2:6" ht="17" thickBot="1"/>
    <row r="45" spans="2:6" ht="34" customHeight="1" thickBot="1">
      <c r="B45" s="258" t="s">
        <v>236</v>
      </c>
      <c r="C45" s="259"/>
      <c r="D45" s="259"/>
      <c r="E45" s="259"/>
      <c r="F45" s="119">
        <f>E35-F39-F43</f>
        <v>-72000</v>
      </c>
    </row>
    <row r="46" spans="2:6" ht="17" thickBot="1"/>
    <row r="47" spans="2:6">
      <c r="B47" s="304" t="s">
        <v>220</v>
      </c>
      <c r="C47" s="305"/>
      <c r="D47" s="305"/>
      <c r="E47" s="306"/>
      <c r="F47" s="306" t="s">
        <v>237</v>
      </c>
    </row>
    <row r="48" spans="2:6">
      <c r="B48" s="307"/>
      <c r="C48" s="308"/>
      <c r="D48" s="308"/>
      <c r="E48" s="309"/>
      <c r="F48" s="309"/>
    </row>
    <row r="49" spans="2:6" ht="17" thickBot="1">
      <c r="B49" s="310"/>
      <c r="C49" s="311"/>
      <c r="D49" s="311"/>
      <c r="E49" s="312"/>
      <c r="F49" s="312"/>
    </row>
  </sheetData>
  <sheetProtection algorithmName="SHA-512" hashValue="a2TensWr3AgCtsIiCzUsDVfJu4h/vnYh/P2/FpBA6FXHWMmnh0oXQJp58Y5ONWpbDCNU13yNLWeY7+WMoCMVsQ==" saltValue="V3kCLBOb/gTevZAdX4nEFA==" spinCount="100000" sheet="1" objects="1" scenarios="1"/>
  <mergeCells count="26">
    <mergeCell ref="B47:E49"/>
    <mergeCell ref="F47:F49"/>
    <mergeCell ref="B9:D9"/>
    <mergeCell ref="E9:F9"/>
    <mergeCell ref="B10:D10"/>
    <mergeCell ref="E10:F10"/>
    <mergeCell ref="B12:F12"/>
    <mergeCell ref="B37:F37"/>
    <mergeCell ref="B38:E38"/>
    <mergeCell ref="B39:E39"/>
    <mergeCell ref="B41:F41"/>
    <mergeCell ref="B42:E42"/>
    <mergeCell ref="B43:E43"/>
    <mergeCell ref="B45:E45"/>
    <mergeCell ref="B6:D6"/>
    <mergeCell ref="E6:F6"/>
    <mergeCell ref="B7:D7"/>
    <mergeCell ref="E7:F7"/>
    <mergeCell ref="B8:D8"/>
    <mergeCell ref="E8:F8"/>
    <mergeCell ref="B2:F2"/>
    <mergeCell ref="B3:F3"/>
    <mergeCell ref="B4:D4"/>
    <mergeCell ref="E4:F4"/>
    <mergeCell ref="B5:D5"/>
    <mergeCell ref="E5:F5"/>
  </mergeCells>
  <dataValidations count="2">
    <dataValidation type="list" allowBlank="1" showInputMessage="1" showErrorMessage="1" sqref="E6:E8 F6:F7" xr:uid="{5C449343-CA2A-5445-BE36-A4049B8AFB0D}">
      <formula1>"áno,nie"</formula1>
    </dataValidation>
    <dataValidation type="list" allowBlank="1" showInputMessage="1" showErrorMessage="1" sqref="E9:F9" xr:uid="{A6FBBBCF-E4D2-A643-B8E5-EC15C1658D5F}">
      <formula1>"Mikropodnik,Malý podnik,Stredný podnik"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D82E-AF77-6F4E-9B1C-9E51E4DC043E}">
  <dimension ref="B1:XFC21"/>
  <sheetViews>
    <sheetView topLeftCell="A2" workbookViewId="0">
      <selection activeCell="B8" sqref="B8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60" t="s">
        <v>249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446.44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446.44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2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si="2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2"/>
        <v>0</v>
      </c>
      <c r="K7" s="141">
        <f>J7*1.2</f>
        <v>0</v>
      </c>
    </row>
    <row r="8" spans="2:11 16383:16383" ht="70" customHeight="1">
      <c r="B8" s="136" t="s">
        <v>150</v>
      </c>
      <c r="C8" s="136" t="s">
        <v>149</v>
      </c>
      <c r="D8" s="137">
        <v>100.54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100.54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100.54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2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2"/>
        <v>0</v>
      </c>
      <c r="K11" s="141">
        <f>J11*1.2</f>
        <v>0</v>
      </c>
    </row>
    <row r="12" spans="2:11 16383:16383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2"/>
        <v>0</v>
      </c>
      <c r="K12" s="141">
        <f>J12*1.2</f>
        <v>0</v>
      </c>
    </row>
    <row r="13" spans="2:11 16383:16383" ht="75" customHeight="1">
      <c r="B13" s="264" t="s">
        <v>52</v>
      </c>
      <c r="C13" s="265"/>
      <c r="D13" s="265"/>
      <c r="E13" s="265"/>
      <c r="F13" s="265"/>
      <c r="G13" s="266"/>
      <c r="H13" s="142">
        <f>SUM(H11:H12)</f>
        <v>0</v>
      </c>
      <c r="I13" s="143">
        <f t="shared" si="1"/>
        <v>0</v>
      </c>
      <c r="J13" s="143">
        <f t="shared" si="2"/>
        <v>0</v>
      </c>
      <c r="K13" s="143">
        <f t="shared" ref="K13" si="3">J13*1.2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mergeCells count="2">
    <mergeCell ref="B2:K2"/>
    <mergeCell ref="B13:G13"/>
  </mergeCells>
  <dataValidations count="2">
    <dataValidation type="list" allowBlank="1" showInputMessage="1" showErrorMessage="1" sqref="F4:F12" xr:uid="{209363BF-9D79-A74F-9E17-42E071F900A0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AF682D7C-ADE4-9E44-A086-AA79A2109164}">
      <formula1>"m2, ks, súbor,hod."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C066-0CC9-914F-ACD3-E08F3CF00BF6}">
  <dimension ref="B1:XFC20"/>
  <sheetViews>
    <sheetView workbookViewId="0">
      <selection activeCell="G4" sqref="G4:G12"/>
    </sheetView>
  </sheetViews>
  <sheetFormatPr baseColWidth="10" defaultColWidth="9.1640625" defaultRowHeight="16"/>
  <cols>
    <col min="1" max="1" width="5.83203125" style="131" customWidth="1"/>
    <col min="2" max="2" width="65.33203125" style="131" bestFit="1" customWidth="1"/>
    <col min="3" max="3" width="65.33203125" style="131" customWidth="1"/>
    <col min="4" max="4" width="24.33203125" style="131" customWidth="1"/>
    <col min="5" max="11" width="20.83203125" style="131" customWidth="1"/>
    <col min="12" max="16384" width="9.1640625" style="131"/>
  </cols>
  <sheetData>
    <row r="1" spans="2:11 16383:16383" ht="17" thickBot="1"/>
    <row r="2" spans="2:11 16383:16383" ht="55" customHeight="1" thickBot="1">
      <c r="B2" s="260" t="s">
        <v>248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 16383:16383" ht="40" customHeight="1">
      <c r="B3" s="132" t="s">
        <v>59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163"/>
    </row>
    <row r="4" spans="2:11 16383:16383" ht="70" customHeight="1">
      <c r="B4" s="136" t="s">
        <v>130</v>
      </c>
      <c r="C4" s="136" t="s">
        <v>147</v>
      </c>
      <c r="D4" s="137">
        <v>375.11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375.11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ref="J5:J13" si="1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12" si="2">H7*1.2</f>
        <v>0</v>
      </c>
      <c r="J7" s="141">
        <f t="shared" si="1"/>
        <v>0</v>
      </c>
      <c r="K7" s="141">
        <f t="shared" ref="K7:K12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7.95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1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7.95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1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7.95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1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79.95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2"/>
        <v>0</v>
      </c>
      <c r="J11" s="141">
        <f t="shared" si="1"/>
        <v>0</v>
      </c>
      <c r="K11" s="141">
        <f t="shared" si="3"/>
        <v>0</v>
      </c>
    </row>
    <row r="12" spans="2:11 16383:16383" ht="70" customHeight="1">
      <c r="B12" s="136" t="s">
        <v>143</v>
      </c>
      <c r="C12" s="136" t="s">
        <v>139</v>
      </c>
      <c r="D12" s="137">
        <v>79.95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2"/>
        <v>0</v>
      </c>
      <c r="J12" s="141">
        <f t="shared" si="1"/>
        <v>0</v>
      </c>
      <c r="K12" s="141">
        <f t="shared" si="3"/>
        <v>0</v>
      </c>
    </row>
    <row r="13" spans="2:11 16383:16383" ht="75" customHeight="1">
      <c r="B13" s="264" t="s">
        <v>52</v>
      </c>
      <c r="C13" s="265"/>
      <c r="D13" s="265"/>
      <c r="E13" s="265"/>
      <c r="F13" s="265"/>
      <c r="G13" s="266"/>
      <c r="H13" s="142">
        <f>SUM(H6:H12)</f>
        <v>0</v>
      </c>
      <c r="I13" s="143">
        <f>H13*1.2</f>
        <v>0</v>
      </c>
      <c r="J13" s="143">
        <f t="shared" si="1"/>
        <v>0</v>
      </c>
      <c r="K13" s="143">
        <f t="shared" ref="K13" si="4">J13*1.2</f>
        <v>0</v>
      </c>
    </row>
    <row r="15" spans="2:11 16383:16383">
      <c r="B15" s="145" t="s">
        <v>170</v>
      </c>
    </row>
    <row r="16" spans="2:11 16383:16383">
      <c r="B16" s="131" t="s">
        <v>166</v>
      </c>
    </row>
    <row r="17" spans="2:2">
      <c r="B17" s="131" t="s">
        <v>167</v>
      </c>
    </row>
    <row r="18" spans="2:2">
      <c r="B18" s="131" t="s">
        <v>168</v>
      </c>
    </row>
    <row r="19" spans="2:2">
      <c r="B19" s="131" t="s">
        <v>169</v>
      </c>
    </row>
    <row r="20" spans="2:2">
      <c r="B20" s="131" t="s">
        <v>212</v>
      </c>
    </row>
  </sheetData>
  <sheetProtection algorithmName="SHA-512" hashValue="rP5IoK82V0VnfrU/U6LNWdGrfNoTGiWRfxFqHU7asAok2EAhLflL/0ilJvpMWaj6tiNgVjEK5oDwXh4Clb10Pg==" saltValue="xWKOOZcKGtRrG9MzXwXX7Q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7CE876FB-DA71-1540-947D-6928B659C08A}">
      <formula1>"m2, ks, súbor,hod."</formula1>
    </dataValidation>
    <dataValidation type="list" allowBlank="1" showInputMessage="1" showErrorMessage="1" sqref="F4:F12" xr:uid="{EE0FB195-CAAB-C041-8215-C08EAFA45C6D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CA1E-F62D-A840-A80D-DAC2BB3643A4}">
  <dimension ref="B1:XFC21"/>
  <sheetViews>
    <sheetView workbookViewId="0">
      <selection activeCell="G4" sqref="G4:G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60" t="s">
        <v>247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 16383:16383" ht="40" customHeight="1">
      <c r="B3" s="132" t="s">
        <v>60</v>
      </c>
      <c r="C3" s="133" t="s">
        <v>239</v>
      </c>
      <c r="D3" s="160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93"/>
    </row>
    <row r="4" spans="2:11 16383:16383" ht="70" customHeight="1">
      <c r="B4" s="136" t="s">
        <v>130</v>
      </c>
      <c r="C4" s="136" t="s">
        <v>147</v>
      </c>
      <c r="D4" s="137">
        <v>2449.6799999999998</v>
      </c>
      <c r="E4" s="138" t="s">
        <v>39</v>
      </c>
      <c r="F4" s="139" t="s">
        <v>47</v>
      </c>
      <c r="G4" s="140"/>
      <c r="H4" s="141">
        <f t="shared" ref="H4:H13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 t="shared" ref="J4:J14" si="1"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2449.6799999999998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si="1"/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224.03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224.03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" si="2">H7*1.2</f>
        <v>0</v>
      </c>
      <c r="J7" s="141">
        <f t="shared" si="1"/>
        <v>0</v>
      </c>
      <c r="K7" s="141">
        <f t="shared" ref="K7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610.79999999999995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1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610.79999999999995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1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610.79999999999995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1"/>
        <v>0</v>
      </c>
      <c r="K10" s="141">
        <f>J10*1.2</f>
        <v>0</v>
      </c>
    </row>
    <row r="11" spans="2:11 16383:16383" ht="70" customHeight="1">
      <c r="B11" s="136" t="s">
        <v>50</v>
      </c>
      <c r="C11" s="136" t="s">
        <v>144</v>
      </c>
      <c r="D11" s="137">
        <v>164.92</v>
      </c>
      <c r="E11" s="138" t="s">
        <v>39</v>
      </c>
      <c r="F11" s="164" t="s">
        <v>46</v>
      </c>
      <c r="G11" s="140"/>
      <c r="H11" s="141">
        <f t="shared" si="0"/>
        <v>0</v>
      </c>
      <c r="I11" s="141">
        <f>H11*1.2</f>
        <v>0</v>
      </c>
      <c r="J11" s="141">
        <f t="shared" si="1"/>
        <v>0</v>
      </c>
      <c r="K11" s="141">
        <f>J11*1.2</f>
        <v>0</v>
      </c>
      <c r="XFC11" s="96"/>
    </row>
    <row r="12" spans="2:11 16383:16383" ht="70" customHeight="1">
      <c r="B12" s="136" t="s">
        <v>157</v>
      </c>
      <c r="C12" s="136" t="s">
        <v>154</v>
      </c>
      <c r="D12" s="166">
        <v>15.63</v>
      </c>
      <c r="E12" s="138" t="s">
        <v>39</v>
      </c>
      <c r="F12" s="139" t="s">
        <v>46</v>
      </c>
      <c r="G12" s="140"/>
      <c r="H12" s="141">
        <f t="shared" si="0"/>
        <v>0</v>
      </c>
      <c r="I12" s="141">
        <f>H12*1.2</f>
        <v>0</v>
      </c>
      <c r="J12" s="141">
        <f t="shared" si="1"/>
        <v>0</v>
      </c>
      <c r="K12" s="141">
        <f>J12*1.2</f>
        <v>0</v>
      </c>
    </row>
    <row r="13" spans="2:11 16383:16383" ht="70" customHeight="1">
      <c r="B13" s="136" t="s">
        <v>157</v>
      </c>
      <c r="C13" s="124" t="s">
        <v>155</v>
      </c>
      <c r="D13" s="167">
        <v>15.63</v>
      </c>
      <c r="E13" s="138" t="s">
        <v>39</v>
      </c>
      <c r="F13" s="139" t="s">
        <v>40</v>
      </c>
      <c r="G13" s="140"/>
      <c r="H13" s="141">
        <f t="shared" si="0"/>
        <v>0</v>
      </c>
      <c r="I13" s="141">
        <f t="shared" ref="I13" si="4">H13*1.2</f>
        <v>0</v>
      </c>
      <c r="J13" s="141">
        <f t="shared" si="1"/>
        <v>0</v>
      </c>
      <c r="K13" s="141">
        <f t="shared" ref="K13" si="5">J13*1.2</f>
        <v>0</v>
      </c>
    </row>
    <row r="14" spans="2:11 16383:16383" ht="75" customHeight="1">
      <c r="B14" s="264" t="s">
        <v>52</v>
      </c>
      <c r="C14" s="265"/>
      <c r="D14" s="265"/>
      <c r="E14" s="265"/>
      <c r="F14" s="265"/>
      <c r="G14" s="266"/>
      <c r="H14" s="142">
        <f>SUM(H12:H13)</f>
        <v>0</v>
      </c>
      <c r="I14" s="143">
        <f>H14*1.2</f>
        <v>0</v>
      </c>
      <c r="J14" s="143">
        <f t="shared" si="1"/>
        <v>0</v>
      </c>
      <c r="K14" s="143">
        <f t="shared" ref="K14" si="6">J14*1.2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M+InnIttawOcajoSTdNXqir3rhNAzHd0KTA/d8/hcmsRjoijxsPMXPG2z026fGd7vWDT0Guge00h9apFsIWuFQ==" saltValue="BGdI7jzMKigKoDUY4tbmtw==" spinCount="100000" sheet="1" objects="1" scenarios="1"/>
  <mergeCells count="2">
    <mergeCell ref="B14:G14"/>
    <mergeCell ref="B2:K2"/>
  </mergeCells>
  <dataValidations count="2">
    <dataValidation type="list" allowBlank="1" showInputMessage="1" showErrorMessage="1" sqref="F4:F13" xr:uid="{FCA25957-1E60-314A-9700-0AE1CDFE3C89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3" xr:uid="{CC40A4DF-C93E-2643-ACFA-831CE9FE6564}">
      <formula1>"m2, ks, súbor,hod."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5717-1C85-2342-B540-F0C6757E54DC}">
  <dimension ref="B1:XFC25"/>
  <sheetViews>
    <sheetView workbookViewId="0">
      <selection activeCell="G4" sqref="G4:G17"/>
    </sheetView>
  </sheetViews>
  <sheetFormatPr baseColWidth="10" defaultColWidth="9.1640625" defaultRowHeight="16"/>
  <cols>
    <col min="1" max="1" width="5.83203125" style="131" customWidth="1"/>
    <col min="2" max="2" width="65.33203125" style="131" bestFit="1" customWidth="1"/>
    <col min="3" max="3" width="65.33203125" style="131" customWidth="1"/>
    <col min="4" max="4" width="24.33203125" style="131" customWidth="1"/>
    <col min="5" max="11" width="20.83203125" style="131" customWidth="1"/>
    <col min="12" max="16384" width="9.1640625" style="131"/>
  </cols>
  <sheetData>
    <row r="1" spans="2:11 16383:16383" ht="17" thickBot="1"/>
    <row r="2" spans="2:11 16383:16383" ht="55" customHeight="1" thickBot="1">
      <c r="B2" s="260" t="s">
        <v>246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1 16383:16383" ht="40" customHeight="1">
      <c r="B3" s="132" t="s">
        <v>60</v>
      </c>
      <c r="C3" s="133" t="s">
        <v>239</v>
      </c>
      <c r="D3" s="160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163"/>
    </row>
    <row r="4" spans="2:11 16383:16383" ht="70" customHeight="1">
      <c r="B4" s="136" t="s">
        <v>130</v>
      </c>
      <c r="C4" s="136" t="s">
        <v>147</v>
      </c>
      <c r="D4" s="137">
        <v>2342.8000000000002</v>
      </c>
      <c r="E4" s="138" t="s">
        <v>39</v>
      </c>
      <c r="F4" s="139" t="s">
        <v>47</v>
      </c>
      <c r="G4" s="140"/>
      <c r="H4" s="141">
        <f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2342.8000000000002</v>
      </c>
      <c r="E5" s="138" t="s">
        <v>39</v>
      </c>
      <c r="F5" s="139" t="s">
        <v>40</v>
      </c>
      <c r="G5" s="140"/>
      <c r="H5" s="141">
        <f>IF(F5="1x denne kal. dni",D5*G5*30,IF(F5="2x denne kal. dni",D5*G5*60,IF(F5="2x denne prac. dni",D5*G5*40,IF(F5="1x denne prac. dni",D5*G5*20,IF(F5="1x týždenne",D5*G5*4,IF(F5="2x týždenne",D5*G5*8,IF(F5="3x týždenne",D5*G5*12)))))))</f>
        <v>0</v>
      </c>
      <c r="I5" s="141">
        <f>H5*1.2</f>
        <v>0</v>
      </c>
      <c r="J5" s="141">
        <f t="shared" ref="J5:J18" si="0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200.17</v>
      </c>
      <c r="E6" s="138" t="s">
        <v>39</v>
      </c>
      <c r="F6" s="139" t="s">
        <v>47</v>
      </c>
      <c r="G6" s="140"/>
      <c r="H6" s="141">
        <f>IF(F6="1x denne kal. dni",D6*G6*30,IF(F6="2x denne kal. dni",D6*G6*60,IF(F6="2x denne prac. dni",D6*G6*40,IF(F6="1x denne prac. dni",D6*G6*20,IF(F6="1x týždenne",D6*G6*4,IF(F6="2x týždenne",D6*G6*8,IF(F6="3x týždenne",D6*G6*12)))))))</f>
        <v>0</v>
      </c>
      <c r="I6" s="141">
        <f>H6*1.2</f>
        <v>0</v>
      </c>
      <c r="J6" s="141">
        <f t="shared" si="0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200.17</v>
      </c>
      <c r="E7" s="138" t="s">
        <v>39</v>
      </c>
      <c r="F7" s="139" t="s">
        <v>40</v>
      </c>
      <c r="G7" s="140"/>
      <c r="H7" s="141">
        <f>IF(F7="1x denne kal. dni",D7*G7*30,IF(F7="2x denne kal. dni",D7*G7*60,IF(F7="2x denne prac. dni",D7*G7*40,IF(F7="1x denne prac. dni",D7*G7*20,IF(F7="1x týždenne",D7*G7*4,IF(F7="2x týždenne",D7*G7*8,IF(F7="3x týždenne",D7*G7*12)))))))</f>
        <v>0</v>
      </c>
      <c r="I7" s="141">
        <f t="shared" ref="I7:I8" si="1">H7*1.2</f>
        <v>0</v>
      </c>
      <c r="J7" s="141">
        <f t="shared" si="0"/>
        <v>0</v>
      </c>
      <c r="K7" s="141">
        <f t="shared" ref="K7:K8" si="2">J7*1.2</f>
        <v>0</v>
      </c>
    </row>
    <row r="8" spans="2:11 16383:16383" ht="70" customHeight="1">
      <c r="B8" s="136" t="s">
        <v>61</v>
      </c>
      <c r="C8" s="136" t="s">
        <v>264</v>
      </c>
      <c r="D8" s="137">
        <v>19.43</v>
      </c>
      <c r="E8" s="138" t="s">
        <v>39</v>
      </c>
      <c r="F8" s="139" t="s">
        <v>40</v>
      </c>
      <c r="G8" s="140"/>
      <c r="H8" s="141">
        <f>IF(F8="1x denne kal. dni",D8*G8*30,IF(F8="2x denne kal. dni",D8*G8*60,IF(F8="2x denne prac. dni",D8*G8*40,IF(F8="1x denne prac. dni",D8*G8*20,IF(F8="1x týždenne",D8*G8*4,IF(F8="2x týždenne",D8*G8*8,IF(F8="3x týždenne",D8*G8*12)))))))</f>
        <v>0</v>
      </c>
      <c r="I8" s="141">
        <f t="shared" si="1"/>
        <v>0</v>
      </c>
      <c r="J8" s="141">
        <f t="shared" si="0"/>
        <v>0</v>
      </c>
      <c r="K8" s="141">
        <f t="shared" si="2"/>
        <v>0</v>
      </c>
    </row>
    <row r="9" spans="2:11 16383:16383" ht="70" customHeight="1">
      <c r="B9" s="136" t="s">
        <v>150</v>
      </c>
      <c r="C9" s="136" t="s">
        <v>149</v>
      </c>
      <c r="D9" s="137">
        <v>500.21</v>
      </c>
      <c r="E9" s="138" t="s">
        <v>39</v>
      </c>
      <c r="F9" s="139" t="s">
        <v>47</v>
      </c>
      <c r="G9" s="140"/>
      <c r="H9" s="141">
        <f t="shared" ref="H9:H17" si="3">IF(F9="1x denne kal. dni",D9*G9*30,IF(F9="2x denne kal. dni",D9*G9*60,IF(F9="2x denne prac. dni",D9*G9*40,IF(F9="1x denne prac. dni",D9*G9*20,IF(F9="1x týždenne",D9*G9*4,IF(F9="2x týždenne",D9*G9*8,IF(F9="3x týždenne",D9*G9*12)))))))</f>
        <v>0</v>
      </c>
      <c r="I9" s="141">
        <f t="shared" ref="I9:I16" si="4">H9*1.2</f>
        <v>0</v>
      </c>
      <c r="J9" s="141">
        <f t="shared" si="0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151</v>
      </c>
      <c r="D10" s="137">
        <v>500.21</v>
      </c>
      <c r="E10" s="138" t="s">
        <v>39</v>
      </c>
      <c r="F10" s="139" t="s">
        <v>40</v>
      </c>
      <c r="G10" s="140"/>
      <c r="H10" s="141">
        <f t="shared" si="3"/>
        <v>0</v>
      </c>
      <c r="I10" s="141">
        <f t="shared" si="4"/>
        <v>0</v>
      </c>
      <c r="J10" s="141">
        <f t="shared" si="0"/>
        <v>0</v>
      </c>
      <c r="K10" s="141">
        <f>J10*1.2</f>
        <v>0</v>
      </c>
    </row>
    <row r="11" spans="2:11 16383:16383" ht="70" customHeight="1">
      <c r="B11" s="136" t="s">
        <v>150</v>
      </c>
      <c r="C11" s="136" t="s">
        <v>152</v>
      </c>
      <c r="D11" s="137">
        <v>500.21</v>
      </c>
      <c r="E11" s="138" t="s">
        <v>39</v>
      </c>
      <c r="F11" s="139" t="s">
        <v>132</v>
      </c>
      <c r="G11" s="140"/>
      <c r="H11" s="141">
        <f>G11*D11</f>
        <v>0</v>
      </c>
      <c r="I11" s="141">
        <f t="shared" si="4"/>
        <v>0</v>
      </c>
      <c r="J11" s="141">
        <f t="shared" si="0"/>
        <v>0</v>
      </c>
      <c r="K11" s="141">
        <f>J11*1.2</f>
        <v>0</v>
      </c>
    </row>
    <row r="12" spans="2:11 16383:16383" ht="70" customHeight="1">
      <c r="B12" s="136" t="s">
        <v>50</v>
      </c>
      <c r="C12" s="136" t="s">
        <v>144</v>
      </c>
      <c r="D12" s="137">
        <v>109.26</v>
      </c>
      <c r="E12" s="138" t="s">
        <v>39</v>
      </c>
      <c r="F12" s="164" t="s">
        <v>46</v>
      </c>
      <c r="G12" s="140"/>
      <c r="H12" s="141">
        <f t="shared" si="3"/>
        <v>0</v>
      </c>
      <c r="I12" s="141">
        <f t="shared" si="4"/>
        <v>0</v>
      </c>
      <c r="J12" s="141">
        <f t="shared" si="0"/>
        <v>0</v>
      </c>
      <c r="K12" s="141">
        <f>J12*1.2</f>
        <v>0</v>
      </c>
      <c r="XFC12" s="165"/>
    </row>
    <row r="13" spans="2:11 16383:16383" ht="70" customHeight="1">
      <c r="B13" s="136" t="s">
        <v>156</v>
      </c>
      <c r="C13" s="136" t="s">
        <v>147</v>
      </c>
      <c r="D13" s="137">
        <v>536.26</v>
      </c>
      <c r="E13" s="138" t="s">
        <v>39</v>
      </c>
      <c r="F13" s="164" t="s">
        <v>47</v>
      </c>
      <c r="G13" s="140"/>
      <c r="H13" s="141">
        <f t="shared" si="3"/>
        <v>0</v>
      </c>
      <c r="I13" s="141">
        <f t="shared" si="4"/>
        <v>0</v>
      </c>
      <c r="J13" s="141">
        <f t="shared" si="0"/>
        <v>0</v>
      </c>
      <c r="K13" s="141">
        <f>J13*1.2</f>
        <v>0</v>
      </c>
      <c r="XFC13" s="165"/>
    </row>
    <row r="14" spans="2:11 16383:16383" ht="70" customHeight="1">
      <c r="B14" s="136" t="s">
        <v>156</v>
      </c>
      <c r="C14" s="136" t="s">
        <v>145</v>
      </c>
      <c r="D14" s="137">
        <v>536.26</v>
      </c>
      <c r="E14" s="138" t="s">
        <v>39</v>
      </c>
      <c r="F14" s="164" t="s">
        <v>40</v>
      </c>
      <c r="G14" s="140"/>
      <c r="H14" s="141">
        <f t="shared" si="3"/>
        <v>0</v>
      </c>
      <c r="I14" s="141">
        <f t="shared" si="4"/>
        <v>0</v>
      </c>
      <c r="J14" s="141">
        <f t="shared" si="0"/>
        <v>0</v>
      </c>
      <c r="K14" s="141">
        <f>J14*1.2</f>
        <v>0</v>
      </c>
      <c r="XFC14" s="165"/>
    </row>
    <row r="15" spans="2:11 16383:16383" ht="70" customHeight="1">
      <c r="B15" s="164" t="s">
        <v>62</v>
      </c>
      <c r="C15" s="136" t="s">
        <v>263</v>
      </c>
      <c r="D15" s="137">
        <v>34.56</v>
      </c>
      <c r="E15" s="138" t="s">
        <v>39</v>
      </c>
      <c r="F15" s="182" t="s">
        <v>40</v>
      </c>
      <c r="G15" s="140"/>
      <c r="H15" s="141">
        <f t="shared" si="3"/>
        <v>0</v>
      </c>
      <c r="I15" s="141">
        <f t="shared" si="4"/>
        <v>0</v>
      </c>
      <c r="J15" s="141">
        <f t="shared" si="0"/>
        <v>0</v>
      </c>
      <c r="K15" s="141">
        <f>J15*1.2</f>
        <v>0</v>
      </c>
      <c r="XFC15" s="165"/>
    </row>
    <row r="16" spans="2:11 16383:16383" ht="70" customHeight="1">
      <c r="B16" s="136" t="s">
        <v>157</v>
      </c>
      <c r="C16" s="136" t="s">
        <v>154</v>
      </c>
      <c r="D16" s="166">
        <v>18.25</v>
      </c>
      <c r="E16" s="138" t="s">
        <v>39</v>
      </c>
      <c r="F16" s="139" t="s">
        <v>46</v>
      </c>
      <c r="G16" s="140"/>
      <c r="H16" s="141">
        <f t="shared" si="3"/>
        <v>0</v>
      </c>
      <c r="I16" s="141">
        <f t="shared" si="4"/>
        <v>0</v>
      </c>
      <c r="J16" s="141">
        <f t="shared" si="0"/>
        <v>0</v>
      </c>
      <c r="K16" s="141">
        <f>J16*1.2</f>
        <v>0</v>
      </c>
    </row>
    <row r="17" spans="2:11" ht="70" customHeight="1">
      <c r="B17" s="136" t="s">
        <v>157</v>
      </c>
      <c r="C17" s="124" t="s">
        <v>155</v>
      </c>
      <c r="D17" s="166">
        <v>18.25</v>
      </c>
      <c r="E17" s="138" t="s">
        <v>39</v>
      </c>
      <c r="F17" s="139" t="s">
        <v>40</v>
      </c>
      <c r="G17" s="140"/>
      <c r="H17" s="141">
        <f t="shared" si="3"/>
        <v>0</v>
      </c>
      <c r="I17" s="141">
        <f t="shared" ref="I17" si="5">H17*1.2</f>
        <v>0</v>
      </c>
      <c r="J17" s="141">
        <f t="shared" si="0"/>
        <v>0</v>
      </c>
      <c r="K17" s="141">
        <f t="shared" ref="K17:K18" si="6">J17*1.2</f>
        <v>0</v>
      </c>
    </row>
    <row r="18" spans="2:11" ht="75" customHeight="1">
      <c r="B18" s="264" t="s">
        <v>52</v>
      </c>
      <c r="C18" s="265"/>
      <c r="D18" s="265"/>
      <c r="E18" s="265"/>
      <c r="F18" s="265"/>
      <c r="G18" s="266"/>
      <c r="H18" s="142">
        <f>SUM(H16:H17)</f>
        <v>0</v>
      </c>
      <c r="I18" s="143">
        <f>H18*1.2</f>
        <v>0</v>
      </c>
      <c r="J18" s="143">
        <f t="shared" si="0"/>
        <v>0</v>
      </c>
      <c r="K18" s="143">
        <f t="shared" si="6"/>
        <v>0</v>
      </c>
    </row>
    <row r="20" spans="2:11">
      <c r="B20" s="145" t="s">
        <v>170</v>
      </c>
    </row>
    <row r="21" spans="2:11">
      <c r="B21" s="131" t="s">
        <v>166</v>
      </c>
    </row>
    <row r="22" spans="2:11">
      <c r="B22" s="131" t="s">
        <v>167</v>
      </c>
    </row>
    <row r="23" spans="2:11">
      <c r="B23" s="131" t="s">
        <v>168</v>
      </c>
    </row>
    <row r="24" spans="2:11">
      <c r="B24" s="131" t="s">
        <v>169</v>
      </c>
    </row>
    <row r="25" spans="2:11">
      <c r="B25" s="131" t="s">
        <v>212</v>
      </c>
    </row>
  </sheetData>
  <sheetProtection algorithmName="SHA-512" hashValue="4DcPR5ouID+Q8NzzJ7F15bI11W+QmfEm/2nCtAsh+I559ftrfvPGUj4CzSWjNlHEkufSDGZ2XHoa2TKUlEH0IQ==" saltValue="6Q5Wf5w4dw1KkG916WpOlw==" spinCount="100000" sheet="1" objects="1" scenarios="1"/>
  <mergeCells count="2">
    <mergeCell ref="B18:G18"/>
    <mergeCell ref="B2:K2"/>
  </mergeCells>
  <dataValidations count="2">
    <dataValidation type="list" allowBlank="1" showInputMessage="1" showErrorMessage="1" sqref="E4:E17" xr:uid="{72431572-3B36-2842-BA01-0295624DEA57}">
      <formula1>"m2, ks, súbor,hod."</formula1>
    </dataValidation>
    <dataValidation type="list" allowBlank="1" showInputMessage="1" showErrorMessage="1" sqref="F4:F17" xr:uid="{FA8FD473-F709-294F-BA2E-7C3E12559721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B262-2A50-3B4E-8DD1-43C605C5AB33}">
  <dimension ref="B1:N26"/>
  <sheetViews>
    <sheetView zoomScaleNormal="130" workbookViewId="0">
      <selection activeCell="G4" sqref="G4:G16"/>
    </sheetView>
  </sheetViews>
  <sheetFormatPr baseColWidth="10" defaultColWidth="9.1640625" defaultRowHeight="16"/>
  <cols>
    <col min="1" max="1" width="5.83203125" style="99" customWidth="1"/>
    <col min="2" max="2" width="65.33203125" style="99" bestFit="1" customWidth="1"/>
    <col min="3" max="3" width="58.83203125" style="99" customWidth="1"/>
    <col min="4" max="5" width="20.83203125" style="99" customWidth="1"/>
    <col min="6" max="6" width="37.83203125" style="99" customWidth="1"/>
    <col min="7" max="11" width="20.83203125" style="99" customWidth="1"/>
    <col min="12" max="12" width="20.6640625" style="99" bestFit="1" customWidth="1"/>
    <col min="13" max="13" width="56.5" style="99" customWidth="1"/>
    <col min="14" max="16384" width="9.1640625" style="99"/>
  </cols>
  <sheetData>
    <row r="1" spans="2:14" ht="17" thickBot="1"/>
    <row r="2" spans="2:14" s="94" customFormat="1" ht="55" customHeight="1" thickBot="1">
      <c r="B2" s="260" t="s">
        <v>261</v>
      </c>
      <c r="C2" s="261"/>
      <c r="D2" s="262"/>
      <c r="E2" s="262"/>
      <c r="F2" s="262"/>
      <c r="G2" s="262"/>
      <c r="H2" s="262"/>
      <c r="I2" s="262"/>
      <c r="J2" s="262"/>
      <c r="K2" s="263"/>
    </row>
    <row r="3" spans="2:14" ht="51">
      <c r="B3" s="132" t="s">
        <v>26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4" ht="70" customHeight="1">
      <c r="B4" s="146" t="s">
        <v>182</v>
      </c>
      <c r="C4" s="147" t="s">
        <v>183</v>
      </c>
      <c r="D4" s="148">
        <f>227.4+34.35+13.2+82+248+280+280</f>
        <v>1164.95</v>
      </c>
      <c r="E4" s="138" t="s">
        <v>39</v>
      </c>
      <c r="F4" s="149" t="s">
        <v>171</v>
      </c>
      <c r="G4" s="150"/>
      <c r="H4" s="151">
        <f>G4*D4*6</f>
        <v>0</v>
      </c>
      <c r="I4" s="151">
        <f t="shared" ref="I4:I9" si="0">H4*1.2</f>
        <v>0</v>
      </c>
      <c r="J4" s="151">
        <f t="shared" ref="J4:J9" si="1">H4*36</f>
        <v>0</v>
      </c>
      <c r="K4" s="151">
        <f t="shared" ref="K4:K9" si="2">J4*1.2</f>
        <v>0</v>
      </c>
      <c r="L4" s="103"/>
      <c r="M4" s="100"/>
    </row>
    <row r="5" spans="2:14" ht="70" customHeight="1">
      <c r="B5" s="146" t="s">
        <v>153</v>
      </c>
      <c r="C5" s="147" t="s">
        <v>183</v>
      </c>
      <c r="D5" s="148">
        <f>374+287+240+330+199+214+1022+172+512+355+333+170</f>
        <v>4208</v>
      </c>
      <c r="E5" s="138" t="s">
        <v>39</v>
      </c>
      <c r="F5" s="149" t="s">
        <v>171</v>
      </c>
      <c r="G5" s="152"/>
      <c r="H5" s="151">
        <f>G5*D5*6</f>
        <v>0</v>
      </c>
      <c r="I5" s="151">
        <f t="shared" si="0"/>
        <v>0</v>
      </c>
      <c r="J5" s="151">
        <f t="shared" si="1"/>
        <v>0</v>
      </c>
      <c r="K5" s="151">
        <f t="shared" si="2"/>
        <v>0</v>
      </c>
      <c r="L5" s="103"/>
      <c r="M5" s="100"/>
    </row>
    <row r="6" spans="2:14" ht="70" customHeight="1">
      <c r="B6" s="146" t="s">
        <v>172</v>
      </c>
      <c r="C6" s="147" t="s">
        <v>184</v>
      </c>
      <c r="D6" s="153">
        <v>4</v>
      </c>
      <c r="E6" s="138" t="s">
        <v>173</v>
      </c>
      <c r="F6" s="154" t="s">
        <v>46</v>
      </c>
      <c r="G6" s="152"/>
      <c r="H6" s="151">
        <f>G6*D6*20</f>
        <v>0</v>
      </c>
      <c r="I6" s="151">
        <f t="shared" si="0"/>
        <v>0</v>
      </c>
      <c r="J6" s="151">
        <f t="shared" si="1"/>
        <v>0</v>
      </c>
      <c r="K6" s="151">
        <f t="shared" si="2"/>
        <v>0</v>
      </c>
    </row>
    <row r="7" spans="2:14" ht="70" customHeight="1">
      <c r="B7" s="146" t="s">
        <v>172</v>
      </c>
      <c r="C7" s="147" t="s">
        <v>155</v>
      </c>
      <c r="D7" s="153">
        <v>4</v>
      </c>
      <c r="E7" s="138" t="s">
        <v>173</v>
      </c>
      <c r="F7" s="154" t="s">
        <v>40</v>
      </c>
      <c r="G7" s="152"/>
      <c r="H7" s="151">
        <f>G7*D7*4</f>
        <v>0</v>
      </c>
      <c r="I7" s="151">
        <f t="shared" si="0"/>
        <v>0</v>
      </c>
      <c r="J7" s="151">
        <f t="shared" si="1"/>
        <v>0</v>
      </c>
      <c r="K7" s="151">
        <f t="shared" si="2"/>
        <v>0</v>
      </c>
    </row>
    <row r="8" spans="2:14" ht="70" customHeight="1">
      <c r="B8" s="146" t="s">
        <v>174</v>
      </c>
      <c r="C8" s="147" t="s">
        <v>185</v>
      </c>
      <c r="D8" s="155">
        <f>432+2.22+(7*0.7)+16.8+7.3+1.5</f>
        <v>464.72</v>
      </c>
      <c r="E8" s="138" t="s">
        <v>39</v>
      </c>
      <c r="F8" s="149" t="s">
        <v>175</v>
      </c>
      <c r="G8" s="150"/>
      <c r="H8" s="156">
        <f>G8*D8*16</f>
        <v>0</v>
      </c>
      <c r="I8" s="151">
        <f t="shared" si="0"/>
        <v>0</v>
      </c>
      <c r="J8" s="151">
        <f t="shared" si="1"/>
        <v>0</v>
      </c>
      <c r="K8" s="151">
        <f t="shared" si="2"/>
        <v>0</v>
      </c>
      <c r="L8" s="103"/>
      <c r="M8" s="100"/>
    </row>
    <row r="9" spans="2:14" ht="70" customHeight="1">
      <c r="B9" s="146" t="s">
        <v>176</v>
      </c>
      <c r="C9" s="147" t="s">
        <v>186</v>
      </c>
      <c r="D9" s="155">
        <f>209+71-(4*0.7)</f>
        <v>277.2</v>
      </c>
      <c r="E9" s="138" t="s">
        <v>39</v>
      </c>
      <c r="F9" s="149" t="s">
        <v>175</v>
      </c>
      <c r="G9" s="150"/>
      <c r="H9" s="156">
        <f>G9*D9*16</f>
        <v>0</v>
      </c>
      <c r="I9" s="151">
        <f t="shared" si="0"/>
        <v>0</v>
      </c>
      <c r="J9" s="151">
        <f t="shared" si="1"/>
        <v>0</v>
      </c>
      <c r="K9" s="151">
        <f t="shared" si="2"/>
        <v>0</v>
      </c>
      <c r="L9" s="103"/>
      <c r="M9" s="100"/>
    </row>
    <row r="10" spans="2:14" ht="70" customHeight="1">
      <c r="B10" s="146" t="s">
        <v>176</v>
      </c>
      <c r="C10" s="147" t="s">
        <v>177</v>
      </c>
      <c r="D10" s="155">
        <v>51.6</v>
      </c>
      <c r="E10" s="138" t="s">
        <v>39</v>
      </c>
      <c r="F10" s="149" t="s">
        <v>178</v>
      </c>
      <c r="G10" s="150"/>
      <c r="H10" s="156">
        <f>G10*D10*0.5</f>
        <v>0</v>
      </c>
      <c r="I10" s="151">
        <f t="shared" ref="I10:I17" si="3">H10*1.2</f>
        <v>0</v>
      </c>
      <c r="J10" s="151">
        <f t="shared" ref="J10:J17" si="4">H10*36</f>
        <v>0</v>
      </c>
      <c r="K10" s="151">
        <f t="shared" ref="K10:K17" si="5">J10*1.2</f>
        <v>0</v>
      </c>
      <c r="L10" s="103"/>
      <c r="M10" s="100"/>
    </row>
    <row r="11" spans="2:14" ht="70" customHeight="1">
      <c r="B11" s="146" t="s">
        <v>180</v>
      </c>
      <c r="C11" s="147" t="s">
        <v>187</v>
      </c>
      <c r="D11" s="153">
        <v>379</v>
      </c>
      <c r="E11" s="138" t="s">
        <v>39</v>
      </c>
      <c r="F11" s="149" t="s">
        <v>175</v>
      </c>
      <c r="G11" s="150"/>
      <c r="H11" s="156">
        <f>G11*D11*16</f>
        <v>0</v>
      </c>
      <c r="I11" s="151">
        <f t="shared" si="3"/>
        <v>0</v>
      </c>
      <c r="J11" s="151">
        <f t="shared" si="4"/>
        <v>0</v>
      </c>
      <c r="K11" s="151">
        <f t="shared" si="5"/>
        <v>0</v>
      </c>
      <c r="L11" s="103"/>
      <c r="M11" s="100"/>
      <c r="N11" s="101"/>
    </row>
    <row r="12" spans="2:14" ht="70" customHeight="1">
      <c r="B12" s="146" t="s">
        <v>189</v>
      </c>
      <c r="C12" s="147" t="s">
        <v>188</v>
      </c>
      <c r="D12" s="157">
        <f>9.13+9.13</f>
        <v>18.260000000000002</v>
      </c>
      <c r="E12" s="138" t="s">
        <v>39</v>
      </c>
      <c r="F12" s="154" t="s">
        <v>132</v>
      </c>
      <c r="G12" s="152"/>
      <c r="H12" s="151">
        <f>G12*D12</f>
        <v>0</v>
      </c>
      <c r="I12" s="151">
        <f t="shared" si="3"/>
        <v>0</v>
      </c>
      <c r="J12" s="151">
        <f t="shared" si="4"/>
        <v>0</v>
      </c>
      <c r="K12" s="151">
        <f t="shared" si="5"/>
        <v>0</v>
      </c>
    </row>
    <row r="13" spans="2:14" ht="70" customHeight="1">
      <c r="B13" s="146" t="s">
        <v>189</v>
      </c>
      <c r="C13" s="147" t="s">
        <v>191</v>
      </c>
      <c r="D13" s="157">
        <f>9+5.36+5.36+9+1.33</f>
        <v>30.049999999999997</v>
      </c>
      <c r="E13" s="138" t="s">
        <v>39</v>
      </c>
      <c r="F13" s="154" t="s">
        <v>132</v>
      </c>
      <c r="G13" s="152"/>
      <c r="H13" s="151">
        <f>G13*D13</f>
        <v>0</v>
      </c>
      <c r="I13" s="151">
        <f t="shared" si="3"/>
        <v>0</v>
      </c>
      <c r="J13" s="151">
        <f t="shared" si="4"/>
        <v>0</v>
      </c>
      <c r="K13" s="151">
        <f t="shared" si="5"/>
        <v>0</v>
      </c>
    </row>
    <row r="14" spans="2:14" ht="70" customHeight="1">
      <c r="B14" s="146" t="s">
        <v>190</v>
      </c>
      <c r="C14" s="147" t="s">
        <v>188</v>
      </c>
      <c r="D14" s="157">
        <v>20</v>
      </c>
      <c r="E14" s="138" t="s">
        <v>39</v>
      </c>
      <c r="F14" s="154" t="s">
        <v>132</v>
      </c>
      <c r="G14" s="152"/>
      <c r="H14" s="151">
        <f>G14*D14</f>
        <v>0</v>
      </c>
      <c r="I14" s="151">
        <f t="shared" si="3"/>
        <v>0</v>
      </c>
      <c r="J14" s="151">
        <f t="shared" si="4"/>
        <v>0</v>
      </c>
      <c r="K14" s="151">
        <f t="shared" si="5"/>
        <v>0</v>
      </c>
    </row>
    <row r="15" spans="2:14" ht="70" customHeight="1">
      <c r="B15" s="146" t="s">
        <v>190</v>
      </c>
      <c r="C15" s="147" t="s">
        <v>192</v>
      </c>
      <c r="D15" s="157">
        <v>5</v>
      </c>
      <c r="E15" s="138" t="s">
        <v>39</v>
      </c>
      <c r="F15" s="154" t="s">
        <v>132</v>
      </c>
      <c r="G15" s="152"/>
      <c r="H15" s="151">
        <f>G15*D15</f>
        <v>0</v>
      </c>
      <c r="I15" s="151">
        <f t="shared" si="3"/>
        <v>0</v>
      </c>
      <c r="J15" s="151">
        <f t="shared" si="4"/>
        <v>0</v>
      </c>
      <c r="K15" s="151">
        <f t="shared" si="5"/>
        <v>0</v>
      </c>
    </row>
    <row r="16" spans="2:14" ht="70" customHeight="1">
      <c r="B16" s="158" t="s">
        <v>181</v>
      </c>
      <c r="C16" s="147" t="s">
        <v>193</v>
      </c>
      <c r="D16" s="157">
        <v>3</v>
      </c>
      <c r="E16" s="138" t="s">
        <v>179</v>
      </c>
      <c r="F16" s="154" t="s">
        <v>46</v>
      </c>
      <c r="G16" s="152"/>
      <c r="H16" s="151">
        <f>G16*D16*20</f>
        <v>0</v>
      </c>
      <c r="I16" s="151">
        <f t="shared" si="3"/>
        <v>0</v>
      </c>
      <c r="J16" s="151">
        <f t="shared" si="4"/>
        <v>0</v>
      </c>
      <c r="K16" s="151">
        <f t="shared" si="5"/>
        <v>0</v>
      </c>
    </row>
    <row r="17" spans="2:11" ht="70" customHeight="1">
      <c r="B17" s="274" t="s">
        <v>52</v>
      </c>
      <c r="C17" s="275"/>
      <c r="D17" s="275"/>
      <c r="E17" s="275"/>
      <c r="F17" s="275"/>
      <c r="G17" s="276"/>
      <c r="H17" s="159">
        <f>SUM(H4:H16)</f>
        <v>0</v>
      </c>
      <c r="I17" s="159">
        <f t="shared" si="3"/>
        <v>0</v>
      </c>
      <c r="J17" s="159">
        <f t="shared" si="4"/>
        <v>0</v>
      </c>
      <c r="K17" s="159">
        <f t="shared" si="5"/>
        <v>0</v>
      </c>
    </row>
    <row r="18" spans="2:11">
      <c r="G18" s="102"/>
      <c r="H18" s="102"/>
      <c r="I18" s="102"/>
      <c r="J18" s="102"/>
      <c r="K18" s="102"/>
    </row>
    <row r="19" spans="2:11">
      <c r="B19" s="145" t="s">
        <v>170</v>
      </c>
      <c r="C19" s="131"/>
    </row>
    <row r="20" spans="2:11">
      <c r="B20" s="131" t="s">
        <v>166</v>
      </c>
      <c r="C20" s="131"/>
    </row>
    <row r="21" spans="2:11">
      <c r="B21" s="131" t="s">
        <v>167</v>
      </c>
      <c r="C21" s="131"/>
    </row>
    <row r="22" spans="2:11">
      <c r="B22" s="131" t="s">
        <v>168</v>
      </c>
      <c r="C22" s="131"/>
    </row>
    <row r="23" spans="2:11">
      <c r="B23" s="131" t="s">
        <v>169</v>
      </c>
      <c r="C23" s="131"/>
    </row>
    <row r="24" spans="2:11">
      <c r="B24" s="131" t="s">
        <v>265</v>
      </c>
      <c r="C24" s="131"/>
    </row>
    <row r="25" spans="2:11">
      <c r="B25" s="131" t="s">
        <v>212</v>
      </c>
      <c r="C25" s="131"/>
    </row>
    <row r="26" spans="2:11">
      <c r="B26" s="98"/>
    </row>
  </sheetData>
  <sheetProtection algorithmName="SHA-512" hashValue="epBzkT1hmnrlCoBwvPKVmbjV5Cq0wfhBfqShq2piPLVzFMTASv5RBFMwdZOSGcK8VroJqWypk2BGBKLnrECk1w==" saltValue="ZgIRzImF51vfgSPS5TjtYw==" spinCount="100000" sheet="1" objects="1" scenarios="1"/>
  <mergeCells count="2">
    <mergeCell ref="B17:G17"/>
    <mergeCell ref="B2:K2"/>
  </mergeCells>
  <dataValidations count="2">
    <dataValidation type="list" allowBlank="1" showInputMessage="1" showErrorMessage="1" sqref="F6:F7 F12:F16" xr:uid="{6ADC3AEC-0A75-394C-AC32-3289ED7F3E3E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6" xr:uid="{9BFFB6A4-DC0B-A34C-84D3-2B527811BEB4}">
      <formula1>"m2, ks, súbor,hod."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3742A-B37C-534B-9C27-59038E0218A5}">
  <dimension ref="A2:D41"/>
  <sheetViews>
    <sheetView topLeftCell="A33" zoomScale="120" zoomScaleNormal="120" workbookViewId="0">
      <selection activeCell="C4" sqref="C4"/>
    </sheetView>
  </sheetViews>
  <sheetFormatPr baseColWidth="10" defaultColWidth="11" defaultRowHeight="15"/>
  <cols>
    <col min="3" max="3" width="31.5" style="97" customWidth="1"/>
    <col min="4" max="4" width="77.1640625" style="104" customWidth="1"/>
  </cols>
  <sheetData>
    <row r="2" spans="1:4" ht="40" customHeight="1">
      <c r="A2" s="130"/>
      <c r="B2" s="120" t="s">
        <v>1</v>
      </c>
      <c r="C2" s="121" t="s">
        <v>160</v>
      </c>
      <c r="D2" s="121" t="s">
        <v>161</v>
      </c>
    </row>
    <row r="3" spans="1:4" ht="70" customHeight="1">
      <c r="A3" s="130"/>
      <c r="B3" s="122">
        <v>1</v>
      </c>
      <c r="C3" s="123" t="s">
        <v>125</v>
      </c>
      <c r="D3" s="124" t="s">
        <v>102</v>
      </c>
    </row>
    <row r="4" spans="1:4" ht="92" customHeight="1">
      <c r="A4" s="130"/>
      <c r="B4" s="122">
        <v>2</v>
      </c>
      <c r="C4" s="123" t="s">
        <v>126</v>
      </c>
      <c r="D4" s="124" t="s">
        <v>194</v>
      </c>
    </row>
    <row r="5" spans="1:4" ht="98" customHeight="1">
      <c r="A5" s="130"/>
      <c r="B5" s="122">
        <v>3</v>
      </c>
      <c r="C5" s="123" t="s">
        <v>134</v>
      </c>
      <c r="D5" s="125" t="s">
        <v>103</v>
      </c>
    </row>
    <row r="6" spans="1:4" ht="70" customHeight="1">
      <c r="A6" s="130"/>
      <c r="B6" s="122">
        <v>4</v>
      </c>
      <c r="C6" s="123" t="s">
        <v>104</v>
      </c>
      <c r="D6" s="124" t="s">
        <v>105</v>
      </c>
    </row>
    <row r="7" spans="1:4" ht="70" customHeight="1">
      <c r="A7" s="130"/>
      <c r="B7" s="122">
        <v>5</v>
      </c>
      <c r="C7" s="123" t="s">
        <v>106</v>
      </c>
      <c r="D7" s="124" t="s">
        <v>107</v>
      </c>
    </row>
    <row r="8" spans="1:4" ht="70" customHeight="1">
      <c r="A8" s="130"/>
      <c r="B8" s="122">
        <v>6</v>
      </c>
      <c r="C8" s="123" t="s">
        <v>82</v>
      </c>
      <c r="D8" s="124" t="s">
        <v>108</v>
      </c>
    </row>
    <row r="9" spans="1:4" ht="70" customHeight="1">
      <c r="A9" s="130"/>
      <c r="B9" s="122">
        <v>7</v>
      </c>
      <c r="C9" s="123" t="s">
        <v>83</v>
      </c>
      <c r="D9" s="124" t="s">
        <v>109</v>
      </c>
    </row>
    <row r="10" spans="1:4" ht="70" customHeight="1">
      <c r="A10" s="130"/>
      <c r="B10" s="122">
        <v>8</v>
      </c>
      <c r="C10" s="123" t="s">
        <v>84</v>
      </c>
      <c r="D10" s="124" t="s">
        <v>110</v>
      </c>
    </row>
    <row r="11" spans="1:4" ht="70" customHeight="1">
      <c r="A11" s="130"/>
      <c r="B11" s="122">
        <v>9</v>
      </c>
      <c r="C11" s="123" t="s">
        <v>85</v>
      </c>
      <c r="D11" s="124" t="s">
        <v>111</v>
      </c>
    </row>
    <row r="12" spans="1:4" ht="70" customHeight="1">
      <c r="A12" s="130"/>
      <c r="B12" s="122">
        <v>10</v>
      </c>
      <c r="C12" s="123" t="s">
        <v>86</v>
      </c>
      <c r="D12" s="126" t="s">
        <v>112</v>
      </c>
    </row>
    <row r="13" spans="1:4" ht="70" customHeight="1">
      <c r="A13" s="130"/>
      <c r="B13" s="122">
        <v>11</v>
      </c>
      <c r="C13" s="123" t="s">
        <v>87</v>
      </c>
      <c r="D13" s="124" t="s">
        <v>113</v>
      </c>
    </row>
    <row r="14" spans="1:4" ht="70" customHeight="1">
      <c r="A14" s="130"/>
      <c r="B14" s="122">
        <v>12</v>
      </c>
      <c r="C14" s="123" t="s">
        <v>88</v>
      </c>
      <c r="D14" s="124" t="s">
        <v>114</v>
      </c>
    </row>
    <row r="15" spans="1:4" ht="70" customHeight="1">
      <c r="A15" s="130"/>
      <c r="B15" s="122">
        <v>13</v>
      </c>
      <c r="C15" s="123" t="s">
        <v>89</v>
      </c>
      <c r="D15" s="124" t="s">
        <v>115</v>
      </c>
    </row>
    <row r="16" spans="1:4" ht="70" customHeight="1">
      <c r="A16" s="130"/>
      <c r="B16" s="122">
        <v>14</v>
      </c>
      <c r="C16" s="123" t="s">
        <v>90</v>
      </c>
      <c r="D16" s="124" t="s">
        <v>116</v>
      </c>
    </row>
    <row r="17" spans="1:4" ht="70" customHeight="1">
      <c r="A17" s="130"/>
      <c r="B17" s="122">
        <v>15</v>
      </c>
      <c r="C17" s="123" t="s">
        <v>159</v>
      </c>
      <c r="D17" s="124" t="s">
        <v>117</v>
      </c>
    </row>
    <row r="18" spans="1:4" ht="70" customHeight="1">
      <c r="A18" s="130"/>
      <c r="B18" s="122">
        <v>16</v>
      </c>
      <c r="C18" s="123" t="s">
        <v>91</v>
      </c>
      <c r="D18" s="124" t="s">
        <v>118</v>
      </c>
    </row>
    <row r="19" spans="1:4" ht="70" customHeight="1">
      <c r="A19" s="130"/>
      <c r="B19" s="122">
        <v>17</v>
      </c>
      <c r="C19" s="123" t="s">
        <v>92</v>
      </c>
      <c r="D19" s="124" t="s">
        <v>119</v>
      </c>
    </row>
    <row r="20" spans="1:4" ht="70" customHeight="1">
      <c r="A20" s="130"/>
      <c r="B20" s="122">
        <v>18</v>
      </c>
      <c r="C20" s="123" t="s">
        <v>128</v>
      </c>
      <c r="D20" s="124" t="s">
        <v>210</v>
      </c>
    </row>
    <row r="21" spans="1:4" ht="82" customHeight="1">
      <c r="A21" s="130"/>
      <c r="B21" s="122">
        <v>19</v>
      </c>
      <c r="C21" s="123" t="s">
        <v>129</v>
      </c>
      <c r="D21" s="124" t="s">
        <v>228</v>
      </c>
    </row>
    <row r="22" spans="1:4" ht="85" customHeight="1">
      <c r="A22" s="130"/>
      <c r="B22" s="122">
        <v>20</v>
      </c>
      <c r="C22" s="123" t="s">
        <v>93</v>
      </c>
      <c r="D22" s="125" t="s">
        <v>120</v>
      </c>
    </row>
    <row r="23" spans="1:4" ht="85" customHeight="1">
      <c r="A23" s="130"/>
      <c r="B23" s="122">
        <v>21</v>
      </c>
      <c r="C23" s="123" t="s">
        <v>94</v>
      </c>
      <c r="D23" s="125" t="s">
        <v>121</v>
      </c>
    </row>
    <row r="24" spans="1:4" ht="70" customHeight="1">
      <c r="A24" s="130"/>
      <c r="B24" s="122">
        <v>22</v>
      </c>
      <c r="C24" s="127" t="s">
        <v>95</v>
      </c>
      <c r="D24" s="124" t="s">
        <v>227</v>
      </c>
    </row>
    <row r="25" spans="1:4" ht="70" customHeight="1">
      <c r="A25" s="130"/>
      <c r="B25" s="122">
        <v>23</v>
      </c>
      <c r="C25" s="123" t="s">
        <v>96</v>
      </c>
      <c r="D25" s="128" t="s">
        <v>122</v>
      </c>
    </row>
    <row r="26" spans="1:4" ht="70" customHeight="1">
      <c r="A26" s="130"/>
      <c r="B26" s="122">
        <v>24</v>
      </c>
      <c r="C26" s="123" t="s">
        <v>48</v>
      </c>
      <c r="D26" s="124" t="s">
        <v>123</v>
      </c>
    </row>
    <row r="27" spans="1:4" ht="70" customHeight="1">
      <c r="A27" s="130"/>
      <c r="B27" s="122">
        <v>25</v>
      </c>
      <c r="C27" s="123" t="s">
        <v>97</v>
      </c>
      <c r="D27" s="125" t="s">
        <v>226</v>
      </c>
    </row>
    <row r="28" spans="1:4" ht="70" customHeight="1">
      <c r="A28" s="130"/>
      <c r="B28" s="122">
        <v>26</v>
      </c>
      <c r="C28" s="123" t="s">
        <v>98</v>
      </c>
      <c r="D28" s="125" t="s">
        <v>124</v>
      </c>
    </row>
    <row r="29" spans="1:4" ht="70" customHeight="1">
      <c r="A29" s="130"/>
      <c r="B29" s="122">
        <v>27</v>
      </c>
      <c r="C29" s="127" t="s">
        <v>99</v>
      </c>
      <c r="D29" s="124" t="s">
        <v>211</v>
      </c>
    </row>
    <row r="30" spans="1:4" ht="70" customHeight="1">
      <c r="A30" s="130"/>
      <c r="B30" s="122">
        <v>28</v>
      </c>
      <c r="C30" s="127" t="s">
        <v>100</v>
      </c>
      <c r="D30" s="128" t="s">
        <v>127</v>
      </c>
    </row>
    <row r="31" spans="1:4" ht="70" customHeight="1">
      <c r="A31" s="130"/>
      <c r="B31" s="122">
        <v>29</v>
      </c>
      <c r="C31" s="127" t="s">
        <v>101</v>
      </c>
      <c r="D31" s="124" t="s">
        <v>225</v>
      </c>
    </row>
    <row r="32" spans="1:4" ht="70" customHeight="1">
      <c r="A32" s="130"/>
      <c r="B32" s="122">
        <v>30</v>
      </c>
      <c r="C32" s="123" t="s">
        <v>135</v>
      </c>
      <c r="D32" s="125" t="s">
        <v>136</v>
      </c>
    </row>
    <row r="33" spans="1:4" ht="70" customHeight="1">
      <c r="A33" s="130"/>
      <c r="B33" s="122">
        <v>31</v>
      </c>
      <c r="C33" s="129" t="s">
        <v>158</v>
      </c>
      <c r="D33" s="125" t="s">
        <v>162</v>
      </c>
    </row>
    <row r="34" spans="1:4" ht="70" customHeight="1">
      <c r="A34" s="130"/>
      <c r="B34" s="122">
        <v>32</v>
      </c>
      <c r="C34" s="123" t="s">
        <v>195</v>
      </c>
      <c r="D34" s="125" t="s">
        <v>196</v>
      </c>
    </row>
    <row r="35" spans="1:4" ht="70" customHeight="1">
      <c r="A35" s="130"/>
      <c r="B35" s="122">
        <v>33</v>
      </c>
      <c r="C35" s="123" t="s">
        <v>197</v>
      </c>
      <c r="D35" s="125" t="s">
        <v>111</v>
      </c>
    </row>
    <row r="36" spans="1:4" ht="70" customHeight="1">
      <c r="A36" s="130"/>
      <c r="B36" s="122">
        <v>34</v>
      </c>
      <c r="C36" s="123" t="s">
        <v>198</v>
      </c>
      <c r="D36" s="125" t="s">
        <v>199</v>
      </c>
    </row>
    <row r="37" spans="1:4" ht="70" customHeight="1">
      <c r="A37" s="130"/>
      <c r="B37" s="122">
        <v>35</v>
      </c>
      <c r="C37" s="123" t="s">
        <v>200</v>
      </c>
      <c r="D37" s="124" t="s">
        <v>201</v>
      </c>
    </row>
    <row r="38" spans="1:4" ht="127" customHeight="1">
      <c r="A38" s="130"/>
      <c r="B38" s="122">
        <v>36</v>
      </c>
      <c r="C38" s="123" t="s">
        <v>202</v>
      </c>
      <c r="D38" s="124" t="s">
        <v>203</v>
      </c>
    </row>
    <row r="39" spans="1:4" ht="70" customHeight="1">
      <c r="A39" s="130"/>
      <c r="B39" s="122">
        <v>37</v>
      </c>
      <c r="C39" s="123" t="s">
        <v>204</v>
      </c>
      <c r="D39" s="124" t="s">
        <v>205</v>
      </c>
    </row>
    <row r="40" spans="1:4" ht="70" customHeight="1">
      <c r="A40" s="130"/>
      <c r="B40" s="122">
        <v>38</v>
      </c>
      <c r="C40" s="123" t="s">
        <v>206</v>
      </c>
      <c r="D40" s="125" t="s">
        <v>207</v>
      </c>
    </row>
    <row r="41" spans="1:4" ht="70" customHeight="1">
      <c r="A41" s="130"/>
      <c r="B41" s="122">
        <v>39</v>
      </c>
      <c r="C41" s="123" t="s">
        <v>208</v>
      </c>
      <c r="D41" s="125" t="s">
        <v>209</v>
      </c>
    </row>
  </sheetData>
  <sheetProtection algorithmName="SHA-512" hashValue="veNqlmLiPlwZsaSSGJc4cZ4Qa87IpO/6dFmursWG/8eX/aWUL/EeAkZpeRTJedbrE5tOOYX3iePovB2x7LcQcg==" saltValue="8btp+jBHyWXJ/FJZXlgq6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DE5C-4627-0247-BC2F-3966018FC044}">
  <dimension ref="A1:K25"/>
  <sheetViews>
    <sheetView zoomScaleNormal="100" workbookViewId="0">
      <selection activeCell="G5" sqref="G5"/>
    </sheetView>
  </sheetViews>
  <sheetFormatPr baseColWidth="10" defaultColWidth="9.1640625" defaultRowHeight="16"/>
  <cols>
    <col min="1" max="1" width="5.83203125" style="277" customWidth="1"/>
    <col min="2" max="2" width="65.33203125" style="277" bestFit="1" customWidth="1"/>
    <col min="3" max="3" width="65.33203125" style="277" customWidth="1"/>
    <col min="4" max="4" width="24.33203125" style="277" customWidth="1"/>
    <col min="5" max="11" width="20.83203125" style="277" customWidth="1"/>
    <col min="12" max="16384" width="9.1640625" style="277"/>
  </cols>
  <sheetData>
    <row r="1" spans="1:11" ht="17" thickBot="1"/>
    <row r="2" spans="1:11" ht="55" customHeight="1" thickBot="1">
      <c r="A2" s="278"/>
      <c r="B2" s="279" t="s">
        <v>238</v>
      </c>
      <c r="C2" s="280"/>
      <c r="D2" s="281"/>
      <c r="E2" s="281"/>
      <c r="F2" s="281"/>
      <c r="G2" s="281"/>
      <c r="H2" s="281"/>
      <c r="I2" s="281"/>
      <c r="J2" s="281"/>
      <c r="K2" s="282"/>
    </row>
    <row r="3" spans="1:11" ht="40" customHeight="1">
      <c r="A3" s="278"/>
      <c r="B3" s="283" t="s">
        <v>53</v>
      </c>
      <c r="C3" s="284" t="s">
        <v>239</v>
      </c>
      <c r="D3" s="285" t="s">
        <v>240</v>
      </c>
      <c r="E3" s="286" t="s">
        <v>42</v>
      </c>
      <c r="F3" s="286" t="s">
        <v>43</v>
      </c>
      <c r="G3" s="286" t="s">
        <v>44</v>
      </c>
      <c r="H3" s="286" t="s">
        <v>36</v>
      </c>
      <c r="I3" s="286" t="s">
        <v>45</v>
      </c>
      <c r="J3" s="286" t="s">
        <v>164</v>
      </c>
      <c r="K3" s="286" t="s">
        <v>165</v>
      </c>
    </row>
    <row r="4" spans="1:11" ht="70" customHeight="1">
      <c r="A4" s="278"/>
      <c r="B4" s="287" t="s">
        <v>130</v>
      </c>
      <c r="C4" s="287" t="s">
        <v>147</v>
      </c>
      <c r="D4" s="288">
        <v>521.97</v>
      </c>
      <c r="E4" s="289" t="s">
        <v>39</v>
      </c>
      <c r="F4" s="290" t="s">
        <v>47</v>
      </c>
      <c r="G4" s="140"/>
      <c r="H4" s="291">
        <f>G4*D4</f>
        <v>0</v>
      </c>
      <c r="I4" s="291">
        <f t="shared" ref="I4:I18" si="0">H4*1.2</f>
        <v>0</v>
      </c>
      <c r="J4" s="291">
        <f>H4*36</f>
        <v>0</v>
      </c>
      <c r="K4" s="291">
        <f t="shared" ref="K4:K18" si="1">J4*1.2</f>
        <v>0</v>
      </c>
    </row>
    <row r="5" spans="1:11" ht="70" customHeight="1">
      <c r="A5" s="278"/>
      <c r="B5" s="287" t="s">
        <v>130</v>
      </c>
      <c r="C5" s="287" t="s">
        <v>145</v>
      </c>
      <c r="D5" s="288">
        <v>521.97</v>
      </c>
      <c r="E5" s="289" t="s">
        <v>39</v>
      </c>
      <c r="F5" s="290" t="s">
        <v>40</v>
      </c>
      <c r="G5" s="140"/>
      <c r="H5" s="291">
        <f t="shared" ref="H5:H17" si="2">IF(F5="1x denne kal. dni",D5*G5*30,IF(F5="2x denne kal. dni",D5*G5*60,IF(F5="2x denne prac. dni",D5*G5*40,IF(F5="1x denne prac. dni",D5*G5*20,IF(F5="1x týždenne",D5*G5*4,IF(F5="2x týždenne",D5*G5*8,IF(F5="3x týždenne",D5*G5*12)))))))</f>
        <v>0</v>
      </c>
      <c r="I5" s="291">
        <f t="shared" si="0"/>
        <v>0</v>
      </c>
      <c r="J5" s="291">
        <f>H5*36</f>
        <v>0</v>
      </c>
      <c r="K5" s="291">
        <f t="shared" si="1"/>
        <v>0</v>
      </c>
    </row>
    <row r="6" spans="1:11" ht="70" customHeight="1">
      <c r="A6" s="278"/>
      <c r="B6" s="287" t="s">
        <v>131</v>
      </c>
      <c r="C6" s="287" t="s">
        <v>146</v>
      </c>
      <c r="D6" s="288">
        <v>15.67</v>
      </c>
      <c r="E6" s="289" t="s">
        <v>39</v>
      </c>
      <c r="F6" s="290" t="s">
        <v>47</v>
      </c>
      <c r="G6" s="140"/>
      <c r="H6" s="291">
        <f t="shared" si="2"/>
        <v>0</v>
      </c>
      <c r="I6" s="291">
        <f t="shared" si="0"/>
        <v>0</v>
      </c>
      <c r="J6" s="291">
        <f t="shared" ref="J6:J17" si="3">H6*36</f>
        <v>0</v>
      </c>
      <c r="K6" s="291">
        <f t="shared" si="1"/>
        <v>0</v>
      </c>
    </row>
    <row r="7" spans="1:11" ht="70" customHeight="1">
      <c r="A7" s="278"/>
      <c r="B7" s="287" t="s">
        <v>131</v>
      </c>
      <c r="C7" s="287" t="s">
        <v>148</v>
      </c>
      <c r="D7" s="288">
        <v>15.67</v>
      </c>
      <c r="E7" s="289" t="s">
        <v>39</v>
      </c>
      <c r="F7" s="290" t="s">
        <v>40</v>
      </c>
      <c r="G7" s="140"/>
      <c r="H7" s="291">
        <f t="shared" si="2"/>
        <v>0</v>
      </c>
      <c r="I7" s="291">
        <f t="shared" si="0"/>
        <v>0</v>
      </c>
      <c r="J7" s="291">
        <f t="shared" si="3"/>
        <v>0</v>
      </c>
      <c r="K7" s="291">
        <f t="shared" si="1"/>
        <v>0</v>
      </c>
    </row>
    <row r="8" spans="1:11" ht="70" customHeight="1">
      <c r="A8" s="278"/>
      <c r="B8" s="287" t="s">
        <v>133</v>
      </c>
      <c r="C8" s="287" t="s">
        <v>149</v>
      </c>
      <c r="D8" s="288">
        <v>99.51</v>
      </c>
      <c r="E8" s="289" t="s">
        <v>39</v>
      </c>
      <c r="F8" s="290" t="s">
        <v>47</v>
      </c>
      <c r="G8" s="140"/>
      <c r="H8" s="291">
        <f t="shared" si="2"/>
        <v>0</v>
      </c>
      <c r="I8" s="291">
        <f t="shared" si="0"/>
        <v>0</v>
      </c>
      <c r="J8" s="291">
        <f t="shared" si="3"/>
        <v>0</v>
      </c>
      <c r="K8" s="291">
        <f t="shared" si="1"/>
        <v>0</v>
      </c>
    </row>
    <row r="9" spans="1:11" ht="70" customHeight="1">
      <c r="A9" s="278"/>
      <c r="B9" s="287" t="s">
        <v>133</v>
      </c>
      <c r="C9" s="287" t="s">
        <v>151</v>
      </c>
      <c r="D9" s="288">
        <v>99.51</v>
      </c>
      <c r="E9" s="289" t="s">
        <v>39</v>
      </c>
      <c r="F9" s="290" t="s">
        <v>40</v>
      </c>
      <c r="G9" s="140"/>
      <c r="H9" s="291">
        <f t="shared" si="2"/>
        <v>0</v>
      </c>
      <c r="I9" s="291">
        <f t="shared" si="0"/>
        <v>0</v>
      </c>
      <c r="J9" s="291">
        <f t="shared" si="3"/>
        <v>0</v>
      </c>
      <c r="K9" s="291">
        <f t="shared" si="1"/>
        <v>0</v>
      </c>
    </row>
    <row r="10" spans="1:11" ht="70" customHeight="1">
      <c r="A10" s="278"/>
      <c r="B10" s="287" t="s">
        <v>133</v>
      </c>
      <c r="C10" s="287" t="s">
        <v>152</v>
      </c>
      <c r="D10" s="288">
        <v>99.51</v>
      </c>
      <c r="E10" s="289" t="s">
        <v>39</v>
      </c>
      <c r="F10" s="290" t="s">
        <v>132</v>
      </c>
      <c r="G10" s="140"/>
      <c r="H10" s="291">
        <f>G10*D10</f>
        <v>0</v>
      </c>
      <c r="I10" s="291">
        <f t="shared" si="0"/>
        <v>0</v>
      </c>
      <c r="J10" s="291">
        <f t="shared" si="3"/>
        <v>0</v>
      </c>
      <c r="K10" s="291">
        <f t="shared" si="1"/>
        <v>0</v>
      </c>
    </row>
    <row r="11" spans="1:11" ht="70" customHeight="1">
      <c r="A11" s="278"/>
      <c r="B11" s="287" t="s">
        <v>137</v>
      </c>
      <c r="C11" s="287" t="s">
        <v>138</v>
      </c>
      <c r="D11" s="288">
        <v>16.34</v>
      </c>
      <c r="E11" s="289" t="s">
        <v>39</v>
      </c>
      <c r="F11" s="290" t="s">
        <v>47</v>
      </c>
      <c r="G11" s="140"/>
      <c r="H11" s="291">
        <f t="shared" si="2"/>
        <v>0</v>
      </c>
      <c r="I11" s="291">
        <f t="shared" si="0"/>
        <v>0</v>
      </c>
      <c r="J11" s="291">
        <f t="shared" si="3"/>
        <v>0</v>
      </c>
      <c r="K11" s="291">
        <f t="shared" si="1"/>
        <v>0</v>
      </c>
    </row>
    <row r="12" spans="1:11" ht="70" customHeight="1">
      <c r="A12" s="278"/>
      <c r="B12" s="287" t="s">
        <v>137</v>
      </c>
      <c r="C12" s="287" t="s">
        <v>139</v>
      </c>
      <c r="D12" s="288">
        <v>16.34</v>
      </c>
      <c r="E12" s="289" t="s">
        <v>39</v>
      </c>
      <c r="F12" s="290" t="s">
        <v>40</v>
      </c>
      <c r="G12" s="140"/>
      <c r="H12" s="291">
        <f t="shared" si="2"/>
        <v>0</v>
      </c>
      <c r="I12" s="291">
        <f t="shared" si="0"/>
        <v>0</v>
      </c>
      <c r="J12" s="291">
        <f t="shared" si="3"/>
        <v>0</v>
      </c>
      <c r="K12" s="291">
        <f t="shared" si="1"/>
        <v>0</v>
      </c>
    </row>
    <row r="13" spans="1:11" ht="70" customHeight="1">
      <c r="A13" s="278"/>
      <c r="B13" s="287" t="s">
        <v>141</v>
      </c>
      <c r="C13" s="287" t="s">
        <v>140</v>
      </c>
      <c r="D13" s="288">
        <v>15.22</v>
      </c>
      <c r="E13" s="289" t="s">
        <v>39</v>
      </c>
      <c r="F13" s="290" t="s">
        <v>47</v>
      </c>
      <c r="G13" s="140"/>
      <c r="H13" s="291">
        <f t="shared" si="2"/>
        <v>0</v>
      </c>
      <c r="I13" s="291">
        <f t="shared" si="0"/>
        <v>0</v>
      </c>
      <c r="J13" s="291">
        <f t="shared" si="3"/>
        <v>0</v>
      </c>
      <c r="K13" s="291">
        <f t="shared" si="1"/>
        <v>0</v>
      </c>
    </row>
    <row r="14" spans="1:11" ht="70" customHeight="1">
      <c r="A14" s="278"/>
      <c r="B14" s="287" t="s">
        <v>141</v>
      </c>
      <c r="C14" s="287" t="s">
        <v>139</v>
      </c>
      <c r="D14" s="288">
        <v>15.22</v>
      </c>
      <c r="E14" s="289" t="s">
        <v>39</v>
      </c>
      <c r="F14" s="290" t="s">
        <v>40</v>
      </c>
      <c r="G14" s="140"/>
      <c r="H14" s="291">
        <f t="shared" si="2"/>
        <v>0</v>
      </c>
      <c r="I14" s="291">
        <f t="shared" si="0"/>
        <v>0</v>
      </c>
      <c r="J14" s="291">
        <f t="shared" si="3"/>
        <v>0</v>
      </c>
      <c r="K14" s="291">
        <f t="shared" si="1"/>
        <v>0</v>
      </c>
    </row>
    <row r="15" spans="1:11" ht="70" customHeight="1">
      <c r="A15" s="278"/>
      <c r="B15" s="287" t="s">
        <v>143</v>
      </c>
      <c r="C15" s="287" t="s">
        <v>142</v>
      </c>
      <c r="D15" s="288">
        <v>79.23</v>
      </c>
      <c r="E15" s="289" t="s">
        <v>39</v>
      </c>
      <c r="F15" s="290" t="s">
        <v>47</v>
      </c>
      <c r="G15" s="140"/>
      <c r="H15" s="291">
        <f t="shared" si="2"/>
        <v>0</v>
      </c>
      <c r="I15" s="291">
        <f t="shared" si="0"/>
        <v>0</v>
      </c>
      <c r="J15" s="291">
        <f t="shared" si="3"/>
        <v>0</v>
      </c>
      <c r="K15" s="291">
        <f t="shared" si="1"/>
        <v>0</v>
      </c>
    </row>
    <row r="16" spans="1:11" ht="70" customHeight="1">
      <c r="A16" s="278"/>
      <c r="B16" s="287" t="s">
        <v>143</v>
      </c>
      <c r="C16" s="287" t="s">
        <v>139</v>
      </c>
      <c r="D16" s="288">
        <v>79.23</v>
      </c>
      <c r="E16" s="289" t="s">
        <v>39</v>
      </c>
      <c r="F16" s="290" t="s">
        <v>40</v>
      </c>
      <c r="G16" s="140"/>
      <c r="H16" s="291">
        <f t="shared" si="2"/>
        <v>0</v>
      </c>
      <c r="I16" s="291">
        <f t="shared" si="0"/>
        <v>0</v>
      </c>
      <c r="J16" s="291">
        <f t="shared" si="3"/>
        <v>0</v>
      </c>
      <c r="K16" s="291">
        <f t="shared" si="1"/>
        <v>0</v>
      </c>
    </row>
    <row r="17" spans="1:11" ht="70" customHeight="1">
      <c r="A17" s="278"/>
      <c r="B17" s="287" t="s">
        <v>50</v>
      </c>
      <c r="C17" s="287" t="s">
        <v>144</v>
      </c>
      <c r="D17" s="288">
        <v>51.2</v>
      </c>
      <c r="E17" s="289" t="s">
        <v>39</v>
      </c>
      <c r="F17" s="290" t="s">
        <v>46</v>
      </c>
      <c r="G17" s="140"/>
      <c r="H17" s="291">
        <f t="shared" si="2"/>
        <v>0</v>
      </c>
      <c r="I17" s="291">
        <f t="shared" si="0"/>
        <v>0</v>
      </c>
      <c r="J17" s="291">
        <f t="shared" si="3"/>
        <v>0</v>
      </c>
      <c r="K17" s="291">
        <f t="shared" si="1"/>
        <v>0</v>
      </c>
    </row>
    <row r="18" spans="1:11" ht="80" customHeight="1">
      <c r="A18" s="278" t="s">
        <v>163</v>
      </c>
      <c r="B18" s="292" t="s">
        <v>52</v>
      </c>
      <c r="C18" s="293"/>
      <c r="D18" s="293"/>
      <c r="E18" s="293"/>
      <c r="F18" s="293"/>
      <c r="G18" s="294"/>
      <c r="H18" s="295">
        <f>SUM(H4:H17)</f>
        <v>0</v>
      </c>
      <c r="I18" s="296">
        <f t="shared" si="0"/>
        <v>0</v>
      </c>
      <c r="J18" s="296">
        <f>H18*36</f>
        <v>0</v>
      </c>
      <c r="K18" s="296">
        <f t="shared" si="1"/>
        <v>0</v>
      </c>
    </row>
    <row r="20" spans="1:11">
      <c r="B20" s="297" t="s">
        <v>170</v>
      </c>
    </row>
    <row r="21" spans="1:11">
      <c r="B21" s="278" t="s">
        <v>166</v>
      </c>
    </row>
    <row r="22" spans="1:11">
      <c r="B22" s="278" t="s">
        <v>167</v>
      </c>
    </row>
    <row r="23" spans="1:11">
      <c r="B23" s="278" t="s">
        <v>168</v>
      </c>
    </row>
    <row r="24" spans="1:11">
      <c r="B24" s="278" t="s">
        <v>169</v>
      </c>
    </row>
    <row r="25" spans="1:11">
      <c r="B25" s="278" t="s">
        <v>212</v>
      </c>
    </row>
  </sheetData>
  <sheetProtection algorithmName="SHA-512" hashValue="6nr9rVNwNaGwmzMM9h1AWNSO7D7ZnCuVKKlqpSbK3024VWIlpjLO0iZshz8a0I0Mc5iOC7wnZuO9Wd8ZQGJMCQ==" saltValue="2EHjMXmGc6ssEsNDdG5GAg==" spinCount="100000" sheet="1" formatCells="0" formatColumns="0" formatRows="0"/>
  <mergeCells count="2">
    <mergeCell ref="B2:K2"/>
    <mergeCell ref="B18:G18"/>
  </mergeCells>
  <phoneticPr fontId="8" type="noConversion"/>
  <dataValidations count="3">
    <dataValidation type="list" allowBlank="1" showInputMessage="1" showErrorMessage="1" sqref="F15:F17 F5:F12" xr:uid="{D17F3B27-CE9B-9241-9DF1-5B44C390A46F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F13:F14 F4" xr:uid="{7EA41E0F-0971-D046-BC17-6207B992A25D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7" xr:uid="{A4659603-4D35-C743-AEDF-C55772AEB458}">
      <formula1>"m2, ks, súbor,hod."</formula1>
    </dataValidation>
  </dataValidations>
  <pageMargins left="0.7" right="0.7" top="0.75" bottom="0.75" header="0.3" footer="0.3"/>
  <pageSetup paperSize="9" orientation="portrait" copies="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16F7-3C2B-4146-A751-9212C8998DB9}">
  <dimension ref="B1:K25"/>
  <sheetViews>
    <sheetView zoomScaleNormal="100" workbookViewId="0">
      <selection activeCell="G8" sqref="G8"/>
    </sheetView>
  </sheetViews>
  <sheetFormatPr baseColWidth="10" defaultColWidth="9.1640625" defaultRowHeight="16"/>
  <cols>
    <col min="1" max="1" width="5.83203125" style="277" customWidth="1"/>
    <col min="2" max="2" width="65.33203125" style="277" bestFit="1" customWidth="1"/>
    <col min="3" max="3" width="65.33203125" style="277" customWidth="1"/>
    <col min="4" max="4" width="24.33203125" style="277" customWidth="1"/>
    <col min="5" max="11" width="20.83203125" style="277" customWidth="1"/>
    <col min="12" max="16384" width="9.1640625" style="277"/>
  </cols>
  <sheetData>
    <row r="1" spans="2:11" ht="17" thickBot="1"/>
    <row r="2" spans="2:11" ht="55" customHeight="1" thickBot="1">
      <c r="B2" s="279" t="s">
        <v>241</v>
      </c>
      <c r="C2" s="280"/>
      <c r="D2" s="281"/>
      <c r="E2" s="281"/>
      <c r="F2" s="281"/>
      <c r="G2" s="281"/>
      <c r="H2" s="281"/>
      <c r="I2" s="281"/>
      <c r="J2" s="281"/>
      <c r="K2" s="282"/>
    </row>
    <row r="3" spans="2:11" ht="40" customHeight="1">
      <c r="B3" s="283" t="s">
        <v>53</v>
      </c>
      <c r="C3" s="284" t="s">
        <v>239</v>
      </c>
      <c r="D3" s="285" t="s">
        <v>240</v>
      </c>
      <c r="E3" s="286" t="s">
        <v>42</v>
      </c>
      <c r="F3" s="286" t="s">
        <v>43</v>
      </c>
      <c r="G3" s="286" t="s">
        <v>44</v>
      </c>
      <c r="H3" s="286" t="s">
        <v>36</v>
      </c>
      <c r="I3" s="286" t="s">
        <v>45</v>
      </c>
      <c r="J3" s="286" t="s">
        <v>164</v>
      </c>
      <c r="K3" s="286" t="s">
        <v>165</v>
      </c>
    </row>
    <row r="4" spans="2:11" ht="70" customHeight="1">
      <c r="B4" s="287" t="s">
        <v>130</v>
      </c>
      <c r="C4" s="287" t="s">
        <v>147</v>
      </c>
      <c r="D4" s="288">
        <v>374.84</v>
      </c>
      <c r="E4" s="289" t="s">
        <v>39</v>
      </c>
      <c r="F4" s="290" t="s">
        <v>47</v>
      </c>
      <c r="G4" s="140"/>
      <c r="H4" s="29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291">
        <f t="shared" ref="I4:I18" si="1">H4*1.2</f>
        <v>0</v>
      </c>
      <c r="J4" s="291">
        <f>H4*36</f>
        <v>0</v>
      </c>
      <c r="K4" s="291">
        <f>J4*1.2</f>
        <v>0</v>
      </c>
    </row>
    <row r="5" spans="2:11" ht="70" customHeight="1">
      <c r="B5" s="287" t="s">
        <v>153</v>
      </c>
      <c r="C5" s="287" t="s">
        <v>145</v>
      </c>
      <c r="D5" s="288">
        <v>374.84</v>
      </c>
      <c r="E5" s="289" t="s">
        <v>39</v>
      </c>
      <c r="F5" s="290" t="s">
        <v>40</v>
      </c>
      <c r="G5" s="140"/>
      <c r="H5" s="291">
        <f t="shared" si="0"/>
        <v>0</v>
      </c>
      <c r="I5" s="291">
        <f t="shared" si="1"/>
        <v>0</v>
      </c>
      <c r="J5" s="291">
        <f>H5*36</f>
        <v>0</v>
      </c>
      <c r="K5" s="291">
        <f t="shared" ref="K5" si="2">J5*1.2</f>
        <v>0</v>
      </c>
    </row>
    <row r="6" spans="2:11" ht="70" customHeight="1">
      <c r="B6" s="287" t="s">
        <v>131</v>
      </c>
      <c r="C6" s="287" t="s">
        <v>146</v>
      </c>
      <c r="D6" s="288">
        <v>22.35</v>
      </c>
      <c r="E6" s="289" t="s">
        <v>39</v>
      </c>
      <c r="F6" s="290" t="s">
        <v>47</v>
      </c>
      <c r="G6" s="140"/>
      <c r="H6" s="291">
        <f t="shared" si="0"/>
        <v>0</v>
      </c>
      <c r="I6" s="291">
        <f t="shared" si="1"/>
        <v>0</v>
      </c>
      <c r="J6" s="291">
        <f>H6*36</f>
        <v>0</v>
      </c>
      <c r="K6" s="291">
        <f t="shared" ref="K6:K17" si="3">J6*1.2</f>
        <v>0</v>
      </c>
    </row>
    <row r="7" spans="2:11" ht="70" customHeight="1">
      <c r="B7" s="287" t="s">
        <v>131</v>
      </c>
      <c r="C7" s="287" t="s">
        <v>148</v>
      </c>
      <c r="D7" s="288">
        <v>22.35</v>
      </c>
      <c r="E7" s="289" t="s">
        <v>39</v>
      </c>
      <c r="F7" s="290" t="s">
        <v>40</v>
      </c>
      <c r="G7" s="140"/>
      <c r="H7" s="291">
        <f t="shared" si="0"/>
        <v>0</v>
      </c>
      <c r="I7" s="291">
        <f t="shared" si="1"/>
        <v>0</v>
      </c>
      <c r="J7" s="291">
        <f t="shared" ref="J7:J17" si="4">H7*36</f>
        <v>0</v>
      </c>
      <c r="K7" s="291">
        <f t="shared" si="3"/>
        <v>0</v>
      </c>
    </row>
    <row r="8" spans="2:11" ht="70" customHeight="1">
      <c r="B8" s="287" t="s">
        <v>150</v>
      </c>
      <c r="C8" s="287" t="s">
        <v>149</v>
      </c>
      <c r="D8" s="288">
        <v>1006.54</v>
      </c>
      <c r="E8" s="289" t="s">
        <v>39</v>
      </c>
      <c r="F8" s="290" t="s">
        <v>47</v>
      </c>
      <c r="G8" s="140"/>
      <c r="H8" s="291">
        <f t="shared" si="0"/>
        <v>0</v>
      </c>
      <c r="I8" s="291">
        <f t="shared" si="1"/>
        <v>0</v>
      </c>
      <c r="J8" s="291">
        <f t="shared" si="4"/>
        <v>0</v>
      </c>
      <c r="K8" s="291">
        <f t="shared" si="3"/>
        <v>0</v>
      </c>
    </row>
    <row r="9" spans="2:11" ht="70" customHeight="1">
      <c r="B9" s="287" t="s">
        <v>150</v>
      </c>
      <c r="C9" s="287" t="s">
        <v>151</v>
      </c>
      <c r="D9" s="288">
        <v>1006.54</v>
      </c>
      <c r="E9" s="289" t="s">
        <v>39</v>
      </c>
      <c r="F9" s="290" t="s">
        <v>40</v>
      </c>
      <c r="G9" s="140"/>
      <c r="H9" s="291">
        <f t="shared" si="0"/>
        <v>0</v>
      </c>
      <c r="I9" s="291">
        <f t="shared" si="1"/>
        <v>0</v>
      </c>
      <c r="J9" s="291">
        <f t="shared" si="4"/>
        <v>0</v>
      </c>
      <c r="K9" s="291">
        <f t="shared" si="3"/>
        <v>0</v>
      </c>
    </row>
    <row r="10" spans="2:11" ht="70" customHeight="1">
      <c r="B10" s="287" t="s">
        <v>150</v>
      </c>
      <c r="C10" s="287" t="s">
        <v>152</v>
      </c>
      <c r="D10" s="288">
        <v>1006.54</v>
      </c>
      <c r="E10" s="289" t="s">
        <v>39</v>
      </c>
      <c r="F10" s="290" t="s">
        <v>132</v>
      </c>
      <c r="G10" s="140"/>
      <c r="H10" s="291">
        <f>G10*D10</f>
        <v>0</v>
      </c>
      <c r="I10" s="291">
        <f t="shared" si="1"/>
        <v>0</v>
      </c>
      <c r="J10" s="291">
        <f t="shared" si="4"/>
        <v>0</v>
      </c>
      <c r="K10" s="291">
        <f t="shared" si="3"/>
        <v>0</v>
      </c>
    </row>
    <row r="11" spans="2:11" ht="70" customHeight="1">
      <c r="B11" s="287" t="s">
        <v>137</v>
      </c>
      <c r="C11" s="287" t="s">
        <v>138</v>
      </c>
      <c r="D11" s="288">
        <v>5.62</v>
      </c>
      <c r="E11" s="289" t="s">
        <v>39</v>
      </c>
      <c r="F11" s="290" t="s">
        <v>47</v>
      </c>
      <c r="G11" s="140"/>
      <c r="H11" s="291">
        <f t="shared" ref="H11:H17" si="5">IF(F11="1x denne kal. dni",D11*G11*30,IF(F11="2x denne kal. dni",D11*G11*60,IF(F11="2x denne prac. dni",D11*G11*40,IF(F11="1x denne prac. dni",D11*G11*20,IF(F11="1x týždenne",D11*G11*4,IF(F11="2x týždenne",D11*G11*8,IF(F11="3x týždenne",D11*G11*12)))))))</f>
        <v>0</v>
      </c>
      <c r="I11" s="291">
        <f t="shared" si="1"/>
        <v>0</v>
      </c>
      <c r="J11" s="291">
        <f t="shared" si="4"/>
        <v>0</v>
      </c>
      <c r="K11" s="291">
        <f t="shared" si="3"/>
        <v>0</v>
      </c>
    </row>
    <row r="12" spans="2:11" ht="70" customHeight="1">
      <c r="B12" s="287" t="s">
        <v>137</v>
      </c>
      <c r="C12" s="287" t="s">
        <v>139</v>
      </c>
      <c r="D12" s="288">
        <v>5.62</v>
      </c>
      <c r="E12" s="289" t="s">
        <v>39</v>
      </c>
      <c r="F12" s="290" t="s">
        <v>40</v>
      </c>
      <c r="G12" s="140"/>
      <c r="H12" s="291">
        <f t="shared" si="5"/>
        <v>0</v>
      </c>
      <c r="I12" s="291">
        <f t="shared" si="1"/>
        <v>0</v>
      </c>
      <c r="J12" s="291">
        <f t="shared" si="4"/>
        <v>0</v>
      </c>
      <c r="K12" s="291">
        <f t="shared" si="3"/>
        <v>0</v>
      </c>
    </row>
    <row r="13" spans="2:11" ht="70" customHeight="1">
      <c r="B13" s="287" t="s">
        <v>141</v>
      </c>
      <c r="C13" s="287" t="s">
        <v>140</v>
      </c>
      <c r="D13" s="288">
        <v>6.88</v>
      </c>
      <c r="E13" s="289" t="s">
        <v>39</v>
      </c>
      <c r="F13" s="290" t="s">
        <v>47</v>
      </c>
      <c r="G13" s="140"/>
      <c r="H13" s="291">
        <f t="shared" si="5"/>
        <v>0</v>
      </c>
      <c r="I13" s="291">
        <f t="shared" si="1"/>
        <v>0</v>
      </c>
      <c r="J13" s="291">
        <f t="shared" si="4"/>
        <v>0</v>
      </c>
      <c r="K13" s="291">
        <f t="shared" si="3"/>
        <v>0</v>
      </c>
    </row>
    <row r="14" spans="2:11" ht="70" customHeight="1">
      <c r="B14" s="287" t="s">
        <v>141</v>
      </c>
      <c r="C14" s="287" t="s">
        <v>139</v>
      </c>
      <c r="D14" s="288">
        <v>6.88</v>
      </c>
      <c r="E14" s="289" t="s">
        <v>39</v>
      </c>
      <c r="F14" s="290" t="s">
        <v>40</v>
      </c>
      <c r="G14" s="140"/>
      <c r="H14" s="291">
        <f t="shared" si="5"/>
        <v>0</v>
      </c>
      <c r="I14" s="291">
        <f t="shared" si="1"/>
        <v>0</v>
      </c>
      <c r="J14" s="291">
        <f t="shared" si="4"/>
        <v>0</v>
      </c>
      <c r="K14" s="291">
        <f t="shared" si="3"/>
        <v>0</v>
      </c>
    </row>
    <row r="15" spans="2:11" ht="70" customHeight="1">
      <c r="B15" s="287" t="s">
        <v>143</v>
      </c>
      <c r="C15" s="287" t="s">
        <v>142</v>
      </c>
      <c r="D15" s="288">
        <v>111.6</v>
      </c>
      <c r="E15" s="289" t="s">
        <v>39</v>
      </c>
      <c r="F15" s="290" t="s">
        <v>47</v>
      </c>
      <c r="G15" s="140"/>
      <c r="H15" s="291">
        <f t="shared" si="5"/>
        <v>0</v>
      </c>
      <c r="I15" s="291">
        <f t="shared" si="1"/>
        <v>0</v>
      </c>
      <c r="J15" s="291">
        <f t="shared" si="4"/>
        <v>0</v>
      </c>
      <c r="K15" s="291">
        <f t="shared" si="3"/>
        <v>0</v>
      </c>
    </row>
    <row r="16" spans="2:11" ht="70" customHeight="1">
      <c r="B16" s="287" t="s">
        <v>143</v>
      </c>
      <c r="C16" s="287" t="s">
        <v>139</v>
      </c>
      <c r="D16" s="288">
        <v>111.6</v>
      </c>
      <c r="E16" s="289" t="s">
        <v>39</v>
      </c>
      <c r="F16" s="290" t="s">
        <v>40</v>
      </c>
      <c r="G16" s="140"/>
      <c r="H16" s="291">
        <f t="shared" si="5"/>
        <v>0</v>
      </c>
      <c r="I16" s="291">
        <f t="shared" si="1"/>
        <v>0</v>
      </c>
      <c r="J16" s="291">
        <f t="shared" si="4"/>
        <v>0</v>
      </c>
      <c r="K16" s="291">
        <f t="shared" si="3"/>
        <v>0</v>
      </c>
    </row>
    <row r="17" spans="2:11" ht="70" customHeight="1">
      <c r="B17" s="287" t="s">
        <v>50</v>
      </c>
      <c r="C17" s="287" t="s">
        <v>144</v>
      </c>
      <c r="D17" s="288">
        <v>51.2</v>
      </c>
      <c r="E17" s="289" t="s">
        <v>39</v>
      </c>
      <c r="F17" s="290" t="s">
        <v>46</v>
      </c>
      <c r="G17" s="140"/>
      <c r="H17" s="291">
        <f t="shared" si="5"/>
        <v>0</v>
      </c>
      <c r="I17" s="291">
        <f t="shared" si="1"/>
        <v>0</v>
      </c>
      <c r="J17" s="291">
        <f t="shared" si="4"/>
        <v>0</v>
      </c>
      <c r="K17" s="291">
        <f t="shared" si="3"/>
        <v>0</v>
      </c>
    </row>
    <row r="18" spans="2:11" ht="75" customHeight="1">
      <c r="B18" s="292" t="s">
        <v>52</v>
      </c>
      <c r="C18" s="293"/>
      <c r="D18" s="293"/>
      <c r="E18" s="293"/>
      <c r="F18" s="293"/>
      <c r="G18" s="294"/>
      <c r="H18" s="295">
        <f>SUM(H4:H17)</f>
        <v>0</v>
      </c>
      <c r="I18" s="296">
        <f t="shared" si="1"/>
        <v>0</v>
      </c>
      <c r="J18" s="296">
        <f>H18*36</f>
        <v>0</v>
      </c>
      <c r="K18" s="296">
        <f t="shared" ref="K18" si="6">J18*1.2</f>
        <v>0</v>
      </c>
    </row>
    <row r="20" spans="2:11">
      <c r="B20" s="297" t="s">
        <v>170</v>
      </c>
      <c r="C20" s="278"/>
    </row>
    <row r="21" spans="2:11">
      <c r="B21" s="278" t="s">
        <v>166</v>
      </c>
      <c r="C21" s="278"/>
    </row>
    <row r="22" spans="2:11">
      <c r="B22" s="278" t="s">
        <v>167</v>
      </c>
      <c r="C22" s="278"/>
    </row>
    <row r="23" spans="2:11">
      <c r="B23" s="278" t="s">
        <v>168</v>
      </c>
      <c r="C23" s="278"/>
    </row>
    <row r="24" spans="2:11">
      <c r="B24" s="278" t="s">
        <v>169</v>
      </c>
      <c r="C24" s="278"/>
    </row>
    <row r="25" spans="2:11">
      <c r="B25" s="278" t="s">
        <v>212</v>
      </c>
      <c r="C25" s="278"/>
    </row>
  </sheetData>
  <sheetProtection algorithmName="SHA-512" hashValue="B+6gBy8EBuPYlzdLYS+hX5TO6u2hSiYiSRXW27TV981DQ1yMQQd0GPrAWDfIHSZE3d4BC2LooQ47JUvKYKuOIQ==" saltValue="euDKvzJHwt80c+bVtrPqwA==" spinCount="100000" sheet="1" objects="1" scenarios="1"/>
  <mergeCells count="2">
    <mergeCell ref="B2:K2"/>
    <mergeCell ref="B18:G18"/>
  </mergeCells>
  <dataValidations count="3">
    <dataValidation type="list" allowBlank="1" showInputMessage="1" showErrorMessage="1" sqref="F4 F13:F14" xr:uid="{25210741-00BB-3B4E-B7DD-E75994696255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F15:F17 F5:F12" xr:uid="{2A0DDC22-96BC-EF41-935E-6D3D4E3E02A1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7" xr:uid="{04C3161F-221F-EC4B-BD03-FF75739F14BB}">
      <formula1>"m2, ks, súbor,hod."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76BF-C295-414D-A1EA-7567E4860BD3}">
  <dimension ref="B1:K54"/>
  <sheetViews>
    <sheetView workbookViewId="0">
      <selection activeCell="G4" sqref="G4:G14"/>
    </sheetView>
  </sheetViews>
  <sheetFormatPr baseColWidth="10" defaultColWidth="9.1640625" defaultRowHeight="16"/>
  <cols>
    <col min="1" max="1" width="5.83203125" style="277" customWidth="1"/>
    <col min="2" max="2" width="65.33203125" style="277" bestFit="1" customWidth="1"/>
    <col min="3" max="3" width="65.33203125" style="277" customWidth="1"/>
    <col min="4" max="4" width="24.33203125" style="277" customWidth="1"/>
    <col min="5" max="11" width="20.83203125" style="277" customWidth="1"/>
    <col min="12" max="16384" width="9.1640625" style="277"/>
  </cols>
  <sheetData>
    <row r="1" spans="2:11" ht="17" thickBot="1"/>
    <row r="2" spans="2:11" ht="55" customHeight="1" thickBot="1">
      <c r="B2" s="279" t="s">
        <v>242</v>
      </c>
      <c r="C2" s="280"/>
      <c r="D2" s="281"/>
      <c r="E2" s="281"/>
      <c r="F2" s="281"/>
      <c r="G2" s="281"/>
      <c r="H2" s="281"/>
      <c r="I2" s="281"/>
      <c r="J2" s="281"/>
      <c r="K2" s="282"/>
    </row>
    <row r="3" spans="2:11" ht="40" customHeight="1">
      <c r="B3" s="283" t="s">
        <v>49</v>
      </c>
      <c r="C3" s="284" t="s">
        <v>239</v>
      </c>
      <c r="D3" s="285" t="s">
        <v>240</v>
      </c>
      <c r="E3" s="286" t="s">
        <v>42</v>
      </c>
      <c r="F3" s="286" t="s">
        <v>43</v>
      </c>
      <c r="G3" s="286" t="s">
        <v>44</v>
      </c>
      <c r="H3" s="286" t="s">
        <v>36</v>
      </c>
      <c r="I3" s="286" t="s">
        <v>45</v>
      </c>
      <c r="J3" s="286" t="s">
        <v>164</v>
      </c>
      <c r="K3" s="286" t="s">
        <v>165</v>
      </c>
    </row>
    <row r="4" spans="2:11" ht="70" customHeight="1">
      <c r="B4" s="287" t="s">
        <v>130</v>
      </c>
      <c r="C4" s="287" t="s">
        <v>147</v>
      </c>
      <c r="D4" s="288">
        <v>497.39</v>
      </c>
      <c r="E4" s="289" t="s">
        <v>39</v>
      </c>
      <c r="F4" s="290" t="s">
        <v>47</v>
      </c>
      <c r="G4" s="140"/>
      <c r="H4" s="291">
        <f t="shared" ref="H4:H14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291">
        <f>H4*1.2</f>
        <v>0</v>
      </c>
      <c r="J4" s="291">
        <f>I4*36</f>
        <v>0</v>
      </c>
      <c r="K4" s="291">
        <f>J4*1.2</f>
        <v>0</v>
      </c>
    </row>
    <row r="5" spans="2:11" ht="70" customHeight="1">
      <c r="B5" s="287" t="s">
        <v>153</v>
      </c>
      <c r="C5" s="287" t="s">
        <v>145</v>
      </c>
      <c r="D5" s="288">
        <v>497.39</v>
      </c>
      <c r="E5" s="289" t="s">
        <v>39</v>
      </c>
      <c r="F5" s="290" t="s">
        <v>40</v>
      </c>
      <c r="G5" s="140"/>
      <c r="H5" s="291">
        <f t="shared" si="0"/>
        <v>0</v>
      </c>
      <c r="I5" s="291">
        <f t="shared" ref="I5:I12" si="1">H5*1.2</f>
        <v>0</v>
      </c>
      <c r="J5" s="291">
        <f>I5*36</f>
        <v>0</v>
      </c>
      <c r="K5" s="291">
        <f t="shared" ref="K5:K15" si="2">J5*1.2</f>
        <v>0</v>
      </c>
    </row>
    <row r="6" spans="2:11" ht="70" customHeight="1">
      <c r="B6" s="287" t="s">
        <v>131</v>
      </c>
      <c r="C6" s="287" t="s">
        <v>146</v>
      </c>
      <c r="D6" s="288">
        <v>17.579999999999998</v>
      </c>
      <c r="E6" s="289" t="s">
        <v>39</v>
      </c>
      <c r="F6" s="290" t="s">
        <v>47</v>
      </c>
      <c r="G6" s="140"/>
      <c r="H6" s="291">
        <f t="shared" si="0"/>
        <v>0</v>
      </c>
      <c r="I6" s="291">
        <f>H6*1.2</f>
        <v>0</v>
      </c>
      <c r="J6" s="291">
        <f>I6*36</f>
        <v>0</v>
      </c>
      <c r="K6" s="291">
        <f>J6*1.2</f>
        <v>0</v>
      </c>
    </row>
    <row r="7" spans="2:11" ht="70" customHeight="1">
      <c r="B7" s="287" t="s">
        <v>131</v>
      </c>
      <c r="C7" s="287" t="s">
        <v>148</v>
      </c>
      <c r="D7" s="288">
        <v>17.579999999999998</v>
      </c>
      <c r="E7" s="289" t="s">
        <v>39</v>
      </c>
      <c r="F7" s="290" t="s">
        <v>40</v>
      </c>
      <c r="G7" s="140"/>
      <c r="H7" s="291">
        <f t="shared" si="0"/>
        <v>0</v>
      </c>
      <c r="I7" s="291">
        <f>H7*1.2</f>
        <v>0</v>
      </c>
      <c r="J7" s="291">
        <f t="shared" ref="J7:J14" si="3">I7*36</f>
        <v>0</v>
      </c>
      <c r="K7" s="291">
        <f>J7*1.2</f>
        <v>0</v>
      </c>
    </row>
    <row r="8" spans="2:11" ht="70" customHeight="1">
      <c r="B8" s="287" t="s">
        <v>51</v>
      </c>
      <c r="C8" s="287" t="s">
        <v>262</v>
      </c>
      <c r="D8" s="298">
        <v>8.07</v>
      </c>
      <c r="E8" s="289" t="s">
        <v>39</v>
      </c>
      <c r="F8" s="290" t="s">
        <v>40</v>
      </c>
      <c r="G8" s="140"/>
      <c r="H8" s="291">
        <f t="shared" si="0"/>
        <v>0</v>
      </c>
      <c r="I8" s="291">
        <f t="shared" si="1"/>
        <v>0</v>
      </c>
      <c r="J8" s="291">
        <f t="shared" si="3"/>
        <v>0</v>
      </c>
      <c r="K8" s="291">
        <f t="shared" si="2"/>
        <v>0</v>
      </c>
    </row>
    <row r="9" spans="2:11" ht="70" customHeight="1">
      <c r="B9" s="287" t="s">
        <v>137</v>
      </c>
      <c r="C9" s="287" t="s">
        <v>138</v>
      </c>
      <c r="D9" s="288">
        <v>4.78</v>
      </c>
      <c r="E9" s="289" t="s">
        <v>39</v>
      </c>
      <c r="F9" s="290" t="s">
        <v>47</v>
      </c>
      <c r="G9" s="140"/>
      <c r="H9" s="291">
        <f t="shared" si="0"/>
        <v>0</v>
      </c>
      <c r="I9" s="291">
        <f>H9*1.2</f>
        <v>0</v>
      </c>
      <c r="J9" s="291">
        <f t="shared" si="3"/>
        <v>0</v>
      </c>
      <c r="K9" s="291">
        <f>J9*1.2</f>
        <v>0</v>
      </c>
    </row>
    <row r="10" spans="2:11" ht="70" customHeight="1">
      <c r="B10" s="287" t="s">
        <v>137</v>
      </c>
      <c r="C10" s="287" t="s">
        <v>139</v>
      </c>
      <c r="D10" s="288">
        <v>4.78</v>
      </c>
      <c r="E10" s="289" t="s">
        <v>39</v>
      </c>
      <c r="F10" s="290" t="s">
        <v>40</v>
      </c>
      <c r="G10" s="140"/>
      <c r="H10" s="291">
        <f t="shared" si="0"/>
        <v>0</v>
      </c>
      <c r="I10" s="291">
        <f>H10*1.2</f>
        <v>0</v>
      </c>
      <c r="J10" s="291">
        <f t="shared" si="3"/>
        <v>0</v>
      </c>
      <c r="K10" s="291">
        <f>J10*1.2</f>
        <v>0</v>
      </c>
    </row>
    <row r="11" spans="2:11" ht="70" customHeight="1">
      <c r="B11" s="287" t="s">
        <v>141</v>
      </c>
      <c r="C11" s="287" t="s">
        <v>140</v>
      </c>
      <c r="D11" s="288">
        <v>10.59</v>
      </c>
      <c r="E11" s="289" t="s">
        <v>39</v>
      </c>
      <c r="F11" s="290" t="s">
        <v>47</v>
      </c>
      <c r="G11" s="140"/>
      <c r="H11" s="291">
        <f t="shared" si="0"/>
        <v>0</v>
      </c>
      <c r="I11" s="291">
        <f t="shared" si="1"/>
        <v>0</v>
      </c>
      <c r="J11" s="291">
        <f t="shared" si="3"/>
        <v>0</v>
      </c>
      <c r="K11" s="291">
        <f t="shared" si="2"/>
        <v>0</v>
      </c>
    </row>
    <row r="12" spans="2:11" ht="70" customHeight="1">
      <c r="B12" s="287" t="s">
        <v>141</v>
      </c>
      <c r="C12" s="287" t="s">
        <v>139</v>
      </c>
      <c r="D12" s="288">
        <v>10.59</v>
      </c>
      <c r="E12" s="289" t="s">
        <v>39</v>
      </c>
      <c r="F12" s="290" t="s">
        <v>40</v>
      </c>
      <c r="G12" s="140"/>
      <c r="H12" s="291">
        <f t="shared" si="0"/>
        <v>0</v>
      </c>
      <c r="I12" s="291">
        <f t="shared" si="1"/>
        <v>0</v>
      </c>
      <c r="J12" s="291">
        <f t="shared" si="3"/>
        <v>0</v>
      </c>
      <c r="K12" s="291">
        <f t="shared" si="2"/>
        <v>0</v>
      </c>
    </row>
    <row r="13" spans="2:11" ht="70" customHeight="1">
      <c r="B13" s="287" t="s">
        <v>143</v>
      </c>
      <c r="C13" s="287" t="s">
        <v>142</v>
      </c>
      <c r="D13" s="288">
        <v>95.22</v>
      </c>
      <c r="E13" s="289" t="s">
        <v>39</v>
      </c>
      <c r="F13" s="290" t="s">
        <v>47</v>
      </c>
      <c r="G13" s="140"/>
      <c r="H13" s="291">
        <f t="shared" si="0"/>
        <v>0</v>
      </c>
      <c r="I13" s="291">
        <f>H13*1.2</f>
        <v>0</v>
      </c>
      <c r="J13" s="291">
        <f t="shared" si="3"/>
        <v>0</v>
      </c>
      <c r="K13" s="291">
        <f>J13*1.2</f>
        <v>0</v>
      </c>
    </row>
    <row r="14" spans="2:11" ht="70" customHeight="1">
      <c r="B14" s="287" t="s">
        <v>143</v>
      </c>
      <c r="C14" s="287" t="s">
        <v>139</v>
      </c>
      <c r="D14" s="288">
        <v>95.22</v>
      </c>
      <c r="E14" s="289" t="s">
        <v>39</v>
      </c>
      <c r="F14" s="290" t="s">
        <v>40</v>
      </c>
      <c r="G14" s="140"/>
      <c r="H14" s="291">
        <f t="shared" si="0"/>
        <v>0</v>
      </c>
      <c r="I14" s="291">
        <f>H14*1.2</f>
        <v>0</v>
      </c>
      <c r="J14" s="291">
        <f t="shared" si="3"/>
        <v>0</v>
      </c>
      <c r="K14" s="291">
        <f>J14*1.2</f>
        <v>0</v>
      </c>
    </row>
    <row r="15" spans="2:11" ht="75" customHeight="1">
      <c r="B15" s="292" t="s">
        <v>52</v>
      </c>
      <c r="C15" s="293"/>
      <c r="D15" s="293"/>
      <c r="E15" s="293"/>
      <c r="F15" s="293"/>
      <c r="G15" s="294"/>
      <c r="H15" s="295">
        <f>SUM(H4:H14)</f>
        <v>0</v>
      </c>
      <c r="I15" s="296">
        <f>H15*1.2</f>
        <v>0</v>
      </c>
      <c r="J15" s="296">
        <f>H15*36</f>
        <v>0</v>
      </c>
      <c r="K15" s="296">
        <f t="shared" si="2"/>
        <v>0</v>
      </c>
    </row>
    <row r="16" spans="2:11">
      <c r="D16" s="299"/>
      <c r="H16" s="300"/>
    </row>
    <row r="17" spans="2:8">
      <c r="B17" s="297" t="s">
        <v>170</v>
      </c>
      <c r="C17" s="278"/>
      <c r="H17" s="300"/>
    </row>
    <row r="18" spans="2:8">
      <c r="B18" s="278" t="s">
        <v>166</v>
      </c>
      <c r="C18" s="278"/>
      <c r="H18" s="300"/>
    </row>
    <row r="19" spans="2:8">
      <c r="B19" s="278" t="s">
        <v>167</v>
      </c>
      <c r="C19" s="278"/>
      <c r="H19" s="300"/>
    </row>
    <row r="20" spans="2:8">
      <c r="B20" s="278" t="s">
        <v>168</v>
      </c>
      <c r="C20" s="278"/>
      <c r="H20" s="300"/>
    </row>
    <row r="21" spans="2:8">
      <c r="B21" s="278" t="s">
        <v>169</v>
      </c>
      <c r="C21" s="278"/>
      <c r="H21" s="300"/>
    </row>
    <row r="22" spans="2:8">
      <c r="B22" s="278" t="s">
        <v>212</v>
      </c>
      <c r="C22" s="278"/>
      <c r="H22" s="300"/>
    </row>
    <row r="23" spans="2:8">
      <c r="H23" s="300"/>
    </row>
    <row r="24" spans="2:8">
      <c r="H24" s="300"/>
    </row>
    <row r="25" spans="2:8">
      <c r="H25" s="300"/>
    </row>
    <row r="26" spans="2:8">
      <c r="H26" s="300"/>
    </row>
    <row r="27" spans="2:8">
      <c r="H27" s="300"/>
    </row>
    <row r="28" spans="2:8">
      <c r="H28" s="300"/>
    </row>
    <row r="29" spans="2:8">
      <c r="H29" s="300"/>
    </row>
    <row r="30" spans="2:8">
      <c r="H30" s="300"/>
    </row>
    <row r="31" spans="2:8">
      <c r="H31" s="300"/>
    </row>
    <row r="32" spans="2:8">
      <c r="H32" s="300"/>
    </row>
    <row r="33" spans="8:8">
      <c r="H33" s="300"/>
    </row>
    <row r="34" spans="8:8">
      <c r="H34" s="300"/>
    </row>
    <row r="35" spans="8:8">
      <c r="H35" s="300"/>
    </row>
    <row r="36" spans="8:8">
      <c r="H36" s="300"/>
    </row>
    <row r="37" spans="8:8">
      <c r="H37" s="300"/>
    </row>
    <row r="38" spans="8:8">
      <c r="H38" s="300"/>
    </row>
    <row r="39" spans="8:8">
      <c r="H39" s="300"/>
    </row>
    <row r="40" spans="8:8">
      <c r="H40" s="300"/>
    </row>
    <row r="41" spans="8:8">
      <c r="H41" s="300"/>
    </row>
    <row r="42" spans="8:8">
      <c r="H42" s="300"/>
    </row>
    <row r="43" spans="8:8">
      <c r="H43" s="300"/>
    </row>
    <row r="44" spans="8:8">
      <c r="H44" s="300"/>
    </row>
    <row r="45" spans="8:8">
      <c r="H45" s="300"/>
    </row>
    <row r="46" spans="8:8">
      <c r="H46" s="300"/>
    </row>
    <row r="47" spans="8:8">
      <c r="H47" s="300"/>
    </row>
    <row r="48" spans="8:8">
      <c r="H48" s="300"/>
    </row>
    <row r="49" spans="8:8">
      <c r="H49" s="300"/>
    </row>
    <row r="50" spans="8:8">
      <c r="H50" s="300"/>
    </row>
    <row r="51" spans="8:8">
      <c r="H51" s="300"/>
    </row>
    <row r="52" spans="8:8">
      <c r="H52" s="300"/>
    </row>
    <row r="53" spans="8:8">
      <c r="H53" s="300"/>
    </row>
    <row r="54" spans="8:8">
      <c r="H54" s="300"/>
    </row>
  </sheetData>
  <sheetProtection algorithmName="SHA-512" hashValue="m9Y7P1WiTXAf4ZQEb7vKGIWA57ghzziuGg77cAMb1Z3ou/RIn65SzABIi9quc0fm6xqY5yQQCAzsRF8ixWB02A==" saltValue="SjKmHW1yNpi2HReN25oLTQ==" spinCount="100000" sheet="1" objects="1" scenarios="1"/>
  <mergeCells count="2">
    <mergeCell ref="B2:K2"/>
    <mergeCell ref="B15:G15"/>
  </mergeCells>
  <dataValidations count="3">
    <dataValidation type="list" allowBlank="1" showInputMessage="1" showErrorMessage="1" sqref="F13:F14 F4" xr:uid="{6E4AB554-7DB2-C649-A557-CC3F5A7906D6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4" xr:uid="{F0EEB117-1FA5-6C4C-836F-4BDC637E91AD}">
      <formula1>"m2, ks, súbor,hod."</formula1>
    </dataValidation>
    <dataValidation type="list" allowBlank="1" showInputMessage="1" showErrorMessage="1" sqref="F5:F14" xr:uid="{B7736138-2958-1942-A593-83D87177D9B0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2983-CCDB-EA41-8F13-BA5C63DBF9F6}">
  <dimension ref="B1:XFC21"/>
  <sheetViews>
    <sheetView workbookViewId="0">
      <selection activeCell="G4" sqref="G4:G12"/>
    </sheetView>
  </sheetViews>
  <sheetFormatPr baseColWidth="10" defaultColWidth="9.1640625" defaultRowHeight="16"/>
  <cols>
    <col min="1" max="1" width="5.83203125" style="277" customWidth="1"/>
    <col min="2" max="2" width="65.33203125" style="277" bestFit="1" customWidth="1"/>
    <col min="3" max="3" width="65.33203125" style="277" customWidth="1"/>
    <col min="4" max="4" width="24.33203125" style="277" customWidth="1"/>
    <col min="5" max="11" width="20.83203125" style="277" customWidth="1"/>
    <col min="12" max="16384" width="9.1640625" style="277"/>
  </cols>
  <sheetData>
    <row r="1" spans="2:11 16383:16383" ht="17" thickBot="1"/>
    <row r="2" spans="2:11 16383:16383" ht="55" customHeight="1" thickBot="1">
      <c r="B2" s="279" t="s">
        <v>243</v>
      </c>
      <c r="C2" s="280"/>
      <c r="D2" s="281"/>
      <c r="E2" s="281"/>
      <c r="F2" s="281"/>
      <c r="G2" s="281"/>
      <c r="H2" s="281"/>
      <c r="I2" s="281"/>
      <c r="J2" s="281"/>
      <c r="K2" s="282"/>
    </row>
    <row r="3" spans="2:11 16383:16383" ht="40" customHeight="1">
      <c r="B3" s="283" t="s">
        <v>54</v>
      </c>
      <c r="C3" s="284" t="s">
        <v>239</v>
      </c>
      <c r="D3" s="285" t="s">
        <v>240</v>
      </c>
      <c r="E3" s="286" t="s">
        <v>42</v>
      </c>
      <c r="F3" s="286" t="s">
        <v>43</v>
      </c>
      <c r="G3" s="286" t="s">
        <v>44</v>
      </c>
      <c r="H3" s="286" t="s">
        <v>36</v>
      </c>
      <c r="I3" s="286" t="s">
        <v>45</v>
      </c>
      <c r="J3" s="286" t="s">
        <v>37</v>
      </c>
      <c r="K3" s="286" t="s">
        <v>38</v>
      </c>
      <c r="XFC3" s="301"/>
    </row>
    <row r="4" spans="2:11 16383:16383" ht="70" customHeight="1">
      <c r="B4" s="287" t="s">
        <v>130</v>
      </c>
      <c r="C4" s="287" t="s">
        <v>147</v>
      </c>
      <c r="D4" s="288">
        <v>454.44</v>
      </c>
      <c r="E4" s="289" t="s">
        <v>39</v>
      </c>
      <c r="F4" s="290" t="s">
        <v>47</v>
      </c>
      <c r="G4" s="144"/>
      <c r="H4" s="29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291">
        <f t="shared" ref="I4:I13" si="1">H4*1.2</f>
        <v>0</v>
      </c>
      <c r="J4" s="291">
        <f>H4*36</f>
        <v>0</v>
      </c>
      <c r="K4" s="291">
        <f>J4*1.2</f>
        <v>0</v>
      </c>
    </row>
    <row r="5" spans="2:11 16383:16383" ht="70" customHeight="1">
      <c r="B5" s="287" t="s">
        <v>130</v>
      </c>
      <c r="C5" s="287" t="s">
        <v>145</v>
      </c>
      <c r="D5" s="288">
        <v>454.44</v>
      </c>
      <c r="E5" s="289" t="s">
        <v>39</v>
      </c>
      <c r="F5" s="290" t="s">
        <v>40</v>
      </c>
      <c r="G5" s="144"/>
      <c r="H5" s="291">
        <f t="shared" si="0"/>
        <v>0</v>
      </c>
      <c r="I5" s="291">
        <f t="shared" si="1"/>
        <v>0</v>
      </c>
      <c r="J5" s="291">
        <f>H5*36</f>
        <v>0</v>
      </c>
      <c r="K5" s="291">
        <f>J5*1.2</f>
        <v>0</v>
      </c>
    </row>
    <row r="6" spans="2:11 16383:16383" ht="70" customHeight="1">
      <c r="B6" s="287" t="s">
        <v>131</v>
      </c>
      <c r="C6" s="287" t="s">
        <v>146</v>
      </c>
      <c r="D6" s="288">
        <v>17.579999999999998</v>
      </c>
      <c r="E6" s="289" t="s">
        <v>39</v>
      </c>
      <c r="F6" s="290" t="s">
        <v>47</v>
      </c>
      <c r="G6" s="144"/>
      <c r="H6" s="291">
        <f t="shared" si="0"/>
        <v>0</v>
      </c>
      <c r="I6" s="291">
        <f t="shared" si="1"/>
        <v>0</v>
      </c>
      <c r="J6" s="291">
        <f>H6*36</f>
        <v>0</v>
      </c>
      <c r="K6" s="291">
        <f>J6*1.2</f>
        <v>0</v>
      </c>
    </row>
    <row r="7" spans="2:11 16383:16383" ht="70" customHeight="1">
      <c r="B7" s="287" t="s">
        <v>131</v>
      </c>
      <c r="C7" s="287" t="s">
        <v>148</v>
      </c>
      <c r="D7" s="288">
        <v>17.579999999999998</v>
      </c>
      <c r="E7" s="289" t="s">
        <v>39</v>
      </c>
      <c r="F7" s="290" t="s">
        <v>40</v>
      </c>
      <c r="G7" s="144"/>
      <c r="H7" s="291">
        <f t="shared" si="0"/>
        <v>0</v>
      </c>
      <c r="I7" s="291">
        <f t="shared" si="1"/>
        <v>0</v>
      </c>
      <c r="J7" s="291">
        <f t="shared" ref="J7:J12" si="2">H7*36</f>
        <v>0</v>
      </c>
      <c r="K7" s="291">
        <f>J7*1.2</f>
        <v>0</v>
      </c>
    </row>
    <row r="8" spans="2:11 16383:16383" ht="70" customHeight="1">
      <c r="B8" s="290" t="s">
        <v>51</v>
      </c>
      <c r="C8" s="287" t="s">
        <v>262</v>
      </c>
      <c r="D8" s="290">
        <v>4.8099999999999996</v>
      </c>
      <c r="E8" s="289" t="s">
        <v>39</v>
      </c>
      <c r="F8" s="290" t="s">
        <v>40</v>
      </c>
      <c r="G8" s="144"/>
      <c r="H8" s="291">
        <f>G8*D8</f>
        <v>0</v>
      </c>
      <c r="I8" s="291">
        <f t="shared" si="1"/>
        <v>0</v>
      </c>
      <c r="J8" s="291">
        <f t="shared" si="2"/>
        <v>0</v>
      </c>
      <c r="K8" s="291">
        <f>J8*1.2</f>
        <v>0</v>
      </c>
    </row>
    <row r="9" spans="2:11 16383:16383" ht="70" customHeight="1">
      <c r="B9" s="287" t="s">
        <v>141</v>
      </c>
      <c r="C9" s="287" t="s">
        <v>140</v>
      </c>
      <c r="D9" s="288">
        <v>6.53</v>
      </c>
      <c r="E9" s="289" t="s">
        <v>39</v>
      </c>
      <c r="F9" s="290" t="s">
        <v>47</v>
      </c>
      <c r="G9" s="144"/>
      <c r="H9" s="291">
        <f t="shared" si="0"/>
        <v>0</v>
      </c>
      <c r="I9" s="291">
        <f t="shared" si="1"/>
        <v>0</v>
      </c>
      <c r="J9" s="291">
        <f t="shared" si="2"/>
        <v>0</v>
      </c>
      <c r="K9" s="291">
        <f>J9*1.2</f>
        <v>0</v>
      </c>
    </row>
    <row r="10" spans="2:11 16383:16383" ht="70" customHeight="1">
      <c r="B10" s="287" t="s">
        <v>141</v>
      </c>
      <c r="C10" s="287" t="s">
        <v>139</v>
      </c>
      <c r="D10" s="288">
        <v>6.53</v>
      </c>
      <c r="E10" s="289" t="s">
        <v>39</v>
      </c>
      <c r="F10" s="290" t="s">
        <v>40</v>
      </c>
      <c r="G10" s="144"/>
      <c r="H10" s="291">
        <f t="shared" si="0"/>
        <v>0</v>
      </c>
      <c r="I10" s="291">
        <f t="shared" si="1"/>
        <v>0</v>
      </c>
      <c r="J10" s="291">
        <f t="shared" si="2"/>
        <v>0</v>
      </c>
      <c r="K10" s="291">
        <f>J10*1.2</f>
        <v>0</v>
      </c>
    </row>
    <row r="11" spans="2:11 16383:16383" ht="70" customHeight="1">
      <c r="B11" s="287" t="s">
        <v>143</v>
      </c>
      <c r="C11" s="287" t="s">
        <v>142</v>
      </c>
      <c r="D11" s="288">
        <v>100</v>
      </c>
      <c r="E11" s="289" t="s">
        <v>39</v>
      </c>
      <c r="F11" s="290" t="s">
        <v>47</v>
      </c>
      <c r="G11" s="144"/>
      <c r="H11" s="291">
        <f t="shared" si="0"/>
        <v>0</v>
      </c>
      <c r="I11" s="291">
        <f t="shared" si="1"/>
        <v>0</v>
      </c>
      <c r="J11" s="291">
        <f t="shared" si="2"/>
        <v>0</v>
      </c>
      <c r="K11" s="291">
        <f>J11*1.2</f>
        <v>0</v>
      </c>
    </row>
    <row r="12" spans="2:11 16383:16383" ht="70" customHeight="1">
      <c r="B12" s="287" t="s">
        <v>143</v>
      </c>
      <c r="C12" s="287" t="s">
        <v>139</v>
      </c>
      <c r="D12" s="288">
        <v>100</v>
      </c>
      <c r="E12" s="289" t="s">
        <v>39</v>
      </c>
      <c r="F12" s="290" t="s">
        <v>40</v>
      </c>
      <c r="G12" s="144"/>
      <c r="H12" s="291">
        <f t="shared" si="0"/>
        <v>0</v>
      </c>
      <c r="I12" s="291">
        <f t="shared" si="1"/>
        <v>0</v>
      </c>
      <c r="J12" s="291">
        <f t="shared" si="2"/>
        <v>0</v>
      </c>
      <c r="K12" s="291">
        <f>J12*1.2</f>
        <v>0</v>
      </c>
    </row>
    <row r="13" spans="2:11 16383:16383" ht="75" customHeight="1">
      <c r="B13" s="292" t="s">
        <v>52</v>
      </c>
      <c r="C13" s="293"/>
      <c r="D13" s="293"/>
      <c r="E13" s="293"/>
      <c r="F13" s="293"/>
      <c r="G13" s="294"/>
      <c r="H13" s="295">
        <f>SUM(H4:H12)</f>
        <v>0</v>
      </c>
      <c r="I13" s="296">
        <f t="shared" si="1"/>
        <v>0</v>
      </c>
      <c r="J13" s="296">
        <f>H13*36</f>
        <v>0</v>
      </c>
      <c r="K13" s="296">
        <f t="shared" ref="K13" si="3">J13*1.2</f>
        <v>0</v>
      </c>
    </row>
    <row r="16" spans="2:11 16383:16383">
      <c r="B16" s="297" t="s">
        <v>170</v>
      </c>
      <c r="C16" s="278"/>
    </row>
    <row r="17" spans="2:3">
      <c r="B17" s="278" t="s">
        <v>166</v>
      </c>
      <c r="C17" s="278"/>
    </row>
    <row r="18" spans="2:3">
      <c r="B18" s="278" t="s">
        <v>167</v>
      </c>
      <c r="C18" s="278"/>
    </row>
    <row r="19" spans="2:3">
      <c r="B19" s="278" t="s">
        <v>168</v>
      </c>
      <c r="C19" s="278"/>
    </row>
    <row r="20" spans="2:3">
      <c r="B20" s="278" t="s">
        <v>169</v>
      </c>
      <c r="C20" s="278"/>
    </row>
    <row r="21" spans="2:3">
      <c r="B21" s="278" t="s">
        <v>212</v>
      </c>
      <c r="C21" s="278"/>
    </row>
  </sheetData>
  <sheetProtection algorithmName="SHA-512" hashValue="m0wNCS5nBa8v66EocFiB++gDA15hccyB7DMKM9HL2heYXD01njsF9r62yYE176PdLd8lGQbKbENWo/gRLosCig==" saltValue="u33i0FlSOmNm8q6jy3MKSQ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F4:F12" xr:uid="{2340B60B-6023-CE43-BDB8-C7BA8972C8C3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F02A51FD-DFEF-4345-A62D-AA240A564867}">
      <formula1>"m2, ks, súbor,hod."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4F01-4E77-0245-9F29-548EC6FFF3B3}">
  <dimension ref="B1:XFC22"/>
  <sheetViews>
    <sheetView workbookViewId="0">
      <selection activeCell="G4" sqref="G4:G13"/>
    </sheetView>
  </sheetViews>
  <sheetFormatPr baseColWidth="10" defaultColWidth="9.1640625" defaultRowHeight="16"/>
  <cols>
    <col min="1" max="1" width="5.83203125" style="277" customWidth="1"/>
    <col min="2" max="2" width="65.33203125" style="277" bestFit="1" customWidth="1"/>
    <col min="3" max="3" width="65.33203125" style="277" customWidth="1"/>
    <col min="4" max="4" width="24.33203125" style="277" customWidth="1"/>
    <col min="5" max="11" width="20.83203125" style="277" customWidth="1"/>
    <col min="12" max="16384" width="9.1640625" style="277"/>
  </cols>
  <sheetData>
    <row r="1" spans="2:11 16383:16383" ht="17" thickBot="1"/>
    <row r="2" spans="2:11 16383:16383" ht="55" customHeight="1" thickBot="1">
      <c r="B2" s="279" t="s">
        <v>244</v>
      </c>
      <c r="C2" s="280"/>
      <c r="D2" s="281"/>
      <c r="E2" s="281"/>
      <c r="F2" s="281"/>
      <c r="G2" s="281"/>
      <c r="H2" s="281"/>
      <c r="I2" s="281"/>
      <c r="J2" s="281"/>
      <c r="K2" s="282"/>
    </row>
    <row r="3" spans="2:11 16383:16383" ht="40" customHeight="1">
      <c r="B3" s="283" t="s">
        <v>55</v>
      </c>
      <c r="C3" s="284" t="s">
        <v>239</v>
      </c>
      <c r="D3" s="285" t="s">
        <v>240</v>
      </c>
      <c r="E3" s="286" t="s">
        <v>42</v>
      </c>
      <c r="F3" s="286" t="s">
        <v>43</v>
      </c>
      <c r="G3" s="286" t="s">
        <v>44</v>
      </c>
      <c r="H3" s="286" t="s">
        <v>36</v>
      </c>
      <c r="I3" s="286" t="s">
        <v>45</v>
      </c>
      <c r="J3" s="286" t="s">
        <v>164</v>
      </c>
      <c r="K3" s="286" t="s">
        <v>38</v>
      </c>
      <c r="XFC3" s="301"/>
    </row>
    <row r="4" spans="2:11 16383:16383" ht="70" customHeight="1">
      <c r="B4" s="287" t="s">
        <v>130</v>
      </c>
      <c r="C4" s="287" t="s">
        <v>147</v>
      </c>
      <c r="D4" s="288">
        <v>455.2</v>
      </c>
      <c r="E4" s="289" t="s">
        <v>39</v>
      </c>
      <c r="F4" s="290" t="s">
        <v>47</v>
      </c>
      <c r="G4" s="140"/>
      <c r="H4" s="291">
        <f t="shared" ref="H4:H13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291">
        <f>H4*1.2</f>
        <v>0</v>
      </c>
      <c r="J4" s="291">
        <f>H4*36</f>
        <v>0</v>
      </c>
      <c r="K4" s="291">
        <f>J4*1.2</f>
        <v>0</v>
      </c>
    </row>
    <row r="5" spans="2:11 16383:16383" ht="70" customHeight="1">
      <c r="B5" s="287" t="s">
        <v>130</v>
      </c>
      <c r="C5" s="287" t="s">
        <v>145</v>
      </c>
      <c r="D5" s="288">
        <v>455.2</v>
      </c>
      <c r="E5" s="289" t="s">
        <v>39</v>
      </c>
      <c r="F5" s="290" t="s">
        <v>40</v>
      </c>
      <c r="G5" s="140"/>
      <c r="H5" s="291">
        <f t="shared" si="0"/>
        <v>0</v>
      </c>
      <c r="I5" s="291">
        <f t="shared" ref="I5:I12" si="1">H5*1.2</f>
        <v>0</v>
      </c>
      <c r="J5" s="291">
        <f>H5*36</f>
        <v>0</v>
      </c>
      <c r="K5" s="291">
        <f t="shared" ref="K5:K14" si="2">J5*1.2</f>
        <v>0</v>
      </c>
    </row>
    <row r="6" spans="2:11 16383:16383" ht="70" customHeight="1">
      <c r="B6" s="287" t="s">
        <v>131</v>
      </c>
      <c r="C6" s="287" t="s">
        <v>146</v>
      </c>
      <c r="D6" s="288">
        <v>23.91</v>
      </c>
      <c r="E6" s="289" t="s">
        <v>39</v>
      </c>
      <c r="F6" s="290" t="s">
        <v>47</v>
      </c>
      <c r="G6" s="140"/>
      <c r="H6" s="291">
        <f t="shared" si="0"/>
        <v>0</v>
      </c>
      <c r="I6" s="291">
        <f t="shared" si="1"/>
        <v>0</v>
      </c>
      <c r="J6" s="291">
        <f>H6*36</f>
        <v>0</v>
      </c>
      <c r="K6" s="291">
        <f t="shared" si="2"/>
        <v>0</v>
      </c>
    </row>
    <row r="7" spans="2:11 16383:16383" ht="70" customHeight="1">
      <c r="B7" s="287" t="s">
        <v>131</v>
      </c>
      <c r="C7" s="287" t="s">
        <v>148</v>
      </c>
      <c r="D7" s="288">
        <v>23.91</v>
      </c>
      <c r="E7" s="289" t="s">
        <v>39</v>
      </c>
      <c r="F7" s="290" t="s">
        <v>40</v>
      </c>
      <c r="G7" s="140"/>
      <c r="H7" s="291">
        <f t="shared" si="0"/>
        <v>0</v>
      </c>
      <c r="I7" s="291">
        <f t="shared" si="1"/>
        <v>0</v>
      </c>
      <c r="J7" s="291">
        <f t="shared" ref="J7:J13" si="3">H7*36</f>
        <v>0</v>
      </c>
      <c r="K7" s="291">
        <f t="shared" si="2"/>
        <v>0</v>
      </c>
    </row>
    <row r="8" spans="2:11 16383:16383" ht="70" customHeight="1">
      <c r="B8" s="287" t="s">
        <v>137</v>
      </c>
      <c r="C8" s="287" t="s">
        <v>138</v>
      </c>
      <c r="D8" s="288">
        <v>4.7300000000000004</v>
      </c>
      <c r="E8" s="289" t="s">
        <v>39</v>
      </c>
      <c r="F8" s="290" t="s">
        <v>47</v>
      </c>
      <c r="G8" s="140"/>
      <c r="H8" s="291">
        <f t="shared" si="0"/>
        <v>0</v>
      </c>
      <c r="I8" s="291">
        <f>H8*1.2</f>
        <v>0</v>
      </c>
      <c r="J8" s="291">
        <f t="shared" si="3"/>
        <v>0</v>
      </c>
      <c r="K8" s="291">
        <f>J8*1.2</f>
        <v>0</v>
      </c>
    </row>
    <row r="9" spans="2:11 16383:16383" ht="70" customHeight="1">
      <c r="B9" s="287" t="s">
        <v>137</v>
      </c>
      <c r="C9" s="287" t="s">
        <v>139</v>
      </c>
      <c r="D9" s="288">
        <v>4.7300000000000004</v>
      </c>
      <c r="E9" s="289" t="s">
        <v>39</v>
      </c>
      <c r="F9" s="290" t="s">
        <v>40</v>
      </c>
      <c r="G9" s="140"/>
      <c r="H9" s="291">
        <f t="shared" si="0"/>
        <v>0</v>
      </c>
      <c r="I9" s="291">
        <f>H9*1.2</f>
        <v>0</v>
      </c>
      <c r="J9" s="291">
        <f t="shared" si="3"/>
        <v>0</v>
      </c>
      <c r="K9" s="291">
        <f>J9*1.2</f>
        <v>0</v>
      </c>
    </row>
    <row r="10" spans="2:11 16383:16383" ht="70" customHeight="1">
      <c r="B10" s="287" t="s">
        <v>141</v>
      </c>
      <c r="C10" s="287" t="s">
        <v>140</v>
      </c>
      <c r="D10" s="288">
        <v>6.53</v>
      </c>
      <c r="E10" s="289" t="s">
        <v>39</v>
      </c>
      <c r="F10" s="290" t="s">
        <v>47</v>
      </c>
      <c r="G10" s="140"/>
      <c r="H10" s="291">
        <f t="shared" si="0"/>
        <v>0</v>
      </c>
      <c r="I10" s="291">
        <f>H10*1.2</f>
        <v>0</v>
      </c>
      <c r="J10" s="291">
        <f t="shared" si="3"/>
        <v>0</v>
      </c>
      <c r="K10" s="291">
        <f>J10*1.2</f>
        <v>0</v>
      </c>
    </row>
    <row r="11" spans="2:11 16383:16383" ht="70" customHeight="1">
      <c r="B11" s="287" t="s">
        <v>141</v>
      </c>
      <c r="C11" s="287" t="s">
        <v>139</v>
      </c>
      <c r="D11" s="288">
        <v>6.53</v>
      </c>
      <c r="E11" s="289" t="s">
        <v>39</v>
      </c>
      <c r="F11" s="290" t="s">
        <v>40</v>
      </c>
      <c r="G11" s="140"/>
      <c r="H11" s="291">
        <f t="shared" si="0"/>
        <v>0</v>
      </c>
      <c r="I11" s="291">
        <f>H11*1.2</f>
        <v>0</v>
      </c>
      <c r="J11" s="291">
        <f t="shared" si="3"/>
        <v>0</v>
      </c>
      <c r="K11" s="291">
        <f>J11*1.2</f>
        <v>0</v>
      </c>
    </row>
    <row r="12" spans="2:11 16383:16383" ht="70" customHeight="1">
      <c r="B12" s="287" t="s">
        <v>143</v>
      </c>
      <c r="C12" s="287" t="s">
        <v>142</v>
      </c>
      <c r="D12" s="288">
        <v>95.06</v>
      </c>
      <c r="E12" s="289" t="s">
        <v>39</v>
      </c>
      <c r="F12" s="290" t="s">
        <v>47</v>
      </c>
      <c r="G12" s="140"/>
      <c r="H12" s="291">
        <f t="shared" si="0"/>
        <v>0</v>
      </c>
      <c r="I12" s="291">
        <f t="shared" si="1"/>
        <v>0</v>
      </c>
      <c r="J12" s="291">
        <f t="shared" si="3"/>
        <v>0</v>
      </c>
      <c r="K12" s="291">
        <f t="shared" si="2"/>
        <v>0</v>
      </c>
    </row>
    <row r="13" spans="2:11 16383:16383" ht="70" customHeight="1">
      <c r="B13" s="287" t="s">
        <v>143</v>
      </c>
      <c r="C13" s="287" t="s">
        <v>139</v>
      </c>
      <c r="D13" s="288">
        <v>95.06</v>
      </c>
      <c r="E13" s="289" t="s">
        <v>39</v>
      </c>
      <c r="F13" s="290" t="s">
        <v>40</v>
      </c>
      <c r="G13" s="140"/>
      <c r="H13" s="291">
        <f t="shared" si="0"/>
        <v>0</v>
      </c>
      <c r="I13" s="291">
        <f>H13*1.2</f>
        <v>0</v>
      </c>
      <c r="J13" s="291">
        <f t="shared" si="3"/>
        <v>0</v>
      </c>
      <c r="K13" s="291">
        <f t="shared" si="2"/>
        <v>0</v>
      </c>
    </row>
    <row r="14" spans="2:11 16383:16383" ht="75" customHeight="1">
      <c r="B14" s="292" t="s">
        <v>52</v>
      </c>
      <c r="C14" s="293"/>
      <c r="D14" s="293"/>
      <c r="E14" s="293"/>
      <c r="F14" s="293"/>
      <c r="G14" s="294"/>
      <c r="H14" s="295">
        <f>SUM(H4:H13)</f>
        <v>0</v>
      </c>
      <c r="I14" s="296">
        <f>H14*1.2</f>
        <v>0</v>
      </c>
      <c r="J14" s="296">
        <f>H14*36</f>
        <v>0</v>
      </c>
      <c r="K14" s="296">
        <f t="shared" si="2"/>
        <v>0</v>
      </c>
    </row>
    <row r="17" spans="2:3">
      <c r="B17" s="297" t="s">
        <v>170</v>
      </c>
      <c r="C17" s="278"/>
    </row>
    <row r="18" spans="2:3">
      <c r="B18" s="278" t="s">
        <v>166</v>
      </c>
      <c r="C18" s="278"/>
    </row>
    <row r="19" spans="2:3">
      <c r="B19" s="278" t="s">
        <v>167</v>
      </c>
      <c r="C19" s="278"/>
    </row>
    <row r="20" spans="2:3">
      <c r="B20" s="278" t="s">
        <v>168</v>
      </c>
      <c r="C20" s="278"/>
    </row>
    <row r="21" spans="2:3">
      <c r="B21" s="278" t="s">
        <v>169</v>
      </c>
      <c r="C21" s="278"/>
    </row>
    <row r="22" spans="2:3">
      <c r="B22" s="278" t="s">
        <v>212</v>
      </c>
      <c r="C22" s="278"/>
    </row>
  </sheetData>
  <sheetProtection algorithmName="SHA-512" hashValue="ZaEFDvgbAspZ24VRz9hgf61nMsPgjdWScjahvgSxuQrCgsr7MLUeFUmWG72GecDxbkutNQNnRIJgwckLUc/CQQ==" saltValue="j8SuEkBpFGUBF8RfA59nFQ==" spinCount="100000" sheet="1" objects="1" scenarios="1"/>
  <mergeCells count="2">
    <mergeCell ref="B2:K2"/>
    <mergeCell ref="B14:G14"/>
  </mergeCells>
  <dataValidations count="2">
    <dataValidation type="list" allowBlank="1" showInputMessage="1" showErrorMessage="1" sqref="E4:E13" xr:uid="{B3EC5C81-2FCE-7F49-8E65-DF84F58C1D49}">
      <formula1>"m2, ks, súbor,hod."</formula1>
    </dataValidation>
    <dataValidation type="list" allowBlank="1" showInputMessage="1" showErrorMessage="1" sqref="F4:F13" xr:uid="{6481C672-7FEC-7A42-9D97-A4E85488D3D8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BB9C-0C01-994B-ADFC-BCFC6BFA4FB5}">
  <dimension ref="B1:XFC17"/>
  <sheetViews>
    <sheetView workbookViewId="0">
      <selection activeCell="H9" sqref="H9"/>
    </sheetView>
  </sheetViews>
  <sheetFormatPr baseColWidth="10" defaultColWidth="9.1640625" defaultRowHeight="16"/>
  <cols>
    <col min="1" max="1" width="5.83203125" style="277" customWidth="1"/>
    <col min="2" max="2" width="65.33203125" style="277" bestFit="1" customWidth="1"/>
    <col min="3" max="3" width="65.33203125" style="277" customWidth="1"/>
    <col min="4" max="4" width="24.33203125" style="277" customWidth="1"/>
    <col min="5" max="11" width="20.83203125" style="277" customWidth="1"/>
    <col min="12" max="16384" width="9.1640625" style="277"/>
  </cols>
  <sheetData>
    <row r="1" spans="2:11 16383:16383" ht="17" thickBot="1"/>
    <row r="2" spans="2:11 16383:16383" ht="55" customHeight="1" thickBot="1">
      <c r="B2" s="279" t="s">
        <v>245</v>
      </c>
      <c r="C2" s="280"/>
      <c r="D2" s="281"/>
      <c r="E2" s="281"/>
      <c r="F2" s="281"/>
      <c r="G2" s="281"/>
      <c r="H2" s="281"/>
      <c r="I2" s="281"/>
      <c r="J2" s="281"/>
      <c r="K2" s="282"/>
    </row>
    <row r="3" spans="2:11 16383:16383" ht="40" customHeight="1">
      <c r="B3" s="283" t="s">
        <v>55</v>
      </c>
      <c r="C3" s="284" t="s">
        <v>239</v>
      </c>
      <c r="D3" s="285" t="s">
        <v>240</v>
      </c>
      <c r="E3" s="286" t="s">
        <v>42</v>
      </c>
      <c r="F3" s="286" t="s">
        <v>43</v>
      </c>
      <c r="G3" s="286" t="s">
        <v>44</v>
      </c>
      <c r="H3" s="286" t="s">
        <v>36</v>
      </c>
      <c r="I3" s="286" t="s">
        <v>45</v>
      </c>
      <c r="J3" s="286" t="s">
        <v>164</v>
      </c>
      <c r="K3" s="286" t="s">
        <v>165</v>
      </c>
      <c r="XFC3" s="301"/>
    </row>
    <row r="4" spans="2:11 16383:16383" ht="70" customHeight="1">
      <c r="B4" s="287" t="s">
        <v>130</v>
      </c>
      <c r="C4" s="287" t="s">
        <v>147</v>
      </c>
      <c r="D4" s="288">
        <v>366.84</v>
      </c>
      <c r="E4" s="289" t="s">
        <v>39</v>
      </c>
      <c r="F4" s="290" t="s">
        <v>47</v>
      </c>
      <c r="G4" s="140"/>
      <c r="H4" s="29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291">
        <f>H4*1.2</f>
        <v>0</v>
      </c>
      <c r="J4" s="291">
        <f>H4*36</f>
        <v>0</v>
      </c>
      <c r="K4" s="291">
        <f>J4*1.2</f>
        <v>0</v>
      </c>
    </row>
    <row r="5" spans="2:11 16383:16383" ht="70" customHeight="1">
      <c r="B5" s="287" t="s">
        <v>130</v>
      </c>
      <c r="C5" s="287" t="s">
        <v>145</v>
      </c>
      <c r="D5" s="288">
        <v>366.84</v>
      </c>
      <c r="E5" s="289" t="s">
        <v>39</v>
      </c>
      <c r="F5" s="290" t="s">
        <v>40</v>
      </c>
      <c r="G5" s="140"/>
      <c r="H5" s="291">
        <f t="shared" si="0"/>
        <v>0</v>
      </c>
      <c r="I5" s="291">
        <f t="shared" ref="I5:I9" si="1">H5*1.2</f>
        <v>0</v>
      </c>
      <c r="J5" s="291">
        <f>H5*36</f>
        <v>0</v>
      </c>
      <c r="K5" s="291">
        <f t="shared" ref="K5:K9" si="2">J5*1.2</f>
        <v>0</v>
      </c>
    </row>
    <row r="6" spans="2:11 16383:16383" ht="70" customHeight="1">
      <c r="B6" s="287" t="s">
        <v>131</v>
      </c>
      <c r="C6" s="287" t="s">
        <v>146</v>
      </c>
      <c r="D6" s="288">
        <v>24.07</v>
      </c>
      <c r="E6" s="289" t="s">
        <v>39</v>
      </c>
      <c r="F6" s="290" t="s">
        <v>47</v>
      </c>
      <c r="G6" s="140"/>
      <c r="H6" s="291">
        <f t="shared" si="0"/>
        <v>0</v>
      </c>
      <c r="I6" s="291">
        <f t="shared" si="1"/>
        <v>0</v>
      </c>
      <c r="J6" s="291">
        <f>H6*36</f>
        <v>0</v>
      </c>
      <c r="K6" s="291">
        <f t="shared" si="2"/>
        <v>0</v>
      </c>
    </row>
    <row r="7" spans="2:11 16383:16383" ht="70" customHeight="1">
      <c r="B7" s="287" t="s">
        <v>131</v>
      </c>
      <c r="C7" s="287" t="s">
        <v>148</v>
      </c>
      <c r="D7" s="288">
        <v>24.07</v>
      </c>
      <c r="E7" s="289" t="s">
        <v>39</v>
      </c>
      <c r="F7" s="290" t="s">
        <v>40</v>
      </c>
      <c r="G7" s="140"/>
      <c r="H7" s="291">
        <f t="shared" si="0"/>
        <v>0</v>
      </c>
      <c r="I7" s="291">
        <f t="shared" si="1"/>
        <v>0</v>
      </c>
      <c r="J7" s="291">
        <f t="shared" ref="J7:J10" si="3">H7*36</f>
        <v>0</v>
      </c>
      <c r="K7" s="291">
        <f t="shared" si="2"/>
        <v>0</v>
      </c>
    </row>
    <row r="8" spans="2:11 16383:16383" ht="70" customHeight="1">
      <c r="B8" s="287" t="s">
        <v>143</v>
      </c>
      <c r="C8" s="287" t="s">
        <v>142</v>
      </c>
      <c r="D8" s="288">
        <v>107.77</v>
      </c>
      <c r="E8" s="289" t="s">
        <v>39</v>
      </c>
      <c r="F8" s="290" t="s">
        <v>47</v>
      </c>
      <c r="G8" s="140"/>
      <c r="H8" s="291">
        <f t="shared" si="0"/>
        <v>0</v>
      </c>
      <c r="I8" s="291">
        <f t="shared" si="1"/>
        <v>0</v>
      </c>
      <c r="J8" s="291">
        <f t="shared" si="3"/>
        <v>0</v>
      </c>
      <c r="K8" s="291">
        <f t="shared" si="2"/>
        <v>0</v>
      </c>
    </row>
    <row r="9" spans="2:11 16383:16383" ht="70" customHeight="1">
      <c r="B9" s="287" t="s">
        <v>143</v>
      </c>
      <c r="C9" s="287" t="s">
        <v>139</v>
      </c>
      <c r="D9" s="288">
        <v>107.77</v>
      </c>
      <c r="E9" s="289" t="s">
        <v>39</v>
      </c>
      <c r="F9" s="290" t="s">
        <v>40</v>
      </c>
      <c r="G9" s="140"/>
      <c r="H9" s="291">
        <f t="shared" si="0"/>
        <v>0</v>
      </c>
      <c r="I9" s="291">
        <f t="shared" si="1"/>
        <v>0</v>
      </c>
      <c r="J9" s="291">
        <f t="shared" si="3"/>
        <v>0</v>
      </c>
      <c r="K9" s="291">
        <f t="shared" si="2"/>
        <v>0</v>
      </c>
    </row>
    <row r="10" spans="2:11 16383:16383" ht="75" customHeight="1">
      <c r="B10" s="292" t="s">
        <v>52</v>
      </c>
      <c r="C10" s="293"/>
      <c r="D10" s="293"/>
      <c r="E10" s="293"/>
      <c r="F10" s="293"/>
      <c r="G10" s="294"/>
      <c r="H10" s="295">
        <f>SUM(H4:H9)</f>
        <v>0</v>
      </c>
      <c r="I10" s="296">
        <f>H10*1.2</f>
        <v>0</v>
      </c>
      <c r="J10" s="296">
        <f t="shared" si="3"/>
        <v>0</v>
      </c>
      <c r="K10" s="296">
        <f t="shared" ref="K10" si="4">J10*1.2</f>
        <v>0</v>
      </c>
    </row>
    <row r="12" spans="2:11 16383:16383">
      <c r="B12" s="297" t="s">
        <v>170</v>
      </c>
      <c r="C12" s="278"/>
    </row>
    <row r="13" spans="2:11 16383:16383">
      <c r="B13" s="278" t="s">
        <v>166</v>
      </c>
      <c r="C13" s="278"/>
    </row>
    <row r="14" spans="2:11 16383:16383">
      <c r="B14" s="278" t="s">
        <v>167</v>
      </c>
      <c r="C14" s="278"/>
    </row>
    <row r="15" spans="2:11 16383:16383">
      <c r="B15" s="278" t="s">
        <v>168</v>
      </c>
      <c r="C15" s="278"/>
    </row>
    <row r="16" spans="2:11 16383:16383">
      <c r="B16" s="278" t="s">
        <v>169</v>
      </c>
      <c r="C16" s="278"/>
    </row>
    <row r="17" spans="2:3">
      <c r="B17" s="278" t="s">
        <v>212</v>
      </c>
      <c r="C17" s="278"/>
    </row>
  </sheetData>
  <sheetProtection algorithmName="SHA-512" hashValue="kYIjvwCy6oFVudaxsLgBBdQiR2iRy/MglPSMWcoV86p5XtdetA6u8ZGrVfeXADcLSTFV7PHvixbb2O0ttTLg1Q==" saltValue="nUS+zA+e7CDqj1ZvlgGB2w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E39BEAA9-971E-F44A-88F4-914EFBFF26CD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28FB2146-2B1E-524B-8C5B-AF0FEF8767B6}">
      <formula1>"m2, ks, súbor,hod."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78D4E-93D6-4FC2-9531-1FE30BDF5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www.w3.org/XML/1998/namespace"/>
    <ds:schemaRef ds:uri="b851f6ae-ae00-4f5e-81ad-6a76ccf99225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24</vt:i4>
      </vt:variant>
    </vt:vector>
  </HeadingPairs>
  <TitlesOfParts>
    <vt:vector size="24" baseType="lpstr">
      <vt:lpstr>Zákl. nastavenie</vt:lpstr>
      <vt:lpstr>Návrh na plnenie kritérií</vt:lpstr>
      <vt:lpstr>Špecifikácia činností</vt:lpstr>
      <vt:lpstr>Átriový dom blok A</vt:lpstr>
      <vt:lpstr>Átriový dom blok B</vt:lpstr>
      <vt:lpstr>Átriový dom blok C</vt:lpstr>
      <vt:lpstr>Átriový dom blok D</vt:lpstr>
      <vt:lpstr>Átriový dom blok E</vt:lpstr>
      <vt:lpstr>Átriový dom blok F</vt:lpstr>
      <vt:lpstr>Átriový dom blok G</vt:lpstr>
      <vt:lpstr>Átriový dom blok H</vt:lpstr>
      <vt:lpstr>Átriový dom blok J</vt:lpstr>
      <vt:lpstr>Átriový dom blok K</vt:lpstr>
      <vt:lpstr>Átriový dom blok L</vt:lpstr>
      <vt:lpstr>Átriový dom blok M</vt:lpstr>
      <vt:lpstr>Átriový dom blok N</vt:lpstr>
      <vt:lpstr>Átriový dom blok O</vt:lpstr>
      <vt:lpstr>Átriový dom blok P</vt:lpstr>
      <vt:lpstr>Átriový dom blok R</vt:lpstr>
      <vt:lpstr>Átriový dom blok S</vt:lpstr>
      <vt:lpstr>Átriový dom blok T</vt:lpstr>
      <vt:lpstr>Výšková budova blok A</vt:lpstr>
      <vt:lpstr>Výšková budova blok budova B</vt:lpstr>
      <vt:lpstr>Rektorát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dcterms:created xsi:type="dcterms:W3CDTF">2022-09-22T09:41:16Z</dcterms:created>
  <dcterms:modified xsi:type="dcterms:W3CDTF">2024-10-15T09:24:30Z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