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SynologyDrive/Práca/UNIBA/17_Upratovacie služby/SP - final/"/>
    </mc:Choice>
  </mc:AlternateContent>
  <xr:revisionPtr revIDLastSave="0" documentId="13_ncr:1_{31C7AE8B-9E67-6B48-A0EC-6C9AF900A496}" xr6:coauthVersionLast="47" xr6:coauthVersionMax="47" xr10:uidLastSave="{00000000-0000-0000-0000-000000000000}"/>
  <bookViews>
    <workbookView xWindow="13360" yWindow="4560" windowWidth="29400" windowHeight="18380" activeTab="1" xr2:uid="{89D3062A-3E8C-407B-A16C-9D1AA0F43D56}"/>
  </bookViews>
  <sheets>
    <sheet name="Zákl. nastavenie" sheetId="7" state="hidden" r:id="rId1"/>
    <sheet name="Návrh na plnenie kritérií" sheetId="39" r:id="rId2"/>
    <sheet name="Opis činností" sheetId="41" r:id="rId3"/>
    <sheet name="Cenová ponuka" sheetId="4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42" l="1"/>
  <c r="H30" i="42" s="1"/>
  <c r="F23" i="39"/>
  <c r="F19" i="39"/>
  <c r="G7" i="42" l="1"/>
  <c r="H7" i="42" s="1"/>
  <c r="G8" i="42"/>
  <c r="H8" i="42" s="1"/>
  <c r="G9" i="42"/>
  <c r="H9" i="42" s="1"/>
  <c r="G10" i="42"/>
  <c r="H10" i="42" s="1"/>
  <c r="G11" i="42"/>
  <c r="H11" i="42" s="1"/>
  <c r="G12" i="42"/>
  <c r="H12" i="42" s="1"/>
  <c r="G13" i="42"/>
  <c r="H13" i="42" s="1"/>
  <c r="G14" i="42"/>
  <c r="H14" i="42" s="1"/>
  <c r="G15" i="42"/>
  <c r="H15" i="42" s="1"/>
  <c r="G16" i="42"/>
  <c r="H16" i="42" s="1"/>
  <c r="G17" i="42"/>
  <c r="H17" i="42" s="1"/>
  <c r="G18" i="42"/>
  <c r="H18" i="42" s="1"/>
  <c r="G19" i="42"/>
  <c r="H19" i="42" s="1"/>
  <c r="G20" i="42"/>
  <c r="H20" i="42" s="1"/>
  <c r="G21" i="42"/>
  <c r="H21" i="42" s="1"/>
  <c r="G22" i="42"/>
  <c r="H22" i="42" s="1"/>
  <c r="G23" i="42"/>
  <c r="H23" i="42" s="1"/>
  <c r="G24" i="42"/>
  <c r="H24" i="42" s="1"/>
  <c r="G25" i="42"/>
  <c r="H25" i="42" s="1"/>
  <c r="G26" i="42"/>
  <c r="H26" i="42" s="1"/>
  <c r="G27" i="42"/>
  <c r="H27" i="42" s="1"/>
  <c r="G28" i="42"/>
  <c r="H28" i="42" s="1"/>
  <c r="G29" i="42"/>
  <c r="H29" i="42" s="1"/>
  <c r="G31" i="42"/>
  <c r="H31" i="42" s="1"/>
  <c r="G6" i="42"/>
  <c r="H6" i="42" s="1"/>
  <c r="G5" i="42"/>
  <c r="H5" i="42" s="1"/>
  <c r="G32" i="42" l="1"/>
  <c r="H32" i="42" l="1"/>
  <c r="D13" i="39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D14" i="39" l="1"/>
  <c r="F25" i="39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<sst xmlns="http://schemas.openxmlformats.org/spreadsheetml/2006/main" count="246" uniqueCount="170">
  <si>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</si>
  <si>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</si>
  <si>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</si>
  <si>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</si>
  <si>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</si>
  <si>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</si>
  <si>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</si>
  <si>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</si>
  <si>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</si>
  <si>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</si>
  <si>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</si>
  <si>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</si>
  <si>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</si>
  <si>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</si>
  <si>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</si>
  <si>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</si>
  <si>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</si>
  <si>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</si>
  <si>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</si>
  <si>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</si>
  <si>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</si>
  <si>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</si>
  <si>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</si>
  <si>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</si>
  <si>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</si>
  <si>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</si>
  <si>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</si>
  <si>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EUR s DPH</t>
  </si>
  <si>
    <t>žiadna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</si>
  <si>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</si>
  <si>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</si>
  <si>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</si>
  <si>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</si>
  <si>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</si>
  <si>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</si>
  <si>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m2</t>
  </si>
  <si>
    <t>ks</t>
  </si>
  <si>
    <t>Jednotková cena bez DPH</t>
  </si>
  <si>
    <t>hod</t>
  </si>
  <si>
    <t>umytie svietidiel</t>
  </si>
  <si>
    <t>Cena spolu bez DPH</t>
  </si>
  <si>
    <t>pozametanie a utretie vlhkou handrou</t>
  </si>
  <si>
    <t>ošetrenie ochranným prostriedkom</t>
  </si>
  <si>
    <t>očistenie zábradlia</t>
  </si>
  <si>
    <t>umytie a utretie *</t>
  </si>
  <si>
    <t>utretie a preleštenie *</t>
  </si>
  <si>
    <t>umytie, utretie a preleštenie *</t>
  </si>
  <si>
    <t>utretie a ošetrenie ochranným prípravkom</t>
  </si>
  <si>
    <t>utretie vlhkou a následne suchou handrou</t>
  </si>
  <si>
    <t>utretie prachu z nábytku</t>
  </si>
  <si>
    <t>očistenie príslušenstva</t>
  </si>
  <si>
    <t>umytie umývadiel</t>
  </si>
  <si>
    <t>umytie WC</t>
  </si>
  <si>
    <t>umytie spŕch</t>
  </si>
  <si>
    <t>umytie, utretie a preleštenie dverí</t>
  </si>
  <si>
    <t>umytie povrchu mokrou cestou za použitia čistiacich prostriedkov, utretie do sucha a následné preleštenie za účelom odstránenia šmúh a dosiahnutia lesku. Umytie dverí z vonkajšej aj vnútornej strany, vrátane kľučka, zárubne, prahov</t>
  </si>
  <si>
    <t>umytie parapetov</t>
  </si>
  <si>
    <t>umytie radiátorov v miestach voľného prístupu</t>
  </si>
  <si>
    <t>vysypanie a výmena smetného vrecka</t>
  </si>
  <si>
    <t xml:space="preserve">umytie, utretie a preleštenie okien </t>
  </si>
  <si>
    <t>umytie povrchu mokrou cestou za použitia čistiacich prostriedkov, utretie do sucha a následné preleštenie za účelom odstránenia šmúh a dosiahnutia lesku. Vrátane sklenených výplní, rámov, žalúzií, z vonkajšej aj vnútornej strany, event. medzipriestor, vrátane položky "umytie parapetov"</t>
  </si>
  <si>
    <t>odstránenie pavučín</t>
  </si>
  <si>
    <t>čistenie záchytných rohoží</t>
  </si>
  <si>
    <t>pozametanie plochy od hrubej špiny vrátane odstránenia smetí a nečistôt (rôzne odpadky, mach, lístie a pod.)</t>
  </si>
  <si>
    <t>pozametanie podlahy od hrubej špiny a zotretie/vytretie všetkých podlahových plôch a povrchov (vrátane soklov a dverných prahov) mokrou utierkou alebo mopom za použitia čistiacich a dezinfekčných prostriedkov prostriedkov tak, aby bol povrch zbavený vírových či bakteriálnych zárodkov. Ošetrený povrch musí byť zbavený všetkých hrubých nečistôt, nálepiek, žuvačiek a šmúh. Povrch zostáva po úkone vlhký (potrebné zabezpečiť vystražné označenie vlhkého povrchu až do jeho vyschnutia)</t>
  </si>
  <si>
    <t>hĺbkové chemické čistenie - strojové</t>
  </si>
  <si>
    <t>hĺbkové - chemické strojové čistenie tvrdej kameninovej podlahy a následná polymerizácia (súčasťou tohto čistenia je odstránenie hrubých nečistôt pred samotných čistením či už vysatím alebo predzametaním, vrátane ručného dočistenie plôch, kam sa nie je možné strojom dostať)</t>
  </si>
  <si>
    <t>vysávanie</t>
  </si>
  <si>
    <t>vysatie celej plochy od hrubých nečistôt (dodávateľ je povinný zvoliť v závislosti na druhu povrchu vhodný typ hubice vysávača tak, aby závislosti na druhu povrchu vhodný typ hubice vysávača tak, aby predišiel poškodeniu  vysávaného povrchu). V prípade že si to situácia vyžaduje, je súčasťou úkonu premiestnenie ľahšieho nábytku a jeho následné vrátenie na miesto</t>
  </si>
  <si>
    <t>pozametanie od hrubých nečistôt a následné zotretie/vytretie všetkých podlahových plôch a povrchov (vrátane soklov a dverných prahov) vlhkou utierkou alebo mopom za použitia čistiacich prostriedkov tak, aby bol povrch zbavený aj prilepených nečistôt. Povrch zostáva po úkone mierne vlhký (tak aby nedošlo k jeho poškodeniu vlhkosťou)</t>
  </si>
  <si>
    <t>ošetrenie chemickým/prírodným ochranným a konzervačným prostriedkom zvoleným v závislosti na druhu povrchového materiálu</t>
  </si>
  <si>
    <t>utretie povrchových častí zábradlia (madlo, ale aj konštrukcie) vlhkou handrou/utierkou za použitia čistiacich prostriedkov</t>
  </si>
  <si>
    <t>umytie povrchu mokrou cestou s použitím vhodného čistiaceho prostriedku a následné utretie do sucha</t>
  </si>
  <si>
    <t>utretie povrchu vlhou handrou za použitia čistiacich prostriedkov a následné preleštenie suchým spôsobom za účelom odstránenia šmúh a dosiahnutia lesku</t>
  </si>
  <si>
    <t>umytie povrchu mokrou cestou za použitia čistiacich prostriedkov, utretie do sucha a následné preleštenie za účelom odstránenia šmúh a dosiahnutia lesku</t>
  </si>
  <si>
    <t>zotretie celkových plôch a povrchov suchou handrou s cieľom odstránenia nečistôt a prachu a následné ošetrenie vhodným ochranným a konzervačným prípravkom</t>
  </si>
  <si>
    <t>utretie celkových plôch a povrchov vlhkou handrou alebo utierkou za použitia čistiacich prostriedkov s následným utretím suchou handrou tak, aby nebola vlkosťou poškodená/znehodnotená povrchová vrstva</t>
  </si>
  <si>
    <t>zotretie celkových plôch a povrchov nábytku suchou prachovkou tak, aby povrch bol zbavený prachových častíc</t>
  </si>
  <si>
    <t>vysatie celej kobercovej plochy a čalúneného nábytku od hrubých nečistôt a následné čistenie mokrou cestou, tj. extrakčnou metódou, vrátanie vysťahovania a následného nasťahovania ľahkého nábytku. Súčasťou je tiež predčistenie škvŕn. Koberce vysychajú cca 5 až 8 hodín</t>
  </si>
  <si>
    <t>jedná sa o očistenie ** všetkých predmetov/zariadení (okrem osobitne popísaných predmetov/zariadení) nachádzajúcich sa v danom priestore (napr. dvere, osvetlenie, hasiace prístroje, rámy obrazov, hydranty, zásuvky, vypínače, rámy obrazov, lišty elektroinštalácie a pod.). Pri stoličkách sa jedná o očistenie rámov stoličiek vrátane krížov kolieskových stoličiek</t>
  </si>
  <si>
    <t>umytie vnútorných plôch umývadiel s použitím čistiaceho a dezinfekčného prostriedku, vyčistenie sifónov, očistenie a vyleštenie batérií, očistenie/umytie obkladu okolo umývadla vrátane držiakov na mydlo a na utierky. Súčasťou je aj odstránenie stôp vodného kameňa alebo plesní pomocou vhodných chemických prípravkov</t>
  </si>
  <si>
    <t>umytie vnútorných plôch toaletných mís a pisoárov (vrátane plochy pod vodou) záchodovej dosky a splacovadla (aj pri pisoároch) tak, aby bol ich povrch zbavený i prilepených nečistôt a vírových či bakteriálnych zárodkov, očistenie/umytie WC misy z vonkajšej strany, obkladu okolo WC vrátane držiakov na papier a WC kefu. Príslušentsvom sa v tomto prípade má na mysli: svietidlá, zrkadlá, vešiaky, prívodné potrubia, vypínače, splachovač</t>
  </si>
  <si>
    <t>umytie vnútorných plôch sprchovej vaničky, vnútorného obkladu sprchového kúta, dvier sprchového kúta (z vonkajšej aj vnútornej strany) s použitím čistiaceho prostriedku, vyčistenie sifónov, očistenie a vyleštenie batérie, držiaka na mydlo a sprchovej hlavice. Súčasťou je aj odstránenie stôp vodného kameňa alebo plesní pomocou vhodných chemických prípravkov. Vrátane príslušentsva (svietidlá, zrkadlá, vešiaky, zásuvky, tyč na sprchový záves, vypínače)</t>
  </si>
  <si>
    <t>umytie parapetov mokrou cestou s použitím vhodného čistiaceho prostriedku</t>
  </si>
  <si>
    <t>umytie krytov a samotného osvetľovacieho telesa vrátanie prípadnej demontáže a montáže krytov</t>
  </si>
  <si>
    <t>umytie celej plochy/rebier radiátorov, priestorov medzi rebrami a prívodných potrubí mokrou cestou s použitím vhodného čistiaceho a prívodných potrubí mokrou cestou s použitím vhodného čistiaceho</t>
  </si>
  <si>
    <t>vysypanie/vyprázdnenie koša a vloženie/výmena smetného vrecka (veľkosť vrecka musí byť zvolená v závislosti na veľkosti odpadkového koša)</t>
  </si>
  <si>
    <t>zametanie</t>
  </si>
  <si>
    <t>zametanie a umývanie</t>
  </si>
  <si>
    <t>odstránenie pavučín z povrchu stien, stropu a rohov, z kvetov</t>
  </si>
  <si>
    <t>umytie kuchyniek denné  (aj ubytovaných)</t>
  </si>
  <si>
    <t>umytie kuchyniek týždenné (aj ubytovaných)</t>
  </si>
  <si>
    <t xml:space="preserve">umytie pracovnej dosky a ostatné odkladacie, resp. pracovné plochy
umyť variče, sporáky – povrch aj gombíky
rúra  - dvierka z vnútornej strany vrátane stien a roštu
umyť umývadlo,
umytie batérie vrátane všetkých znakov vodného kameňa
umytie obkladov/olejového náteru za celou dĺžkou pracovnej dosky, varičov/sporákov, umývadla, resp. celého pracovného priestoru
</t>
  </si>
  <si>
    <t>umytie skriniek z vonkajšej strany (vrátane úchytiek)
umytie skriniek z vnútornej strany (vrátane poličiek)
vysýpanie odpadkov, resp. výmena smetného vreca (sáčka)
umytie podlahy, vrátane odstránenia žuvačiek a odpadkov
odstránenie pavučín
umytie parapetov
radiátory
Príslušentsvom sa v tomto prípade má na mysli: svietidlá, zrkadlá, vešiaky, prívodné potrubia, vypínače</t>
  </si>
  <si>
    <t>zametanie a umývanie - dezinfekcia</t>
  </si>
  <si>
    <t>polievanie kvetov</t>
  </si>
  <si>
    <t>polievanie kvetov na chodbách, schodiskách</t>
  </si>
  <si>
    <t>čistenie exteriérových žalúzií vo výškach</t>
  </si>
  <si>
    <t>Výťah - umytie priestoru, v ktorom sa nachádza kabína - sklenené "bariéry" - objekt MI E-H</t>
  </si>
  <si>
    <t>hĺbkové chemické čistenie - strojové (4)</t>
  </si>
  <si>
    <t>umytie svietidiel (24)</t>
  </si>
  <si>
    <t>umytie, utretie a preleštenie okien (27)</t>
  </si>
  <si>
    <t>umytie okien vo výškach - z rebríka (27)</t>
  </si>
  <si>
    <t>umytie okien vo výškach - z plošiny alebo iného zariadenia (27)</t>
  </si>
  <si>
    <t>čistenie mokrou cestou - tepovanie</t>
  </si>
  <si>
    <t>čistenie mokrou cestou - tepovanie (15) - koberce</t>
  </si>
  <si>
    <t>čistenie mokrou cestou - tepovanie (15) - čalúnený nábytok</t>
  </si>
  <si>
    <t>Opis činnosti</t>
  </si>
  <si>
    <t>Merná jednotka</t>
  </si>
  <si>
    <t>Názov činnosti</t>
  </si>
  <si>
    <t>Podrobná definícia činnosti</t>
  </si>
  <si>
    <t>odstránenie nečistôt z oboch strán, v prípade potreby práca vo výškach</t>
  </si>
  <si>
    <t>Predpokladané množstvo</t>
  </si>
  <si>
    <t>upratovanie šatní a telocviční</t>
  </si>
  <si>
    <t xml:space="preserve">táto činnosť zahŕňa viaceré čiastkové čistenie - parkety - pozametanie a utretie vlhkou handrou (6), parkety - ošetrenie ochranným prostriedkom (7), umytie radiátorov v miestach voľného prístupu (25), utretie prachu z nábytku (14), odstránenie pavučín (28), umytie svietidiel (24), očistenie príslušenstva (16) </t>
  </si>
  <si>
    <t>upratanie šatní a telocviční (31)</t>
  </si>
  <si>
    <t>umývanie obkladačiek</t>
  </si>
  <si>
    <t>umývanie obkladačiek (33)</t>
  </si>
  <si>
    <t>umytie balkónu</t>
  </si>
  <si>
    <t>umytie a dezinfekcia celej plochy vrátane odstránenia a likvidácie špeciálneho odpadu - vtáčieho trusu, umytie zábradlia a výplne z vnútornej strany</t>
  </si>
  <si>
    <t>umytie balkónu (34)</t>
  </si>
  <si>
    <t>umytie chladničky (35)</t>
  </si>
  <si>
    <t>umytie chladničky</t>
  </si>
  <si>
    <t>umytie a utretie poličiek vrátane zásuviek a priehradiek, umytie a utretie z vonkajšej aj vnútornej strany vrátane odmrazenia, vyhodenie všetkých potravín, ktoré ostali v chladničke</t>
  </si>
  <si>
    <t>upratovanie izieb po ubytovaných</t>
  </si>
  <si>
    <t xml:space="preserve">pozametanie a umytie dlážky (vrátane priestoru za posteľami), umytie a utretie nábytku - poličiek a stolov (vrátane ostatného nábytku) – umytie z vonkajšej strany, vrátane úchytiek a madiel, utretie a umytie z vnútornej strany vrátane zásuviek (šuplíkov). umytie a utretie zástenky za posteľou, umytie a utretie skríň z vonkajšej strany vrátane úchytiek, z vnútornej strany vrátane poličiek, priehradiek, zásuviek, utretie a umytie postelí vrátane perinákov z vonkajšej aj vnútornej strany, utretie stoličiek (vrátane rámov a krížov, resp. nôh), umytie dverí z vonkajšej aj vnútornej strany vrátane kľučky, zárubne a prahov, umytie príslušenstva – svietidlá, radiátor a prívodné trúbky, vypínače </t>
  </si>
  <si>
    <t>upratovanie izieb po ubytovaných (36)</t>
  </si>
  <si>
    <t>umytie sociálnych zariadení po ubytovaných (17,20,21)</t>
  </si>
  <si>
    <t>upratanie kancelárie (5, 14, 26)</t>
  </si>
  <si>
    <t>hod.</t>
  </si>
  <si>
    <t>výmena posteľnej bielizne</t>
  </si>
  <si>
    <t>navlečenie a vyzklečenie špinavej posteľnej bielizne v izbách ubytovaných, služba zahŕňa aj premiestenenie posteľnej bielizne zo skladu na jednotlivé izby za pomoci techniky verejného obstarávateľa</t>
  </si>
  <si>
    <t>výmena posteľnej bielizne (37)</t>
  </si>
  <si>
    <t>mimoriadne dezinfekčné práce</t>
  </si>
  <si>
    <t>použitie dezinfekčných prostriedkov tak, aby bol povrch zbavený vírových či bakteriálnych zárodkov, týka sa podláh, obkladačiek, sanity, plôch dverí a kľučiek, turniketov, prípadne ďalšieho nábytku</t>
  </si>
  <si>
    <t>kosenie trávnatých plôch</t>
  </si>
  <si>
    <t>mimoriadne dezinfekčné práce (38)</t>
  </si>
  <si>
    <t>kosenie trávnatých plôch (39)</t>
  </si>
  <si>
    <t>strojové zametanie garáže</t>
  </si>
  <si>
    <t>čistenie travertínových obkladov (Stára budova - Rektorát) parou, prípadne iným vhodným prostriedkom, občasné použitie rebríka alebo lešenia</t>
  </si>
  <si>
    <t>čistenie žulových obkladov (Stára budova - Rektorát) parou, prípadne iným vhodným prostriedkom, občasné použitie rebríka alebo lešenia</t>
  </si>
  <si>
    <t>umytie radiátorov v miestach voľného prístupu (25), odstránenie pavučín (28), umytie, utretie a preleštenie dverí (22)</t>
  </si>
  <si>
    <t xml:space="preserve">Cena spolu s DPH </t>
  </si>
  <si>
    <t>kosenie použitím motorovej kosačky</t>
  </si>
  <si>
    <t>pozametanie podlahy od hrubej špiny a zotretie/vytretie všetkých podlahových plôch a povrchov (vrátane soklov a dverných prahov) mokrou utierkou alebo mopom za použitia čistiacich prostriedkov. Ošetrený povrch musí byť zbavený všetkých hrubých nečistôt, nálepiek, žuvačiek a šmúh. Povrch zostáva po úkone vlhký (potrebné zabezpečiť vystražné označenie vlhkého povrchu až do jeho vyschnutia). V prípade postavebného upratovania môže zahŕňať aj manipuláciu s menším nábytkom.</t>
  </si>
  <si>
    <t>odstránenie nečistôt zametaním alebo vysávaním, týka sa aj karirohoží, potrené je aj presunúť rohože a odstrániť hrubé nečistoty pod rohožami zametním/umývaním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</si>
  <si>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</si>
  <si>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</si>
  <si>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</si>
  <si>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</si>
  <si>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</si>
  <si>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r>
      <rPr>
        <b/>
        <sz val="12"/>
        <color theme="1"/>
        <rFont val="Corbel"/>
      </rPr>
      <t>Rozlíšenie podniku podľa veľkosti:</t>
    </r>
    <r>
      <rPr>
        <sz val="12"/>
        <color theme="1"/>
        <rFont val="Corbel"/>
      </rPr>
      <t xml:space="preserve">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  </r>
  </si>
  <si>
    <r>
      <rPr>
        <b/>
        <sz val="12"/>
        <color theme="1"/>
        <rFont val="Corbel"/>
      </rPr>
      <t>Zoznam dôverných informácií:</t>
    </r>
    <r>
      <rPr>
        <sz val="12"/>
        <color theme="1"/>
        <rFont val="Corbel"/>
      </rPr>
      <t xml:space="preserve">
V prípade, ak ponuka uchádzača obsahuje dôverné informácie, uchádzač ich tu označí a vymenuje, v prípade potreby možno doplniť riadky.</t>
    </r>
  </si>
  <si>
    <t>V............., dňa.................</t>
  </si>
  <si>
    <t xml:space="preserve">Príloha č. 2b - Návrh na plnenie kritérií - Upratovacie služby pre Univerzitu Komenského				</t>
  </si>
  <si>
    <t>Mimoriadne upratovacie služby</t>
  </si>
  <si>
    <t>Časť č. 2 - Mimoriadne upratovacie služby</t>
  </si>
  <si>
    <t>Kritérium č. 1 - Celková cena za predmet zákazky v eur s DPH</t>
  </si>
  <si>
    <t>Celková cena za predmet zákazky bez DPH</t>
  </si>
  <si>
    <t>Celková cena za predmet zákazky s DPH</t>
  </si>
  <si>
    <t>Kritérium č. 2 - Garantovaná hodinová mzda</t>
  </si>
  <si>
    <t>Uchádzač uvedie garantovanú hodinovú mzdu, ktorá bude počas trvania zákazky vyplácaná pracovníkom podieľajúcim sa na plnení zákazky. Podrobne pozri časť V súťažnýc podkladov.</t>
  </si>
  <si>
    <t>Získaný peňažný bonus za kritérium č. 2</t>
  </si>
  <si>
    <t>Kritérium č. 2 - Skúsenosti manažéra</t>
  </si>
  <si>
    <t>Uchádzač uvedie počet bodov získaných v dotazníkoch spokojnosti. Podrobne pozri časť V súťažných podkladov.</t>
  </si>
  <si>
    <t>Získaný peňažný bonus za kritérium č. 3</t>
  </si>
  <si>
    <t>Cena na účely vyhodnotenia ponúk</t>
  </si>
  <si>
    <t>Podpis</t>
  </si>
  <si>
    <r>
      <t xml:space="preserve">zametanie a umývanie - </t>
    </r>
    <r>
      <rPr>
        <b/>
        <sz val="12"/>
        <color theme="1"/>
        <rFont val="Corbel"/>
      </rPr>
      <t>postavebné</t>
    </r>
    <r>
      <rPr>
        <sz val="12"/>
        <color theme="1"/>
        <rFont val="Corbel"/>
      </rPr>
      <t xml:space="preserve"> - činnosť č. 2 po ukončení stavebných činností</t>
    </r>
  </si>
  <si>
    <t>umytie kuchyniek 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</si>
</sst>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\ &quot;€&quot;"/>
  </numFmts>
  <fonts count="23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color theme="1"/>
      <name val="Calibri"/>
      <family val="2"/>
      <scheme val="minor"/>
    </font>
    <font>
      <b/>
      <sz val="16"/>
      <color theme="4" tint="0.79998168889431442"/>
      <name val="Calibri Light"/>
      <family val="2"/>
      <scheme val="major"/>
    </font>
    <font>
      <sz val="11"/>
      <color theme="1"/>
      <name val="Corbe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orbel"/>
    </font>
    <font>
      <b/>
      <sz val="16"/>
      <color theme="1"/>
      <name val="Corbel "/>
      <charset val="238"/>
    </font>
    <font>
      <b/>
      <sz val="12"/>
      <color theme="1"/>
      <name val="Corbel"/>
    </font>
    <font>
      <b/>
      <sz val="16"/>
      <color theme="1"/>
      <name val="Corbel"/>
    </font>
    <font>
      <b/>
      <sz val="14"/>
      <color theme="1"/>
      <name val="Corbel"/>
    </font>
    <font>
      <sz val="12"/>
      <name val="Corbel"/>
    </font>
    <font>
      <sz val="11"/>
      <color theme="1"/>
      <name val="Corbel"/>
    </font>
    <font>
      <b/>
      <sz val="12"/>
      <color rgb="FF000000"/>
      <name val="Corbel"/>
    </font>
    <font>
      <sz val="12"/>
      <color rgb="FF000000"/>
      <name val="Corbel"/>
    </font>
    <font>
      <b/>
      <sz val="16"/>
      <color theme="9" tint="-0.249977111117893"/>
      <name val="Corbel"/>
    </font>
    <font>
      <sz val="16"/>
      <color theme="1"/>
      <name val="Corbel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</borders>
  <cellStyleXfs count="4">
    <xf numFmtId="0" fontId="0" fillId="0" borderId="0"/>
    <xf numFmtId="0" fontId="3" fillId="2" borderId="2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46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26" xfId="0" applyFill="1" applyBorder="1" applyAlignment="1" applyProtection="1">
      <alignment horizontal="center" wrapText="1"/>
      <protection hidden="1"/>
    </xf>
    <xf numFmtId="0" fontId="4" fillId="3" borderId="27" xfId="0" applyFont="1" applyFill="1" applyBorder="1" applyAlignment="1" applyProtection="1">
      <alignment wrapText="1"/>
      <protection hidden="1"/>
    </xf>
    <xf numFmtId="0" fontId="4" fillId="3" borderId="28" xfId="0" applyFont="1" applyFill="1" applyBorder="1" applyAlignment="1" applyProtection="1">
      <alignment wrapText="1"/>
      <protection hidden="1"/>
    </xf>
    <xf numFmtId="0" fontId="4" fillId="3" borderId="29" xfId="0" applyFont="1" applyFill="1" applyBorder="1" applyAlignment="1" applyProtection="1">
      <alignment wrapText="1"/>
      <protection hidden="1"/>
    </xf>
    <xf numFmtId="0" fontId="4" fillId="3" borderId="24" xfId="0" applyFont="1" applyFill="1" applyBorder="1" applyAlignment="1" applyProtection="1">
      <alignment wrapText="1"/>
      <protection hidden="1"/>
    </xf>
    <xf numFmtId="0" fontId="4" fillId="3" borderId="26" xfId="0" applyFont="1" applyFill="1" applyBorder="1" applyAlignment="1" applyProtection="1">
      <alignment wrapText="1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wrapText="1"/>
      <protection locked="0" hidden="1"/>
    </xf>
    <xf numFmtId="0" fontId="0" fillId="0" borderId="15" xfId="0" applyBorder="1" applyAlignment="1" applyProtection="1">
      <alignment wrapText="1"/>
      <protection locked="0" hidden="1"/>
    </xf>
    <xf numFmtId="2" fontId="0" fillId="0" borderId="15" xfId="2" applyNumberFormat="1" applyFont="1" applyFill="1" applyBorder="1" applyAlignment="1" applyProtection="1">
      <alignment wrapText="1"/>
      <protection locked="0" hidden="1"/>
    </xf>
    <xf numFmtId="0" fontId="3" fillId="0" borderId="15" xfId="1" applyFont="1" applyFill="1" applyBorder="1" applyProtection="1">
      <protection locked="0" hidden="1"/>
    </xf>
    <xf numFmtId="2" fontId="0" fillId="0" borderId="31" xfId="2" applyNumberFormat="1" applyFont="1" applyFill="1" applyBorder="1" applyAlignment="1" applyProtection="1">
      <alignment wrapText="1"/>
      <protection locked="0" hidden="1"/>
    </xf>
    <xf numFmtId="2" fontId="0" fillId="3" borderId="31" xfId="0" applyNumberFormat="1" applyFill="1" applyBorder="1" applyProtection="1">
      <protection hidden="1"/>
    </xf>
    <xf numFmtId="2" fontId="0" fillId="3" borderId="4" xfId="0" applyNumberFormat="1" applyFill="1" applyBorder="1" applyProtection="1">
      <protection hidden="1"/>
    </xf>
    <xf numFmtId="2" fontId="0" fillId="3" borderId="38" xfId="0" applyNumberFormat="1" applyFill="1" applyBorder="1" applyProtection="1">
      <protection hidden="1"/>
    </xf>
    <xf numFmtId="0" fontId="0" fillId="0" borderId="5" xfId="0" applyBorder="1" applyAlignment="1" applyProtection="1">
      <alignment wrapText="1"/>
      <protection locked="0" hidden="1"/>
    </xf>
    <xf numFmtId="0" fontId="0" fillId="0" borderId="4" xfId="0" applyBorder="1" applyAlignment="1" applyProtection="1">
      <alignment wrapText="1"/>
      <protection locked="0" hidden="1"/>
    </xf>
    <xf numFmtId="2" fontId="0" fillId="0" borderId="4" xfId="2" applyNumberFormat="1" applyFont="1" applyFill="1" applyBorder="1" applyAlignment="1" applyProtection="1">
      <alignment wrapText="1"/>
      <protection locked="0" hidden="1"/>
    </xf>
    <xf numFmtId="2" fontId="0" fillId="0" borderId="18" xfId="2" applyNumberFormat="1" applyFont="1" applyFill="1" applyBorder="1" applyAlignment="1" applyProtection="1">
      <alignment wrapText="1"/>
      <protection locked="0" hidden="1"/>
    </xf>
    <xf numFmtId="2" fontId="0" fillId="3" borderId="18" xfId="0" applyNumberFormat="1" applyFill="1" applyBorder="1" applyProtection="1">
      <protection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13" xfId="0" applyBorder="1" applyAlignment="1" applyProtection="1">
      <alignment wrapText="1"/>
      <protection locked="0" hidden="1"/>
    </xf>
    <xf numFmtId="2" fontId="0" fillId="0" borderId="13" xfId="2" applyNumberFormat="1" applyFont="1" applyFill="1" applyBorder="1" applyAlignment="1" applyProtection="1">
      <alignment wrapText="1"/>
      <protection locked="0" hidden="1"/>
    </xf>
    <xf numFmtId="2" fontId="0" fillId="0" borderId="30" xfId="2" applyNumberFormat="1" applyFont="1" applyFill="1" applyBorder="1" applyAlignment="1" applyProtection="1">
      <alignment wrapText="1"/>
      <protection locked="0" hidden="1"/>
    </xf>
    <xf numFmtId="0" fontId="0" fillId="3" borderId="22" xfId="0" applyFill="1" applyBorder="1" applyProtection="1"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8" xfId="0" applyFill="1" applyBorder="1" applyAlignment="1" applyProtection="1">
      <alignment wrapText="1"/>
      <protection hidden="1"/>
    </xf>
    <xf numFmtId="2" fontId="0" fillId="3" borderId="32" xfId="0" applyNumberFormat="1" applyFill="1" applyBorder="1" applyAlignment="1" applyProtection="1">
      <alignment wrapText="1"/>
      <protection hidden="1"/>
    </xf>
    <xf numFmtId="2" fontId="0" fillId="3" borderId="32" xfId="0" applyNumberFormat="1" applyFill="1" applyBorder="1" applyProtection="1">
      <protection hidden="1"/>
    </xf>
    <xf numFmtId="2" fontId="0" fillId="3" borderId="8" xfId="0" applyNumberFormat="1" applyFill="1" applyBorder="1" applyProtection="1">
      <protection hidden="1"/>
    </xf>
    <xf numFmtId="0" fontId="0" fillId="3" borderId="39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8" xfId="0" applyFill="1" applyBorder="1" applyAlignment="1" applyProtection="1">
      <alignment horizontal="center"/>
      <protection hidden="1"/>
    </xf>
    <xf numFmtId="2" fontId="0" fillId="0" borderId="5" xfId="0" applyNumberFormat="1" applyBorder="1" applyProtection="1">
      <protection locked="0" hidden="1"/>
    </xf>
    <xf numFmtId="2" fontId="0" fillId="4" borderId="6" xfId="0" applyNumberFormat="1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3" borderId="32" xfId="0" applyFill="1" applyBorder="1" applyAlignment="1" applyProtection="1">
      <alignment horizontal="center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horizontal="center" wrapText="1"/>
      <protection hidden="1"/>
    </xf>
    <xf numFmtId="165" fontId="4" fillId="4" borderId="28" xfId="0" applyNumberFormat="1" applyFont="1" applyFill="1" applyBorder="1" applyAlignment="1" applyProtection="1">
      <alignment wrapText="1"/>
      <protection hidden="1"/>
    </xf>
    <xf numFmtId="2" fontId="4" fillId="4" borderId="28" xfId="0" applyNumberFormat="1" applyFont="1" applyFill="1" applyBorder="1" applyAlignment="1" applyProtection="1">
      <alignment wrapText="1"/>
      <protection hidden="1"/>
    </xf>
    <xf numFmtId="165" fontId="4" fillId="4" borderId="29" xfId="0" applyNumberFormat="1" applyFont="1" applyFill="1" applyBorder="1" applyAlignment="1" applyProtection="1">
      <alignment wrapText="1"/>
      <protection hidden="1"/>
    </xf>
    <xf numFmtId="0" fontId="0" fillId="7" borderId="5" xfId="0" applyFill="1" applyBorder="1" applyAlignment="1" applyProtection="1">
      <alignment wrapText="1"/>
      <protection hidden="1"/>
    </xf>
    <xf numFmtId="0" fontId="0" fillId="7" borderId="6" xfId="0" applyFill="1" applyBorder="1" applyAlignment="1" applyProtection="1">
      <alignment wrapText="1"/>
      <protection hidden="1"/>
    </xf>
    <xf numFmtId="0" fontId="0" fillId="6" borderId="5" xfId="0" applyFill="1" applyBorder="1" applyAlignment="1" applyProtection="1">
      <alignment wrapText="1"/>
      <protection hidden="1"/>
    </xf>
    <xf numFmtId="0" fontId="0" fillId="6" borderId="6" xfId="0" applyFill="1" applyBorder="1" applyAlignment="1" applyProtection="1">
      <alignment wrapText="1"/>
      <protection hidden="1"/>
    </xf>
    <xf numFmtId="0" fontId="0" fillId="7" borderId="17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18" xfId="0" applyFill="1" applyBorder="1" applyAlignment="1" applyProtection="1">
      <alignment wrapText="1"/>
      <protection hidden="1"/>
    </xf>
    <xf numFmtId="2" fontId="0" fillId="5" borderId="5" xfId="0" applyNumberFormat="1" applyFill="1" applyBorder="1" applyProtection="1">
      <protection hidden="1"/>
    </xf>
    <xf numFmtId="2" fontId="0" fillId="7" borderId="6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2" fontId="0" fillId="7" borderId="6" xfId="0" applyNumberFormat="1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30" xfId="0" applyFill="1" applyBorder="1" applyAlignment="1" applyProtection="1">
      <alignment wrapText="1"/>
      <protection hidden="1"/>
    </xf>
    <xf numFmtId="0" fontId="0" fillId="7" borderId="27" xfId="0" applyFill="1" applyBorder="1" applyProtection="1">
      <protection hidden="1"/>
    </xf>
    <xf numFmtId="0" fontId="0" fillId="7" borderId="28" xfId="0" applyFill="1" applyBorder="1" applyAlignment="1" applyProtection="1">
      <alignment wrapText="1"/>
      <protection hidden="1"/>
    </xf>
    <xf numFmtId="2" fontId="0" fillId="7" borderId="28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0" fillId="8" borderId="6" xfId="0" applyFill="1" applyBorder="1" applyAlignment="1" applyProtection="1">
      <alignment wrapText="1"/>
      <protection hidden="1"/>
    </xf>
    <xf numFmtId="0" fontId="0" fillId="9" borderId="5" xfId="0" applyFill="1" applyBorder="1" applyAlignment="1" applyProtection="1">
      <alignment wrapText="1"/>
      <protection hidden="1"/>
    </xf>
    <xf numFmtId="0" fontId="0" fillId="9" borderId="6" xfId="0" applyFill="1" applyBorder="1" applyAlignment="1" applyProtection="1">
      <alignment wrapText="1"/>
      <protection hidden="1"/>
    </xf>
    <xf numFmtId="0" fontId="0" fillId="8" borderId="17" xfId="0" applyFill="1" applyBorder="1" applyProtection="1">
      <protection hidden="1"/>
    </xf>
    <xf numFmtId="0" fontId="0" fillId="8" borderId="6" xfId="0" applyFill="1" applyBorder="1" applyProtection="1">
      <protection hidden="1"/>
    </xf>
    <xf numFmtId="0" fontId="0" fillId="8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18" xfId="0" applyFill="1" applyBorder="1" applyAlignment="1" applyProtection="1">
      <alignment wrapText="1"/>
      <protection hidden="1"/>
    </xf>
    <xf numFmtId="2" fontId="0" fillId="8" borderId="6" xfId="0" applyNumberFormat="1" applyFill="1" applyBorder="1" applyAlignment="1" applyProtection="1">
      <alignment wrapText="1"/>
      <protection hidden="1"/>
    </xf>
    <xf numFmtId="2" fontId="0" fillId="9" borderId="6" xfId="0" applyNumberFormat="1" applyFill="1" applyBorder="1" applyAlignment="1" applyProtection="1">
      <alignment wrapText="1"/>
      <protection hidden="1"/>
    </xf>
    <xf numFmtId="2" fontId="0" fillId="8" borderId="6" xfId="0" applyNumberFormat="1" applyFill="1" applyBorder="1" applyProtection="1">
      <protection hidden="1"/>
    </xf>
    <xf numFmtId="0" fontId="0" fillId="8" borderId="7" xfId="0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0" fillId="9" borderId="32" xfId="0" applyFill="1" applyBorder="1" applyAlignment="1" applyProtection="1">
      <alignment wrapText="1"/>
      <protection hidden="1"/>
    </xf>
    <xf numFmtId="0" fontId="0" fillId="8" borderId="27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0" fontId="6" fillId="0" borderId="0" xfId="3" applyFont="1"/>
    <xf numFmtId="0" fontId="2" fillId="0" borderId="0" xfId="3" applyFont="1" applyAlignment="1">
      <alignment vertical="center"/>
    </xf>
    <xf numFmtId="0" fontId="8" fillId="11" borderId="4" xfId="0" applyFont="1" applyFill="1" applyBorder="1" applyAlignment="1">
      <alignment horizontal="left" vertical="center"/>
    </xf>
    <xf numFmtId="0" fontId="8" fillId="11" borderId="4" xfId="0" applyFont="1" applyFill="1" applyBorder="1" applyAlignment="1">
      <alignment wrapText="1"/>
    </xf>
    <xf numFmtId="0" fontId="8" fillId="11" borderId="4" xfId="0" applyFont="1" applyFill="1" applyBorder="1"/>
    <xf numFmtId="0" fontId="0" fillId="0" borderId="4" xfId="0" applyBorder="1" applyAlignment="1">
      <alignment wrapText="1"/>
    </xf>
    <xf numFmtId="0" fontId="8" fillId="11" borderId="4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9" fillId="0" borderId="4" xfId="0" applyFont="1" applyBorder="1"/>
    <xf numFmtId="0" fontId="0" fillId="0" borderId="4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10" borderId="4" xfId="0" applyFont="1" applyFill="1" applyBorder="1" applyAlignment="1">
      <alignment vertical="center"/>
    </xf>
    <xf numFmtId="0" fontId="10" fillId="10" borderId="4" xfId="0" applyFont="1" applyFill="1" applyBorder="1" applyAlignment="1">
      <alignment vertical="center" wrapText="1"/>
    </xf>
    <xf numFmtId="166" fontId="11" fillId="0" borderId="0" xfId="0" applyNumberFormat="1" applyFont="1" applyAlignment="1">
      <alignment vertical="center"/>
    </xf>
    <xf numFmtId="0" fontId="7" fillId="0" borderId="0" xfId="3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166" fontId="15" fillId="0" borderId="0" xfId="0" applyNumberFormat="1" applyFont="1" applyAlignment="1">
      <alignment horizontal="center"/>
    </xf>
    <xf numFmtId="166" fontId="15" fillId="0" borderId="49" xfId="0" applyNumberFormat="1" applyFont="1" applyBorder="1"/>
    <xf numFmtId="0" fontId="15" fillId="0" borderId="0" xfId="0" applyFont="1" applyAlignment="1">
      <alignment horizontal="left" vertical="center"/>
    </xf>
    <xf numFmtId="166" fontId="15" fillId="0" borderId="0" xfId="0" applyNumberFormat="1" applyFont="1"/>
    <xf numFmtId="166" fontId="15" fillId="0" borderId="29" xfId="0" applyNumberFormat="1" applyFont="1" applyBorder="1" applyAlignment="1">
      <alignment horizontal="right" vertical="center"/>
    </xf>
    <xf numFmtId="0" fontId="14" fillId="10" borderId="4" xfId="0" applyFont="1" applyFill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/>
    </xf>
    <xf numFmtId="0" fontId="12" fillId="0" borderId="4" xfId="3" applyFont="1" applyBorder="1" applyAlignment="1">
      <alignment horizontal="left" vertical="center" wrapText="1"/>
    </xf>
    <xf numFmtId="164" fontId="12" fillId="0" borderId="4" xfId="2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/>
    </xf>
    <xf numFmtId="166" fontId="12" fillId="0" borderId="4" xfId="2" applyNumberFormat="1" applyFont="1" applyBorder="1" applyAlignment="1">
      <alignment horizontal="center" vertical="center" wrapText="1"/>
    </xf>
    <xf numFmtId="166" fontId="12" fillId="0" borderId="4" xfId="3" applyNumberFormat="1" applyFont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164" fontId="12" fillId="0" borderId="4" xfId="2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vertical="center" wrapText="1"/>
    </xf>
    <xf numFmtId="0" fontId="12" fillId="11" borderId="4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wrapText="1"/>
    </xf>
    <xf numFmtId="166" fontId="19" fillId="0" borderId="4" xfId="0" applyNumberFormat="1" applyFont="1" applyBorder="1" applyAlignment="1">
      <alignment horizontal="center" vertical="center"/>
    </xf>
    <xf numFmtId="166" fontId="20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2" fillId="0" borderId="0" xfId="3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3" applyFont="1"/>
    <xf numFmtId="0" fontId="20" fillId="0" borderId="0" xfId="0" applyFont="1" applyAlignment="1">
      <alignment vertical="center"/>
    </xf>
    <xf numFmtId="0" fontId="5" fillId="4" borderId="24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5" fillId="4" borderId="25" xfId="0" applyFont="1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left" vertical="center" wrapText="1"/>
      <protection hidden="1"/>
    </xf>
    <xf numFmtId="0" fontId="4" fillId="3" borderId="4" xfId="0" applyFont="1" applyFill="1" applyBorder="1" applyAlignment="1" applyProtection="1">
      <alignment horizontal="left" vertical="center" wrapText="1"/>
      <protection hidden="1"/>
    </xf>
    <xf numFmtId="0" fontId="5" fillId="7" borderId="27" xfId="0" applyFont="1" applyFill="1" applyBorder="1" applyAlignment="1" applyProtection="1">
      <alignment horizontal="center" vertical="center"/>
      <protection hidden="1"/>
    </xf>
    <xf numFmtId="0" fontId="5" fillId="7" borderId="28" xfId="0" applyFont="1" applyFill="1" applyBorder="1" applyAlignment="1" applyProtection="1">
      <alignment horizontal="center" vertical="center"/>
      <protection hidden="1"/>
    </xf>
    <xf numFmtId="0" fontId="5" fillId="7" borderId="29" xfId="0" applyFont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wrapText="1"/>
      <protection hidden="1"/>
    </xf>
    <xf numFmtId="0" fontId="0" fillId="7" borderId="5" xfId="0" applyFill="1" applyBorder="1" applyAlignment="1" applyProtection="1">
      <alignment horizontal="center" wrapText="1"/>
      <protection hidden="1"/>
    </xf>
    <xf numFmtId="0" fontId="4" fillId="6" borderId="15" xfId="0" applyFont="1" applyFill="1" applyBorder="1" applyAlignment="1" applyProtection="1">
      <alignment horizontal="left" vertical="center" wrapText="1"/>
      <protection hidden="1"/>
    </xf>
    <xf numFmtId="0" fontId="4" fillId="6" borderId="31" xfId="0" applyFont="1" applyFill="1" applyBorder="1" applyAlignment="1" applyProtection="1">
      <alignment horizontal="left" vertical="center" wrapText="1"/>
      <protection hidden="1"/>
    </xf>
    <xf numFmtId="0" fontId="4" fillId="6" borderId="4" xfId="0" applyFont="1" applyFill="1" applyBorder="1" applyAlignment="1" applyProtection="1">
      <alignment horizontal="left" vertical="center" wrapText="1"/>
      <protection hidden="1"/>
    </xf>
    <xf numFmtId="0" fontId="4" fillId="6" borderId="18" xfId="0" applyFont="1" applyFill="1" applyBorder="1" applyAlignment="1" applyProtection="1">
      <alignment horizontal="left" vertical="center" wrapText="1"/>
      <protection hidden="1"/>
    </xf>
    <xf numFmtId="0" fontId="0" fillId="7" borderId="23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0" fontId="0" fillId="6" borderId="9" xfId="0" applyFill="1" applyBorder="1" applyAlignment="1" applyProtection="1">
      <alignment horizontal="center" wrapText="1"/>
      <protection hidden="1"/>
    </xf>
    <xf numFmtId="0" fontId="0" fillId="6" borderId="11" xfId="0" applyFill="1" applyBorder="1" applyAlignment="1" applyProtection="1">
      <alignment horizontal="center" wrapText="1"/>
      <protection hidden="1"/>
    </xf>
    <xf numFmtId="0" fontId="0" fillId="7" borderId="9" xfId="0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 wrapText="1"/>
      <protection hidden="1"/>
    </xf>
    <xf numFmtId="0" fontId="4" fillId="9" borderId="10" xfId="0" applyFont="1" applyFill="1" applyBorder="1" applyAlignment="1" applyProtection="1">
      <alignment horizontal="left" vertical="center" wrapText="1"/>
      <protection hidden="1"/>
    </xf>
    <xf numFmtId="0" fontId="4" fillId="9" borderId="36" xfId="0" applyFont="1" applyFill="1" applyBorder="1" applyAlignment="1" applyProtection="1">
      <alignment horizontal="left" vertical="center" wrapText="1"/>
      <protection hidden="1"/>
    </xf>
    <xf numFmtId="0" fontId="4" fillId="9" borderId="4" xfId="0" applyFont="1" applyFill="1" applyBorder="1" applyAlignment="1" applyProtection="1">
      <alignment horizontal="left" vertical="center" wrapText="1"/>
      <protection hidden="1"/>
    </xf>
    <xf numFmtId="0" fontId="4" fillId="9" borderId="18" xfId="0" applyFont="1" applyFill="1" applyBorder="1" applyAlignment="1" applyProtection="1">
      <alignment horizontal="left" vertical="center" wrapText="1"/>
      <protection hidden="1"/>
    </xf>
    <xf numFmtId="0" fontId="0" fillId="8" borderId="9" xfId="0" applyFill="1" applyBorder="1" applyAlignment="1" applyProtection="1">
      <alignment horizontal="center" wrapText="1"/>
      <protection hidden="1"/>
    </xf>
    <xf numFmtId="0" fontId="0" fillId="8" borderId="11" xfId="0" applyFill="1" applyBorder="1" applyAlignment="1" applyProtection="1">
      <alignment horizontal="center" wrapText="1"/>
      <protection hidden="1"/>
    </xf>
    <xf numFmtId="0" fontId="0" fillId="9" borderId="9" xfId="0" applyFill="1" applyBorder="1" applyAlignment="1" applyProtection="1">
      <alignment horizontal="center" wrapText="1"/>
      <protection hidden="1"/>
    </xf>
    <xf numFmtId="0" fontId="0" fillId="9" borderId="11" xfId="0" applyFill="1" applyBorder="1" applyAlignment="1" applyProtection="1">
      <alignment horizont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11" xfId="0" applyFill="1" applyBorder="1" applyAlignment="1" applyProtection="1">
      <alignment horizontal="center"/>
      <protection hidden="1"/>
    </xf>
    <xf numFmtId="0" fontId="5" fillId="4" borderId="34" xfId="0" applyFont="1" applyFill="1" applyBorder="1" applyAlignment="1" applyProtection="1">
      <alignment horizontal="center" vertical="center"/>
      <protection hidden="1"/>
    </xf>
    <xf numFmtId="0" fontId="5" fillId="4" borderId="35" xfId="0" applyFont="1" applyFill="1" applyBorder="1" applyAlignment="1" applyProtection="1">
      <alignment horizontal="center" vertical="center"/>
      <protection hidden="1"/>
    </xf>
    <xf numFmtId="0" fontId="5" fillId="4" borderId="33" xfId="0" applyFont="1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wrapText="1"/>
      <protection hidden="1"/>
    </xf>
    <xf numFmtId="0" fontId="0" fillId="4" borderId="5" xfId="0" applyFill="1" applyBorder="1" applyAlignment="1" applyProtection="1">
      <alignment horizontal="center" wrapText="1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5" fillId="8" borderId="20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8" borderId="19" xfId="0" applyFont="1" applyFill="1" applyBorder="1" applyAlignment="1" applyProtection="1">
      <alignment horizontal="center" vertical="center"/>
      <protection hidden="1"/>
    </xf>
    <xf numFmtId="0" fontId="0" fillId="8" borderId="5" xfId="0" applyFill="1" applyBorder="1" applyAlignment="1" applyProtection="1">
      <alignment horizontal="center" wrapText="1"/>
      <protection hidden="1"/>
    </xf>
    <xf numFmtId="0" fontId="9" fillId="0" borderId="5" xfId="1" applyFont="1" applyFill="1" applyBorder="1" applyAlignment="1" applyProtection="1">
      <alignment horizontal="left" wrapText="1"/>
    </xf>
    <xf numFmtId="0" fontId="9" fillId="0" borderId="4" xfId="1" applyFont="1" applyFill="1" applyBorder="1" applyAlignment="1" applyProtection="1">
      <alignment horizontal="left" wrapText="1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6" fillId="0" borderId="28" xfId="0" applyFont="1" applyBorder="1" applyAlignment="1">
      <alignment horizontal="left" vertical="center"/>
    </xf>
    <xf numFmtId="0" fontId="15" fillId="0" borderId="9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7" fillId="0" borderId="5" xfId="1" applyFont="1" applyFill="1" applyBorder="1" applyAlignment="1" applyProtection="1">
      <alignment horizontal="left" vertical="center" wrapText="1"/>
    </xf>
    <xf numFmtId="0" fontId="17" fillId="0" borderId="4" xfId="1" applyFont="1" applyFill="1" applyBorder="1" applyAlignment="1" applyProtection="1">
      <alignment horizontal="left" vertical="center" wrapText="1"/>
    </xf>
    <xf numFmtId="0" fontId="13" fillId="0" borderId="41" xfId="0" applyFont="1" applyBorder="1" applyAlignment="1">
      <alignment horizontal="left"/>
    </xf>
    <xf numFmtId="0" fontId="13" fillId="0" borderId="42" xfId="0" applyFont="1" applyBorder="1" applyAlignment="1">
      <alignment horizontal="left"/>
    </xf>
    <xf numFmtId="0" fontId="13" fillId="0" borderId="43" xfId="0" applyFont="1" applyBorder="1" applyAlignment="1">
      <alignment horizontal="left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left"/>
    </xf>
    <xf numFmtId="0" fontId="14" fillId="0" borderId="51" xfId="0" applyFont="1" applyBorder="1" applyAlignment="1">
      <alignment horizontal="left"/>
    </xf>
    <xf numFmtId="0" fontId="14" fillId="0" borderId="52" xfId="0" applyFont="1" applyBorder="1" applyAlignment="1">
      <alignment horizontal="left"/>
    </xf>
    <xf numFmtId="0" fontId="14" fillId="0" borderId="50" xfId="0" applyFont="1" applyBorder="1" applyAlignment="1">
      <alignment horizontal="left" wrapText="1"/>
    </xf>
    <xf numFmtId="0" fontId="14" fillId="0" borderId="51" xfId="0" applyFont="1" applyBorder="1" applyAlignment="1">
      <alignment horizontal="left" wrapText="1"/>
    </xf>
    <xf numFmtId="0" fontId="14" fillId="0" borderId="52" xfId="0" applyFont="1" applyBorder="1" applyAlignment="1">
      <alignment horizontal="left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66" fontId="15" fillId="0" borderId="4" xfId="0" applyNumberFormat="1" applyFont="1" applyBorder="1" applyAlignment="1">
      <alignment horizontal="center"/>
    </xf>
    <xf numFmtId="166" fontId="15" fillId="0" borderId="6" xfId="0" applyNumberFormat="1" applyFont="1" applyBorder="1" applyAlignment="1">
      <alignment horizontal="center"/>
    </xf>
    <xf numFmtId="0" fontId="12" fillId="0" borderId="50" xfId="0" applyFont="1" applyBorder="1" applyAlignment="1">
      <alignment horizontal="left" wrapText="1"/>
    </xf>
    <xf numFmtId="0" fontId="12" fillId="0" borderId="51" xfId="0" applyFont="1" applyBorder="1" applyAlignment="1">
      <alignment horizontal="left" wrapText="1"/>
    </xf>
    <xf numFmtId="0" fontId="12" fillId="0" borderId="52" xfId="0" applyFont="1" applyBorder="1" applyAlignment="1">
      <alignment horizontal="left" wrapText="1"/>
    </xf>
    <xf numFmtId="0" fontId="12" fillId="0" borderId="53" xfId="0" applyFont="1" applyBorder="1" applyAlignment="1">
      <alignment horizontal="left" wrapText="1"/>
    </xf>
    <xf numFmtId="0" fontId="12" fillId="0" borderId="54" xfId="0" applyFont="1" applyBorder="1" applyAlignment="1">
      <alignment horizontal="left" wrapText="1"/>
    </xf>
    <xf numFmtId="0" fontId="12" fillId="0" borderId="55" xfId="0" applyFont="1" applyBorder="1" applyAlignment="1">
      <alignment horizontal="left" wrapText="1"/>
    </xf>
    <xf numFmtId="0" fontId="19" fillId="0" borderId="18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1" fillId="0" borderId="24" xfId="3" applyFont="1" applyBorder="1" applyAlignment="1">
      <alignment horizontal="left" vertical="center" wrapText="1"/>
    </xf>
    <xf numFmtId="0" fontId="21" fillId="0" borderId="3" xfId="3" applyFont="1" applyBorder="1" applyAlignment="1">
      <alignment horizontal="left" vertical="center" wrapText="1"/>
    </xf>
    <xf numFmtId="0" fontId="21" fillId="0" borderId="25" xfId="3" applyFont="1" applyBorder="1" applyAlignment="1">
      <alignment horizontal="left" vertical="center" wrapText="1"/>
    </xf>
    <xf numFmtId="166" fontId="12" fillId="6" borderId="4" xfId="3" applyNumberFormat="1" applyFont="1" applyFill="1" applyBorder="1" applyAlignment="1" applyProtection="1">
      <alignment horizontal="center" vertical="center" wrapText="1"/>
      <protection locked="0"/>
    </xf>
    <xf numFmtId="166" fontId="12" fillId="6" borderId="4" xfId="0" applyNumberFormat="1" applyFont="1" applyFill="1" applyBorder="1" applyAlignment="1" applyProtection="1">
      <alignment horizontal="center" vertical="center"/>
      <protection locked="0"/>
    </xf>
    <xf numFmtId="0" fontId="12" fillId="6" borderId="45" xfId="0" applyFont="1" applyFill="1" applyBorder="1" applyAlignment="1" applyProtection="1">
      <alignment horizontal="center"/>
      <protection locked="0"/>
    </xf>
    <xf numFmtId="0" fontId="12" fillId="6" borderId="46" xfId="0" applyFont="1" applyFill="1" applyBorder="1" applyAlignment="1" applyProtection="1">
      <alignment horizontal="center"/>
      <protection locked="0"/>
    </xf>
    <xf numFmtId="0" fontId="12" fillId="6" borderId="47" xfId="0" applyFont="1" applyFill="1" applyBorder="1" applyAlignment="1" applyProtection="1">
      <alignment horizontal="center"/>
      <protection locked="0"/>
    </xf>
    <xf numFmtId="0" fontId="12" fillId="6" borderId="48" xfId="0" applyFont="1" applyFill="1" applyBorder="1" applyAlignment="1" applyProtection="1">
      <alignment horizontal="center"/>
      <protection locked="0"/>
    </xf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66" fontId="22" fillId="0" borderId="8" xfId="0" applyNumberFormat="1" applyFont="1" applyBorder="1" applyAlignment="1">
      <alignment horizontal="center"/>
    </xf>
    <xf numFmtId="166" fontId="22" fillId="0" borderId="49" xfId="0" applyNumberFormat="1" applyFont="1" applyBorder="1" applyAlignment="1">
      <alignment horizontal="center"/>
    </xf>
    <xf numFmtId="166" fontId="12" fillId="6" borderId="6" xfId="0" applyNumberFormat="1" applyFont="1" applyFill="1" applyBorder="1" applyProtection="1">
      <protection locked="0"/>
    </xf>
    <xf numFmtId="0" fontId="12" fillId="6" borderId="6" xfId="0" applyFont="1" applyFill="1" applyBorder="1" applyProtection="1">
      <protection locked="0"/>
    </xf>
    <xf numFmtId="0" fontId="12" fillId="6" borderId="9" xfId="0" applyFont="1" applyFill="1" applyBorder="1" applyAlignment="1" applyProtection="1">
      <alignment horizontal="left"/>
      <protection locked="0"/>
    </xf>
    <xf numFmtId="0" fontId="12" fillId="6" borderId="10" xfId="0" applyFont="1" applyFill="1" applyBorder="1" applyAlignment="1" applyProtection="1">
      <alignment horizontal="left"/>
      <protection locked="0"/>
    </xf>
    <xf numFmtId="0" fontId="12" fillId="6" borderId="11" xfId="0" applyFont="1" applyFill="1" applyBorder="1" applyAlignment="1" applyProtection="1">
      <alignment horizontal="left"/>
      <protection locked="0"/>
    </xf>
    <xf numFmtId="0" fontId="12" fillId="6" borderId="5" xfId="0" applyFont="1" applyFill="1" applyBorder="1" applyAlignment="1" applyProtection="1">
      <alignment horizontal="left"/>
      <protection locked="0"/>
    </xf>
    <xf numFmtId="0" fontId="12" fillId="6" borderId="4" xfId="0" applyFont="1" applyFill="1" applyBorder="1" applyAlignment="1" applyProtection="1">
      <alignment horizontal="left"/>
      <protection locked="0"/>
    </xf>
    <xf numFmtId="0" fontId="12" fillId="6" borderId="6" xfId="0" applyFont="1" applyFill="1" applyBorder="1" applyAlignment="1" applyProtection="1">
      <alignment horizontal="left"/>
      <protection locked="0"/>
    </xf>
    <xf numFmtId="0" fontId="12" fillId="6" borderId="7" xfId="0" applyFont="1" applyFill="1" applyBorder="1" applyAlignment="1" applyProtection="1">
      <alignment horizontal="left"/>
      <protection locked="0"/>
    </xf>
    <xf numFmtId="0" fontId="12" fillId="6" borderId="8" xfId="0" applyFont="1" applyFill="1" applyBorder="1" applyAlignment="1" applyProtection="1">
      <alignment horizontal="left"/>
      <protection locked="0"/>
    </xf>
    <xf numFmtId="0" fontId="12" fillId="6" borderId="49" xfId="0" applyFont="1" applyFill="1" applyBorder="1" applyAlignment="1" applyProtection="1">
      <alignment horizontal="left"/>
      <protection locked="0"/>
    </xf>
  </cellXfs>
  <cellStyles count="4">
    <cellStyle name="Čiarka" xfId="2" builtinId="3"/>
    <cellStyle name="Normálna" xfId="0" builtinId="0"/>
    <cellStyle name="Normálna 2" xfId="3" xr:uid="{4EDE72A7-876E-476D-AEAC-4D67D742C2C3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baseColWidth="10" defaultColWidth="9.1640625" defaultRowHeight="15"/>
  <cols>
    <col min="1" max="1" width="3" style="1" customWidth="1"/>
    <col min="2" max="2" width="4.6640625" style="1" customWidth="1"/>
    <col min="3" max="3" width="38" style="2" customWidth="1"/>
    <col min="4" max="4" width="19" style="2" customWidth="1"/>
    <col min="5" max="5" width="15.6640625" style="2" customWidth="1"/>
    <col min="6" max="6" width="14.83203125" style="2" customWidth="1"/>
    <col min="7" max="7" width="19.83203125" style="2" customWidth="1"/>
    <col min="8" max="8" width="18.6640625" style="2" customWidth="1"/>
    <col min="9" max="9" width="14" style="1" customWidth="1"/>
    <col min="10" max="10" width="14.6640625" style="1" customWidth="1"/>
    <col min="11" max="11" width="12.83203125" style="1" bestFit="1" customWidth="1"/>
    <col min="12" max="12" width="15" style="1" bestFit="1" customWidth="1"/>
    <col min="13" max="13" width="16.83203125" style="1" customWidth="1"/>
    <col min="14" max="14" width="12.33203125" style="1" customWidth="1"/>
    <col min="15" max="15" width="15.5" style="1" bestFit="1" customWidth="1"/>
    <col min="16" max="16" width="12.6640625" style="1" customWidth="1"/>
    <col min="17" max="17" width="15.5" style="1" bestFit="1" customWidth="1"/>
    <col min="18" max="18" width="12.33203125" style="1" bestFit="1" customWidth="1"/>
    <col min="19" max="19" width="15" style="1" bestFit="1" customWidth="1"/>
    <col min="20" max="20" width="12.83203125" style="1" bestFit="1" customWidth="1"/>
    <col min="21" max="21" width="15" style="1" bestFit="1" customWidth="1"/>
    <col min="22" max="16384" width="9.1640625" style="1"/>
  </cols>
  <sheetData>
    <row r="1" spans="2:11" ht="16" thickBot="1"/>
    <row r="2" spans="2:11" ht="36.75" customHeight="1" thickBot="1">
      <c r="B2" s="140" t="s">
        <v>0</v>
      </c>
      <c r="C2" s="141"/>
      <c r="D2" s="141"/>
      <c r="E2" s="141"/>
      <c r="F2" s="141"/>
      <c r="G2" s="141"/>
      <c r="H2" s="141"/>
      <c r="I2" s="141"/>
      <c r="J2" s="141"/>
      <c r="K2" s="142"/>
    </row>
    <row r="3" spans="2:11" ht="49" thickBot="1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ht="16">
      <c r="B4" s="9">
        <v>1</v>
      </c>
      <c r="C4" s="10" t="s">
        <v>30</v>
      </c>
      <c r="D4" s="11" t="s">
        <v>27</v>
      </c>
      <c r="E4" s="12">
        <v>201000</v>
      </c>
      <c r="F4" s="12">
        <v>0</v>
      </c>
      <c r="G4" s="13" t="s">
        <v>11</v>
      </c>
      <c r="H4" s="14">
        <f>E4</f>
        <v>201000</v>
      </c>
      <c r="I4" s="15">
        <f>H4/H$14*100</f>
        <v>80.722891566265062</v>
      </c>
      <c r="J4" s="16">
        <f t="shared" ref="J4:J6" si="0">IF(I4=0,0,(E4-F4)/I4)</f>
        <v>2490</v>
      </c>
      <c r="K4" s="17">
        <f t="shared" ref="K4:K5" si="1">IF((E4-F4)=0,0,H4/(E4-F4))</f>
        <v>1</v>
      </c>
    </row>
    <row r="5" spans="2:11" ht="16">
      <c r="B5" s="9">
        <v>2</v>
      </c>
      <c r="C5" s="18" t="s">
        <v>31</v>
      </c>
      <c r="D5" s="19" t="s">
        <v>33</v>
      </c>
      <c r="E5" s="20">
        <v>9</v>
      </c>
      <c r="F5" s="20">
        <v>4.3099999999999996</v>
      </c>
      <c r="G5" s="13" t="s">
        <v>29</v>
      </c>
      <c r="H5" s="21">
        <v>36000</v>
      </c>
      <c r="I5" s="22">
        <f t="shared" ref="I5:I13" si="2">H5/H$14*100</f>
        <v>14.457831325301203</v>
      </c>
      <c r="J5" s="16">
        <f t="shared" si="0"/>
        <v>0.32439166666666674</v>
      </c>
      <c r="K5" s="17">
        <f t="shared" si="1"/>
        <v>7675.9061833688693</v>
      </c>
    </row>
    <row r="6" spans="2:11" ht="32">
      <c r="B6" s="9">
        <v>3</v>
      </c>
      <c r="C6" s="18" t="s">
        <v>32</v>
      </c>
      <c r="D6" s="19" t="s">
        <v>34</v>
      </c>
      <c r="E6" s="20">
        <v>45</v>
      </c>
      <c r="F6" s="20">
        <v>0</v>
      </c>
      <c r="G6" s="13" t="s">
        <v>28</v>
      </c>
      <c r="H6" s="21">
        <v>12000</v>
      </c>
      <c r="I6" s="22">
        <f t="shared" si="2"/>
        <v>4.8192771084337354</v>
      </c>
      <c r="J6" s="16">
        <f t="shared" si="0"/>
        <v>9.3374999999999986</v>
      </c>
      <c r="K6" s="17">
        <f>IF((E6-F6)=0,0,H6/(E6-F6))</f>
        <v>266.66666666666669</v>
      </c>
    </row>
    <row r="7" spans="2:11" ht="16">
      <c r="B7" s="9">
        <v>4</v>
      </c>
      <c r="C7" s="18" t="s">
        <v>12</v>
      </c>
      <c r="D7" s="19" t="s">
        <v>12</v>
      </c>
      <c r="E7" s="20">
        <v>0</v>
      </c>
      <c r="F7" s="20">
        <v>0</v>
      </c>
      <c r="G7" s="13" t="s">
        <v>28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ht="16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28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ht="16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28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ht="16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28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ht="16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28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ht="16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28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ht="16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28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>
      <c r="B14" s="27"/>
      <c r="C14" s="28" t="s">
        <v>13</v>
      </c>
      <c r="D14" s="29"/>
      <c r="E14" s="29"/>
      <c r="F14" s="29"/>
      <c r="G14" s="29"/>
      <c r="H14" s="30">
        <f>SUM(H4:H13)</f>
        <v>249000</v>
      </c>
      <c r="I14" s="31">
        <f>SUM(I4:I13)</f>
        <v>100</v>
      </c>
      <c r="J14" s="32"/>
      <c r="K14" s="33"/>
    </row>
    <row r="15" spans="2:11" ht="16" thickBot="1"/>
    <row r="16" spans="2:11" ht="35.25" customHeight="1">
      <c r="B16" s="172" t="s">
        <v>14</v>
      </c>
      <c r="C16" s="173"/>
      <c r="D16" s="173"/>
      <c r="E16" s="173"/>
      <c r="F16" s="173"/>
      <c r="G16" s="173"/>
      <c r="H16" s="173"/>
      <c r="I16" s="173"/>
      <c r="J16" s="174"/>
    </row>
    <row r="17" spans="2:10">
      <c r="B17" s="175" t="s">
        <v>1</v>
      </c>
      <c r="C17" s="145" t="s">
        <v>2</v>
      </c>
      <c r="D17" s="143" t="s">
        <v>15</v>
      </c>
      <c r="E17" s="177" t="s">
        <v>16</v>
      </c>
      <c r="F17" s="178"/>
      <c r="G17" s="179" t="s">
        <v>17</v>
      </c>
      <c r="H17" s="180"/>
      <c r="I17" s="181" t="s">
        <v>18</v>
      </c>
      <c r="J17" s="178"/>
    </row>
    <row r="18" spans="2:10">
      <c r="B18" s="176"/>
      <c r="C18" s="146"/>
      <c r="D18" s="144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>
      <c r="B19" s="34" cm="1">
        <f t="array" ref="B19:B28">B4:B13</f>
        <v>1</v>
      </c>
      <c r="C19" s="39" t="str" cm="1">
        <f t="array" ref="C19:C28">C4:C13</f>
        <v>Cena za predmet zákazky</v>
      </c>
      <c r="D19" s="40" cm="1">
        <f t="array" ref="D19:D28">I4:I13</f>
        <v>80.722891566265062</v>
      </c>
      <c r="E19" s="41">
        <v>30000</v>
      </c>
      <c r="F19" s="42">
        <f>IF(I4=100,"0",IF((E4-F4)=0,0,(IF(G4="čím menej, tým lepšie",(I4*(E4-E19)/(E4-F4)),(I4*(E19-F4)/(E4-F4))))))</f>
        <v>68.674698795180717</v>
      </c>
      <c r="G19" s="41">
        <v>15000</v>
      </c>
      <c r="H19" s="43">
        <f>IF(I4=100,"0",IF((E4-F4)=0,0,IF(G4="čím menej, tým lepšie",(I4*(E4-G19)/(E4-F4)),(I4*(G19-F4)/(E4-F4)))))</f>
        <v>74.698795180722897</v>
      </c>
      <c r="I19" s="41">
        <v>0</v>
      </c>
      <c r="J19" s="42">
        <f>IF(I4=100,"0",IF((E4-F4)=0,0,IF(G4="čím menej, tým lepšie",(I4*(E4-I19)/(E4-F4)),(I4*(I19-F4)/(E4-F4)))))</f>
        <v>80.722891566265062</v>
      </c>
    </row>
    <row r="20" spans="2:10" ht="15" customHeight="1">
      <c r="B20" s="34">
        <v>2</v>
      </c>
      <c r="C20" s="39" t="str">
        <v>Garantovaná hodinová mzda pracovníka</v>
      </c>
      <c r="D20" s="40">
        <v>14.457831325301203</v>
      </c>
      <c r="E20" s="41">
        <v>9</v>
      </c>
      <c r="F20" s="42">
        <f>IF(I5=100,"0",IF((E5-F5)=0,0,(IF(G5="čím menej, tým lepšie",(I5*(E5-E20)/(E5-F5)),(I5*(E20-F5)/(E5-F5))))))</f>
        <v>14.457831325301203</v>
      </c>
      <c r="G20" s="41">
        <v>8</v>
      </c>
      <c r="H20" s="43">
        <f t="shared" ref="H20:H28" si="5">IF(I5=100,"0",IF((E5-F5)=0,0,IF(G5="čím menej, tým lepšie",(I5*(E5-G20)/(E5-F5)),(I5*(G20-F5)/(E5-F5)))))</f>
        <v>11.375138078968325</v>
      </c>
      <c r="I20" s="41">
        <v>7</v>
      </c>
      <c r="J20" s="42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34">
        <v>3</v>
      </c>
      <c r="C21" s="39" t="str">
        <v>Skúsenosti zodpovedného zástupcu poskytovateľa služieb</v>
      </c>
      <c r="D21" s="40">
        <v>4.8192771084337354</v>
      </c>
      <c r="E21" s="41">
        <v>0</v>
      </c>
      <c r="F21" s="42">
        <f>IF(I6=100,"0",IF((E6-F6)=0,0,(IF(G6="čím menej, tým lepšie",(I6*(E6-E21)/(E6-F6)),(I6*(E21-F6)/(E6-F6))))))</f>
        <v>0</v>
      </c>
      <c r="G21" s="41">
        <v>0</v>
      </c>
      <c r="H21" s="43">
        <f t="shared" si="5"/>
        <v>0</v>
      </c>
      <c r="I21" s="41">
        <v>0</v>
      </c>
      <c r="J21" s="42">
        <f t="shared" si="6"/>
        <v>0</v>
      </c>
    </row>
    <row r="22" spans="2:10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6" thickBot="1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7" thickBot="1">
      <c r="B29" s="47"/>
      <c r="C29" s="48" t="s">
        <v>22</v>
      </c>
      <c r="D29" s="49">
        <f>SUM(_xlfn.ANCHORARRAY(D19))</f>
        <v>100</v>
      </c>
      <c r="E29" s="48"/>
      <c r="F29" s="50">
        <f>SUM(F19:F28)</f>
        <v>83.132530120481917</v>
      </c>
      <c r="G29" s="51"/>
      <c r="H29" s="50">
        <f t="shared" ref="H29:J29" si="8">SUM(H19:H28)</f>
        <v>86.073933259691216</v>
      </c>
      <c r="I29" s="51"/>
      <c r="J29" s="52">
        <f t="shared" si="8"/>
        <v>89.015336398900502</v>
      </c>
    </row>
    <row r="31" spans="2:10" ht="36.75" customHeight="1">
      <c r="B31" s="147" t="s">
        <v>23</v>
      </c>
      <c r="C31" s="148"/>
      <c r="D31" s="148"/>
      <c r="E31" s="148"/>
      <c r="F31" s="148"/>
      <c r="G31" s="148"/>
      <c r="H31" s="148"/>
      <c r="I31" s="148"/>
      <c r="J31" s="149"/>
    </row>
    <row r="32" spans="2:10">
      <c r="B32" s="150" t="s">
        <v>1</v>
      </c>
      <c r="C32" s="152" t="s">
        <v>2</v>
      </c>
      <c r="D32" s="153"/>
      <c r="E32" s="160" t="s">
        <v>16</v>
      </c>
      <c r="F32" s="161"/>
      <c r="G32" s="158" t="s">
        <v>17</v>
      </c>
      <c r="H32" s="159"/>
      <c r="I32" s="156" t="s">
        <v>18</v>
      </c>
      <c r="J32" s="157"/>
    </row>
    <row r="33" spans="2:10" ht="16">
      <c r="B33" s="151"/>
      <c r="C33" s="154"/>
      <c r="D33" s="155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>
      <c r="B34" s="59" cm="1">
        <f t="array" ref="B34:B43">B19:B28</f>
        <v>1</v>
      </c>
      <c r="C34" s="60" t="str" cm="1">
        <f t="array" ref="C34:C43">C19:C28</f>
        <v>Cena za predmet zákazky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>
      <c r="B35" s="59">
        <v>2</v>
      </c>
      <c r="C35" s="60" t="str">
        <v>Garantovaná hodinová mzda pracovníka</v>
      </c>
      <c r="D35" s="61"/>
      <c r="E35" s="62">
        <f>E20</f>
        <v>9</v>
      </c>
      <c r="F35" s="63">
        <f>IF(I5=100,"0",IF((E5-F5)=0,0,IF(G5="čím menej, tým lepšie",(-(E5-E35)*(H5/(E5-F5))),-(E35-F5)*(H5/(E5-F5)))))</f>
        <v>-36000</v>
      </c>
      <c r="G35" s="62">
        <f t="shared" ref="G35:G43" si="9">G20</f>
        <v>8</v>
      </c>
      <c r="H35" s="64">
        <f>IF(I5=100,"0",IF((E5-F5)=0,0,IF(G5="čím menej, tým lepšie",(-(E5-G35)*(H5/(E5-F5))),-(G35-F5)*(H5/(E5-F5)))))</f>
        <v>-28324.093816631132</v>
      </c>
      <c r="I35" s="62">
        <f t="shared" ref="I35:I43" si="10">I20</f>
        <v>7</v>
      </c>
      <c r="J35" s="65">
        <f>IF(I5=100,"0",IF((E5-F5)=0,0,IF(G5="čím menej, tým lepšie",(-(E5-I35)*(H5/(E5-F5))),-(I35-F5)*(H5/(E5-F5)))))</f>
        <v>-20648.18763326226</v>
      </c>
    </row>
    <row r="36" spans="2:10">
      <c r="B36" s="59">
        <v>3</v>
      </c>
      <c r="C36" s="60" t="str">
        <v>Skúsenosti zodpovedného zástupcu poskytovateľa služieb</v>
      </c>
      <c r="D36" s="61"/>
      <c r="E36" s="62">
        <f t="shared" ref="E36:E43" si="11">E21</f>
        <v>0</v>
      </c>
      <c r="F36" s="63">
        <f t="shared" ref="F36:F43" si="12">IF(I6=100,"0",IF((E6-F6)=0,0,IF(G6="čím menej, tým lepšie",(-(E6-E36)*(H6/(E6-F6))),-(E36-F6)*(H6/(E6-F6)))))</f>
        <v>0</v>
      </c>
      <c r="G36" s="62">
        <f t="shared" si="9"/>
        <v>0</v>
      </c>
      <c r="H36" s="64">
        <f t="shared" ref="H36:H43" si="13">IF(I6=100,"0",IF((E6-F6)=0,0,IF(G6="čím menej, tým lepšie",(-(E6-G36)*(H6/(E6-F6))),-(G36-F6)*(H6/(E6-F6)))))</f>
        <v>0</v>
      </c>
      <c r="I36" s="62">
        <f>I21</f>
        <v>0</v>
      </c>
      <c r="J36" s="65">
        <f t="shared" ref="J36:J43" si="14">IF(I6=100,"0",IF((E6-F6)=0,0,IF(G6="čím menej, tým lepšie",(-(E6-I36)*(H6/(E6-F6))),-(I36-F6)*(H6/(E6-F6)))))</f>
        <v>0</v>
      </c>
    </row>
    <row r="37" spans="2:10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6" thickBot="1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7" thickBot="1">
      <c r="B44" s="69"/>
      <c r="C44" s="70" t="s">
        <v>22</v>
      </c>
      <c r="D44" s="70"/>
      <c r="E44" s="70"/>
      <c r="F44" s="71">
        <f>SUM(F34:F43)</f>
        <v>-6000</v>
      </c>
      <c r="G44" s="71"/>
      <c r="H44" s="71">
        <f t="shared" ref="H44:J44" si="15">SUM(H34:H43)</f>
        <v>-13324.093816631132</v>
      </c>
      <c r="I44" s="71"/>
      <c r="J44" s="72">
        <f t="shared" si="15"/>
        <v>-20648.18763326226</v>
      </c>
    </row>
    <row r="45" spans="2:10" ht="16" thickBot="1"/>
    <row r="46" spans="2:10" ht="36" customHeight="1" thickBot="1">
      <c r="B46" s="182" t="s">
        <v>26</v>
      </c>
      <c r="C46" s="183"/>
      <c r="D46" s="183"/>
      <c r="E46" s="183"/>
      <c r="F46" s="183"/>
      <c r="G46" s="183"/>
      <c r="H46" s="183"/>
      <c r="I46" s="183"/>
      <c r="J46" s="184"/>
    </row>
    <row r="47" spans="2:10" ht="15.75" customHeight="1">
      <c r="B47" s="166" t="s">
        <v>1</v>
      </c>
      <c r="C47" s="162" t="s">
        <v>2</v>
      </c>
      <c r="D47" s="163"/>
      <c r="E47" s="166" t="s">
        <v>16</v>
      </c>
      <c r="F47" s="167"/>
      <c r="G47" s="168" t="s">
        <v>17</v>
      </c>
      <c r="H47" s="169"/>
      <c r="I47" s="170" t="s">
        <v>18</v>
      </c>
      <c r="J47" s="171"/>
    </row>
    <row r="48" spans="2:10" ht="16">
      <c r="B48" s="185"/>
      <c r="C48" s="164"/>
      <c r="D48" s="165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>
      <c r="B49" s="79" cm="1">
        <f t="array" ref="B49:B58">B34:B43</f>
        <v>1</v>
      </c>
      <c r="C49" s="80" t="str" cm="1">
        <f t="array" ref="C49:C58">C34:C43</f>
        <v>Cena za predmet zákazky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>
      <c r="B50" s="79">
        <v>2</v>
      </c>
      <c r="C50" s="80" t="str">
        <v>Garantovaná hodinová mzda pracovníka</v>
      </c>
      <c r="D50" s="81"/>
      <c r="E50" s="62">
        <f t="shared" ref="E50:E58" si="16">E20</f>
        <v>9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8</v>
      </c>
      <c r="H50" s="83">
        <f>IF(I5=100,"0",IF((E5-F5)=0,0,IF(G5="čím menej, tým lepšie",((G50-F5)*H5/(E5-F5)),(E5-G50)*(H5/(E5-F5)))))</f>
        <v>7675.9061833688693</v>
      </c>
      <c r="I50" s="62">
        <f t="shared" ref="I50:I58" si="18">I20</f>
        <v>7</v>
      </c>
      <c r="J50" s="84">
        <f>IF(I5=100,"0",IF((E5-F5)=0,0,IF(G5="čím menej, tým lepšie",((I50-F5)*H5/(E5-F5)),(E5-I50)*(H5/(E5-F5)))))</f>
        <v>15351.812366737739</v>
      </c>
    </row>
    <row r="51" spans="2:10">
      <c r="B51" s="79">
        <v>3</v>
      </c>
      <c r="C51" s="80" t="str">
        <v>Skúsenosti zodpovedného zástupcu poskytovateľa služieb</v>
      </c>
      <c r="D51" s="81"/>
      <c r="E51" s="62">
        <f t="shared" si="16"/>
        <v>0</v>
      </c>
      <c r="F51" s="82">
        <f t="shared" ref="F51:F58" si="19">IF(I6=100,"0",IF((E6-F6)=0,0,IF(G6="čím menej, tým lepšie",((E51-F6)*H6/(E6-F6)),(E6-E51)*(H6/(E6-F6)))))</f>
        <v>12000</v>
      </c>
      <c r="G51" s="62">
        <f t="shared" si="17"/>
        <v>0</v>
      </c>
      <c r="H51" s="83">
        <f t="shared" ref="H51:H58" si="20">IF(I6=100,"0",IF((E6-F6)=0,0,IF(G6="čím menej, tým lepšie",((G51-F6)*H6/(E6-F6)),(E6-G51)*(H6/(E6-F6)))))</f>
        <v>12000</v>
      </c>
      <c r="I51" s="62">
        <f t="shared" si="18"/>
        <v>0</v>
      </c>
      <c r="J51" s="84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6" thickBot="1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7" thickBot="1">
      <c r="B59" s="88"/>
      <c r="C59" s="89" t="s">
        <v>22</v>
      </c>
      <c r="D59" s="89"/>
      <c r="E59" s="89"/>
      <c r="F59" s="90">
        <f>SUM(F49:F58)</f>
        <v>42000</v>
      </c>
      <c r="G59" s="90"/>
      <c r="H59" s="90">
        <f t="shared" ref="H59:J59" si="22">SUM(H49:H58)</f>
        <v>34675.906183368868</v>
      </c>
      <c r="I59" s="90"/>
      <c r="J59" s="91">
        <f t="shared" si="22"/>
        <v>27351.812366737737</v>
      </c>
    </row>
    <row r="61" spans="2:10">
      <c r="C61" s="1"/>
      <c r="D61" s="1"/>
      <c r="E61" s="1"/>
      <c r="F61" s="1"/>
      <c r="G61" s="1"/>
      <c r="H61" s="1"/>
    </row>
    <row r="62" spans="2:10" ht="30.75" customHeight="1">
      <c r="C62" s="1"/>
      <c r="D62" s="1"/>
      <c r="E62" s="1"/>
      <c r="F62" s="1"/>
      <c r="G62" s="1"/>
      <c r="H62" s="1"/>
    </row>
    <row r="63" spans="2:10">
      <c r="C63" s="1"/>
      <c r="D63" s="1"/>
      <c r="E63" s="1"/>
      <c r="F63" s="1"/>
      <c r="G63" s="1"/>
      <c r="H63" s="1"/>
    </row>
    <row r="64" spans="2:10">
      <c r="C64" s="1"/>
      <c r="D64" s="1"/>
      <c r="E64" s="1"/>
      <c r="F64" s="1"/>
      <c r="G64" s="1"/>
      <c r="H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 ht="15.75" customHeight="1"/>
    <row r="73" s="1" customFormat="1" ht="15.75" customHeigh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FE86-C257-204B-A1EB-8533C32E540B}">
  <dimension ref="B1:F35"/>
  <sheetViews>
    <sheetView tabSelected="1" workbookViewId="0">
      <selection activeCell="B27" sqref="B27:F29"/>
    </sheetView>
  </sheetViews>
  <sheetFormatPr baseColWidth="10" defaultColWidth="10.83203125" defaultRowHeight="16"/>
  <cols>
    <col min="1" max="1" width="10.83203125" style="110"/>
    <col min="2" max="5" width="25.83203125" style="110" customWidth="1"/>
    <col min="6" max="6" width="30.83203125" style="110" customWidth="1"/>
    <col min="7" max="16384" width="10.83203125" style="110"/>
  </cols>
  <sheetData>
    <row r="1" spans="2:6" ht="17" thickBot="1"/>
    <row r="2" spans="2:6" ht="23">
      <c r="B2" s="197" t="s">
        <v>154</v>
      </c>
      <c r="C2" s="198"/>
      <c r="D2" s="198"/>
      <c r="E2" s="198"/>
      <c r="F2" s="199"/>
    </row>
    <row r="3" spans="2:6">
      <c r="B3" s="200" t="s">
        <v>156</v>
      </c>
      <c r="C3" s="201"/>
      <c r="D3" s="201"/>
      <c r="E3" s="201"/>
      <c r="F3" s="202"/>
    </row>
    <row r="4" spans="2:6">
      <c r="B4" s="203" t="s">
        <v>146</v>
      </c>
      <c r="C4" s="204"/>
      <c r="D4" s="205"/>
      <c r="E4" s="227"/>
      <c r="F4" s="228"/>
    </row>
    <row r="5" spans="2:6">
      <c r="B5" s="203" t="s">
        <v>147</v>
      </c>
      <c r="C5" s="204"/>
      <c r="D5" s="205"/>
      <c r="E5" s="227"/>
      <c r="F5" s="228"/>
    </row>
    <row r="6" spans="2:6">
      <c r="B6" s="206" t="s">
        <v>148</v>
      </c>
      <c r="C6" s="207"/>
      <c r="D6" s="208"/>
      <c r="E6" s="227"/>
      <c r="F6" s="228"/>
    </row>
    <row r="7" spans="2:6">
      <c r="B7" s="206" t="s">
        <v>149</v>
      </c>
      <c r="C7" s="207"/>
      <c r="D7" s="208"/>
      <c r="E7" s="227"/>
      <c r="F7" s="228"/>
    </row>
    <row r="8" spans="2:6">
      <c r="B8" s="206" t="s">
        <v>150</v>
      </c>
      <c r="C8" s="207"/>
      <c r="D8" s="208"/>
      <c r="E8" s="227"/>
      <c r="F8" s="228"/>
    </row>
    <row r="9" spans="2:6">
      <c r="B9" s="213" t="s">
        <v>151</v>
      </c>
      <c r="C9" s="214"/>
      <c r="D9" s="215"/>
      <c r="E9" s="227"/>
      <c r="F9" s="228"/>
    </row>
    <row r="10" spans="2:6" ht="17" thickBot="1">
      <c r="B10" s="216" t="s">
        <v>152</v>
      </c>
      <c r="C10" s="217"/>
      <c r="D10" s="218"/>
      <c r="E10" s="229"/>
      <c r="F10" s="230"/>
    </row>
    <row r="11" spans="2:6" ht="17" thickBot="1"/>
    <row r="12" spans="2:6" ht="30" customHeight="1">
      <c r="B12" s="192" t="s">
        <v>157</v>
      </c>
      <c r="C12" s="193"/>
      <c r="D12" s="193"/>
      <c r="E12" s="193"/>
      <c r="F12" s="194"/>
    </row>
    <row r="13" spans="2:6" ht="30" customHeight="1">
      <c r="B13" s="231" t="s">
        <v>158</v>
      </c>
      <c r="C13" s="232"/>
      <c r="D13" s="211">
        <f>'Cenová ponuka'!G32</f>
        <v>0</v>
      </c>
      <c r="E13" s="211"/>
      <c r="F13" s="212"/>
    </row>
    <row r="14" spans="2:6" ht="30" customHeight="1" thickBot="1">
      <c r="B14" s="209" t="s">
        <v>159</v>
      </c>
      <c r="C14" s="210"/>
      <c r="D14" s="233">
        <f>D13*1.2</f>
        <v>0</v>
      </c>
      <c r="E14" s="233"/>
      <c r="F14" s="234"/>
    </row>
    <row r="15" spans="2:6" ht="16" customHeight="1">
      <c r="B15" s="111"/>
      <c r="C15" s="111"/>
      <c r="D15" s="112"/>
      <c r="E15" s="112"/>
      <c r="F15" s="112"/>
    </row>
    <row r="16" spans="2:6" ht="16" customHeight="1" thickBot="1">
      <c r="B16" s="111"/>
      <c r="C16" s="111"/>
      <c r="D16" s="112"/>
      <c r="E16" s="112"/>
      <c r="F16" s="112"/>
    </row>
    <row r="17" spans="2:6" ht="23">
      <c r="B17" s="192" t="s">
        <v>160</v>
      </c>
      <c r="C17" s="193"/>
      <c r="D17" s="193"/>
      <c r="E17" s="193"/>
      <c r="F17" s="194"/>
    </row>
    <row r="18" spans="2:6" ht="40" customHeight="1">
      <c r="B18" s="195" t="s">
        <v>161</v>
      </c>
      <c r="C18" s="196"/>
      <c r="D18" s="196"/>
      <c r="E18" s="196"/>
      <c r="F18" s="235">
        <v>4.3099999999999996</v>
      </c>
    </row>
    <row r="19" spans="2:6" ht="34" customHeight="1" thickBot="1">
      <c r="B19" s="188" t="s">
        <v>162</v>
      </c>
      <c r="C19" s="189"/>
      <c r="D19" s="189"/>
      <c r="E19" s="189"/>
      <c r="F19" s="113">
        <f>(F18-4.31)*(40000/4.69)</f>
        <v>0</v>
      </c>
    </row>
    <row r="20" spans="2:6" ht="16" customHeight="1" thickBot="1">
      <c r="B20" s="114"/>
      <c r="C20" s="114"/>
      <c r="D20" s="114"/>
      <c r="E20" s="114"/>
      <c r="F20" s="115"/>
    </row>
    <row r="21" spans="2:6" ht="23">
      <c r="B21" s="192" t="s">
        <v>163</v>
      </c>
      <c r="C21" s="193"/>
      <c r="D21" s="193"/>
      <c r="E21" s="193"/>
      <c r="F21" s="194"/>
    </row>
    <row r="22" spans="2:6" ht="40" customHeight="1">
      <c r="B22" s="186" t="s">
        <v>164</v>
      </c>
      <c r="C22" s="187"/>
      <c r="D22" s="187"/>
      <c r="E22" s="187"/>
      <c r="F22" s="236">
        <v>45</v>
      </c>
    </row>
    <row r="23" spans="2:6" ht="34" customHeight="1" thickBot="1">
      <c r="B23" s="188" t="s">
        <v>165</v>
      </c>
      <c r="C23" s="189"/>
      <c r="D23" s="189"/>
      <c r="E23" s="189"/>
      <c r="F23" s="113">
        <f>F22*(12000/45)</f>
        <v>12000</v>
      </c>
    </row>
    <row r="24" spans="2:6" ht="17" thickBot="1"/>
    <row r="25" spans="2:6" ht="34" customHeight="1" thickBot="1">
      <c r="B25" s="190" t="s">
        <v>166</v>
      </c>
      <c r="C25" s="191"/>
      <c r="D25" s="191"/>
      <c r="E25" s="191"/>
      <c r="F25" s="116">
        <f>D13-F19-F23</f>
        <v>-12000</v>
      </c>
    </row>
    <row r="26" spans="2:6" ht="17" thickBot="1"/>
    <row r="27" spans="2:6">
      <c r="B27" s="237" t="s">
        <v>153</v>
      </c>
      <c r="C27" s="238"/>
      <c r="D27" s="238"/>
      <c r="E27" s="239"/>
      <c r="F27" s="239" t="s">
        <v>167</v>
      </c>
    </row>
    <row r="28" spans="2:6">
      <c r="B28" s="240"/>
      <c r="C28" s="241"/>
      <c r="D28" s="241"/>
      <c r="E28" s="242"/>
      <c r="F28" s="242"/>
    </row>
    <row r="29" spans="2:6" ht="17" thickBot="1">
      <c r="B29" s="243"/>
      <c r="C29" s="244"/>
      <c r="D29" s="244"/>
      <c r="E29" s="245"/>
      <c r="F29" s="245"/>
    </row>
    <row r="35" ht="16" customHeight="1"/>
  </sheetData>
  <sheetProtection algorithmName="SHA-512" hashValue="Hke8fzVFMlt4nyBuawhPV2C7ZjN+7NiQprNWVaxNQ+qqXWAh9R6Uqj+IZ/mp5GNsKmZYH6ae8ILYOy/FEe1yGg==" saltValue="SKBRJK/Hfhg/PN0d/0lHpw==" spinCount="100000" sheet="1" objects="1" scenarios="1"/>
  <mergeCells count="30">
    <mergeCell ref="B27:E29"/>
    <mergeCell ref="F27:F29"/>
    <mergeCell ref="B6:D6"/>
    <mergeCell ref="E6:F6"/>
    <mergeCell ref="B7:D7"/>
    <mergeCell ref="E7:F7"/>
    <mergeCell ref="B8:D8"/>
    <mergeCell ref="E8:F8"/>
    <mergeCell ref="B12:F12"/>
    <mergeCell ref="B13:C13"/>
    <mergeCell ref="B14:C14"/>
    <mergeCell ref="D13:F13"/>
    <mergeCell ref="B9:D9"/>
    <mergeCell ref="E9:F9"/>
    <mergeCell ref="B10:D10"/>
    <mergeCell ref="E10:F10"/>
    <mergeCell ref="B2:F2"/>
    <mergeCell ref="B3:F3"/>
    <mergeCell ref="B4:D4"/>
    <mergeCell ref="E4:F4"/>
    <mergeCell ref="B5:D5"/>
    <mergeCell ref="E5:F5"/>
    <mergeCell ref="B22:E22"/>
    <mergeCell ref="B23:E23"/>
    <mergeCell ref="B25:E25"/>
    <mergeCell ref="D14:F14"/>
    <mergeCell ref="B17:F17"/>
    <mergeCell ref="B18:E18"/>
    <mergeCell ref="B19:E19"/>
    <mergeCell ref="B21:F21"/>
  </mergeCells>
  <dataValidations count="2">
    <dataValidation type="list" allowBlank="1" showInputMessage="1" showErrorMessage="1" sqref="E9:F9" xr:uid="{B18E146A-1EA8-B843-B26B-47B11168E1D7}">
      <formula1>"Mikropodnik,Malý podnik,Stredný podnik"</formula1>
    </dataValidation>
    <dataValidation type="list" allowBlank="1" showInputMessage="1" showErrorMessage="1" sqref="E6:E8 F6:F7" xr:uid="{8FD1A2D5-FC35-A240-BED6-BF72E2F66518}">
      <formula1>"áno,nie"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3742A-B37C-534B-9C27-59038E0218A5}">
  <dimension ref="B2:D41"/>
  <sheetViews>
    <sheetView topLeftCell="A12" workbookViewId="0">
      <selection activeCell="D21" sqref="D21"/>
    </sheetView>
  </sheetViews>
  <sheetFormatPr baseColWidth="10" defaultRowHeight="15"/>
  <cols>
    <col min="3" max="3" width="31.5" style="99" customWidth="1"/>
    <col min="4" max="4" width="77.1640625" style="99" customWidth="1"/>
  </cols>
  <sheetData>
    <row r="2" spans="2:4" ht="40" customHeight="1">
      <c r="B2" s="106" t="s">
        <v>1</v>
      </c>
      <c r="C2" s="107" t="s">
        <v>109</v>
      </c>
      <c r="D2" s="107" t="s">
        <v>110</v>
      </c>
    </row>
    <row r="3" spans="2:4" ht="32">
      <c r="B3" s="101">
        <v>1</v>
      </c>
      <c r="C3" s="97" t="s">
        <v>87</v>
      </c>
      <c r="D3" s="95" t="s">
        <v>63</v>
      </c>
    </row>
    <row r="4" spans="2:4" ht="96">
      <c r="B4" s="101">
        <v>2</v>
      </c>
      <c r="C4" s="97" t="s">
        <v>88</v>
      </c>
      <c r="D4" s="95" t="s">
        <v>144</v>
      </c>
    </row>
    <row r="5" spans="2:4" ht="96">
      <c r="B5" s="101">
        <v>3</v>
      </c>
      <c r="C5" s="97" t="s">
        <v>94</v>
      </c>
      <c r="D5" s="97" t="s">
        <v>64</v>
      </c>
    </row>
    <row r="6" spans="2:4" ht="48">
      <c r="B6" s="101">
        <v>4</v>
      </c>
      <c r="C6" s="97" t="s">
        <v>65</v>
      </c>
      <c r="D6" s="95" t="s">
        <v>66</v>
      </c>
    </row>
    <row r="7" spans="2:4" ht="64">
      <c r="B7" s="101">
        <v>5</v>
      </c>
      <c r="C7" s="97" t="s">
        <v>67</v>
      </c>
      <c r="D7" s="95" t="s">
        <v>68</v>
      </c>
    </row>
    <row r="8" spans="2:4" ht="64">
      <c r="B8" s="101">
        <v>6</v>
      </c>
      <c r="C8" s="97" t="s">
        <v>41</v>
      </c>
      <c r="D8" s="95" t="s">
        <v>69</v>
      </c>
    </row>
    <row r="9" spans="2:4" ht="32">
      <c r="B9" s="101">
        <v>7</v>
      </c>
      <c r="C9" s="97" t="s">
        <v>42</v>
      </c>
      <c r="D9" s="95" t="s">
        <v>70</v>
      </c>
    </row>
    <row r="10" spans="2:4" ht="32">
      <c r="B10" s="101">
        <v>8</v>
      </c>
      <c r="C10" s="97" t="s">
        <v>43</v>
      </c>
      <c r="D10" s="95" t="s">
        <v>71</v>
      </c>
    </row>
    <row r="11" spans="2:4" ht="32">
      <c r="B11" s="101">
        <v>9</v>
      </c>
      <c r="C11" s="97" t="s">
        <v>44</v>
      </c>
      <c r="D11" s="95" t="s">
        <v>72</v>
      </c>
    </row>
    <row r="12" spans="2:4" ht="32">
      <c r="B12" s="101">
        <v>10</v>
      </c>
      <c r="C12" s="97" t="s">
        <v>45</v>
      </c>
      <c r="D12" s="98" t="s">
        <v>73</v>
      </c>
    </row>
    <row r="13" spans="2:4" ht="32">
      <c r="B13" s="101">
        <v>11</v>
      </c>
      <c r="C13" s="97" t="s">
        <v>46</v>
      </c>
      <c r="D13" s="95" t="s">
        <v>74</v>
      </c>
    </row>
    <row r="14" spans="2:4" ht="32">
      <c r="B14" s="101">
        <v>12</v>
      </c>
      <c r="C14" s="97" t="s">
        <v>47</v>
      </c>
      <c r="D14" s="95" t="s">
        <v>75</v>
      </c>
    </row>
    <row r="15" spans="2:4" ht="48">
      <c r="B15" s="101">
        <v>13</v>
      </c>
      <c r="C15" s="97" t="s">
        <v>48</v>
      </c>
      <c r="D15" s="95" t="s">
        <v>76</v>
      </c>
    </row>
    <row r="16" spans="2:4" ht="32">
      <c r="B16" s="101">
        <v>14</v>
      </c>
      <c r="C16" s="97" t="s">
        <v>49</v>
      </c>
      <c r="D16" s="95" t="s">
        <v>77</v>
      </c>
    </row>
    <row r="17" spans="2:4" ht="48">
      <c r="B17" s="101">
        <v>15</v>
      </c>
      <c r="C17" s="97" t="s">
        <v>104</v>
      </c>
      <c r="D17" s="95" t="s">
        <v>78</v>
      </c>
    </row>
    <row r="18" spans="2:4" ht="64">
      <c r="B18" s="101">
        <v>16</v>
      </c>
      <c r="C18" s="97" t="s">
        <v>50</v>
      </c>
      <c r="D18" s="95" t="s">
        <v>79</v>
      </c>
    </row>
    <row r="19" spans="2:4" ht="64">
      <c r="B19" s="101">
        <v>17</v>
      </c>
      <c r="C19" s="97" t="s">
        <v>51</v>
      </c>
      <c r="D19" s="95" t="s">
        <v>80</v>
      </c>
    </row>
    <row r="20" spans="2:4" ht="128">
      <c r="B20" s="101">
        <v>18</v>
      </c>
      <c r="C20" s="97" t="s">
        <v>90</v>
      </c>
      <c r="D20" s="95" t="s">
        <v>92</v>
      </c>
    </row>
    <row r="21" spans="2:4" ht="144">
      <c r="B21" s="101">
        <v>19</v>
      </c>
      <c r="C21" s="97" t="s">
        <v>91</v>
      </c>
      <c r="D21" s="95" t="s">
        <v>93</v>
      </c>
    </row>
    <row r="22" spans="2:4" ht="80">
      <c r="B22" s="101">
        <v>20</v>
      </c>
      <c r="C22" s="97" t="s">
        <v>52</v>
      </c>
      <c r="D22" s="97" t="s">
        <v>81</v>
      </c>
    </row>
    <row r="23" spans="2:4" ht="80">
      <c r="B23" s="101">
        <v>21</v>
      </c>
      <c r="C23" s="97" t="s">
        <v>53</v>
      </c>
      <c r="D23" s="97" t="s">
        <v>82</v>
      </c>
    </row>
    <row r="24" spans="2:4" ht="48">
      <c r="B24" s="101">
        <v>22</v>
      </c>
      <c r="C24" s="94" t="s">
        <v>54</v>
      </c>
      <c r="D24" s="95" t="s">
        <v>55</v>
      </c>
    </row>
    <row r="25" spans="2:4" ht="16">
      <c r="B25" s="101">
        <v>23</v>
      </c>
      <c r="C25" s="97" t="s">
        <v>56</v>
      </c>
      <c r="D25" s="96" t="s">
        <v>83</v>
      </c>
    </row>
    <row r="26" spans="2:4" ht="16">
      <c r="B26" s="101">
        <v>24</v>
      </c>
      <c r="C26" s="97" t="s">
        <v>39</v>
      </c>
      <c r="D26" s="95" t="s">
        <v>84</v>
      </c>
    </row>
    <row r="27" spans="2:4" ht="48">
      <c r="B27" s="101">
        <v>25</v>
      </c>
      <c r="C27" s="97" t="s">
        <v>57</v>
      </c>
      <c r="D27" s="97" t="s">
        <v>85</v>
      </c>
    </row>
    <row r="28" spans="2:4" ht="32">
      <c r="B28" s="101">
        <v>26</v>
      </c>
      <c r="C28" s="97" t="s">
        <v>58</v>
      </c>
      <c r="D28" s="97" t="s">
        <v>86</v>
      </c>
    </row>
    <row r="29" spans="2:4" ht="48">
      <c r="B29" s="101">
        <v>27</v>
      </c>
      <c r="C29" s="94" t="s">
        <v>59</v>
      </c>
      <c r="D29" s="95" t="s">
        <v>60</v>
      </c>
    </row>
    <row r="30" spans="2:4">
      <c r="B30" s="101">
        <v>28</v>
      </c>
      <c r="C30" s="94" t="s">
        <v>61</v>
      </c>
      <c r="D30" s="96" t="s">
        <v>89</v>
      </c>
    </row>
    <row r="31" spans="2:4" ht="32">
      <c r="B31" s="101">
        <v>29</v>
      </c>
      <c r="C31" s="94" t="s">
        <v>62</v>
      </c>
      <c r="D31" s="95" t="s">
        <v>145</v>
      </c>
    </row>
    <row r="32" spans="2:4" ht="16">
      <c r="B32" s="101">
        <v>30</v>
      </c>
      <c r="C32" s="97" t="s">
        <v>95</v>
      </c>
      <c r="D32" s="97" t="s">
        <v>96</v>
      </c>
    </row>
    <row r="33" spans="2:4" ht="16">
      <c r="B33" s="101">
        <v>31</v>
      </c>
      <c r="C33" s="100" t="s">
        <v>97</v>
      </c>
      <c r="D33" s="97" t="s">
        <v>111</v>
      </c>
    </row>
    <row r="34" spans="2:4" ht="64">
      <c r="B34" s="101">
        <v>32</v>
      </c>
      <c r="C34" s="97" t="s">
        <v>113</v>
      </c>
      <c r="D34" s="97" t="s">
        <v>114</v>
      </c>
    </row>
    <row r="35" spans="2:4" ht="32">
      <c r="B35" s="101">
        <v>33</v>
      </c>
      <c r="C35" s="97" t="s">
        <v>116</v>
      </c>
      <c r="D35" s="97" t="s">
        <v>72</v>
      </c>
    </row>
    <row r="36" spans="2:4" ht="32">
      <c r="B36" s="101">
        <v>34</v>
      </c>
      <c r="C36" s="97" t="s">
        <v>118</v>
      </c>
      <c r="D36" s="97" t="s">
        <v>119</v>
      </c>
    </row>
    <row r="37" spans="2:4" ht="32">
      <c r="B37" s="101">
        <v>35</v>
      </c>
      <c r="C37" s="97" t="s">
        <v>122</v>
      </c>
      <c r="D37" s="95" t="s">
        <v>123</v>
      </c>
    </row>
    <row r="38" spans="2:4" ht="128">
      <c r="B38" s="101">
        <v>36</v>
      </c>
      <c r="C38" s="97" t="s">
        <v>124</v>
      </c>
      <c r="D38" s="95" t="s">
        <v>125</v>
      </c>
    </row>
    <row r="39" spans="2:4" ht="48">
      <c r="B39" s="101">
        <v>37</v>
      </c>
      <c r="C39" s="97" t="s">
        <v>130</v>
      </c>
      <c r="D39" s="95" t="s">
        <v>131</v>
      </c>
    </row>
    <row r="40" spans="2:4" ht="48">
      <c r="B40" s="101">
        <v>38</v>
      </c>
      <c r="C40" s="97" t="s">
        <v>133</v>
      </c>
      <c r="D40" s="97" t="s">
        <v>134</v>
      </c>
    </row>
    <row r="41" spans="2:4" ht="16">
      <c r="B41" s="101">
        <v>39</v>
      </c>
      <c r="C41" s="97" t="s">
        <v>135</v>
      </c>
      <c r="D41" s="97" t="s">
        <v>143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D0F3-D066-E64E-87D3-B82DF843D63D}">
  <dimension ref="B1:L32"/>
  <sheetViews>
    <sheetView workbookViewId="0">
      <selection activeCell="F5" sqref="F5:F31"/>
    </sheetView>
  </sheetViews>
  <sheetFormatPr baseColWidth="10" defaultRowHeight="15"/>
  <cols>
    <col min="2" max="2" width="10.83203125" style="135"/>
    <col min="3" max="3" width="50.83203125" style="99" customWidth="1"/>
    <col min="4" max="5" width="20.83203125" style="105" customWidth="1"/>
    <col min="6" max="8" width="20.83203125" customWidth="1"/>
  </cols>
  <sheetData>
    <row r="1" spans="2:12" ht="16" thickBot="1"/>
    <row r="2" spans="2:12" s="93" customFormat="1" ht="55" customHeight="1" thickBot="1">
      <c r="B2" s="136"/>
      <c r="C2" s="222" t="s">
        <v>155</v>
      </c>
      <c r="D2" s="223"/>
      <c r="E2" s="223"/>
      <c r="F2" s="223"/>
      <c r="G2" s="223"/>
      <c r="H2" s="224"/>
      <c r="I2" s="109"/>
      <c r="J2" s="109"/>
      <c r="K2" s="109"/>
      <c r="L2" s="109"/>
    </row>
    <row r="3" spans="2:12" s="102" customFormat="1" ht="16">
      <c r="B3" s="110"/>
      <c r="C3" s="103"/>
      <c r="D3" s="104"/>
      <c r="E3" s="104"/>
    </row>
    <row r="4" spans="2:12" s="104" customFormat="1" ht="40" customHeight="1">
      <c r="B4" s="137"/>
      <c r="C4" s="117" t="s">
        <v>107</v>
      </c>
      <c r="D4" s="117" t="s">
        <v>112</v>
      </c>
      <c r="E4" s="118" t="s">
        <v>108</v>
      </c>
      <c r="F4" s="117" t="s">
        <v>37</v>
      </c>
      <c r="G4" s="118" t="s">
        <v>40</v>
      </c>
      <c r="H4" s="117" t="s">
        <v>142</v>
      </c>
    </row>
    <row r="5" spans="2:12" s="92" customFormat="1" ht="55" customHeight="1">
      <c r="B5" s="138">
        <v>1</v>
      </c>
      <c r="C5" s="119" t="s">
        <v>99</v>
      </c>
      <c r="D5" s="120">
        <v>60000</v>
      </c>
      <c r="E5" s="121" t="s">
        <v>35</v>
      </c>
      <c r="F5" s="225"/>
      <c r="G5" s="122">
        <f>F5*D5</f>
        <v>0</v>
      </c>
      <c r="H5" s="123">
        <f>G5*1.2</f>
        <v>0</v>
      </c>
    </row>
    <row r="6" spans="2:12" s="102" customFormat="1" ht="55" customHeight="1">
      <c r="B6" s="110">
        <v>2</v>
      </c>
      <c r="C6" s="124" t="s">
        <v>100</v>
      </c>
      <c r="D6" s="125">
        <v>3000</v>
      </c>
      <c r="E6" s="126" t="s">
        <v>36</v>
      </c>
      <c r="F6" s="226"/>
      <c r="G6" s="122">
        <f>F6*D6</f>
        <v>0</v>
      </c>
      <c r="H6" s="123">
        <f>G6*1.2</f>
        <v>0</v>
      </c>
    </row>
    <row r="7" spans="2:12" s="102" customFormat="1" ht="55" customHeight="1">
      <c r="B7" s="110">
        <v>3</v>
      </c>
      <c r="C7" s="124" t="s">
        <v>101</v>
      </c>
      <c r="D7" s="125">
        <v>3492</v>
      </c>
      <c r="E7" s="126" t="s">
        <v>35</v>
      </c>
      <c r="F7" s="226"/>
      <c r="G7" s="122">
        <f t="shared" ref="G7:G31" si="0">F7*D7</f>
        <v>0</v>
      </c>
      <c r="H7" s="123">
        <f t="shared" ref="H7:H32" si="1">G7*1.2</f>
        <v>0</v>
      </c>
    </row>
    <row r="8" spans="2:12" s="102" customFormat="1" ht="55" customHeight="1">
      <c r="B8" s="138">
        <v>4</v>
      </c>
      <c r="C8" s="127" t="s">
        <v>102</v>
      </c>
      <c r="D8" s="125">
        <v>5400</v>
      </c>
      <c r="E8" s="126" t="s">
        <v>35</v>
      </c>
      <c r="F8" s="226"/>
      <c r="G8" s="122">
        <f t="shared" si="0"/>
        <v>0</v>
      </c>
      <c r="H8" s="123">
        <f t="shared" si="1"/>
        <v>0</v>
      </c>
    </row>
    <row r="9" spans="2:12" s="102" customFormat="1" ht="55" customHeight="1">
      <c r="B9" s="110">
        <v>5</v>
      </c>
      <c r="C9" s="127" t="s">
        <v>103</v>
      </c>
      <c r="D9" s="125">
        <v>7200</v>
      </c>
      <c r="E9" s="126" t="s">
        <v>35</v>
      </c>
      <c r="F9" s="226"/>
      <c r="G9" s="122">
        <f t="shared" si="0"/>
        <v>0</v>
      </c>
      <c r="H9" s="123">
        <f t="shared" si="1"/>
        <v>0</v>
      </c>
    </row>
    <row r="10" spans="2:12" s="102" customFormat="1" ht="55" customHeight="1">
      <c r="B10" s="110">
        <v>6</v>
      </c>
      <c r="C10" s="128" t="s">
        <v>97</v>
      </c>
      <c r="D10" s="125">
        <v>5810</v>
      </c>
      <c r="E10" s="126" t="s">
        <v>35</v>
      </c>
      <c r="F10" s="226"/>
      <c r="G10" s="122">
        <f t="shared" si="0"/>
        <v>0</v>
      </c>
      <c r="H10" s="123">
        <f t="shared" si="1"/>
        <v>0</v>
      </c>
    </row>
    <row r="11" spans="2:12" s="102" customFormat="1" ht="55" customHeight="1">
      <c r="B11" s="138">
        <v>7</v>
      </c>
      <c r="C11" s="128" t="s">
        <v>98</v>
      </c>
      <c r="D11" s="125">
        <v>288</v>
      </c>
      <c r="E11" s="126" t="s">
        <v>36</v>
      </c>
      <c r="F11" s="226"/>
      <c r="G11" s="122">
        <f t="shared" si="0"/>
        <v>0</v>
      </c>
      <c r="H11" s="123">
        <f t="shared" si="1"/>
        <v>0</v>
      </c>
    </row>
    <row r="12" spans="2:12" s="102" customFormat="1" ht="55" customHeight="1">
      <c r="B12" s="110">
        <v>8</v>
      </c>
      <c r="C12" s="129" t="s">
        <v>105</v>
      </c>
      <c r="D12" s="125">
        <v>2850</v>
      </c>
      <c r="E12" s="126" t="s">
        <v>35</v>
      </c>
      <c r="F12" s="226"/>
      <c r="G12" s="122">
        <f t="shared" si="0"/>
        <v>0</v>
      </c>
      <c r="H12" s="123">
        <f t="shared" si="1"/>
        <v>0</v>
      </c>
    </row>
    <row r="13" spans="2:12" s="102" customFormat="1" ht="55" customHeight="1">
      <c r="B13" s="110">
        <v>9</v>
      </c>
      <c r="C13" s="129" t="s">
        <v>105</v>
      </c>
      <c r="D13" s="125">
        <v>1100</v>
      </c>
      <c r="E13" s="126" t="s">
        <v>129</v>
      </c>
      <c r="F13" s="226"/>
      <c r="G13" s="122">
        <f t="shared" si="0"/>
        <v>0</v>
      </c>
      <c r="H13" s="123">
        <f t="shared" si="1"/>
        <v>0</v>
      </c>
    </row>
    <row r="14" spans="2:12" s="102" customFormat="1" ht="55" customHeight="1">
      <c r="B14" s="138">
        <v>10</v>
      </c>
      <c r="C14" s="129" t="s">
        <v>106</v>
      </c>
      <c r="D14" s="125">
        <v>180</v>
      </c>
      <c r="E14" s="126" t="s">
        <v>36</v>
      </c>
      <c r="F14" s="226"/>
      <c r="G14" s="122">
        <f t="shared" si="0"/>
        <v>0</v>
      </c>
      <c r="H14" s="123">
        <f t="shared" si="1"/>
        <v>0</v>
      </c>
    </row>
    <row r="15" spans="2:12" s="102" customFormat="1" ht="55" customHeight="1">
      <c r="B15" s="110">
        <v>11</v>
      </c>
      <c r="C15" s="129" t="s">
        <v>106</v>
      </c>
      <c r="D15" s="125">
        <v>500</v>
      </c>
      <c r="E15" s="126" t="s">
        <v>129</v>
      </c>
      <c r="F15" s="226"/>
      <c r="G15" s="122">
        <f t="shared" si="0"/>
        <v>0</v>
      </c>
      <c r="H15" s="123">
        <f t="shared" si="1"/>
        <v>0</v>
      </c>
    </row>
    <row r="16" spans="2:12" s="102" customFormat="1" ht="108" customHeight="1">
      <c r="B16" s="110">
        <v>12</v>
      </c>
      <c r="C16" s="130" t="s">
        <v>115</v>
      </c>
      <c r="D16" s="125">
        <v>600</v>
      </c>
      <c r="E16" s="126" t="s">
        <v>38</v>
      </c>
      <c r="F16" s="226"/>
      <c r="G16" s="122">
        <f t="shared" si="0"/>
        <v>0</v>
      </c>
      <c r="H16" s="123">
        <f t="shared" si="1"/>
        <v>0</v>
      </c>
    </row>
    <row r="17" spans="2:10" s="102" customFormat="1" ht="55" customHeight="1">
      <c r="B17" s="138">
        <v>13</v>
      </c>
      <c r="C17" s="129" t="s">
        <v>168</v>
      </c>
      <c r="D17" s="125">
        <v>1350</v>
      </c>
      <c r="E17" s="126" t="s">
        <v>38</v>
      </c>
      <c r="F17" s="226"/>
      <c r="G17" s="122">
        <f t="shared" si="0"/>
        <v>0</v>
      </c>
      <c r="H17" s="123">
        <f t="shared" si="1"/>
        <v>0</v>
      </c>
    </row>
    <row r="18" spans="2:10" s="102" customFormat="1" ht="55" customHeight="1">
      <c r="B18" s="110">
        <v>14</v>
      </c>
      <c r="C18" s="131" t="s">
        <v>117</v>
      </c>
      <c r="D18" s="125">
        <v>4500</v>
      </c>
      <c r="E18" s="126" t="s">
        <v>38</v>
      </c>
      <c r="F18" s="226"/>
      <c r="G18" s="122">
        <f t="shared" si="0"/>
        <v>0</v>
      </c>
      <c r="H18" s="123">
        <f t="shared" si="1"/>
        <v>0</v>
      </c>
    </row>
    <row r="19" spans="2:10" s="102" customFormat="1" ht="55" customHeight="1">
      <c r="B19" s="110">
        <v>15</v>
      </c>
      <c r="C19" s="129" t="s">
        <v>120</v>
      </c>
      <c r="D19" s="125">
        <v>1100</v>
      </c>
      <c r="E19" s="126" t="s">
        <v>38</v>
      </c>
      <c r="F19" s="226"/>
      <c r="G19" s="122">
        <f t="shared" si="0"/>
        <v>0</v>
      </c>
      <c r="H19" s="123">
        <f t="shared" si="1"/>
        <v>0</v>
      </c>
    </row>
    <row r="20" spans="2:10" s="102" customFormat="1" ht="55" customHeight="1">
      <c r="B20" s="138">
        <v>16</v>
      </c>
      <c r="C20" s="131" t="s">
        <v>121</v>
      </c>
      <c r="D20" s="125">
        <v>2300</v>
      </c>
      <c r="E20" s="126" t="s">
        <v>38</v>
      </c>
      <c r="F20" s="226"/>
      <c r="G20" s="122">
        <f t="shared" si="0"/>
        <v>0</v>
      </c>
      <c r="H20" s="123">
        <f t="shared" si="1"/>
        <v>0</v>
      </c>
    </row>
    <row r="21" spans="2:10" s="102" customFormat="1" ht="55" customHeight="1">
      <c r="B21" s="110">
        <v>17</v>
      </c>
      <c r="C21" s="132" t="s">
        <v>126</v>
      </c>
      <c r="D21" s="125">
        <v>4500</v>
      </c>
      <c r="E21" s="126" t="s">
        <v>38</v>
      </c>
      <c r="F21" s="226"/>
      <c r="G21" s="122">
        <f t="shared" si="0"/>
        <v>0</v>
      </c>
      <c r="H21" s="123">
        <f t="shared" si="1"/>
        <v>0</v>
      </c>
    </row>
    <row r="22" spans="2:10" s="102" customFormat="1" ht="55" customHeight="1">
      <c r="B22" s="110">
        <v>18</v>
      </c>
      <c r="C22" s="132" t="s">
        <v>127</v>
      </c>
      <c r="D22" s="125">
        <v>2300</v>
      </c>
      <c r="E22" s="126" t="s">
        <v>38</v>
      </c>
      <c r="F22" s="226"/>
      <c r="G22" s="122">
        <f t="shared" si="0"/>
        <v>0</v>
      </c>
      <c r="H22" s="123">
        <f t="shared" si="1"/>
        <v>0</v>
      </c>
    </row>
    <row r="23" spans="2:10" s="102" customFormat="1" ht="55" customHeight="1">
      <c r="B23" s="138">
        <v>19</v>
      </c>
      <c r="C23" s="132" t="s">
        <v>128</v>
      </c>
      <c r="D23" s="125">
        <v>432</v>
      </c>
      <c r="E23" s="126" t="s">
        <v>129</v>
      </c>
      <c r="F23" s="226"/>
      <c r="G23" s="122">
        <f t="shared" si="0"/>
        <v>0</v>
      </c>
      <c r="H23" s="123">
        <f t="shared" si="1"/>
        <v>0</v>
      </c>
    </row>
    <row r="24" spans="2:10" s="102" customFormat="1" ht="55" customHeight="1">
      <c r="B24" s="110">
        <v>20</v>
      </c>
      <c r="C24" s="132" t="s">
        <v>132</v>
      </c>
      <c r="D24" s="125">
        <v>1152</v>
      </c>
      <c r="E24" s="126" t="s">
        <v>38</v>
      </c>
      <c r="F24" s="226"/>
      <c r="G24" s="122">
        <f t="shared" si="0"/>
        <v>0</v>
      </c>
      <c r="H24" s="123">
        <f t="shared" si="1"/>
        <v>0</v>
      </c>
    </row>
    <row r="25" spans="2:10" s="102" customFormat="1" ht="55" customHeight="1">
      <c r="B25" s="110">
        <v>21</v>
      </c>
      <c r="C25" s="132" t="s">
        <v>136</v>
      </c>
      <c r="D25" s="125">
        <v>4500</v>
      </c>
      <c r="E25" s="126" t="s">
        <v>38</v>
      </c>
      <c r="F25" s="226"/>
      <c r="G25" s="122">
        <f t="shared" si="0"/>
        <v>0</v>
      </c>
      <c r="H25" s="123">
        <f t="shared" si="1"/>
        <v>0</v>
      </c>
    </row>
    <row r="26" spans="2:10" s="102" customFormat="1" ht="55" customHeight="1">
      <c r="B26" s="138">
        <v>22</v>
      </c>
      <c r="C26" s="132" t="s">
        <v>137</v>
      </c>
      <c r="D26" s="125">
        <v>120000</v>
      </c>
      <c r="E26" s="126" t="s">
        <v>35</v>
      </c>
      <c r="F26" s="226"/>
      <c r="G26" s="122">
        <f t="shared" si="0"/>
        <v>0</v>
      </c>
      <c r="H26" s="123">
        <f t="shared" si="1"/>
        <v>0</v>
      </c>
    </row>
    <row r="27" spans="2:10" s="102" customFormat="1" ht="55" customHeight="1">
      <c r="B27" s="110">
        <v>23</v>
      </c>
      <c r="C27" s="132" t="s">
        <v>138</v>
      </c>
      <c r="D27" s="125">
        <v>2400</v>
      </c>
      <c r="E27" s="126" t="s">
        <v>35</v>
      </c>
      <c r="F27" s="226"/>
      <c r="G27" s="122">
        <f t="shared" si="0"/>
        <v>0</v>
      </c>
      <c r="H27" s="123">
        <f t="shared" si="1"/>
        <v>0</v>
      </c>
    </row>
    <row r="28" spans="2:10" s="102" customFormat="1" ht="55" customHeight="1">
      <c r="B28" s="110">
        <v>24</v>
      </c>
      <c r="C28" s="132" t="s">
        <v>139</v>
      </c>
      <c r="D28" s="125">
        <v>900</v>
      </c>
      <c r="E28" s="126" t="s">
        <v>35</v>
      </c>
      <c r="F28" s="226"/>
      <c r="G28" s="122">
        <f t="shared" si="0"/>
        <v>0</v>
      </c>
      <c r="H28" s="123">
        <f t="shared" si="1"/>
        <v>0</v>
      </c>
    </row>
    <row r="29" spans="2:10" s="102" customFormat="1" ht="55" customHeight="1">
      <c r="B29" s="138">
        <v>25</v>
      </c>
      <c r="C29" s="132" t="s">
        <v>140</v>
      </c>
      <c r="D29" s="125">
        <v>300</v>
      </c>
      <c r="E29" s="126" t="s">
        <v>35</v>
      </c>
      <c r="F29" s="226"/>
      <c r="G29" s="122">
        <f t="shared" si="0"/>
        <v>0</v>
      </c>
      <c r="H29" s="123">
        <f t="shared" si="1"/>
        <v>0</v>
      </c>
    </row>
    <row r="30" spans="2:10" s="102" customFormat="1" ht="55" customHeight="1">
      <c r="B30" s="110">
        <v>26</v>
      </c>
      <c r="C30" s="132" t="s">
        <v>169</v>
      </c>
      <c r="D30" s="125">
        <v>2300</v>
      </c>
      <c r="E30" s="126" t="s">
        <v>129</v>
      </c>
      <c r="F30" s="226"/>
      <c r="G30" s="122">
        <f t="shared" si="0"/>
        <v>0</v>
      </c>
      <c r="H30" s="123">
        <f t="shared" si="1"/>
        <v>0</v>
      </c>
    </row>
    <row r="31" spans="2:10" s="102" customFormat="1" ht="55" customHeight="1">
      <c r="B31" s="110">
        <v>27</v>
      </c>
      <c r="C31" s="132" t="s">
        <v>141</v>
      </c>
      <c r="D31" s="125">
        <v>1400</v>
      </c>
      <c r="E31" s="126" t="s">
        <v>35</v>
      </c>
      <c r="F31" s="226"/>
      <c r="G31" s="122">
        <f t="shared" si="0"/>
        <v>0</v>
      </c>
      <c r="H31" s="123">
        <f t="shared" si="1"/>
        <v>0</v>
      </c>
    </row>
    <row r="32" spans="2:10" ht="40" customHeight="1">
      <c r="B32" s="139"/>
      <c r="C32" s="219" t="s">
        <v>22</v>
      </c>
      <c r="D32" s="220"/>
      <c r="E32" s="220"/>
      <c r="F32" s="221"/>
      <c r="G32" s="133">
        <f>SUM(G5:G31)</f>
        <v>0</v>
      </c>
      <c r="H32" s="134">
        <f t="shared" si="1"/>
        <v>0</v>
      </c>
      <c r="I32" s="108"/>
      <c r="J32" s="108"/>
    </row>
  </sheetData>
  <sheetProtection algorithmName="SHA-512" hashValue="OHhajNRiimK0F7X7NlRmLbNGOLOMx8fXOhpLtwzIswAcb/DG57FsyhV7rWaD9FSVnOfYVJ53bEVsjVuedW0CbQ==" saltValue="kN6gdIsCrvVPVwgBrSjuMw==" spinCount="100000" sheet="1" objects="1" scenarios="1"/>
  <mergeCells count="2">
    <mergeCell ref="C32:F32"/>
    <mergeCell ref="C2:H2"/>
  </mergeCells>
  <dataValidations count="1">
    <dataValidation type="list" allowBlank="1" showInputMessage="1" showErrorMessage="1" sqref="E5" xr:uid="{4CF83770-047A-C343-9C78-7AA1BDC8EF73}">
      <formula1>"m2, ks, súbor,hod."</formula1>
    </dataValidation>
  </dataValidation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Props1.xml><?xml version="1.0" encoding="utf-8"?>
<ds:datastoreItem xmlns:ds="http://schemas.openxmlformats.org/officeDocument/2006/customXml" ds:itemID="{09C5A26B-E7BA-4353-815F-27780AE88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b851f6ae-ae00-4f5e-81ad-6a76ccf99225"/>
    <ds:schemaRef ds:uri="http://purl.org/dc/dcmitype/"/>
    <ds:schemaRef ds:uri="http://schemas.microsoft.com/office/2006/metadata/properties"/>
    <ds:schemaRef ds:uri="e268c47e-392d-4bda-be85-a5756f4dce8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Zákl. nastavenie</vt:lpstr>
      <vt:lpstr>Návrh na plnenie kritérií</vt:lpstr>
      <vt:lpstr>Opis činností</vt:lpstr>
      <vt:lpstr>Cenová ponuka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dcterms:created xsi:type="dcterms:W3CDTF">2022-09-22T09:41:16Z</dcterms:created>
  <dcterms:modified xsi:type="dcterms:W3CDTF">2024-10-15T09:26:17Z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