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erobs/Desktop/VO 2024/38. Podkonice/2. Výzva a SP/"/>
    </mc:Choice>
  </mc:AlternateContent>
  <xr:revisionPtr revIDLastSave="0" documentId="13_ncr:1_{C43D0445-0D7D-0142-9CD1-1420E37473F5}" xr6:coauthVersionLast="47" xr6:coauthVersionMax="47" xr10:uidLastSave="{00000000-0000-0000-0000-000000000000}"/>
  <bookViews>
    <workbookView xWindow="1500" yWindow="740" windowWidth="24960" windowHeight="17140" activeTab="1" xr2:uid="{00000000-000D-0000-FFFF-FFFF00000000}"/>
  </bookViews>
  <sheets>
    <sheet name="Rekapitulácia stavby" sheetId="1" r:id="rId1"/>
    <sheet name="SO 01 - Lesná cesta kateg..." sheetId="2" r:id="rId2"/>
  </sheets>
  <definedNames>
    <definedName name="_xlnm._FilterDatabase" localSheetId="1" hidden="1">'SO 01 - Lesná cesta kateg...'!$C$117:$K$203</definedName>
    <definedName name="_xlnm.Print_Titles" localSheetId="0">'Rekapitulácia stavby'!$92:$92</definedName>
    <definedName name="_xlnm.Print_Titles" localSheetId="1">'SO 01 - Lesná cesta kateg...'!$117:$117</definedName>
    <definedName name="_xlnm.Print_Area" localSheetId="0">'Rekapitulácia stavby'!$D$4:$AO$76,'Rekapitulácia stavby'!$C$82:$AQ$96</definedName>
    <definedName name="_xlnm.Print_Area" localSheetId="1">'SO 01 - Lesná cesta kateg...'!$C$4:$J$76,'SO 01 - Lesná cesta kateg...'!$C$105:$J$203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/>
  <c r="J35" i="2"/>
  <c r="AX95" i="1"/>
  <c r="BI203" i="2"/>
  <c r="BH203" i="2"/>
  <c r="BG203" i="2"/>
  <c r="BE203" i="2"/>
  <c r="T203" i="2"/>
  <c r="R203" i="2"/>
  <c r="P203" i="2"/>
  <c r="BI195" i="2"/>
  <c r="BH195" i="2"/>
  <c r="BG195" i="2"/>
  <c r="BE195" i="2"/>
  <c r="T195" i="2"/>
  <c r="R195" i="2"/>
  <c r="P195" i="2"/>
  <c r="BI186" i="2"/>
  <c r="BH186" i="2"/>
  <c r="BG186" i="2"/>
  <c r="BE186" i="2"/>
  <c r="T186" i="2"/>
  <c r="R186" i="2"/>
  <c r="P186" i="2"/>
  <c r="BI183" i="2"/>
  <c r="BH183" i="2"/>
  <c r="BG183" i="2"/>
  <c r="BE183" i="2"/>
  <c r="T183" i="2"/>
  <c r="R183" i="2"/>
  <c r="P183" i="2"/>
  <c r="BI180" i="2"/>
  <c r="BH180" i="2"/>
  <c r="BG180" i="2"/>
  <c r="BE180" i="2"/>
  <c r="T180" i="2"/>
  <c r="R180" i="2"/>
  <c r="P180" i="2"/>
  <c r="BI177" i="2"/>
  <c r="BH177" i="2"/>
  <c r="BG177" i="2"/>
  <c r="BE177" i="2"/>
  <c r="T177" i="2"/>
  <c r="R177" i="2"/>
  <c r="P177" i="2"/>
  <c r="BI174" i="2"/>
  <c r="BH174" i="2"/>
  <c r="BG174" i="2"/>
  <c r="BE174" i="2"/>
  <c r="T174" i="2"/>
  <c r="R174" i="2"/>
  <c r="P174" i="2"/>
  <c r="BI162" i="2"/>
  <c r="BH162" i="2"/>
  <c r="BG162" i="2"/>
  <c r="BE162" i="2"/>
  <c r="T162" i="2"/>
  <c r="R162" i="2"/>
  <c r="P162" i="2"/>
  <c r="BI151" i="2"/>
  <c r="BH151" i="2"/>
  <c r="BG151" i="2"/>
  <c r="BE151" i="2"/>
  <c r="T151" i="2"/>
  <c r="R151" i="2"/>
  <c r="P151" i="2"/>
  <c r="BI148" i="2"/>
  <c r="BH148" i="2"/>
  <c r="BG148" i="2"/>
  <c r="BE148" i="2"/>
  <c r="T148" i="2"/>
  <c r="R148" i="2"/>
  <c r="P148" i="2"/>
  <c r="BI144" i="2"/>
  <c r="BH144" i="2"/>
  <c r="BG144" i="2"/>
  <c r="BE144" i="2"/>
  <c r="T144" i="2"/>
  <c r="R144" i="2"/>
  <c r="P144" i="2"/>
  <c r="BI141" i="2"/>
  <c r="BH141" i="2"/>
  <c r="BG141" i="2"/>
  <c r="BE141" i="2"/>
  <c r="T141" i="2"/>
  <c r="R141" i="2"/>
  <c r="P141" i="2"/>
  <c r="BI138" i="2"/>
  <c r="BH138" i="2"/>
  <c r="BG138" i="2"/>
  <c r="BE138" i="2"/>
  <c r="T138" i="2"/>
  <c r="R138" i="2"/>
  <c r="P138" i="2"/>
  <c r="BI135" i="2"/>
  <c r="BH135" i="2"/>
  <c r="BG135" i="2"/>
  <c r="BE135" i="2"/>
  <c r="T135" i="2"/>
  <c r="R135" i="2"/>
  <c r="P135" i="2"/>
  <c r="BI131" i="2"/>
  <c r="BH131" i="2"/>
  <c r="BG131" i="2"/>
  <c r="BE131" i="2"/>
  <c r="T131" i="2"/>
  <c r="R131" i="2"/>
  <c r="P131" i="2"/>
  <c r="BI129" i="2"/>
  <c r="BH129" i="2"/>
  <c r="BG129" i="2"/>
  <c r="BE129" i="2"/>
  <c r="T129" i="2"/>
  <c r="R129" i="2"/>
  <c r="P129" i="2"/>
  <c r="BI127" i="2"/>
  <c r="BH127" i="2"/>
  <c r="BG127" i="2"/>
  <c r="BE127" i="2"/>
  <c r="T127" i="2"/>
  <c r="R127" i="2"/>
  <c r="P127" i="2"/>
  <c r="BI123" i="2"/>
  <c r="BH123" i="2"/>
  <c r="BG123" i="2"/>
  <c r="BE123" i="2"/>
  <c r="T123" i="2"/>
  <c r="R123" i="2"/>
  <c r="P123" i="2"/>
  <c r="BI120" i="2"/>
  <c r="BH120" i="2"/>
  <c r="BG120" i="2"/>
  <c r="BE120" i="2"/>
  <c r="T120" i="2"/>
  <c r="R120" i="2"/>
  <c r="P120" i="2"/>
  <c r="F112" i="2"/>
  <c r="E110" i="2"/>
  <c r="F89" i="2"/>
  <c r="E87" i="2"/>
  <c r="J24" i="2"/>
  <c r="E24" i="2"/>
  <c r="J115" i="2" s="1"/>
  <c r="J23" i="2"/>
  <c r="J21" i="2"/>
  <c r="E21" i="2"/>
  <c r="J91" i="2"/>
  <c r="J20" i="2"/>
  <c r="J18" i="2"/>
  <c r="E18" i="2"/>
  <c r="F115" i="2" s="1"/>
  <c r="J17" i="2"/>
  <c r="J15" i="2"/>
  <c r="E15" i="2"/>
  <c r="F114" i="2"/>
  <c r="J14" i="2"/>
  <c r="J12" i="2"/>
  <c r="J112" i="2" s="1"/>
  <c r="E7" i="2"/>
  <c r="E108" i="2" s="1"/>
  <c r="L90" i="1"/>
  <c r="AM90" i="1"/>
  <c r="AM89" i="1"/>
  <c r="L89" i="1"/>
  <c r="AM87" i="1"/>
  <c r="L87" i="1"/>
  <c r="L85" i="1"/>
  <c r="L84" i="1"/>
  <c r="BK151" i="2"/>
  <c r="J186" i="2"/>
  <c r="BK162" i="2"/>
  <c r="BK138" i="2"/>
  <c r="BK195" i="2"/>
  <c r="BK183" i="2"/>
  <c r="J174" i="2"/>
  <c r="J144" i="2"/>
  <c r="BK123" i="2"/>
  <c r="BK148" i="2"/>
  <c r="J203" i="2"/>
  <c r="BK180" i="2"/>
  <c r="BK144" i="2"/>
  <c r="J135" i="2"/>
  <c r="J120" i="2"/>
  <c r="BK131" i="2"/>
  <c r="J183" i="2"/>
  <c r="J162" i="2"/>
  <c r="J138" i="2"/>
  <c r="J129" i="2"/>
  <c r="J195" i="2"/>
  <c r="J177" i="2"/>
  <c r="J141" i="2"/>
  <c r="BK129" i="2"/>
  <c r="J123" i="2"/>
  <c r="BK186" i="2"/>
  <c r="BK174" i="2"/>
  <c r="J131" i="2"/>
  <c r="AS94" i="1"/>
  <c r="BK203" i="2"/>
  <c r="BK177" i="2"/>
  <c r="J151" i="2"/>
  <c r="BK141" i="2"/>
  <c r="BK120" i="2"/>
  <c r="J127" i="2"/>
  <c r="J180" i="2"/>
  <c r="J148" i="2"/>
  <c r="BK127" i="2"/>
  <c r="BK135" i="2"/>
  <c r="BK126" i="2" l="1"/>
  <c r="J126" i="2"/>
  <c r="J98" i="2"/>
  <c r="P126" i="2"/>
  <c r="P119" i="2"/>
  <c r="P118" i="2"/>
  <c r="AU95" i="1" s="1"/>
  <c r="AU94" i="1" s="1"/>
  <c r="R126" i="2"/>
  <c r="R119" i="2" s="1"/>
  <c r="R118" i="2" s="1"/>
  <c r="T126" i="2"/>
  <c r="T119" i="2"/>
  <c r="T118" i="2"/>
  <c r="BK119" i="2"/>
  <c r="J119" i="2" s="1"/>
  <c r="J97" i="2" s="1"/>
  <c r="BF129" i="2"/>
  <c r="J92" i="2"/>
  <c r="BF127" i="2"/>
  <c r="F92" i="2"/>
  <c r="J114" i="2"/>
  <c r="BF131" i="2"/>
  <c r="BF123" i="2"/>
  <c r="E85" i="2"/>
  <c r="BF138" i="2"/>
  <c r="BF144" i="2"/>
  <c r="BF151" i="2"/>
  <c r="F91" i="2"/>
  <c r="BF135" i="2"/>
  <c r="BF148" i="2"/>
  <c r="BF162" i="2"/>
  <c r="BF174" i="2"/>
  <c r="BF177" i="2"/>
  <c r="BF180" i="2"/>
  <c r="BF183" i="2"/>
  <c r="BF186" i="2"/>
  <c r="BF195" i="2"/>
  <c r="BF203" i="2"/>
  <c r="J89" i="2"/>
  <c r="BF120" i="2"/>
  <c r="BF141" i="2"/>
  <c r="F33" i="2"/>
  <c r="AZ95" i="1"/>
  <c r="AZ94" i="1"/>
  <c r="AV94" i="1"/>
  <c r="AK29" i="1"/>
  <c r="F35" i="2"/>
  <c r="BB95" i="1"/>
  <c r="BB94" i="1" s="1"/>
  <c r="W31" i="1" s="1"/>
  <c r="F37" i="2"/>
  <c r="BD95" i="1"/>
  <c r="BD94" i="1"/>
  <c r="W33" i="1"/>
  <c r="J33" i="2"/>
  <c r="AV95" i="1"/>
  <c r="F36" i="2"/>
  <c r="BC95" i="1"/>
  <c r="BC94" i="1"/>
  <c r="W32" i="1"/>
  <c r="BK118" i="2" l="1"/>
  <c r="J118" i="2" s="1"/>
  <c r="J96" i="2" s="1"/>
  <c r="AX94" i="1"/>
  <c r="W29" i="1"/>
  <c r="F34" i="2"/>
  <c r="BA95" i="1" s="1"/>
  <c r="BA94" i="1" s="1"/>
  <c r="AW94" i="1" s="1"/>
  <c r="AK30" i="1" s="1"/>
  <c r="AY94" i="1"/>
  <c r="J34" i="2"/>
  <c r="AW95" i="1" s="1"/>
  <c r="AT95" i="1" s="1"/>
  <c r="J30" i="2" l="1"/>
  <c r="AG95" i="1" s="1"/>
  <c r="AG94" i="1" s="1"/>
  <c r="AK26" i="1" s="1"/>
  <c r="AK35" i="1" s="1"/>
  <c r="W30" i="1"/>
  <c r="AT94" i="1"/>
  <c r="J39" i="2" l="1"/>
  <c r="AN94" i="1"/>
  <c r="AN95" i="1"/>
</calcChain>
</file>

<file path=xl/sharedStrings.xml><?xml version="1.0" encoding="utf-8"?>
<sst xmlns="http://schemas.openxmlformats.org/spreadsheetml/2006/main" count="1097" uniqueCount="222">
  <si>
    <t>Export Komplet</t>
  </si>
  <si>
    <t/>
  </si>
  <si>
    <t>2.0</t>
  </si>
  <si>
    <t>False</t>
  </si>
  <si>
    <t>{3ca4040c-fc8b-474c-939f-5225176b7c22}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</si>
  <si>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</si>
  <si>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</si>
  <si>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</si>
  <si>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</si>
  <si>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</si>
  <si>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</si>
  <si>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</si>
  <si>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</si>
  <si>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2024_0924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</si>
  <si>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</si>
  <si>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</si>
  <si>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Lesná cesta kategórie L2 Podkonice - Pleše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</si>
  <si>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</si>
  <si>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</si>
  <si>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</si>
  <si>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</si>
  <si>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</si>
  <si>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</si>
  <si>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</si>
  <si>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</si>
  <si>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</si>
  <si>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Vyplň údaj</t>
  </si>
  <si>
    <t>Projektant:</t>
  </si>
  <si>
    <t>HBH Projekt, spol. s.r.o.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</si>
  <si>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</si>
  <si>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</si>
  <si>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</si>
  <si>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</si>
  <si>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</si>
  <si>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</si>
  <si>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</si>
  <si>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</si>
  <si>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</si>
  <si>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</si>
  <si>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</si>
  <si>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</si>
  <si>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</si>
  <si>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</si>
  <si>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</si>
  <si>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</si>
  <si>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</si>
  <si>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</si>
  <si>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</si>
  <si>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</si>
  <si>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</si>
  <si>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</si>
  <si>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</si>
  <si>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</si>
  <si>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</si>
  <si>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</si>
  <si>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</si>
  <si>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</si>
  <si>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</si>
  <si>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</si>
  <si>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</si>
  <si>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</si>
  <si>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</si>
  <si>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</si>
  <si>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</si>
  <si>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</si>
  <si>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</si>
  <si>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</si>
  <si>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</si>
  <si>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</si>
  <si>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</si>
  <si>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</si>
  <si>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</si>
  <si>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</si>
  <si>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</si>
  <si>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</si>
  <si>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</si>
  <si>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</si>
  <si>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</si>
  <si>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STA</t>
  </si>
  <si>
    <t>1</t>
  </si>
  <si>
    <t>{f21e474f-e255-4783-9c69-05fe5cd162e4}</t>
  </si>
  <si>
    <t>KRYCÍ LIST ROZPOČTU</t>
  </si>
  <si>
    <t>Objekt:</t>
  </si>
  <si>
    <t>SO 01 - Lesná cesta kategórie L2 Podkonice - Pleše</t>
  </si>
  <si>
    <t>REKAPITULÁCIA ROZPOČTU</t>
  </si>
  <si>
    <t>Kód dielu - Popis</t>
  </si>
  <si>
    <t>Cena celkom [EUR]</t>
  </si>
  <si>
    <t>Náklady z rozpočtu</t>
  </si>
  <si>
    <t>-1</t>
  </si>
  <si>
    <t xml:space="preserve">HSV - Práce a dodávky HSV   </t>
  </si>
  <si>
    <t xml:space="preserve">    5 - Komunikácie   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</si>
  <si>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</si>
  <si>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</si>
  <si>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</si>
  <si>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</si>
  <si>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</si>
  <si>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</si>
  <si>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</si>
  <si>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</si>
  <si>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</si>
  <si>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</si>
  <si>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</si>
  <si>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</si>
  <si>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</si>
  <si>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 xml:space="preserve">Práce a dodávky HSV   </t>
  </si>
  <si>
    <t>ROZPOCET</t>
  </si>
  <si>
    <t>K</t>
  </si>
  <si>
    <t>561991142.S</t>
  </si>
  <si>
    <t>Recyklácia podkladu za studena na mieste - rozpojenie a reprofilácia hr. 300 mm plochy do 10000 m2</t>
  </si>
  <si>
    <t>m2</t>
  </si>
  <si>
    <t>4</t>
  </si>
  <si>
    <t>2</t>
  </si>
  <si>
    <t>VV</t>
  </si>
  <si>
    <t xml:space="preserve">"plocha vozovky+výhybne"9567+605,10   </t>
  </si>
  <si>
    <t>Súčet</t>
  </si>
  <si>
    <t>574371111.S</t>
  </si>
  <si>
    <t>Makadam asfaltový penetračný s postrekom zhutnený, z kamen. hrubého z asfaltu hr. 80 mm</t>
  </si>
  <si>
    <t>5</t>
  </si>
  <si>
    <t xml:space="preserve">Komunikácie   </t>
  </si>
  <si>
    <t>3</t>
  </si>
  <si>
    <t>122302202.S</t>
  </si>
  <si>
    <t>Odkopávka a prekopávka nezapazená pre cesty, v hornine 4 nad 100 do 1000 m3</t>
  </si>
  <si>
    <t>m3</t>
  </si>
  <si>
    <t>6</t>
  </si>
  <si>
    <t>"plan*0,5"1688,55</t>
  </si>
  <si>
    <t>122302209.S</t>
  </si>
  <si>
    <t>Odkopávky a prekopávky nezapažené pre cesty. Príplatok za lepivosť horniny 4</t>
  </si>
  <si>
    <t>8</t>
  </si>
  <si>
    <t>"vykop1*0,5"844,275</t>
  </si>
  <si>
    <t>162501142.S</t>
  </si>
  <si>
    <t>Vodorovné premiestnenie výkopku po spevnenej ceste z horniny tr.1-4, nad 1000 do 10000 m3 na vzdialenosť do 3000 m</t>
  </si>
  <si>
    <t>10</t>
  </si>
  <si>
    <t xml:space="preserve">"vykop1"1688,55   </t>
  </si>
  <si>
    <t>"dovoz materiálu - ŠDR"1688,55</t>
  </si>
  <si>
    <t xml:space="preserve">Súčet   </t>
  </si>
  <si>
    <t>162501143.S</t>
  </si>
  <si>
    <t>Vodorovné premiestnenie výkopku po spevnenej ceste z horniny tr.1-4, nad 1000 do 10000 m3, príplatok k cene za každých ďalšich a začatých 1000 m</t>
  </si>
  <si>
    <t>12</t>
  </si>
  <si>
    <t xml:space="preserve">"dovoz materiálu - ŠD*2"3377,1 </t>
  </si>
  <si>
    <t>7</t>
  </si>
  <si>
    <t>167102102.S</t>
  </si>
  <si>
    <t>Nakladanie neuľahnutého výkopku z hornín tr.1-4 nad 1000 do 10000 m3</t>
  </si>
  <si>
    <t>14</t>
  </si>
  <si>
    <t>171201101.S</t>
  </si>
  <si>
    <t>Uloženie sypaniny do násypov s rozprestretím sypaniny vo vrstvách a s hrubým urovnaním nezhutnených</t>
  </si>
  <si>
    <t>16</t>
  </si>
  <si>
    <t>9</t>
  </si>
  <si>
    <t>181101102.S</t>
  </si>
  <si>
    <t>Úprava pláne v zárezoch v hornine 1-4 so zhutnením</t>
  </si>
  <si>
    <t>18</t>
  </si>
  <si>
    <t xml:space="preserve">"doplnenie pozdĺž oboch strán" 2772*0,5*2   </t>
  </si>
  <si>
    <t xml:space="preserve">"výhybne - 8 ks" 605,10   </t>
  </si>
  <si>
    <t>M</t>
  </si>
  <si>
    <t>583410004300.S</t>
  </si>
  <si>
    <t>Štrkodrva frakcia 0-32 mm</t>
  </si>
  <si>
    <t>t</t>
  </si>
  <si>
    <t>"ŠDR*1,5"2532,825</t>
  </si>
  <si>
    <t>11</t>
  </si>
  <si>
    <t>919413114.S</t>
  </si>
  <si>
    <t>Vtoková nádržka z betónu prostého tr. C 20/25 priepustu z rúr do DN 800, s mrežou, osadenie vrátane materiálu, zemných prác</t>
  </si>
  <si>
    <t>ks</t>
  </si>
  <si>
    <t>22</t>
  </si>
  <si>
    <t xml:space="preserve">"km 0,190"1   </t>
  </si>
  <si>
    <t xml:space="preserve">"km 0,250"1   </t>
  </si>
  <si>
    <t xml:space="preserve">"km 0,350"1   </t>
  </si>
  <si>
    <t xml:space="preserve">"km 0,463"1   </t>
  </si>
  <si>
    <t xml:space="preserve">"km 0,614"1   </t>
  </si>
  <si>
    <t xml:space="preserve">"km 1,540"1   </t>
  </si>
  <si>
    <t xml:space="preserve">"km 2,050"1   </t>
  </si>
  <si>
    <t xml:space="preserve">"km 2,360"1   </t>
  </si>
  <si>
    <t xml:space="preserve">"km 2,570"1   </t>
  </si>
  <si>
    <t>919513112.S</t>
  </si>
  <si>
    <t>Zhotovenie priepustu z rúr plastových korugovaných DN 300/400, vrátane materiálu, zemných prác</t>
  </si>
  <si>
    <t>m</t>
  </si>
  <si>
    <t>24</t>
  </si>
  <si>
    <t xml:space="preserve">"km 0,190"6   </t>
  </si>
  <si>
    <t xml:space="preserve">"km 0,250"7   </t>
  </si>
  <si>
    <t xml:space="preserve">"km 0,350"7   </t>
  </si>
  <si>
    <t xml:space="preserve">"km 0,463"8   </t>
  </si>
  <si>
    <t xml:space="preserve">"km 0,614"14   </t>
  </si>
  <si>
    <t xml:space="preserve">"km 0,753"19   </t>
  </si>
  <si>
    <t xml:space="preserve">"km 1,540"6   </t>
  </si>
  <si>
    <t xml:space="preserve">"km 2,050"6   </t>
  </si>
  <si>
    <t xml:space="preserve">"km 2,360"6   </t>
  </si>
  <si>
    <t xml:space="preserve">"km 2,570"10   </t>
  </si>
  <si>
    <t>13</t>
  </si>
  <si>
    <t>919521112.S</t>
  </si>
  <si>
    <t>Zhotovenie priepustu z rúr plastových korugovaných DN 800, vrátane materiálu, zemných prác</t>
  </si>
  <si>
    <t>26</t>
  </si>
  <si>
    <t xml:space="preserve">"km 0,885"10   </t>
  </si>
  <si>
    <t>919726511.S</t>
  </si>
  <si>
    <t>Tesnenie dilatačných škár zálievkou za studena pre komôrku s tesniacim profilom š. 10 mm hl. 20 mm</t>
  </si>
  <si>
    <t>28</t>
  </si>
  <si>
    <t xml:space="preserve">"na začiatku a konci úseku - skara"7   </t>
  </si>
  <si>
    <t>15</t>
  </si>
  <si>
    <t>919731121.S</t>
  </si>
  <si>
    <t>Zarovnanie styčnej plochy pozdĺž vybúranej časti komunikácie asfaltovej hr. do 50 mm</t>
  </si>
  <si>
    <t>30</t>
  </si>
  <si>
    <t>919735112.S</t>
  </si>
  <si>
    <t>Rezanie existujúceho asfaltového krytu alebo podkladu hĺbky nad 50 do 100 mm</t>
  </si>
  <si>
    <t>32</t>
  </si>
  <si>
    <t xml:space="preserve">"na začiatku a konci úseku"2*3,5   </t>
  </si>
  <si>
    <t>17</t>
  </si>
  <si>
    <t>935141214.S</t>
  </si>
  <si>
    <t>Zvodnica lesnej cesty dĺžky 5 m, vrátane osadenia a materiálu - cena za 1 m</t>
  </si>
  <si>
    <t>34</t>
  </si>
  <si>
    <t xml:space="preserve">"km 0,117"5   </t>
  </si>
  <si>
    <t xml:space="preserve">"km 0,900"5   </t>
  </si>
  <si>
    <t xml:space="preserve">"km 1,460"5   </t>
  </si>
  <si>
    <t xml:space="preserve">"km 1,820"5   </t>
  </si>
  <si>
    <t xml:space="preserve">"km 2,040"5   </t>
  </si>
  <si>
    <t xml:space="preserve">"km 2,200"5   </t>
  </si>
  <si>
    <t xml:space="preserve">"km 2,480"5   </t>
  </si>
  <si>
    <t>966008112.S</t>
  </si>
  <si>
    <t>Búranie rúrového priepustu, z rúr DN 300 do 500 mm,  -0,98000t</t>
  </si>
  <si>
    <t>36</t>
  </si>
  <si>
    <t xml:space="preserve">"km 0,753" 19   </t>
  </si>
  <si>
    <t xml:space="preserve">"km 0,885" 10   </t>
  </si>
  <si>
    <t>19</t>
  </si>
  <si>
    <t>979083114.S</t>
  </si>
  <si>
    <t>Vodorovné premiestnenie sutiny na skládku s naložením a zložením nad 2000 do 3000 m</t>
  </si>
  <si>
    <t>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</si>
</sst>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2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7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4" fontId="25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0" fillId="0" borderId="0" xfId="0"/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164" fontId="17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>
      <selection activeCell="AN8" sqref="AN8"/>
    </sheetView>
  </sheetViews>
  <sheetFormatPr baseColWidth="10" defaultRowHeight="11"/>
  <cols>
    <col min="1" max="1" width="8.25" customWidth="1"/>
    <col min="2" max="2" width="1.75" customWidth="1"/>
    <col min="3" max="3" width="4.25" customWidth="1"/>
    <col min="4" max="33" width="2.75" customWidth="1"/>
    <col min="34" max="34" width="3.25" customWidth="1"/>
    <col min="35" max="35" width="31.75" customWidth="1"/>
    <col min="36" max="37" width="2.5" customWidth="1"/>
    <col min="38" max="38" width="8.25" customWidth="1"/>
    <col min="39" max="39" width="3.25" customWidth="1"/>
    <col min="40" max="40" width="13.25" customWidth="1"/>
    <col min="41" max="41" width="7.5" customWidth="1"/>
    <col min="42" max="42" width="4.25" customWidth="1"/>
    <col min="43" max="43" width="15.75" hidden="1" customWidth="1"/>
    <col min="44" max="44" width="13.75" customWidth="1"/>
    <col min="45" max="47" width="25.75" hidden="1" customWidth="1"/>
    <col min="48" max="49" width="21.75" hidden="1" customWidth="1"/>
    <col min="50" max="51" width="25" hidden="1" customWidth="1"/>
    <col min="52" max="52" width="21.75" hidden="1" customWidth="1"/>
    <col min="53" max="53" width="19.25" hidden="1" customWidth="1"/>
    <col min="54" max="54" width="25" hidden="1" customWidth="1"/>
    <col min="55" max="55" width="21.75" hidden="1" customWidth="1"/>
    <col min="56" max="56" width="19.25" hidden="1" customWidth="1"/>
    <col min="57" max="57" width="66.5" customWidth="1"/>
    <col min="71" max="91" width="9.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ht="37" customHeight="1">
      <c r="AR2" s="179" t="s">
        <v>5</v>
      </c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S2" s="15" t="s">
        <v>6</v>
      </c>
      <c r="BT2" s="15" t="s">
        <v>7</v>
      </c>
    </row>
    <row r="3" spans="1:74" ht="7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pans="1:74" ht="25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11</v>
      </c>
    </row>
    <row r="5" spans="1:74" ht="12" customHeight="1">
      <c r="B5" s="18"/>
      <c r="D5" s="22" t="s">
        <v>12</v>
      </c>
      <c r="K5" s="213" t="s">
        <v>13</v>
      </c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R5" s="18"/>
      <c r="BE5" s="210" t="s">
        <v>14</v>
      </c>
      <c r="BS5" s="15" t="s">
        <v>6</v>
      </c>
    </row>
    <row r="6" spans="1:74" ht="37" customHeight="1">
      <c r="B6" s="18"/>
      <c r="D6" s="24" t="s">
        <v>15</v>
      </c>
      <c r="K6" s="214" t="s">
        <v>16</v>
      </c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R6" s="18"/>
      <c r="BE6" s="211"/>
      <c r="BS6" s="15" t="s">
        <v>6</v>
      </c>
    </row>
    <row r="7" spans="1:74" ht="12" customHeight="1">
      <c r="B7" s="18"/>
      <c r="D7" s="25" t="s">
        <v>17</v>
      </c>
      <c r="K7" s="23" t="s">
        <v>1</v>
      </c>
      <c r="AK7" s="25" t="s">
        <v>18</v>
      </c>
      <c r="AN7" s="23" t="s">
        <v>1</v>
      </c>
      <c r="AR7" s="18"/>
      <c r="BE7" s="211"/>
      <c r="BS7" s="15" t="s">
        <v>6</v>
      </c>
    </row>
    <row r="8" spans="1:74" ht="12" customHeight="1">
      <c r="B8" s="18"/>
      <c r="D8" s="25" t="s">
        <v>19</v>
      </c>
      <c r="K8" s="23" t="s">
        <v>20</v>
      </c>
      <c r="AK8" s="25" t="s">
        <v>21</v>
      </c>
      <c r="AN8" s="26" t="s">
        <v>20</v>
      </c>
      <c r="AR8" s="18"/>
      <c r="BE8" s="211"/>
      <c r="BS8" s="15" t="s">
        <v>6</v>
      </c>
    </row>
    <row r="9" spans="1:74" ht="14.5" customHeight="1">
      <c r="B9" s="18"/>
      <c r="AR9" s="18"/>
      <c r="BE9" s="211"/>
      <c r="BS9" s="15" t="s">
        <v>6</v>
      </c>
    </row>
    <row r="10" spans="1:74" ht="12" customHeight="1">
      <c r="B10" s="18"/>
      <c r="D10" s="25" t="s">
        <v>22</v>
      </c>
      <c r="AK10" s="25" t="s">
        <v>23</v>
      </c>
      <c r="AN10" s="23" t="s">
        <v>1</v>
      </c>
      <c r="AR10" s="18"/>
      <c r="BE10" s="211"/>
      <c r="BS10" s="15" t="s">
        <v>6</v>
      </c>
    </row>
    <row r="11" spans="1:74" ht="18.5" customHeight="1">
      <c r="B11" s="18"/>
      <c r="E11" s="23" t="s">
        <v>20</v>
      </c>
      <c r="AK11" s="25" t="s">
        <v>24</v>
      </c>
      <c r="AN11" s="23" t="s">
        <v>1</v>
      </c>
      <c r="AR11" s="18"/>
      <c r="BE11" s="211"/>
      <c r="BS11" s="15" t="s">
        <v>6</v>
      </c>
    </row>
    <row r="12" spans="1:74" ht="7" customHeight="1">
      <c r="B12" s="18"/>
      <c r="AR12" s="18"/>
      <c r="BE12" s="211"/>
      <c r="BS12" s="15" t="s">
        <v>6</v>
      </c>
    </row>
    <row r="13" spans="1:74" ht="12" customHeight="1">
      <c r="B13" s="18"/>
      <c r="D13" s="25" t="s">
        <v>25</v>
      </c>
      <c r="AK13" s="25" t="s">
        <v>23</v>
      </c>
      <c r="AN13" s="27" t="s">
        <v>26</v>
      </c>
      <c r="AR13" s="18"/>
      <c r="BE13" s="211"/>
      <c r="BS13" s="15" t="s">
        <v>6</v>
      </c>
    </row>
    <row r="14" spans="1:74" ht="13">
      <c r="B14" s="18"/>
      <c r="E14" s="215" t="s">
        <v>26</v>
      </c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5" t="s">
        <v>24</v>
      </c>
      <c r="AN14" s="27" t="s">
        <v>26</v>
      </c>
      <c r="AR14" s="18"/>
      <c r="BE14" s="211"/>
      <c r="BS14" s="15" t="s">
        <v>6</v>
      </c>
    </row>
    <row r="15" spans="1:74" ht="7" customHeight="1">
      <c r="B15" s="18"/>
      <c r="AR15" s="18"/>
      <c r="BE15" s="211"/>
      <c r="BS15" s="15" t="s">
        <v>3</v>
      </c>
    </row>
    <row r="16" spans="1:74" ht="12" customHeight="1">
      <c r="B16" s="18"/>
      <c r="D16" s="25" t="s">
        <v>27</v>
      </c>
      <c r="AK16" s="25" t="s">
        <v>23</v>
      </c>
      <c r="AN16" s="23" t="s">
        <v>1</v>
      </c>
      <c r="AR16" s="18"/>
      <c r="BE16" s="211"/>
      <c r="BS16" s="15" t="s">
        <v>3</v>
      </c>
    </row>
    <row r="17" spans="2:71" ht="18.5" customHeight="1">
      <c r="B17" s="18"/>
      <c r="E17" s="23" t="s">
        <v>28</v>
      </c>
      <c r="AK17" s="25" t="s">
        <v>24</v>
      </c>
      <c r="AN17" s="23" t="s">
        <v>1</v>
      </c>
      <c r="AR17" s="18"/>
      <c r="BE17" s="211"/>
      <c r="BS17" s="15" t="s">
        <v>29</v>
      </c>
    </row>
    <row r="18" spans="2:71" ht="7" customHeight="1">
      <c r="B18" s="18"/>
      <c r="AR18" s="18"/>
      <c r="BE18" s="211"/>
      <c r="BS18" s="15" t="s">
        <v>6</v>
      </c>
    </row>
    <row r="19" spans="2:71" ht="12" customHeight="1">
      <c r="B19" s="18"/>
      <c r="D19" s="25" t="s">
        <v>30</v>
      </c>
      <c r="AK19" s="25" t="s">
        <v>23</v>
      </c>
      <c r="AN19" s="23" t="s">
        <v>1</v>
      </c>
      <c r="AR19" s="18"/>
      <c r="BE19" s="211"/>
      <c r="BS19" s="15" t="s">
        <v>6</v>
      </c>
    </row>
    <row r="20" spans="2:71" ht="18.5" customHeight="1">
      <c r="B20" s="18"/>
      <c r="E20" s="23" t="s">
        <v>20</v>
      </c>
      <c r="AK20" s="25" t="s">
        <v>24</v>
      </c>
      <c r="AN20" s="23" t="s">
        <v>1</v>
      </c>
      <c r="AR20" s="18"/>
      <c r="BE20" s="211"/>
      <c r="BS20" s="15" t="s">
        <v>29</v>
      </c>
    </row>
    <row r="21" spans="2:71" ht="7" customHeight="1">
      <c r="B21" s="18"/>
      <c r="AR21" s="18"/>
      <c r="BE21" s="211"/>
    </row>
    <row r="22" spans="2:71" ht="12" customHeight="1">
      <c r="B22" s="18"/>
      <c r="D22" s="25" t="s">
        <v>31</v>
      </c>
      <c r="AR22" s="18"/>
      <c r="BE22" s="211"/>
    </row>
    <row r="23" spans="2:71" ht="16.5" customHeight="1">
      <c r="B23" s="18"/>
      <c r="E23" s="217" t="s">
        <v>1</v>
      </c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R23" s="18"/>
      <c r="BE23" s="211"/>
    </row>
    <row r="24" spans="2:71" ht="7" customHeight="1">
      <c r="B24" s="18"/>
      <c r="AR24" s="18"/>
      <c r="BE24" s="211"/>
    </row>
    <row r="25" spans="2:71" ht="7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211"/>
    </row>
    <row r="26" spans="2:71" s="1" customFormat="1" ht="26" customHeight="1">
      <c r="B26" s="30"/>
      <c r="D26" s="31" t="s">
        <v>32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18">
        <f>ROUND(AG94,2)</f>
        <v>0</v>
      </c>
      <c r="AL26" s="219"/>
      <c r="AM26" s="219"/>
      <c r="AN26" s="219"/>
      <c r="AO26" s="219"/>
      <c r="AR26" s="30"/>
      <c r="BE26" s="211"/>
    </row>
    <row r="27" spans="2:71" s="1" customFormat="1" ht="7" customHeight="1">
      <c r="B27" s="30"/>
      <c r="AR27" s="30"/>
      <c r="BE27" s="211"/>
    </row>
    <row r="28" spans="2:71" s="1" customFormat="1" ht="13">
      <c r="B28" s="30"/>
      <c r="L28" s="220" t="s">
        <v>33</v>
      </c>
      <c r="M28" s="220"/>
      <c r="N28" s="220"/>
      <c r="O28" s="220"/>
      <c r="P28" s="220"/>
      <c r="W28" s="220" t="s">
        <v>34</v>
      </c>
      <c r="X28" s="220"/>
      <c r="Y28" s="220"/>
      <c r="Z28" s="220"/>
      <c r="AA28" s="220"/>
      <c r="AB28" s="220"/>
      <c r="AC28" s="220"/>
      <c r="AD28" s="220"/>
      <c r="AE28" s="220"/>
      <c r="AK28" s="220" t="s">
        <v>35</v>
      </c>
      <c r="AL28" s="220"/>
      <c r="AM28" s="220"/>
      <c r="AN28" s="220"/>
      <c r="AO28" s="220"/>
      <c r="AR28" s="30"/>
      <c r="BE28" s="211"/>
    </row>
    <row r="29" spans="2:71" s="2" customFormat="1" ht="14.5" customHeight="1">
      <c r="B29" s="34"/>
      <c r="D29" s="25" t="s">
        <v>36</v>
      </c>
      <c r="F29" s="35" t="s">
        <v>37</v>
      </c>
      <c r="L29" s="202">
        <v>0.2</v>
      </c>
      <c r="M29" s="201"/>
      <c r="N29" s="201"/>
      <c r="O29" s="201"/>
      <c r="P29" s="201"/>
      <c r="Q29" s="36"/>
      <c r="R29" s="36"/>
      <c r="S29" s="36"/>
      <c r="T29" s="36"/>
      <c r="U29" s="36"/>
      <c r="V29" s="36"/>
      <c r="W29" s="200">
        <f>ROUND(AZ94, 2)</f>
        <v>0</v>
      </c>
      <c r="X29" s="201"/>
      <c r="Y29" s="201"/>
      <c r="Z29" s="201"/>
      <c r="AA29" s="201"/>
      <c r="AB29" s="201"/>
      <c r="AC29" s="201"/>
      <c r="AD29" s="201"/>
      <c r="AE29" s="201"/>
      <c r="AF29" s="36"/>
      <c r="AG29" s="36"/>
      <c r="AH29" s="36"/>
      <c r="AI29" s="36"/>
      <c r="AJ29" s="36"/>
      <c r="AK29" s="200">
        <f>ROUND(AV94, 2)</f>
        <v>0</v>
      </c>
      <c r="AL29" s="201"/>
      <c r="AM29" s="201"/>
      <c r="AN29" s="201"/>
      <c r="AO29" s="201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212"/>
    </row>
    <row r="30" spans="2:71" s="2" customFormat="1" ht="14.5" customHeight="1">
      <c r="B30" s="34"/>
      <c r="F30" s="35" t="s">
        <v>38</v>
      </c>
      <c r="L30" s="202">
        <v>0.2</v>
      </c>
      <c r="M30" s="201"/>
      <c r="N30" s="201"/>
      <c r="O30" s="201"/>
      <c r="P30" s="201"/>
      <c r="Q30" s="36"/>
      <c r="R30" s="36"/>
      <c r="S30" s="36"/>
      <c r="T30" s="36"/>
      <c r="U30" s="36"/>
      <c r="V30" s="36"/>
      <c r="W30" s="200">
        <f>ROUND(BA94, 2)</f>
        <v>0</v>
      </c>
      <c r="X30" s="201"/>
      <c r="Y30" s="201"/>
      <c r="Z30" s="201"/>
      <c r="AA30" s="201"/>
      <c r="AB30" s="201"/>
      <c r="AC30" s="201"/>
      <c r="AD30" s="201"/>
      <c r="AE30" s="201"/>
      <c r="AF30" s="36"/>
      <c r="AG30" s="36"/>
      <c r="AH30" s="36"/>
      <c r="AI30" s="36"/>
      <c r="AJ30" s="36"/>
      <c r="AK30" s="200">
        <f>ROUND(AW94, 2)</f>
        <v>0</v>
      </c>
      <c r="AL30" s="201"/>
      <c r="AM30" s="201"/>
      <c r="AN30" s="201"/>
      <c r="AO30" s="201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212"/>
    </row>
    <row r="31" spans="2:71" s="2" customFormat="1" ht="14.5" hidden="1" customHeight="1">
      <c r="B31" s="34"/>
      <c r="F31" s="25" t="s">
        <v>39</v>
      </c>
      <c r="L31" s="209">
        <v>0.2</v>
      </c>
      <c r="M31" s="208"/>
      <c r="N31" s="208"/>
      <c r="O31" s="208"/>
      <c r="P31" s="208"/>
      <c r="W31" s="207">
        <f>ROUND(BB94, 2)</f>
        <v>0</v>
      </c>
      <c r="X31" s="208"/>
      <c r="Y31" s="208"/>
      <c r="Z31" s="208"/>
      <c r="AA31" s="208"/>
      <c r="AB31" s="208"/>
      <c r="AC31" s="208"/>
      <c r="AD31" s="208"/>
      <c r="AE31" s="208"/>
      <c r="AK31" s="207">
        <v>0</v>
      </c>
      <c r="AL31" s="208"/>
      <c r="AM31" s="208"/>
      <c r="AN31" s="208"/>
      <c r="AO31" s="208"/>
      <c r="AR31" s="34"/>
      <c r="BE31" s="212"/>
    </row>
    <row r="32" spans="2:71" s="2" customFormat="1" ht="14.5" hidden="1" customHeight="1">
      <c r="B32" s="34"/>
      <c r="F32" s="25" t="s">
        <v>40</v>
      </c>
      <c r="L32" s="209">
        <v>0.2</v>
      </c>
      <c r="M32" s="208"/>
      <c r="N32" s="208"/>
      <c r="O32" s="208"/>
      <c r="P32" s="208"/>
      <c r="W32" s="207">
        <f>ROUND(BC94, 2)</f>
        <v>0</v>
      </c>
      <c r="X32" s="208"/>
      <c r="Y32" s="208"/>
      <c r="Z32" s="208"/>
      <c r="AA32" s="208"/>
      <c r="AB32" s="208"/>
      <c r="AC32" s="208"/>
      <c r="AD32" s="208"/>
      <c r="AE32" s="208"/>
      <c r="AK32" s="207">
        <v>0</v>
      </c>
      <c r="AL32" s="208"/>
      <c r="AM32" s="208"/>
      <c r="AN32" s="208"/>
      <c r="AO32" s="208"/>
      <c r="AR32" s="34"/>
      <c r="BE32" s="212"/>
    </row>
    <row r="33" spans="2:57" s="2" customFormat="1" ht="14.5" hidden="1" customHeight="1">
      <c r="B33" s="34"/>
      <c r="F33" s="35" t="s">
        <v>41</v>
      </c>
      <c r="L33" s="202">
        <v>0</v>
      </c>
      <c r="M33" s="201"/>
      <c r="N33" s="201"/>
      <c r="O33" s="201"/>
      <c r="P33" s="201"/>
      <c r="Q33" s="36"/>
      <c r="R33" s="36"/>
      <c r="S33" s="36"/>
      <c r="T33" s="36"/>
      <c r="U33" s="36"/>
      <c r="V33" s="36"/>
      <c r="W33" s="200">
        <f>ROUND(BD94, 2)</f>
        <v>0</v>
      </c>
      <c r="X33" s="201"/>
      <c r="Y33" s="201"/>
      <c r="Z33" s="201"/>
      <c r="AA33" s="201"/>
      <c r="AB33" s="201"/>
      <c r="AC33" s="201"/>
      <c r="AD33" s="201"/>
      <c r="AE33" s="201"/>
      <c r="AF33" s="36"/>
      <c r="AG33" s="36"/>
      <c r="AH33" s="36"/>
      <c r="AI33" s="36"/>
      <c r="AJ33" s="36"/>
      <c r="AK33" s="200">
        <v>0</v>
      </c>
      <c r="AL33" s="201"/>
      <c r="AM33" s="201"/>
      <c r="AN33" s="201"/>
      <c r="AO33" s="201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212"/>
    </row>
    <row r="34" spans="2:57" s="1" customFormat="1" ht="7" customHeight="1">
      <c r="B34" s="30"/>
      <c r="AR34" s="30"/>
      <c r="BE34" s="211"/>
    </row>
    <row r="35" spans="2:57" s="1" customFormat="1" ht="26" customHeight="1">
      <c r="B35" s="30"/>
      <c r="C35" s="38"/>
      <c r="D35" s="39" t="s">
        <v>42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43</v>
      </c>
      <c r="U35" s="40"/>
      <c r="V35" s="40"/>
      <c r="W35" s="40"/>
      <c r="X35" s="203" t="s">
        <v>44</v>
      </c>
      <c r="Y35" s="204"/>
      <c r="Z35" s="204"/>
      <c r="AA35" s="204"/>
      <c r="AB35" s="204"/>
      <c r="AC35" s="40"/>
      <c r="AD35" s="40"/>
      <c r="AE35" s="40"/>
      <c r="AF35" s="40"/>
      <c r="AG35" s="40"/>
      <c r="AH35" s="40"/>
      <c r="AI35" s="40"/>
      <c r="AJ35" s="40"/>
      <c r="AK35" s="205">
        <f>SUM(AK26:AK33)</f>
        <v>0</v>
      </c>
      <c r="AL35" s="204"/>
      <c r="AM35" s="204"/>
      <c r="AN35" s="204"/>
      <c r="AO35" s="206"/>
      <c r="AP35" s="38"/>
      <c r="AQ35" s="38"/>
      <c r="AR35" s="30"/>
    </row>
    <row r="36" spans="2:57" s="1" customFormat="1" ht="7" customHeight="1">
      <c r="B36" s="30"/>
      <c r="AR36" s="30"/>
    </row>
    <row r="37" spans="2:57" s="1" customFormat="1" ht="14.5" customHeight="1">
      <c r="B37" s="30"/>
      <c r="AR37" s="30"/>
    </row>
    <row r="38" spans="2:57" ht="14.5" customHeight="1">
      <c r="B38" s="18"/>
      <c r="AR38" s="18"/>
    </row>
    <row r="39" spans="2:57" ht="14.5" customHeight="1">
      <c r="B39" s="18"/>
      <c r="AR39" s="18"/>
    </row>
    <row r="40" spans="2:57" ht="14.5" customHeight="1">
      <c r="B40" s="18"/>
      <c r="AR40" s="18"/>
    </row>
    <row r="41" spans="2:57" ht="14.5" customHeight="1">
      <c r="B41" s="18"/>
      <c r="AR41" s="18"/>
    </row>
    <row r="42" spans="2:57" ht="14.5" customHeight="1">
      <c r="B42" s="18"/>
      <c r="AR42" s="18"/>
    </row>
    <row r="43" spans="2:57" ht="14.5" customHeight="1">
      <c r="B43" s="18"/>
      <c r="AR43" s="18"/>
    </row>
    <row r="44" spans="2:57" ht="14.5" customHeight="1">
      <c r="B44" s="18"/>
      <c r="AR44" s="18"/>
    </row>
    <row r="45" spans="2:57" ht="14.5" customHeight="1">
      <c r="B45" s="18"/>
      <c r="AR45" s="18"/>
    </row>
    <row r="46" spans="2:57" ht="14.5" customHeight="1">
      <c r="B46" s="18"/>
      <c r="AR46" s="18"/>
    </row>
    <row r="47" spans="2:57" ht="14.5" customHeight="1">
      <c r="B47" s="18"/>
      <c r="AR47" s="18"/>
    </row>
    <row r="48" spans="2:57" ht="14.5" customHeight="1">
      <c r="B48" s="18"/>
      <c r="AR48" s="18"/>
    </row>
    <row r="49" spans="2:44" s="1" customFormat="1" ht="14.5" customHeight="1">
      <c r="B49" s="30"/>
      <c r="D49" s="42" t="s">
        <v>45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2" t="s">
        <v>46</v>
      </c>
      <c r="AI49" s="43"/>
      <c r="AJ49" s="43"/>
      <c r="AK49" s="43"/>
      <c r="AL49" s="43"/>
      <c r="AM49" s="43"/>
      <c r="AN49" s="43"/>
      <c r="AO49" s="43"/>
      <c r="AR49" s="30"/>
    </row>
    <row r="50" spans="2:44">
      <c r="B50" s="18"/>
      <c r="AR50" s="18"/>
    </row>
    <row r="51" spans="2:44">
      <c r="B51" s="18"/>
      <c r="AR51" s="18"/>
    </row>
    <row r="52" spans="2:44">
      <c r="B52" s="18"/>
      <c r="AR52" s="18"/>
    </row>
    <row r="53" spans="2:44">
      <c r="B53" s="18"/>
      <c r="AR53" s="18"/>
    </row>
    <row r="54" spans="2:44">
      <c r="B54" s="18"/>
      <c r="AR54" s="18"/>
    </row>
    <row r="55" spans="2:44">
      <c r="B55" s="18"/>
      <c r="AR55" s="18"/>
    </row>
    <row r="56" spans="2:44">
      <c r="B56" s="18"/>
      <c r="AR56" s="18"/>
    </row>
    <row r="57" spans="2:44">
      <c r="B57" s="18"/>
      <c r="AR57" s="18"/>
    </row>
    <row r="58" spans="2:44">
      <c r="B58" s="18"/>
      <c r="AR58" s="18"/>
    </row>
    <row r="59" spans="2:44">
      <c r="B59" s="18"/>
      <c r="AR59" s="18"/>
    </row>
    <row r="60" spans="2:44" s="1" customFormat="1" ht="13">
      <c r="B60" s="30"/>
      <c r="D60" s="44" t="s">
        <v>47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4" t="s">
        <v>48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4" t="s">
        <v>47</v>
      </c>
      <c r="AI60" s="32"/>
      <c r="AJ60" s="32"/>
      <c r="AK60" s="32"/>
      <c r="AL60" s="32"/>
      <c r="AM60" s="44" t="s">
        <v>48</v>
      </c>
      <c r="AN60" s="32"/>
      <c r="AO60" s="32"/>
      <c r="AR60" s="30"/>
    </row>
    <row r="61" spans="2:44">
      <c r="B61" s="18"/>
      <c r="AR61" s="18"/>
    </row>
    <row r="62" spans="2:44">
      <c r="B62" s="18"/>
      <c r="AR62" s="18"/>
    </row>
    <row r="63" spans="2:44">
      <c r="B63" s="18"/>
      <c r="AR63" s="18"/>
    </row>
    <row r="64" spans="2:44" s="1" customFormat="1" ht="13">
      <c r="B64" s="30"/>
      <c r="D64" s="42" t="s">
        <v>49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2" t="s">
        <v>50</v>
      </c>
      <c r="AI64" s="43"/>
      <c r="AJ64" s="43"/>
      <c r="AK64" s="43"/>
      <c r="AL64" s="43"/>
      <c r="AM64" s="43"/>
      <c r="AN64" s="43"/>
      <c r="AO64" s="43"/>
      <c r="AR64" s="30"/>
    </row>
    <row r="65" spans="2:44">
      <c r="B65" s="18"/>
      <c r="AR65" s="18"/>
    </row>
    <row r="66" spans="2:44">
      <c r="B66" s="18"/>
      <c r="AR66" s="18"/>
    </row>
    <row r="67" spans="2:44">
      <c r="B67" s="18"/>
      <c r="AR67" s="18"/>
    </row>
    <row r="68" spans="2:44">
      <c r="B68" s="18"/>
      <c r="AR68" s="18"/>
    </row>
    <row r="69" spans="2:44">
      <c r="B69" s="18"/>
      <c r="AR69" s="18"/>
    </row>
    <row r="70" spans="2:44">
      <c r="B70" s="18"/>
      <c r="AR70" s="18"/>
    </row>
    <row r="71" spans="2:44">
      <c r="B71" s="18"/>
      <c r="AR71" s="18"/>
    </row>
    <row r="72" spans="2:44">
      <c r="B72" s="18"/>
      <c r="AR72" s="18"/>
    </row>
    <row r="73" spans="2:44">
      <c r="B73" s="18"/>
      <c r="AR73" s="18"/>
    </row>
    <row r="74" spans="2:44">
      <c r="B74" s="18"/>
      <c r="AR74" s="18"/>
    </row>
    <row r="75" spans="2:44" s="1" customFormat="1" ht="13">
      <c r="B75" s="30"/>
      <c r="D75" s="44" t="s">
        <v>47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4" t="s">
        <v>48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4" t="s">
        <v>47</v>
      </c>
      <c r="AI75" s="32"/>
      <c r="AJ75" s="32"/>
      <c r="AK75" s="32"/>
      <c r="AL75" s="32"/>
      <c r="AM75" s="44" t="s">
        <v>48</v>
      </c>
      <c r="AN75" s="32"/>
      <c r="AO75" s="32"/>
      <c r="AR75" s="30"/>
    </row>
    <row r="76" spans="2:44" s="1" customFormat="1">
      <c r="B76" s="30"/>
      <c r="AR76" s="30"/>
    </row>
    <row r="77" spans="2:44" s="1" customFormat="1" ht="7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0"/>
    </row>
    <row r="81" spans="1:91" s="1" customFormat="1" ht="7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0"/>
    </row>
    <row r="82" spans="1:91" s="1" customFormat="1" ht="25" customHeight="1">
      <c r="B82" s="30"/>
      <c r="C82" s="19" t="s">
        <v>51</v>
      </c>
      <c r="AR82" s="30"/>
    </row>
    <row r="83" spans="1:91" s="1" customFormat="1" ht="7" customHeight="1">
      <c r="B83" s="30"/>
      <c r="AR83" s="30"/>
    </row>
    <row r="84" spans="1:91" s="3" customFormat="1" ht="12" customHeight="1">
      <c r="B84" s="49"/>
      <c r="C84" s="25" t="s">
        <v>12</v>
      </c>
      <c r="L84" s="3" t="str">
        <f>K5</f>
        <v>2024_0924</v>
      </c>
      <c r="AR84" s="49"/>
    </row>
    <row r="85" spans="1:91" s="4" customFormat="1" ht="37" customHeight="1">
      <c r="B85" s="50"/>
      <c r="C85" s="51" t="s">
        <v>15</v>
      </c>
      <c r="L85" s="191" t="str">
        <f>K6</f>
        <v>Lesná cesta kategórie L2 Podkonice - Pleše</v>
      </c>
      <c r="M85" s="192"/>
      <c r="N85" s="192"/>
      <c r="O85" s="192"/>
      <c r="P85" s="192"/>
      <c r="Q85" s="192"/>
      <c r="R85" s="192"/>
      <c r="S85" s="192"/>
      <c r="T85" s="192"/>
      <c r="U85" s="192"/>
      <c r="V85" s="192"/>
      <c r="W85" s="192"/>
      <c r="X85" s="192"/>
      <c r="Y85" s="192"/>
      <c r="Z85" s="192"/>
      <c r="AA85" s="192"/>
      <c r="AB85" s="192"/>
      <c r="AC85" s="192"/>
      <c r="AD85" s="192"/>
      <c r="AE85" s="192"/>
      <c r="AF85" s="192"/>
      <c r="AG85" s="192"/>
      <c r="AH85" s="192"/>
      <c r="AI85" s="192"/>
      <c r="AJ85" s="192"/>
      <c r="AK85" s="192"/>
      <c r="AL85" s="192"/>
      <c r="AM85" s="192"/>
      <c r="AN85" s="192"/>
      <c r="AO85" s="192"/>
      <c r="AR85" s="50"/>
    </row>
    <row r="86" spans="1:91" s="1" customFormat="1" ht="7" customHeight="1">
      <c r="B86" s="30"/>
      <c r="AR86" s="30"/>
    </row>
    <row r="87" spans="1:91" s="1" customFormat="1" ht="12" customHeight="1">
      <c r="B87" s="30"/>
      <c r="C87" s="25" t="s">
        <v>19</v>
      </c>
      <c r="L87" s="52" t="str">
        <f>IF(K8="","",K8)</f>
        <v xml:space="preserve"> </v>
      </c>
      <c r="AI87" s="25" t="s">
        <v>21</v>
      </c>
      <c r="AM87" s="193" t="str">
        <f>IF(AN8= "","",AN8)</f>
        <v xml:space="preserve"> </v>
      </c>
      <c r="AN87" s="193"/>
      <c r="AR87" s="30"/>
    </row>
    <row r="88" spans="1:91" s="1" customFormat="1" ht="7" customHeight="1">
      <c r="B88" s="30"/>
      <c r="AR88" s="30"/>
    </row>
    <row r="89" spans="1:91" s="1" customFormat="1" ht="15.25" customHeight="1">
      <c r="B89" s="30"/>
      <c r="C89" s="25" t="s">
        <v>22</v>
      </c>
      <c r="L89" s="3" t="str">
        <f>IF(E11= "","",E11)</f>
        <v xml:space="preserve"> </v>
      </c>
      <c r="AI89" s="25" t="s">
        <v>27</v>
      </c>
      <c r="AM89" s="194" t="str">
        <f>IF(E17="","",E17)</f>
        <v>HBH Projekt, spol. s.r.o.</v>
      </c>
      <c r="AN89" s="195"/>
      <c r="AO89" s="195"/>
      <c r="AP89" s="195"/>
      <c r="AR89" s="30"/>
      <c r="AS89" s="196" t="s">
        <v>52</v>
      </c>
      <c r="AT89" s="197"/>
      <c r="AU89" s="54"/>
      <c r="AV89" s="54"/>
      <c r="AW89" s="54"/>
      <c r="AX89" s="54"/>
      <c r="AY89" s="54"/>
      <c r="AZ89" s="54"/>
      <c r="BA89" s="54"/>
      <c r="BB89" s="54"/>
      <c r="BC89" s="54"/>
      <c r="BD89" s="55"/>
    </row>
    <row r="90" spans="1:91" s="1" customFormat="1" ht="15.25" customHeight="1">
      <c r="B90" s="30"/>
      <c r="C90" s="25" t="s">
        <v>25</v>
      </c>
      <c r="L90" s="3" t="str">
        <f>IF(E14= "Vyplň údaj","",E14)</f>
        <v/>
      </c>
      <c r="AI90" s="25" t="s">
        <v>30</v>
      </c>
      <c r="AM90" s="194" t="str">
        <f>IF(E20="","",E20)</f>
        <v xml:space="preserve"> </v>
      </c>
      <c r="AN90" s="195"/>
      <c r="AO90" s="195"/>
      <c r="AP90" s="195"/>
      <c r="AR90" s="30"/>
      <c r="AS90" s="198"/>
      <c r="AT90" s="199"/>
      <c r="BD90" s="57"/>
    </row>
    <row r="91" spans="1:91" s="1" customFormat="1" ht="10.75" customHeight="1">
      <c r="B91" s="30"/>
      <c r="AR91" s="30"/>
      <c r="AS91" s="198"/>
      <c r="AT91" s="199"/>
      <c r="BD91" s="57"/>
    </row>
    <row r="92" spans="1:91" s="1" customFormat="1" ht="29.25" customHeight="1">
      <c r="B92" s="30"/>
      <c r="C92" s="181" t="s">
        <v>53</v>
      </c>
      <c r="D92" s="182"/>
      <c r="E92" s="182"/>
      <c r="F92" s="182"/>
      <c r="G92" s="182"/>
      <c r="H92" s="58"/>
      <c r="I92" s="183" t="s">
        <v>54</v>
      </c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  <c r="AG92" s="184" t="s">
        <v>55</v>
      </c>
      <c r="AH92" s="182"/>
      <c r="AI92" s="182"/>
      <c r="AJ92" s="182"/>
      <c r="AK92" s="182"/>
      <c r="AL92" s="182"/>
      <c r="AM92" s="182"/>
      <c r="AN92" s="183" t="s">
        <v>56</v>
      </c>
      <c r="AO92" s="182"/>
      <c r="AP92" s="185"/>
      <c r="AQ92" s="59" t="s">
        <v>57</v>
      </c>
      <c r="AR92" s="30"/>
      <c r="AS92" s="60" t="s">
        <v>58</v>
      </c>
      <c r="AT92" s="61" t="s">
        <v>59</v>
      </c>
      <c r="AU92" s="61" t="s">
        <v>60</v>
      </c>
      <c r="AV92" s="61" t="s">
        <v>61</v>
      </c>
      <c r="AW92" s="61" t="s">
        <v>62</v>
      </c>
      <c r="AX92" s="61" t="s">
        <v>63</v>
      </c>
      <c r="AY92" s="61" t="s">
        <v>64</v>
      </c>
      <c r="AZ92" s="61" t="s">
        <v>65</v>
      </c>
      <c r="BA92" s="61" t="s">
        <v>66</v>
      </c>
      <c r="BB92" s="61" t="s">
        <v>67</v>
      </c>
      <c r="BC92" s="61" t="s">
        <v>68</v>
      </c>
      <c r="BD92" s="62" t="s">
        <v>69</v>
      </c>
    </row>
    <row r="93" spans="1:91" s="1" customFormat="1" ht="10.75" customHeight="1">
      <c r="B93" s="30"/>
      <c r="AR93" s="30"/>
      <c r="AS93" s="63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5"/>
    </row>
    <row r="94" spans="1:91" s="5" customFormat="1" ht="32.5" customHeight="1">
      <c r="B94" s="64"/>
      <c r="C94" s="65" t="s">
        <v>70</v>
      </c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189">
        <f>ROUND(AG95,2)</f>
        <v>0</v>
      </c>
      <c r="AH94" s="189"/>
      <c r="AI94" s="189"/>
      <c r="AJ94" s="189"/>
      <c r="AK94" s="189"/>
      <c r="AL94" s="189"/>
      <c r="AM94" s="189"/>
      <c r="AN94" s="190">
        <f>SUM(AG94,AT94)</f>
        <v>0</v>
      </c>
      <c r="AO94" s="190"/>
      <c r="AP94" s="190"/>
      <c r="AQ94" s="68" t="s">
        <v>1</v>
      </c>
      <c r="AR94" s="64"/>
      <c r="AS94" s="69">
        <f>ROUND(AS95,2)</f>
        <v>0</v>
      </c>
      <c r="AT94" s="70">
        <f>ROUND(SUM(AV94:AW94),2)</f>
        <v>0</v>
      </c>
      <c r="AU94" s="71">
        <f>ROUND(AU95,5)</f>
        <v>0</v>
      </c>
      <c r="AV94" s="70">
        <f>ROUND(AZ94*L29,2)</f>
        <v>0</v>
      </c>
      <c r="AW94" s="70">
        <f>ROUND(BA94*L30,2)</f>
        <v>0</v>
      </c>
      <c r="AX94" s="70">
        <f>ROUND(BB94*L29,2)</f>
        <v>0</v>
      </c>
      <c r="AY94" s="70">
        <f>ROUND(BC94*L30,2)</f>
        <v>0</v>
      </c>
      <c r="AZ94" s="70">
        <f>ROUND(AZ95,2)</f>
        <v>0</v>
      </c>
      <c r="BA94" s="70">
        <f>ROUND(BA95,2)</f>
        <v>0</v>
      </c>
      <c r="BB94" s="70">
        <f>ROUND(BB95,2)</f>
        <v>0</v>
      </c>
      <c r="BC94" s="70">
        <f>ROUND(BC95,2)</f>
        <v>0</v>
      </c>
      <c r="BD94" s="72">
        <f>ROUND(BD95,2)</f>
        <v>0</v>
      </c>
      <c r="BS94" s="73" t="s">
        <v>71</v>
      </c>
      <c r="BT94" s="73" t="s">
        <v>72</v>
      </c>
      <c r="BU94" s="74" t="s">
        <v>73</v>
      </c>
      <c r="BV94" s="73" t="s">
        <v>74</v>
      </c>
      <c r="BW94" s="73" t="s">
        <v>4</v>
      </c>
      <c r="BX94" s="73" t="s">
        <v>75</v>
      </c>
      <c r="CL94" s="73" t="s">
        <v>1</v>
      </c>
    </row>
    <row r="95" spans="1:91" s="6" customFormat="1" ht="24.75" customHeight="1">
      <c r="A95" s="75" t="s">
        <v>76</v>
      </c>
      <c r="B95" s="76"/>
      <c r="C95" s="77"/>
      <c r="D95" s="188" t="s">
        <v>77</v>
      </c>
      <c r="E95" s="188"/>
      <c r="F95" s="188"/>
      <c r="G95" s="188"/>
      <c r="H95" s="188"/>
      <c r="I95" s="78"/>
      <c r="J95" s="188" t="s">
        <v>16</v>
      </c>
      <c r="K95" s="188"/>
      <c r="L95" s="188"/>
      <c r="M95" s="188"/>
      <c r="N95" s="188"/>
      <c r="O95" s="188"/>
      <c r="P95" s="188"/>
      <c r="Q95" s="188"/>
      <c r="R95" s="188"/>
      <c r="S95" s="188"/>
      <c r="T95" s="188"/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  <c r="AF95" s="188"/>
      <c r="AG95" s="186">
        <f>'SO 01 - Lesná cesta kateg...'!J30</f>
        <v>0</v>
      </c>
      <c r="AH95" s="187"/>
      <c r="AI95" s="187"/>
      <c r="AJ95" s="187"/>
      <c r="AK95" s="187"/>
      <c r="AL95" s="187"/>
      <c r="AM95" s="187"/>
      <c r="AN95" s="186">
        <f>SUM(AG95,AT95)</f>
        <v>0</v>
      </c>
      <c r="AO95" s="187"/>
      <c r="AP95" s="187"/>
      <c r="AQ95" s="79" t="s">
        <v>78</v>
      </c>
      <c r="AR95" s="76"/>
      <c r="AS95" s="80">
        <v>0</v>
      </c>
      <c r="AT95" s="81">
        <f>ROUND(SUM(AV95:AW95),2)</f>
        <v>0</v>
      </c>
      <c r="AU95" s="82">
        <f>'SO 01 - Lesná cesta kateg...'!P118</f>
        <v>0</v>
      </c>
      <c r="AV95" s="81">
        <f>'SO 01 - Lesná cesta kateg...'!J33</f>
        <v>0</v>
      </c>
      <c r="AW95" s="81">
        <f>'SO 01 - Lesná cesta kateg...'!J34</f>
        <v>0</v>
      </c>
      <c r="AX95" s="81">
        <f>'SO 01 - Lesná cesta kateg...'!J35</f>
        <v>0</v>
      </c>
      <c r="AY95" s="81">
        <f>'SO 01 - Lesná cesta kateg...'!J36</f>
        <v>0</v>
      </c>
      <c r="AZ95" s="81">
        <f>'SO 01 - Lesná cesta kateg...'!F33</f>
        <v>0</v>
      </c>
      <c r="BA95" s="81">
        <f>'SO 01 - Lesná cesta kateg...'!F34</f>
        <v>0</v>
      </c>
      <c r="BB95" s="81">
        <f>'SO 01 - Lesná cesta kateg...'!F35</f>
        <v>0</v>
      </c>
      <c r="BC95" s="81">
        <f>'SO 01 - Lesná cesta kateg...'!F36</f>
        <v>0</v>
      </c>
      <c r="BD95" s="83">
        <f>'SO 01 - Lesná cesta kateg...'!F37</f>
        <v>0</v>
      </c>
      <c r="BT95" s="84" t="s">
        <v>79</v>
      </c>
      <c r="BV95" s="84" t="s">
        <v>74</v>
      </c>
      <c r="BW95" s="84" t="s">
        <v>80</v>
      </c>
      <c r="BX95" s="84" t="s">
        <v>4</v>
      </c>
      <c r="CL95" s="84" t="s">
        <v>1</v>
      </c>
      <c r="CM95" s="84" t="s">
        <v>72</v>
      </c>
    </row>
    <row r="96" spans="1:91" s="1" customFormat="1" ht="30" customHeight="1">
      <c r="B96" s="30"/>
      <c r="AR96" s="30"/>
    </row>
    <row r="97" spans="2:44" s="1" customFormat="1" ht="7" customHeight="1">
      <c r="B97" s="45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30"/>
    </row>
  </sheetData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SO 01 - Lesná cesta kateg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04"/>
  <sheetViews>
    <sheetView showGridLines="0" tabSelected="1" topLeftCell="A138" workbookViewId="0"/>
  </sheetViews>
  <sheetFormatPr baseColWidth="10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79" t="s">
        <v>5</v>
      </c>
      <c r="M2" s="180"/>
      <c r="N2" s="180"/>
      <c r="O2" s="180"/>
      <c r="P2" s="180"/>
      <c r="Q2" s="180"/>
      <c r="R2" s="180"/>
      <c r="S2" s="180"/>
      <c r="T2" s="180"/>
      <c r="U2" s="180"/>
      <c r="V2" s="180"/>
      <c r="AT2" s="15" t="s">
        <v>80</v>
      </c>
    </row>
    <row r="3" spans="2:46" ht="7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72</v>
      </c>
    </row>
    <row r="4" spans="2:46" ht="25" customHeight="1">
      <c r="B4" s="18"/>
      <c r="D4" s="19" t="s">
        <v>81</v>
      </c>
      <c r="L4" s="18"/>
      <c r="M4" s="85" t="s">
        <v>9</v>
      </c>
      <c r="AT4" s="15" t="s">
        <v>3</v>
      </c>
    </row>
    <row r="5" spans="2:46" ht="7" customHeight="1">
      <c r="B5" s="18"/>
      <c r="L5" s="18"/>
    </row>
    <row r="6" spans="2:46" ht="12" customHeight="1">
      <c r="B6" s="18"/>
      <c r="D6" s="25" t="s">
        <v>15</v>
      </c>
      <c r="L6" s="18"/>
    </row>
    <row r="7" spans="2:46" ht="16.5" customHeight="1">
      <c r="B7" s="18"/>
      <c r="E7" s="222" t="str">
        <f>'Rekapitulácia stavby'!K6</f>
        <v>Lesná cesta kategórie L2 Podkonice - Pleše</v>
      </c>
      <c r="F7" s="223"/>
      <c r="G7" s="223"/>
      <c r="H7" s="223"/>
      <c r="L7" s="18"/>
    </row>
    <row r="8" spans="2:46" s="1" customFormat="1" ht="12" customHeight="1">
      <c r="B8" s="30"/>
      <c r="D8" s="25" t="s">
        <v>82</v>
      </c>
      <c r="L8" s="30"/>
    </row>
    <row r="9" spans="2:46" s="1" customFormat="1" ht="16.5" customHeight="1">
      <c r="B9" s="30"/>
      <c r="E9" s="191" t="s">
        <v>83</v>
      </c>
      <c r="F9" s="221"/>
      <c r="G9" s="221"/>
      <c r="H9" s="221"/>
      <c r="L9" s="30"/>
    </row>
    <row r="10" spans="2:46" s="1" customFormat="1">
      <c r="B10" s="30"/>
      <c r="L10" s="30"/>
    </row>
    <row r="11" spans="2:46" s="1" customFormat="1" ht="12" customHeight="1">
      <c r="B11" s="30"/>
      <c r="D11" s="25" t="s">
        <v>17</v>
      </c>
      <c r="F11" s="23" t="s">
        <v>1</v>
      </c>
      <c r="I11" s="25" t="s">
        <v>18</v>
      </c>
      <c r="J11" s="23" t="s">
        <v>1</v>
      </c>
      <c r="L11" s="30"/>
    </row>
    <row r="12" spans="2:46" s="1" customFormat="1" ht="12" customHeight="1">
      <c r="B12" s="30"/>
      <c r="D12" s="25" t="s">
        <v>19</v>
      </c>
      <c r="F12" s="23" t="s">
        <v>20</v>
      </c>
      <c r="I12" s="25" t="s">
        <v>21</v>
      </c>
      <c r="J12" s="53" t="str">
        <f>'Rekapitulácia stavby'!AN8</f>
        <v xml:space="preserve"> </v>
      </c>
      <c r="L12" s="30"/>
    </row>
    <row r="13" spans="2:46" s="1" customFormat="1" ht="10.75" customHeight="1">
      <c r="B13" s="30"/>
      <c r="L13" s="30"/>
    </row>
    <row r="14" spans="2:46" s="1" customFormat="1" ht="12" customHeight="1">
      <c r="B14" s="30"/>
      <c r="D14" s="25" t="s">
        <v>22</v>
      </c>
      <c r="I14" s="25" t="s">
        <v>23</v>
      </c>
      <c r="J14" s="23" t="str">
        <f>IF('Rekapitulácia stavby'!AN10="","",'Rekapitulácia stavby'!AN10)</f>
        <v/>
      </c>
      <c r="L14" s="30"/>
    </row>
    <row r="15" spans="2:46" s="1" customFormat="1" ht="18" customHeight="1">
      <c r="B15" s="30"/>
      <c r="E15" s="23" t="str">
        <f>IF('Rekapitulácia stavby'!E11="","",'Rekapitulácia stavby'!E11)</f>
        <v xml:space="preserve"> </v>
      </c>
      <c r="I15" s="25" t="s">
        <v>24</v>
      </c>
      <c r="J15" s="23" t="str">
        <f>IF('Rekapitulácia stavby'!AN11="","",'Rekapitulácia stavby'!AN11)</f>
        <v/>
      </c>
      <c r="L15" s="30"/>
    </row>
    <row r="16" spans="2:46" s="1" customFormat="1" ht="7" customHeight="1">
      <c r="B16" s="30"/>
      <c r="L16" s="30"/>
    </row>
    <row r="17" spans="2:12" s="1" customFormat="1" ht="12" customHeight="1">
      <c r="B17" s="30"/>
      <c r="D17" s="25" t="s">
        <v>25</v>
      </c>
      <c r="I17" s="25" t="s">
        <v>23</v>
      </c>
      <c r="J17" s="26" t="str">
        <f>'Rekapitulácia stavby'!AN13</f>
        <v>Vyplň údaj</v>
      </c>
      <c r="L17" s="30"/>
    </row>
    <row r="18" spans="2:12" s="1" customFormat="1" ht="18" customHeight="1">
      <c r="B18" s="30"/>
      <c r="E18" s="224" t="str">
        <f>'Rekapitulácia stavby'!E14</f>
        <v>Vyplň údaj</v>
      </c>
      <c r="F18" s="213"/>
      <c r="G18" s="213"/>
      <c r="H18" s="213"/>
      <c r="I18" s="25" t="s">
        <v>24</v>
      </c>
      <c r="J18" s="26" t="str">
        <f>'Rekapitulácia stavby'!AN14</f>
        <v>Vyplň údaj</v>
      </c>
      <c r="L18" s="30"/>
    </row>
    <row r="19" spans="2:12" s="1" customFormat="1" ht="7" customHeight="1">
      <c r="B19" s="30"/>
      <c r="L19" s="30"/>
    </row>
    <row r="20" spans="2:12" s="1" customFormat="1" ht="12" customHeight="1">
      <c r="B20" s="30"/>
      <c r="D20" s="25" t="s">
        <v>27</v>
      </c>
      <c r="I20" s="25" t="s">
        <v>23</v>
      </c>
      <c r="J20" s="23" t="str">
        <f>IF('Rekapitulácia stavby'!AN16="","",'Rekapitulácia stavby'!AN16)</f>
        <v/>
      </c>
      <c r="L20" s="30"/>
    </row>
    <row r="21" spans="2:12" s="1" customFormat="1" ht="18" customHeight="1">
      <c r="B21" s="30"/>
      <c r="E21" s="23" t="str">
        <f>IF('Rekapitulácia stavby'!E17="","",'Rekapitulácia stavby'!E17)</f>
        <v>HBH Projekt, spol. s.r.o.</v>
      </c>
      <c r="I21" s="25" t="s">
        <v>24</v>
      </c>
      <c r="J21" s="23" t="str">
        <f>IF('Rekapitulácia stavby'!AN17="","",'Rekapitulácia stavby'!AN17)</f>
        <v/>
      </c>
      <c r="L21" s="30"/>
    </row>
    <row r="22" spans="2:12" s="1" customFormat="1" ht="7" customHeight="1">
      <c r="B22" s="30"/>
      <c r="L22" s="30"/>
    </row>
    <row r="23" spans="2:12" s="1" customFormat="1" ht="12" customHeight="1">
      <c r="B23" s="30"/>
      <c r="D23" s="25" t="s">
        <v>30</v>
      </c>
      <c r="I23" s="25" t="s">
        <v>23</v>
      </c>
      <c r="J23" s="23" t="str">
        <f>IF('Rekapitulácia stavby'!AN19="","",'Rekapitulácia stavby'!AN19)</f>
        <v/>
      </c>
      <c r="L23" s="30"/>
    </row>
    <row r="24" spans="2:12" s="1" customFormat="1" ht="18" customHeight="1">
      <c r="B24" s="30"/>
      <c r="E24" s="23" t="str">
        <f>IF('Rekapitulácia stavby'!E20="","",'Rekapitulácia stavby'!E20)</f>
        <v xml:space="preserve"> </v>
      </c>
      <c r="I24" s="25" t="s">
        <v>24</v>
      </c>
      <c r="J24" s="23" t="str">
        <f>IF('Rekapitulácia stavby'!AN20="","",'Rekapitulácia stavby'!AN20)</f>
        <v/>
      </c>
      <c r="L24" s="30"/>
    </row>
    <row r="25" spans="2:12" s="1" customFormat="1" ht="7" customHeight="1">
      <c r="B25" s="30"/>
      <c r="L25" s="30"/>
    </row>
    <row r="26" spans="2:12" s="1" customFormat="1" ht="12" customHeight="1">
      <c r="B26" s="30"/>
      <c r="D26" s="25" t="s">
        <v>31</v>
      </c>
      <c r="L26" s="30"/>
    </row>
    <row r="27" spans="2:12" s="7" customFormat="1" ht="16.5" customHeight="1">
      <c r="B27" s="86"/>
      <c r="E27" s="217" t="s">
        <v>1</v>
      </c>
      <c r="F27" s="217"/>
      <c r="G27" s="217"/>
      <c r="H27" s="217"/>
      <c r="L27" s="86"/>
    </row>
    <row r="28" spans="2:12" s="1" customFormat="1" ht="7" customHeight="1">
      <c r="B28" s="30"/>
      <c r="L28" s="30"/>
    </row>
    <row r="29" spans="2:12" s="1" customFormat="1" ht="7" customHeight="1">
      <c r="B29" s="30"/>
      <c r="D29" s="54"/>
      <c r="E29" s="54"/>
      <c r="F29" s="54"/>
      <c r="G29" s="54"/>
      <c r="H29" s="54"/>
      <c r="I29" s="54"/>
      <c r="J29" s="54"/>
      <c r="K29" s="54"/>
      <c r="L29" s="30"/>
    </row>
    <row r="30" spans="2:12" s="1" customFormat="1" ht="25.5" customHeight="1">
      <c r="B30" s="30"/>
      <c r="D30" s="87" t="s">
        <v>32</v>
      </c>
      <c r="J30" s="67">
        <f>ROUND(J118, 2)</f>
        <v>0</v>
      </c>
      <c r="L30" s="30"/>
    </row>
    <row r="31" spans="2:12" s="1" customFormat="1" ht="7" customHeight="1">
      <c r="B31" s="30"/>
      <c r="D31" s="54"/>
      <c r="E31" s="54"/>
      <c r="F31" s="54"/>
      <c r="G31" s="54"/>
      <c r="H31" s="54"/>
      <c r="I31" s="54"/>
      <c r="J31" s="54"/>
      <c r="K31" s="54"/>
      <c r="L31" s="30"/>
    </row>
    <row r="32" spans="2:12" s="1" customFormat="1" ht="14.5" customHeight="1">
      <c r="B32" s="30"/>
      <c r="F32" s="33" t="s">
        <v>34</v>
      </c>
      <c r="I32" s="33" t="s">
        <v>33</v>
      </c>
      <c r="J32" s="33" t="s">
        <v>35</v>
      </c>
      <c r="L32" s="30"/>
    </row>
    <row r="33" spans="2:12" s="1" customFormat="1" ht="14.5" customHeight="1">
      <c r="B33" s="30"/>
      <c r="D33" s="56" t="s">
        <v>36</v>
      </c>
      <c r="E33" s="35" t="s">
        <v>37</v>
      </c>
      <c r="F33" s="88">
        <f>ROUND((SUM(BE118:BE203)),  2)</f>
        <v>0</v>
      </c>
      <c r="G33" s="89"/>
      <c r="H33" s="89"/>
      <c r="I33" s="90">
        <v>0.2</v>
      </c>
      <c r="J33" s="88">
        <f>ROUND(((SUM(BE118:BE203))*I33),  2)</f>
        <v>0</v>
      </c>
      <c r="L33" s="30"/>
    </row>
    <row r="34" spans="2:12" s="1" customFormat="1" ht="14.5" customHeight="1">
      <c r="B34" s="30"/>
      <c r="E34" s="35" t="s">
        <v>38</v>
      </c>
      <c r="F34" s="88">
        <f>ROUND((SUM(BF118:BF203)),  2)</f>
        <v>0</v>
      </c>
      <c r="G34" s="89"/>
      <c r="H34" s="89"/>
      <c r="I34" s="90">
        <v>0.2</v>
      </c>
      <c r="J34" s="88">
        <f>ROUND(((SUM(BF118:BF203))*I34),  2)</f>
        <v>0</v>
      </c>
      <c r="L34" s="30"/>
    </row>
    <row r="35" spans="2:12" s="1" customFormat="1" ht="14.5" hidden="1" customHeight="1">
      <c r="B35" s="30"/>
      <c r="E35" s="25" t="s">
        <v>39</v>
      </c>
      <c r="F35" s="91">
        <f>ROUND((SUM(BG118:BG203)),  2)</f>
        <v>0</v>
      </c>
      <c r="I35" s="92">
        <v>0.2</v>
      </c>
      <c r="J35" s="91">
        <f>0</f>
        <v>0</v>
      </c>
      <c r="L35" s="30"/>
    </row>
    <row r="36" spans="2:12" s="1" customFormat="1" ht="14.5" hidden="1" customHeight="1">
      <c r="B36" s="30"/>
      <c r="E36" s="25" t="s">
        <v>40</v>
      </c>
      <c r="F36" s="91">
        <f>ROUND((SUM(BH118:BH203)),  2)</f>
        <v>0</v>
      </c>
      <c r="I36" s="92">
        <v>0.2</v>
      </c>
      <c r="J36" s="91">
        <f>0</f>
        <v>0</v>
      </c>
      <c r="L36" s="30"/>
    </row>
    <row r="37" spans="2:12" s="1" customFormat="1" ht="14.5" hidden="1" customHeight="1">
      <c r="B37" s="30"/>
      <c r="E37" s="35" t="s">
        <v>41</v>
      </c>
      <c r="F37" s="88">
        <f>ROUND((SUM(BI118:BI203)),  2)</f>
        <v>0</v>
      </c>
      <c r="G37" s="89"/>
      <c r="H37" s="89"/>
      <c r="I37" s="90">
        <v>0</v>
      </c>
      <c r="J37" s="88">
        <f>0</f>
        <v>0</v>
      </c>
      <c r="L37" s="30"/>
    </row>
    <row r="38" spans="2:12" s="1" customFormat="1" ht="7" customHeight="1">
      <c r="B38" s="30"/>
      <c r="L38" s="30"/>
    </row>
    <row r="39" spans="2:12" s="1" customFormat="1" ht="25.5" customHeight="1">
      <c r="B39" s="30"/>
      <c r="C39" s="93"/>
      <c r="D39" s="94" t="s">
        <v>42</v>
      </c>
      <c r="E39" s="58"/>
      <c r="F39" s="58"/>
      <c r="G39" s="95" t="s">
        <v>43</v>
      </c>
      <c r="H39" s="96" t="s">
        <v>44</v>
      </c>
      <c r="I39" s="58"/>
      <c r="J39" s="97">
        <f>SUM(J30:J37)</f>
        <v>0</v>
      </c>
      <c r="K39" s="98"/>
      <c r="L39" s="30"/>
    </row>
    <row r="40" spans="2:12" s="1" customFormat="1" ht="14.5" customHeight="1">
      <c r="B40" s="30"/>
      <c r="L40" s="30"/>
    </row>
    <row r="41" spans="2:12" ht="14.5" customHeight="1">
      <c r="B41" s="18"/>
      <c r="L41" s="18"/>
    </row>
    <row r="42" spans="2:12" ht="14.5" customHeight="1">
      <c r="B42" s="18"/>
      <c r="L42" s="18"/>
    </row>
    <row r="43" spans="2:12" ht="14.5" customHeight="1">
      <c r="B43" s="18"/>
      <c r="L43" s="18"/>
    </row>
    <row r="44" spans="2:12" ht="14.5" customHeight="1">
      <c r="B44" s="18"/>
      <c r="L44" s="18"/>
    </row>
    <row r="45" spans="2:12" ht="14.5" customHeight="1">
      <c r="B45" s="18"/>
      <c r="L45" s="18"/>
    </row>
    <row r="46" spans="2:12" ht="14.5" customHeight="1">
      <c r="B46" s="18"/>
      <c r="L46" s="18"/>
    </row>
    <row r="47" spans="2:12" ht="14.5" customHeight="1">
      <c r="B47" s="18"/>
      <c r="L47" s="18"/>
    </row>
    <row r="48" spans="2:12" ht="14.5" customHeight="1">
      <c r="B48" s="18"/>
      <c r="L48" s="18"/>
    </row>
    <row r="49" spans="2:12" ht="14.5" customHeight="1">
      <c r="B49" s="18"/>
      <c r="L49" s="18"/>
    </row>
    <row r="50" spans="2:12" s="1" customFormat="1" ht="14.5" customHeight="1">
      <c r="B50" s="30"/>
      <c r="D50" s="42" t="s">
        <v>45</v>
      </c>
      <c r="E50" s="43"/>
      <c r="F50" s="43"/>
      <c r="G50" s="42" t="s">
        <v>46</v>
      </c>
      <c r="H50" s="43"/>
      <c r="I50" s="43"/>
      <c r="J50" s="43"/>
      <c r="K50" s="43"/>
      <c r="L50" s="30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3">
      <c r="B61" s="30"/>
      <c r="D61" s="44" t="s">
        <v>47</v>
      </c>
      <c r="E61" s="32"/>
      <c r="F61" s="99" t="s">
        <v>48</v>
      </c>
      <c r="G61" s="44" t="s">
        <v>47</v>
      </c>
      <c r="H61" s="32"/>
      <c r="I61" s="32"/>
      <c r="J61" s="100" t="s">
        <v>48</v>
      </c>
      <c r="K61" s="32"/>
      <c r="L61" s="30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3">
      <c r="B65" s="30"/>
      <c r="D65" s="42" t="s">
        <v>49</v>
      </c>
      <c r="E65" s="43"/>
      <c r="F65" s="43"/>
      <c r="G65" s="42" t="s">
        <v>50</v>
      </c>
      <c r="H65" s="43"/>
      <c r="I65" s="43"/>
      <c r="J65" s="43"/>
      <c r="K65" s="43"/>
      <c r="L65" s="30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3">
      <c r="B76" s="30"/>
      <c r="D76" s="44" t="s">
        <v>47</v>
      </c>
      <c r="E76" s="32"/>
      <c r="F76" s="99" t="s">
        <v>48</v>
      </c>
      <c r="G76" s="44" t="s">
        <v>47</v>
      </c>
      <c r="H76" s="32"/>
      <c r="I76" s="32"/>
      <c r="J76" s="100" t="s">
        <v>48</v>
      </c>
      <c r="K76" s="32"/>
      <c r="L76" s="30"/>
    </row>
    <row r="77" spans="2:12" s="1" customFormat="1" ht="14.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0"/>
    </row>
    <row r="81" spans="2:47" s="1" customFormat="1" ht="7" hidden="1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0"/>
    </row>
    <row r="82" spans="2:47" s="1" customFormat="1" ht="25" hidden="1" customHeight="1">
      <c r="B82" s="30"/>
      <c r="C82" s="19" t="s">
        <v>84</v>
      </c>
      <c r="L82" s="30"/>
    </row>
    <row r="83" spans="2:47" s="1" customFormat="1" ht="7" hidden="1" customHeight="1">
      <c r="B83" s="30"/>
      <c r="L83" s="30"/>
    </row>
    <row r="84" spans="2:47" s="1" customFormat="1" ht="12" hidden="1" customHeight="1">
      <c r="B84" s="30"/>
      <c r="C84" s="25" t="s">
        <v>15</v>
      </c>
      <c r="L84" s="30"/>
    </row>
    <row r="85" spans="2:47" s="1" customFormat="1" ht="16.5" hidden="1" customHeight="1">
      <c r="B85" s="30"/>
      <c r="E85" s="222" t="str">
        <f>E7</f>
        <v>Lesná cesta kategórie L2 Podkonice - Pleše</v>
      </c>
      <c r="F85" s="223"/>
      <c r="G85" s="223"/>
      <c r="H85" s="223"/>
      <c r="L85" s="30"/>
    </row>
    <row r="86" spans="2:47" s="1" customFormat="1" ht="12" hidden="1" customHeight="1">
      <c r="B86" s="30"/>
      <c r="C86" s="25" t="s">
        <v>82</v>
      </c>
      <c r="L86" s="30"/>
    </row>
    <row r="87" spans="2:47" s="1" customFormat="1" ht="16.5" hidden="1" customHeight="1">
      <c r="B87" s="30"/>
      <c r="E87" s="191" t="str">
        <f>E9</f>
        <v>SO 01 - Lesná cesta kategórie L2 Podkonice - Pleše</v>
      </c>
      <c r="F87" s="221"/>
      <c r="G87" s="221"/>
      <c r="H87" s="221"/>
      <c r="L87" s="30"/>
    </row>
    <row r="88" spans="2:47" s="1" customFormat="1" ht="7" hidden="1" customHeight="1">
      <c r="B88" s="30"/>
      <c r="L88" s="30"/>
    </row>
    <row r="89" spans="2:47" s="1" customFormat="1" ht="12" hidden="1" customHeight="1">
      <c r="B89" s="30"/>
      <c r="C89" s="25" t="s">
        <v>19</v>
      </c>
      <c r="F89" s="23" t="str">
        <f>F12</f>
        <v xml:space="preserve"> </v>
      </c>
      <c r="I89" s="25" t="s">
        <v>21</v>
      </c>
      <c r="J89" s="53" t="str">
        <f>IF(J12="","",J12)</f>
        <v xml:space="preserve"> </v>
      </c>
      <c r="L89" s="30"/>
    </row>
    <row r="90" spans="2:47" s="1" customFormat="1" ht="7" hidden="1" customHeight="1">
      <c r="B90" s="30"/>
      <c r="L90" s="30"/>
    </row>
    <row r="91" spans="2:47" s="1" customFormat="1" ht="25.75" hidden="1" customHeight="1">
      <c r="B91" s="30"/>
      <c r="C91" s="25" t="s">
        <v>22</v>
      </c>
      <c r="F91" s="23" t="str">
        <f>E15</f>
        <v xml:space="preserve"> </v>
      </c>
      <c r="I91" s="25" t="s">
        <v>27</v>
      </c>
      <c r="J91" s="28" t="str">
        <f>E21</f>
        <v>HBH Projekt, spol. s.r.o.</v>
      </c>
      <c r="L91" s="30"/>
    </row>
    <row r="92" spans="2:47" s="1" customFormat="1" ht="15.25" hidden="1" customHeight="1">
      <c r="B92" s="30"/>
      <c r="C92" s="25" t="s">
        <v>25</v>
      </c>
      <c r="F92" s="23" t="str">
        <f>IF(E18="","",E18)</f>
        <v>Vyplň údaj</v>
      </c>
      <c r="I92" s="25" t="s">
        <v>30</v>
      </c>
      <c r="J92" s="28" t="str">
        <f>E24</f>
        <v xml:space="preserve"> </v>
      </c>
      <c r="L92" s="30"/>
    </row>
    <row r="93" spans="2:47" s="1" customFormat="1" ht="10.25" hidden="1" customHeight="1">
      <c r="B93" s="30"/>
      <c r="L93" s="30"/>
    </row>
    <row r="94" spans="2:47" s="1" customFormat="1" ht="29.25" hidden="1" customHeight="1">
      <c r="B94" s="30"/>
      <c r="C94" s="101" t="s">
        <v>85</v>
      </c>
      <c r="D94" s="93"/>
      <c r="E94" s="93"/>
      <c r="F94" s="93"/>
      <c r="G94" s="93"/>
      <c r="H94" s="93"/>
      <c r="I94" s="93"/>
      <c r="J94" s="102" t="s">
        <v>86</v>
      </c>
      <c r="K94" s="93"/>
      <c r="L94" s="30"/>
    </row>
    <row r="95" spans="2:47" s="1" customFormat="1" ht="10.25" hidden="1" customHeight="1">
      <c r="B95" s="30"/>
      <c r="L95" s="30"/>
    </row>
    <row r="96" spans="2:47" s="1" customFormat="1" ht="22.75" hidden="1" customHeight="1">
      <c r="B96" s="30"/>
      <c r="C96" s="103" t="s">
        <v>87</v>
      </c>
      <c r="J96" s="67">
        <f>J118</f>
        <v>0</v>
      </c>
      <c r="L96" s="30"/>
      <c r="AU96" s="15" t="s">
        <v>88</v>
      </c>
    </row>
    <row r="97" spans="2:12" s="8" customFormat="1" ht="25" hidden="1" customHeight="1">
      <c r="B97" s="104"/>
      <c r="D97" s="105" t="s">
        <v>89</v>
      </c>
      <c r="E97" s="106"/>
      <c r="F97" s="106"/>
      <c r="G97" s="106"/>
      <c r="H97" s="106"/>
      <c r="I97" s="106"/>
      <c r="J97" s="107">
        <f>J119</f>
        <v>0</v>
      </c>
      <c r="L97" s="104"/>
    </row>
    <row r="98" spans="2:12" s="9" customFormat="1" ht="20" hidden="1" customHeight="1">
      <c r="B98" s="108"/>
      <c r="D98" s="109" t="s">
        <v>90</v>
      </c>
      <c r="E98" s="110"/>
      <c r="F98" s="110"/>
      <c r="G98" s="110"/>
      <c r="H98" s="110"/>
      <c r="I98" s="110"/>
      <c r="J98" s="111">
        <f>J126</f>
        <v>0</v>
      </c>
      <c r="L98" s="108"/>
    </row>
    <row r="99" spans="2:12" s="1" customFormat="1" ht="21.75" hidden="1" customHeight="1">
      <c r="B99" s="30"/>
      <c r="L99" s="30"/>
    </row>
    <row r="100" spans="2:12" s="1" customFormat="1" ht="7" hidden="1" customHeight="1">
      <c r="B100" s="45"/>
      <c r="C100" s="46"/>
      <c r="D100" s="46"/>
      <c r="E100" s="46"/>
      <c r="F100" s="46"/>
      <c r="G100" s="46"/>
      <c r="H100" s="46"/>
      <c r="I100" s="46"/>
      <c r="J100" s="46"/>
      <c r="K100" s="46"/>
      <c r="L100" s="30"/>
    </row>
    <row r="101" spans="2:12" hidden="1"/>
    <row r="102" spans="2:12" hidden="1"/>
    <row r="103" spans="2:12" hidden="1"/>
    <row r="104" spans="2:12" s="1" customFormat="1" ht="7" customHeight="1"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30"/>
    </row>
    <row r="105" spans="2:12" s="1" customFormat="1" ht="25" customHeight="1">
      <c r="B105" s="30"/>
      <c r="C105" s="19" t="s">
        <v>91</v>
      </c>
      <c r="L105" s="30"/>
    </row>
    <row r="106" spans="2:12" s="1" customFormat="1" ht="7" customHeight="1">
      <c r="B106" s="30"/>
      <c r="L106" s="30"/>
    </row>
    <row r="107" spans="2:12" s="1" customFormat="1" ht="12" customHeight="1">
      <c r="B107" s="30"/>
      <c r="C107" s="25" t="s">
        <v>15</v>
      </c>
      <c r="L107" s="30"/>
    </row>
    <row r="108" spans="2:12" s="1" customFormat="1" ht="16.5" customHeight="1">
      <c r="B108" s="30"/>
      <c r="E108" s="222" t="str">
        <f>E7</f>
        <v>Lesná cesta kategórie L2 Podkonice - Pleše</v>
      </c>
      <c r="F108" s="223"/>
      <c r="G108" s="223"/>
      <c r="H108" s="223"/>
      <c r="L108" s="30"/>
    </row>
    <row r="109" spans="2:12" s="1" customFormat="1" ht="12" customHeight="1">
      <c r="B109" s="30"/>
      <c r="C109" s="25" t="s">
        <v>82</v>
      </c>
      <c r="L109" s="30"/>
    </row>
    <row r="110" spans="2:12" s="1" customFormat="1" ht="16.5" customHeight="1">
      <c r="B110" s="30"/>
      <c r="E110" s="191" t="str">
        <f>E9</f>
        <v>SO 01 - Lesná cesta kategórie L2 Podkonice - Pleše</v>
      </c>
      <c r="F110" s="221"/>
      <c r="G110" s="221"/>
      <c r="H110" s="221"/>
      <c r="L110" s="30"/>
    </row>
    <row r="111" spans="2:12" s="1" customFormat="1" ht="7" customHeight="1">
      <c r="B111" s="30"/>
      <c r="L111" s="30"/>
    </row>
    <row r="112" spans="2:12" s="1" customFormat="1" ht="12" customHeight="1">
      <c r="B112" s="30"/>
      <c r="C112" s="25" t="s">
        <v>19</v>
      </c>
      <c r="F112" s="23" t="str">
        <f>F12</f>
        <v xml:space="preserve"> </v>
      </c>
      <c r="I112" s="25" t="s">
        <v>21</v>
      </c>
      <c r="J112" s="53" t="str">
        <f>IF(J12="","",J12)</f>
        <v xml:space="preserve"> </v>
      </c>
      <c r="L112" s="30"/>
    </row>
    <row r="113" spans="2:65" s="1" customFormat="1" ht="7" customHeight="1">
      <c r="B113" s="30"/>
      <c r="L113" s="30"/>
    </row>
    <row r="114" spans="2:65" s="1" customFormat="1" ht="25.75" customHeight="1">
      <c r="B114" s="30"/>
      <c r="C114" s="25" t="s">
        <v>22</v>
      </c>
      <c r="F114" s="23" t="str">
        <f>E15</f>
        <v xml:space="preserve"> </v>
      </c>
      <c r="I114" s="25" t="s">
        <v>27</v>
      </c>
      <c r="J114" s="28" t="str">
        <f>E21</f>
        <v>HBH Projekt, spol. s.r.o.</v>
      </c>
      <c r="L114" s="30"/>
    </row>
    <row r="115" spans="2:65" s="1" customFormat="1" ht="15.25" customHeight="1">
      <c r="B115" s="30"/>
      <c r="C115" s="25" t="s">
        <v>25</v>
      </c>
      <c r="F115" s="23" t="str">
        <f>IF(E18="","",E18)</f>
        <v>Vyplň údaj</v>
      </c>
      <c r="I115" s="25" t="s">
        <v>30</v>
      </c>
      <c r="J115" s="28" t="str">
        <f>E24</f>
        <v xml:space="preserve"> </v>
      </c>
      <c r="L115" s="30"/>
    </row>
    <row r="116" spans="2:65" s="1" customFormat="1" ht="10.25" customHeight="1">
      <c r="B116" s="30"/>
      <c r="L116" s="30"/>
    </row>
    <row r="117" spans="2:65" s="10" customFormat="1" ht="29.25" customHeight="1">
      <c r="B117" s="112"/>
      <c r="C117" s="113" t="s">
        <v>92</v>
      </c>
      <c r="D117" s="114" t="s">
        <v>57</v>
      </c>
      <c r="E117" s="114" t="s">
        <v>53</v>
      </c>
      <c r="F117" s="114" t="s">
        <v>54</v>
      </c>
      <c r="G117" s="114" t="s">
        <v>93</v>
      </c>
      <c r="H117" s="114" t="s">
        <v>94</v>
      </c>
      <c r="I117" s="114" t="s">
        <v>95</v>
      </c>
      <c r="J117" s="115" t="s">
        <v>86</v>
      </c>
      <c r="K117" s="116" t="s">
        <v>96</v>
      </c>
      <c r="L117" s="112"/>
      <c r="M117" s="60" t="s">
        <v>1</v>
      </c>
      <c r="N117" s="61" t="s">
        <v>36</v>
      </c>
      <c r="O117" s="61" t="s">
        <v>97</v>
      </c>
      <c r="P117" s="61" t="s">
        <v>98</v>
      </c>
      <c r="Q117" s="61" t="s">
        <v>99</v>
      </c>
      <c r="R117" s="61" t="s">
        <v>100</v>
      </c>
      <c r="S117" s="61" t="s">
        <v>101</v>
      </c>
      <c r="T117" s="62" t="s">
        <v>102</v>
      </c>
    </row>
    <row r="118" spans="2:65" s="1" customFormat="1" ht="22.75" customHeight="1">
      <c r="B118" s="30"/>
      <c r="C118" s="65" t="s">
        <v>87</v>
      </c>
      <c r="J118" s="117">
        <f>BK118</f>
        <v>0</v>
      </c>
      <c r="L118" s="30"/>
      <c r="M118" s="63"/>
      <c r="N118" s="54"/>
      <c r="O118" s="54"/>
      <c r="P118" s="118">
        <f>P119</f>
        <v>0</v>
      </c>
      <c r="Q118" s="54"/>
      <c r="R118" s="118">
        <f>R119</f>
        <v>4618.767216536</v>
      </c>
      <c r="S118" s="54"/>
      <c r="T118" s="119">
        <f>T119</f>
        <v>62.72</v>
      </c>
      <c r="AT118" s="15" t="s">
        <v>71</v>
      </c>
      <c r="AU118" s="15" t="s">
        <v>88</v>
      </c>
      <c r="BK118" s="120">
        <f>BK119</f>
        <v>0</v>
      </c>
    </row>
    <row r="119" spans="2:65" s="11" customFormat="1" ht="26" customHeight="1">
      <c r="B119" s="121"/>
      <c r="D119" s="122" t="s">
        <v>71</v>
      </c>
      <c r="E119" s="123" t="s">
        <v>103</v>
      </c>
      <c r="F119" s="123" t="s">
        <v>104</v>
      </c>
      <c r="I119" s="124"/>
      <c r="J119" s="125">
        <f>BK119</f>
        <v>0</v>
      </c>
      <c r="L119" s="121"/>
      <c r="M119" s="126"/>
      <c r="P119" s="127">
        <f>P120+SUM(P121:P126)</f>
        <v>0</v>
      </c>
      <c r="R119" s="127">
        <f>R120+SUM(R121:R126)</f>
        <v>4618.767216536</v>
      </c>
      <c r="T119" s="128">
        <f>T120+SUM(T121:T126)</f>
        <v>62.72</v>
      </c>
      <c r="AR119" s="122" t="s">
        <v>79</v>
      </c>
      <c r="AT119" s="129" t="s">
        <v>71</v>
      </c>
      <c r="AU119" s="129" t="s">
        <v>72</v>
      </c>
      <c r="AY119" s="122" t="s">
        <v>105</v>
      </c>
      <c r="BK119" s="130">
        <f>BK120+SUM(BK121:BK126)</f>
        <v>0</v>
      </c>
    </row>
    <row r="120" spans="2:65" s="1" customFormat="1" ht="33" customHeight="1">
      <c r="B120" s="131"/>
      <c r="C120" s="132" t="s">
        <v>79</v>
      </c>
      <c r="D120" s="132" t="s">
        <v>106</v>
      </c>
      <c r="E120" s="133" t="s">
        <v>107</v>
      </c>
      <c r="F120" s="134" t="s">
        <v>108</v>
      </c>
      <c r="G120" s="135" t="s">
        <v>109</v>
      </c>
      <c r="H120" s="136">
        <v>10172.1</v>
      </c>
      <c r="I120" s="137"/>
      <c r="J120" s="138">
        <f>ROUND(I120*H120,2)</f>
        <v>0</v>
      </c>
      <c r="K120" s="139"/>
      <c r="L120" s="30"/>
      <c r="M120" s="140" t="s">
        <v>1</v>
      </c>
      <c r="N120" s="141" t="s">
        <v>38</v>
      </c>
      <c r="P120" s="142">
        <f>O120*H120</f>
        <v>0</v>
      </c>
      <c r="Q120" s="142">
        <v>0</v>
      </c>
      <c r="R120" s="142">
        <f>Q120*H120</f>
        <v>0</v>
      </c>
      <c r="S120" s="142">
        <v>0</v>
      </c>
      <c r="T120" s="143">
        <f>S120*H120</f>
        <v>0</v>
      </c>
      <c r="AR120" s="144" t="s">
        <v>110</v>
      </c>
      <c r="AT120" s="144" t="s">
        <v>106</v>
      </c>
      <c r="AU120" s="144" t="s">
        <v>79</v>
      </c>
      <c r="AY120" s="15" t="s">
        <v>105</v>
      </c>
      <c r="BE120" s="145">
        <f>IF(N120="základná",J120,0)</f>
        <v>0</v>
      </c>
      <c r="BF120" s="145">
        <f>IF(N120="znížená",J120,0)</f>
        <v>0</v>
      </c>
      <c r="BG120" s="145">
        <f>IF(N120="zákl. prenesená",J120,0)</f>
        <v>0</v>
      </c>
      <c r="BH120" s="145">
        <f>IF(N120="zníž. prenesená",J120,0)</f>
        <v>0</v>
      </c>
      <c r="BI120" s="145">
        <f>IF(N120="nulová",J120,0)</f>
        <v>0</v>
      </c>
      <c r="BJ120" s="15" t="s">
        <v>111</v>
      </c>
      <c r="BK120" s="145">
        <f>ROUND(I120*H120,2)</f>
        <v>0</v>
      </c>
      <c r="BL120" s="15" t="s">
        <v>110</v>
      </c>
      <c r="BM120" s="144" t="s">
        <v>111</v>
      </c>
    </row>
    <row r="121" spans="2:65" s="12" customFormat="1" ht="12">
      <c r="B121" s="146"/>
      <c r="D121" s="147" t="s">
        <v>112</v>
      </c>
      <c r="E121" s="148" t="s">
        <v>1</v>
      </c>
      <c r="F121" s="149" t="s">
        <v>113</v>
      </c>
      <c r="H121" s="150">
        <v>10172.1</v>
      </c>
      <c r="I121" s="151"/>
      <c r="L121" s="146"/>
      <c r="M121" s="152"/>
      <c r="T121" s="153"/>
      <c r="AT121" s="148" t="s">
        <v>112</v>
      </c>
      <c r="AU121" s="148" t="s">
        <v>79</v>
      </c>
      <c r="AV121" s="12" t="s">
        <v>111</v>
      </c>
      <c r="AW121" s="12" t="s">
        <v>29</v>
      </c>
      <c r="AX121" s="12" t="s">
        <v>72</v>
      </c>
      <c r="AY121" s="148" t="s">
        <v>105</v>
      </c>
    </row>
    <row r="122" spans="2:65" s="13" customFormat="1" ht="12">
      <c r="B122" s="154"/>
      <c r="D122" s="147" t="s">
        <v>112</v>
      </c>
      <c r="E122" s="155" t="s">
        <v>1</v>
      </c>
      <c r="F122" s="156" t="s">
        <v>114</v>
      </c>
      <c r="H122" s="157">
        <v>10172.1</v>
      </c>
      <c r="I122" s="158"/>
      <c r="L122" s="154"/>
      <c r="M122" s="159"/>
      <c r="T122" s="160"/>
      <c r="AT122" s="155" t="s">
        <v>112</v>
      </c>
      <c r="AU122" s="155" t="s">
        <v>79</v>
      </c>
      <c r="AV122" s="13" t="s">
        <v>110</v>
      </c>
      <c r="AW122" s="13" t="s">
        <v>29</v>
      </c>
      <c r="AX122" s="13" t="s">
        <v>79</v>
      </c>
      <c r="AY122" s="155" t="s">
        <v>105</v>
      </c>
    </row>
    <row r="123" spans="2:65" s="1" customFormat="1" ht="33" customHeight="1">
      <c r="B123" s="131"/>
      <c r="C123" s="132" t="s">
        <v>111</v>
      </c>
      <c r="D123" s="132" t="s">
        <v>106</v>
      </c>
      <c r="E123" s="133" t="s">
        <v>115</v>
      </c>
      <c r="F123" s="134" t="s">
        <v>116</v>
      </c>
      <c r="G123" s="135" t="s">
        <v>109</v>
      </c>
      <c r="H123" s="136">
        <v>10172.1</v>
      </c>
      <c r="I123" s="137"/>
      <c r="J123" s="138">
        <f>ROUND(I123*H123,2)</f>
        <v>0</v>
      </c>
      <c r="K123" s="139"/>
      <c r="L123" s="30"/>
      <c r="M123" s="140" t="s">
        <v>1</v>
      </c>
      <c r="N123" s="141" t="s">
        <v>38</v>
      </c>
      <c r="P123" s="142">
        <f>O123*H123</f>
        <v>0</v>
      </c>
      <c r="Q123" s="142">
        <v>0.18706</v>
      </c>
      <c r="R123" s="142">
        <f>Q123*H123</f>
        <v>1902.7930260000001</v>
      </c>
      <c r="S123" s="142">
        <v>0</v>
      </c>
      <c r="T123" s="143">
        <f>S123*H123</f>
        <v>0</v>
      </c>
      <c r="AR123" s="144" t="s">
        <v>110</v>
      </c>
      <c r="AT123" s="144" t="s">
        <v>106</v>
      </c>
      <c r="AU123" s="144" t="s">
        <v>79</v>
      </c>
      <c r="AY123" s="15" t="s">
        <v>105</v>
      </c>
      <c r="BE123" s="145">
        <f>IF(N123="základná",J123,0)</f>
        <v>0</v>
      </c>
      <c r="BF123" s="145">
        <f>IF(N123="znížená",J123,0)</f>
        <v>0</v>
      </c>
      <c r="BG123" s="145">
        <f>IF(N123="zákl. prenesená",J123,0)</f>
        <v>0</v>
      </c>
      <c r="BH123" s="145">
        <f>IF(N123="zníž. prenesená",J123,0)</f>
        <v>0</v>
      </c>
      <c r="BI123" s="145">
        <f>IF(N123="nulová",J123,0)</f>
        <v>0</v>
      </c>
      <c r="BJ123" s="15" t="s">
        <v>111</v>
      </c>
      <c r="BK123" s="145">
        <f>ROUND(I123*H123,2)</f>
        <v>0</v>
      </c>
      <c r="BL123" s="15" t="s">
        <v>110</v>
      </c>
      <c r="BM123" s="144" t="s">
        <v>110</v>
      </c>
    </row>
    <row r="124" spans="2:65" s="12" customFormat="1" ht="12">
      <c r="B124" s="146"/>
      <c r="D124" s="147" t="s">
        <v>112</v>
      </c>
      <c r="E124" s="148" t="s">
        <v>1</v>
      </c>
      <c r="F124" s="149" t="s">
        <v>113</v>
      </c>
      <c r="H124" s="150">
        <v>10172.1</v>
      </c>
      <c r="I124" s="151"/>
      <c r="L124" s="146"/>
      <c r="M124" s="152"/>
      <c r="T124" s="153"/>
      <c r="AT124" s="148" t="s">
        <v>112</v>
      </c>
      <c r="AU124" s="148" t="s">
        <v>79</v>
      </c>
      <c r="AV124" s="12" t="s">
        <v>111</v>
      </c>
      <c r="AW124" s="12" t="s">
        <v>29</v>
      </c>
      <c r="AX124" s="12" t="s">
        <v>72</v>
      </c>
      <c r="AY124" s="148" t="s">
        <v>105</v>
      </c>
    </row>
    <row r="125" spans="2:65" s="13" customFormat="1" ht="12">
      <c r="B125" s="154"/>
      <c r="D125" s="147" t="s">
        <v>112</v>
      </c>
      <c r="E125" s="155" t="s">
        <v>1</v>
      </c>
      <c r="F125" s="156" t="s">
        <v>114</v>
      </c>
      <c r="H125" s="157">
        <v>10172.1</v>
      </c>
      <c r="I125" s="158"/>
      <c r="L125" s="154"/>
      <c r="M125" s="159"/>
      <c r="T125" s="160"/>
      <c r="AT125" s="155" t="s">
        <v>112</v>
      </c>
      <c r="AU125" s="155" t="s">
        <v>79</v>
      </c>
      <c r="AV125" s="13" t="s">
        <v>110</v>
      </c>
      <c r="AW125" s="13" t="s">
        <v>29</v>
      </c>
      <c r="AX125" s="13" t="s">
        <v>79</v>
      </c>
      <c r="AY125" s="155" t="s">
        <v>105</v>
      </c>
    </row>
    <row r="126" spans="2:65" s="11" customFormat="1" ht="22.75" customHeight="1">
      <c r="B126" s="121"/>
      <c r="D126" s="122" t="s">
        <v>71</v>
      </c>
      <c r="E126" s="161" t="s">
        <v>117</v>
      </c>
      <c r="F126" s="161" t="s">
        <v>118</v>
      </c>
      <c r="I126" s="124"/>
      <c r="J126" s="162">
        <f>BK126</f>
        <v>0</v>
      </c>
      <c r="L126" s="121"/>
      <c r="M126" s="126"/>
      <c r="P126" s="127">
        <f>SUM(P127:P203)</f>
        <v>0</v>
      </c>
      <c r="R126" s="127">
        <f>SUM(R127:R203)</f>
        <v>2715.9741905359997</v>
      </c>
      <c r="T126" s="128">
        <f>SUM(T127:T203)</f>
        <v>62.72</v>
      </c>
      <c r="AR126" s="122" t="s">
        <v>79</v>
      </c>
      <c r="AT126" s="129" t="s">
        <v>71</v>
      </c>
      <c r="AU126" s="129" t="s">
        <v>79</v>
      </c>
      <c r="AY126" s="122" t="s">
        <v>105</v>
      </c>
      <c r="BK126" s="130">
        <f>SUM(BK127:BK203)</f>
        <v>0</v>
      </c>
    </row>
    <row r="127" spans="2:65" s="1" customFormat="1" ht="24.25" customHeight="1">
      <c r="B127" s="131"/>
      <c r="C127" s="132" t="s">
        <v>119</v>
      </c>
      <c r="D127" s="132" t="s">
        <v>106</v>
      </c>
      <c r="E127" s="133" t="s">
        <v>120</v>
      </c>
      <c r="F127" s="134" t="s">
        <v>121</v>
      </c>
      <c r="G127" s="135" t="s">
        <v>122</v>
      </c>
      <c r="H127" s="136">
        <v>1688.55</v>
      </c>
      <c r="I127" s="137"/>
      <c r="J127" s="138">
        <f>ROUND(I127*H127,2)</f>
        <v>0</v>
      </c>
      <c r="K127" s="139"/>
      <c r="L127" s="30"/>
      <c r="M127" s="140" t="s">
        <v>1</v>
      </c>
      <c r="N127" s="141" t="s">
        <v>38</v>
      </c>
      <c r="P127" s="142">
        <f>O127*H127</f>
        <v>0</v>
      </c>
      <c r="Q127" s="142">
        <v>0</v>
      </c>
      <c r="R127" s="142">
        <f>Q127*H127</f>
        <v>0</v>
      </c>
      <c r="S127" s="142">
        <v>0</v>
      </c>
      <c r="T127" s="143">
        <f>S127*H127</f>
        <v>0</v>
      </c>
      <c r="AR127" s="144" t="s">
        <v>110</v>
      </c>
      <c r="AT127" s="144" t="s">
        <v>106</v>
      </c>
      <c r="AU127" s="144" t="s">
        <v>111</v>
      </c>
      <c r="AY127" s="15" t="s">
        <v>105</v>
      </c>
      <c r="BE127" s="145">
        <f>IF(N127="základná",J127,0)</f>
        <v>0</v>
      </c>
      <c r="BF127" s="145">
        <f>IF(N127="znížená",J127,0)</f>
        <v>0</v>
      </c>
      <c r="BG127" s="145">
        <f>IF(N127="zákl. prenesená",J127,0)</f>
        <v>0</v>
      </c>
      <c r="BH127" s="145">
        <f>IF(N127="zníž. prenesená",J127,0)</f>
        <v>0</v>
      </c>
      <c r="BI127" s="145">
        <f>IF(N127="nulová",J127,0)</f>
        <v>0</v>
      </c>
      <c r="BJ127" s="15" t="s">
        <v>111</v>
      </c>
      <c r="BK127" s="145">
        <f>ROUND(I127*H127,2)</f>
        <v>0</v>
      </c>
      <c r="BL127" s="15" t="s">
        <v>110</v>
      </c>
      <c r="BM127" s="144" t="s">
        <v>123</v>
      </c>
    </row>
    <row r="128" spans="2:65" s="12" customFormat="1" ht="12">
      <c r="B128" s="146"/>
      <c r="D128" s="147" t="s">
        <v>112</v>
      </c>
      <c r="E128" s="148" t="s">
        <v>1</v>
      </c>
      <c r="F128" s="149" t="s">
        <v>124</v>
      </c>
      <c r="H128" s="150">
        <v>1688.55</v>
      </c>
      <c r="I128" s="151"/>
      <c r="L128" s="146"/>
      <c r="M128" s="152"/>
      <c r="T128" s="153"/>
      <c r="AT128" s="148" t="s">
        <v>112</v>
      </c>
      <c r="AU128" s="148" t="s">
        <v>111</v>
      </c>
      <c r="AV128" s="12" t="s">
        <v>111</v>
      </c>
      <c r="AW128" s="12" t="s">
        <v>29</v>
      </c>
      <c r="AX128" s="12" t="s">
        <v>79</v>
      </c>
      <c r="AY128" s="148" t="s">
        <v>105</v>
      </c>
    </row>
    <row r="129" spans="2:65" s="1" customFormat="1" ht="24.25" customHeight="1">
      <c r="B129" s="131"/>
      <c r="C129" s="132" t="s">
        <v>110</v>
      </c>
      <c r="D129" s="132" t="s">
        <v>106</v>
      </c>
      <c r="E129" s="133" t="s">
        <v>125</v>
      </c>
      <c r="F129" s="134" t="s">
        <v>126</v>
      </c>
      <c r="G129" s="135" t="s">
        <v>122</v>
      </c>
      <c r="H129" s="136">
        <v>844.27499999999998</v>
      </c>
      <c r="I129" s="137"/>
      <c r="J129" s="138">
        <f>ROUND(I129*H129,2)</f>
        <v>0</v>
      </c>
      <c r="K129" s="139"/>
      <c r="L129" s="30"/>
      <c r="M129" s="140" t="s">
        <v>1</v>
      </c>
      <c r="N129" s="141" t="s">
        <v>38</v>
      </c>
      <c r="P129" s="142">
        <f>O129*H129</f>
        <v>0</v>
      </c>
      <c r="Q129" s="142">
        <v>0</v>
      </c>
      <c r="R129" s="142">
        <f>Q129*H129</f>
        <v>0</v>
      </c>
      <c r="S129" s="142">
        <v>0</v>
      </c>
      <c r="T129" s="143">
        <f>S129*H129</f>
        <v>0</v>
      </c>
      <c r="AR129" s="144" t="s">
        <v>110</v>
      </c>
      <c r="AT129" s="144" t="s">
        <v>106</v>
      </c>
      <c r="AU129" s="144" t="s">
        <v>111</v>
      </c>
      <c r="AY129" s="15" t="s">
        <v>105</v>
      </c>
      <c r="BE129" s="145">
        <f>IF(N129="základná",J129,0)</f>
        <v>0</v>
      </c>
      <c r="BF129" s="145">
        <f>IF(N129="znížená",J129,0)</f>
        <v>0</v>
      </c>
      <c r="BG129" s="145">
        <f>IF(N129="zákl. prenesená",J129,0)</f>
        <v>0</v>
      </c>
      <c r="BH129" s="145">
        <f>IF(N129="zníž. prenesená",J129,0)</f>
        <v>0</v>
      </c>
      <c r="BI129" s="145">
        <f>IF(N129="nulová",J129,0)</f>
        <v>0</v>
      </c>
      <c r="BJ129" s="15" t="s">
        <v>111</v>
      </c>
      <c r="BK129" s="145">
        <f>ROUND(I129*H129,2)</f>
        <v>0</v>
      </c>
      <c r="BL129" s="15" t="s">
        <v>110</v>
      </c>
      <c r="BM129" s="144" t="s">
        <v>127</v>
      </c>
    </row>
    <row r="130" spans="2:65" s="12" customFormat="1" ht="12">
      <c r="B130" s="146"/>
      <c r="D130" s="147" t="s">
        <v>112</v>
      </c>
      <c r="E130" s="148" t="s">
        <v>1</v>
      </c>
      <c r="F130" s="149" t="s">
        <v>128</v>
      </c>
      <c r="H130" s="150">
        <v>844.27499999999998</v>
      </c>
      <c r="I130" s="151"/>
      <c r="L130" s="146"/>
      <c r="M130" s="152"/>
      <c r="T130" s="153"/>
      <c r="AT130" s="148" t="s">
        <v>112</v>
      </c>
      <c r="AU130" s="148" t="s">
        <v>111</v>
      </c>
      <c r="AV130" s="12" t="s">
        <v>111</v>
      </c>
      <c r="AW130" s="12" t="s">
        <v>29</v>
      </c>
      <c r="AX130" s="12" t="s">
        <v>79</v>
      </c>
      <c r="AY130" s="148" t="s">
        <v>105</v>
      </c>
    </row>
    <row r="131" spans="2:65" s="1" customFormat="1" ht="37.75" customHeight="1">
      <c r="B131" s="131"/>
      <c r="C131" s="132" t="s">
        <v>117</v>
      </c>
      <c r="D131" s="132" t="s">
        <v>106</v>
      </c>
      <c r="E131" s="133" t="s">
        <v>129</v>
      </c>
      <c r="F131" s="134" t="s">
        <v>130</v>
      </c>
      <c r="G131" s="135" t="s">
        <v>122</v>
      </c>
      <c r="H131" s="136">
        <v>3377.1</v>
      </c>
      <c r="I131" s="137"/>
      <c r="J131" s="138">
        <f>ROUND(I131*H131,2)</f>
        <v>0</v>
      </c>
      <c r="K131" s="139"/>
      <c r="L131" s="30"/>
      <c r="M131" s="140" t="s">
        <v>1</v>
      </c>
      <c r="N131" s="141" t="s">
        <v>38</v>
      </c>
      <c r="P131" s="142">
        <f>O131*H131</f>
        <v>0</v>
      </c>
      <c r="Q131" s="142">
        <v>0</v>
      </c>
      <c r="R131" s="142">
        <f>Q131*H131</f>
        <v>0</v>
      </c>
      <c r="S131" s="142">
        <v>0</v>
      </c>
      <c r="T131" s="143">
        <f>S131*H131</f>
        <v>0</v>
      </c>
      <c r="AR131" s="144" t="s">
        <v>110</v>
      </c>
      <c r="AT131" s="144" t="s">
        <v>106</v>
      </c>
      <c r="AU131" s="144" t="s">
        <v>111</v>
      </c>
      <c r="AY131" s="15" t="s">
        <v>105</v>
      </c>
      <c r="BE131" s="145">
        <f>IF(N131="základná",J131,0)</f>
        <v>0</v>
      </c>
      <c r="BF131" s="145">
        <f>IF(N131="znížená",J131,0)</f>
        <v>0</v>
      </c>
      <c r="BG131" s="145">
        <f>IF(N131="zákl. prenesená",J131,0)</f>
        <v>0</v>
      </c>
      <c r="BH131" s="145">
        <f>IF(N131="zníž. prenesená",J131,0)</f>
        <v>0</v>
      </c>
      <c r="BI131" s="145">
        <f>IF(N131="nulová",J131,0)</f>
        <v>0</v>
      </c>
      <c r="BJ131" s="15" t="s">
        <v>111</v>
      </c>
      <c r="BK131" s="145">
        <f>ROUND(I131*H131,2)</f>
        <v>0</v>
      </c>
      <c r="BL131" s="15" t="s">
        <v>110</v>
      </c>
      <c r="BM131" s="144" t="s">
        <v>131</v>
      </c>
    </row>
    <row r="132" spans="2:65" s="12" customFormat="1" ht="12">
      <c r="B132" s="146"/>
      <c r="D132" s="147" t="s">
        <v>112</v>
      </c>
      <c r="E132" s="148" t="s">
        <v>1</v>
      </c>
      <c r="F132" s="149" t="s">
        <v>132</v>
      </c>
      <c r="H132" s="150">
        <v>1688.55</v>
      </c>
      <c r="I132" s="151"/>
      <c r="L132" s="146"/>
      <c r="M132" s="152"/>
      <c r="T132" s="153"/>
      <c r="AT132" s="148" t="s">
        <v>112</v>
      </c>
      <c r="AU132" s="148" t="s">
        <v>111</v>
      </c>
      <c r="AV132" s="12" t="s">
        <v>111</v>
      </c>
      <c r="AW132" s="12" t="s">
        <v>29</v>
      </c>
      <c r="AX132" s="12" t="s">
        <v>72</v>
      </c>
      <c r="AY132" s="148" t="s">
        <v>105</v>
      </c>
    </row>
    <row r="133" spans="2:65" s="12" customFormat="1" ht="12">
      <c r="B133" s="146"/>
      <c r="D133" s="147" t="s">
        <v>112</v>
      </c>
      <c r="E133" s="148" t="s">
        <v>1</v>
      </c>
      <c r="F133" s="149" t="s">
        <v>133</v>
      </c>
      <c r="H133" s="150">
        <v>1688.55</v>
      </c>
      <c r="I133" s="151"/>
      <c r="L133" s="146"/>
      <c r="M133" s="152"/>
      <c r="T133" s="153"/>
      <c r="AT133" s="148" t="s">
        <v>112</v>
      </c>
      <c r="AU133" s="148" t="s">
        <v>111</v>
      </c>
      <c r="AV133" s="12" t="s">
        <v>111</v>
      </c>
      <c r="AW133" s="12" t="s">
        <v>29</v>
      </c>
      <c r="AX133" s="12" t="s">
        <v>72</v>
      </c>
      <c r="AY133" s="148" t="s">
        <v>105</v>
      </c>
    </row>
    <row r="134" spans="2:65" s="13" customFormat="1" ht="12">
      <c r="B134" s="154"/>
      <c r="D134" s="147" t="s">
        <v>112</v>
      </c>
      <c r="E134" s="155" t="s">
        <v>1</v>
      </c>
      <c r="F134" s="156" t="s">
        <v>134</v>
      </c>
      <c r="H134" s="157">
        <v>3377.1</v>
      </c>
      <c r="I134" s="158"/>
      <c r="L134" s="154"/>
      <c r="M134" s="159"/>
      <c r="T134" s="160"/>
      <c r="AT134" s="155" t="s">
        <v>112</v>
      </c>
      <c r="AU134" s="155" t="s">
        <v>111</v>
      </c>
      <c r="AV134" s="13" t="s">
        <v>110</v>
      </c>
      <c r="AW134" s="13" t="s">
        <v>29</v>
      </c>
      <c r="AX134" s="13" t="s">
        <v>79</v>
      </c>
      <c r="AY134" s="155" t="s">
        <v>105</v>
      </c>
    </row>
    <row r="135" spans="2:65" s="1" customFormat="1" ht="44.25" customHeight="1">
      <c r="B135" s="131"/>
      <c r="C135" s="132" t="s">
        <v>123</v>
      </c>
      <c r="D135" s="132" t="s">
        <v>106</v>
      </c>
      <c r="E135" s="133" t="s">
        <v>135</v>
      </c>
      <c r="F135" s="134" t="s">
        <v>136</v>
      </c>
      <c r="G135" s="135" t="s">
        <v>122</v>
      </c>
      <c r="H135" s="136">
        <v>3377.1</v>
      </c>
      <c r="I135" s="137"/>
      <c r="J135" s="138">
        <f>ROUND(I135*H135,2)</f>
        <v>0</v>
      </c>
      <c r="K135" s="139"/>
      <c r="L135" s="30"/>
      <c r="M135" s="140" t="s">
        <v>1</v>
      </c>
      <c r="N135" s="141" t="s">
        <v>38</v>
      </c>
      <c r="P135" s="142">
        <f>O135*H135</f>
        <v>0</v>
      </c>
      <c r="Q135" s="142">
        <v>0</v>
      </c>
      <c r="R135" s="142">
        <f>Q135*H135</f>
        <v>0</v>
      </c>
      <c r="S135" s="142">
        <v>0</v>
      </c>
      <c r="T135" s="143">
        <f>S135*H135</f>
        <v>0</v>
      </c>
      <c r="AR135" s="144" t="s">
        <v>110</v>
      </c>
      <c r="AT135" s="144" t="s">
        <v>106</v>
      </c>
      <c r="AU135" s="144" t="s">
        <v>111</v>
      </c>
      <c r="AY135" s="15" t="s">
        <v>105</v>
      </c>
      <c r="BE135" s="145">
        <f>IF(N135="základná",J135,0)</f>
        <v>0</v>
      </c>
      <c r="BF135" s="145">
        <f>IF(N135="znížená",J135,0)</f>
        <v>0</v>
      </c>
      <c r="BG135" s="145">
        <f>IF(N135="zákl. prenesená",J135,0)</f>
        <v>0</v>
      </c>
      <c r="BH135" s="145">
        <f>IF(N135="zníž. prenesená",J135,0)</f>
        <v>0</v>
      </c>
      <c r="BI135" s="145">
        <f>IF(N135="nulová",J135,0)</f>
        <v>0</v>
      </c>
      <c r="BJ135" s="15" t="s">
        <v>111</v>
      </c>
      <c r="BK135" s="145">
        <f>ROUND(I135*H135,2)</f>
        <v>0</v>
      </c>
      <c r="BL135" s="15" t="s">
        <v>110</v>
      </c>
      <c r="BM135" s="144" t="s">
        <v>137</v>
      </c>
    </row>
    <row r="136" spans="2:65" s="12" customFormat="1" ht="12">
      <c r="B136" s="146"/>
      <c r="D136" s="147" t="s">
        <v>112</v>
      </c>
      <c r="E136" s="148" t="s">
        <v>1</v>
      </c>
      <c r="F136" s="149" t="s">
        <v>138</v>
      </c>
      <c r="H136" s="150">
        <v>3377.1</v>
      </c>
      <c r="I136" s="151"/>
      <c r="L136" s="146"/>
      <c r="M136" s="152"/>
      <c r="T136" s="153"/>
      <c r="AT136" s="148" t="s">
        <v>112</v>
      </c>
      <c r="AU136" s="148" t="s">
        <v>111</v>
      </c>
      <c r="AV136" s="12" t="s">
        <v>111</v>
      </c>
      <c r="AW136" s="12" t="s">
        <v>29</v>
      </c>
      <c r="AX136" s="12" t="s">
        <v>72</v>
      </c>
      <c r="AY136" s="148" t="s">
        <v>105</v>
      </c>
    </row>
    <row r="137" spans="2:65" s="13" customFormat="1" ht="12">
      <c r="B137" s="154"/>
      <c r="D137" s="147" t="s">
        <v>112</v>
      </c>
      <c r="E137" s="155" t="s">
        <v>1</v>
      </c>
      <c r="F137" s="156" t="s">
        <v>114</v>
      </c>
      <c r="H137" s="157">
        <v>3377.1</v>
      </c>
      <c r="I137" s="158"/>
      <c r="L137" s="154"/>
      <c r="M137" s="159"/>
      <c r="T137" s="160"/>
      <c r="AT137" s="155" t="s">
        <v>112</v>
      </c>
      <c r="AU137" s="155" t="s">
        <v>111</v>
      </c>
      <c r="AV137" s="13" t="s">
        <v>110</v>
      </c>
      <c r="AW137" s="13" t="s">
        <v>29</v>
      </c>
      <c r="AX137" s="13" t="s">
        <v>79</v>
      </c>
      <c r="AY137" s="155" t="s">
        <v>105</v>
      </c>
    </row>
    <row r="138" spans="2:65" s="1" customFormat="1" ht="24.25" customHeight="1">
      <c r="B138" s="131"/>
      <c r="C138" s="132" t="s">
        <v>139</v>
      </c>
      <c r="D138" s="132" t="s">
        <v>106</v>
      </c>
      <c r="E138" s="133" t="s">
        <v>140</v>
      </c>
      <c r="F138" s="134" t="s">
        <v>141</v>
      </c>
      <c r="G138" s="135" t="s">
        <v>122</v>
      </c>
      <c r="H138" s="136">
        <v>1688.55</v>
      </c>
      <c r="I138" s="137"/>
      <c r="J138" s="138">
        <f>ROUND(I138*H138,2)</f>
        <v>0</v>
      </c>
      <c r="K138" s="139"/>
      <c r="L138" s="30"/>
      <c r="M138" s="140" t="s">
        <v>1</v>
      </c>
      <c r="N138" s="141" t="s">
        <v>38</v>
      </c>
      <c r="P138" s="142">
        <f>O138*H138</f>
        <v>0</v>
      </c>
      <c r="Q138" s="142">
        <v>0</v>
      </c>
      <c r="R138" s="142">
        <f>Q138*H138</f>
        <v>0</v>
      </c>
      <c r="S138" s="142">
        <v>0</v>
      </c>
      <c r="T138" s="143">
        <f>S138*H138</f>
        <v>0</v>
      </c>
      <c r="AR138" s="144" t="s">
        <v>110</v>
      </c>
      <c r="AT138" s="144" t="s">
        <v>106</v>
      </c>
      <c r="AU138" s="144" t="s">
        <v>111</v>
      </c>
      <c r="AY138" s="15" t="s">
        <v>105</v>
      </c>
      <c r="BE138" s="145">
        <f>IF(N138="základná",J138,0)</f>
        <v>0</v>
      </c>
      <c r="BF138" s="145">
        <f>IF(N138="znížená",J138,0)</f>
        <v>0</v>
      </c>
      <c r="BG138" s="145">
        <f>IF(N138="zákl. prenesená",J138,0)</f>
        <v>0</v>
      </c>
      <c r="BH138" s="145">
        <f>IF(N138="zníž. prenesená",J138,0)</f>
        <v>0</v>
      </c>
      <c r="BI138" s="145">
        <f>IF(N138="nulová",J138,0)</f>
        <v>0</v>
      </c>
      <c r="BJ138" s="15" t="s">
        <v>111</v>
      </c>
      <c r="BK138" s="145">
        <f>ROUND(I138*H138,2)</f>
        <v>0</v>
      </c>
      <c r="BL138" s="15" t="s">
        <v>110</v>
      </c>
      <c r="BM138" s="144" t="s">
        <v>142</v>
      </c>
    </row>
    <row r="139" spans="2:65" s="12" customFormat="1" ht="12">
      <c r="B139" s="146"/>
      <c r="D139" s="147" t="s">
        <v>112</v>
      </c>
      <c r="E139" s="148" t="s">
        <v>1</v>
      </c>
      <c r="F139" s="149" t="s">
        <v>133</v>
      </c>
      <c r="H139" s="150">
        <v>1688.55</v>
      </c>
      <c r="I139" s="151"/>
      <c r="L139" s="146"/>
      <c r="M139" s="152"/>
      <c r="T139" s="153"/>
      <c r="AT139" s="148" t="s">
        <v>112</v>
      </c>
      <c r="AU139" s="148" t="s">
        <v>111</v>
      </c>
      <c r="AV139" s="12" t="s">
        <v>111</v>
      </c>
      <c r="AW139" s="12" t="s">
        <v>29</v>
      </c>
      <c r="AX139" s="12" t="s">
        <v>72</v>
      </c>
      <c r="AY139" s="148" t="s">
        <v>105</v>
      </c>
    </row>
    <row r="140" spans="2:65" s="13" customFormat="1" ht="12">
      <c r="B140" s="154"/>
      <c r="D140" s="147" t="s">
        <v>112</v>
      </c>
      <c r="E140" s="155" t="s">
        <v>1</v>
      </c>
      <c r="F140" s="156" t="s">
        <v>114</v>
      </c>
      <c r="H140" s="157">
        <v>1688.55</v>
      </c>
      <c r="I140" s="158"/>
      <c r="L140" s="154"/>
      <c r="M140" s="159"/>
      <c r="T140" s="160"/>
      <c r="AT140" s="155" t="s">
        <v>112</v>
      </c>
      <c r="AU140" s="155" t="s">
        <v>111</v>
      </c>
      <c r="AV140" s="13" t="s">
        <v>110</v>
      </c>
      <c r="AW140" s="13" t="s">
        <v>29</v>
      </c>
      <c r="AX140" s="13" t="s">
        <v>79</v>
      </c>
      <c r="AY140" s="155" t="s">
        <v>105</v>
      </c>
    </row>
    <row r="141" spans="2:65" s="1" customFormat="1" ht="33" customHeight="1">
      <c r="B141" s="131"/>
      <c r="C141" s="132" t="s">
        <v>127</v>
      </c>
      <c r="D141" s="132" t="s">
        <v>106</v>
      </c>
      <c r="E141" s="133" t="s">
        <v>143</v>
      </c>
      <c r="F141" s="134" t="s">
        <v>144</v>
      </c>
      <c r="G141" s="135" t="s">
        <v>122</v>
      </c>
      <c r="H141" s="136">
        <v>1688.55</v>
      </c>
      <c r="I141" s="137"/>
      <c r="J141" s="138">
        <f>ROUND(I141*H141,2)</f>
        <v>0</v>
      </c>
      <c r="K141" s="139"/>
      <c r="L141" s="30"/>
      <c r="M141" s="140" t="s">
        <v>1</v>
      </c>
      <c r="N141" s="141" t="s">
        <v>38</v>
      </c>
      <c r="P141" s="142">
        <f>O141*H141</f>
        <v>0</v>
      </c>
      <c r="Q141" s="142">
        <v>0</v>
      </c>
      <c r="R141" s="142">
        <f>Q141*H141</f>
        <v>0</v>
      </c>
      <c r="S141" s="142">
        <v>0</v>
      </c>
      <c r="T141" s="143">
        <f>S141*H141</f>
        <v>0</v>
      </c>
      <c r="AR141" s="144" t="s">
        <v>110</v>
      </c>
      <c r="AT141" s="144" t="s">
        <v>106</v>
      </c>
      <c r="AU141" s="144" t="s">
        <v>111</v>
      </c>
      <c r="AY141" s="15" t="s">
        <v>105</v>
      </c>
      <c r="BE141" s="145">
        <f>IF(N141="základná",J141,0)</f>
        <v>0</v>
      </c>
      <c r="BF141" s="145">
        <f>IF(N141="znížená",J141,0)</f>
        <v>0</v>
      </c>
      <c r="BG141" s="145">
        <f>IF(N141="zákl. prenesená",J141,0)</f>
        <v>0</v>
      </c>
      <c r="BH141" s="145">
        <f>IF(N141="zníž. prenesená",J141,0)</f>
        <v>0</v>
      </c>
      <c r="BI141" s="145">
        <f>IF(N141="nulová",J141,0)</f>
        <v>0</v>
      </c>
      <c r="BJ141" s="15" t="s">
        <v>111</v>
      </c>
      <c r="BK141" s="145">
        <f>ROUND(I141*H141,2)</f>
        <v>0</v>
      </c>
      <c r="BL141" s="15" t="s">
        <v>110</v>
      </c>
      <c r="BM141" s="144" t="s">
        <v>145</v>
      </c>
    </row>
    <row r="142" spans="2:65" s="12" customFormat="1" ht="12">
      <c r="B142" s="146"/>
      <c r="D142" s="147" t="s">
        <v>112</v>
      </c>
      <c r="E142" s="148" t="s">
        <v>1</v>
      </c>
      <c r="F142" s="149" t="s">
        <v>124</v>
      </c>
      <c r="H142" s="150">
        <v>1688.55</v>
      </c>
      <c r="I142" s="151"/>
      <c r="L142" s="146"/>
      <c r="M142" s="152"/>
      <c r="T142" s="153"/>
      <c r="AT142" s="148" t="s">
        <v>112</v>
      </c>
      <c r="AU142" s="148" t="s">
        <v>111</v>
      </c>
      <c r="AV142" s="12" t="s">
        <v>111</v>
      </c>
      <c r="AW142" s="12" t="s">
        <v>29</v>
      </c>
      <c r="AX142" s="12" t="s">
        <v>72</v>
      </c>
      <c r="AY142" s="148" t="s">
        <v>105</v>
      </c>
    </row>
    <row r="143" spans="2:65" s="13" customFormat="1" ht="12">
      <c r="B143" s="154"/>
      <c r="D143" s="147" t="s">
        <v>112</v>
      </c>
      <c r="E143" s="155" t="s">
        <v>1</v>
      </c>
      <c r="F143" s="156" t="s">
        <v>114</v>
      </c>
      <c r="H143" s="157">
        <v>1688.55</v>
      </c>
      <c r="I143" s="158"/>
      <c r="L143" s="154"/>
      <c r="M143" s="159"/>
      <c r="T143" s="160"/>
      <c r="AT143" s="155" t="s">
        <v>112</v>
      </c>
      <c r="AU143" s="155" t="s">
        <v>111</v>
      </c>
      <c r="AV143" s="13" t="s">
        <v>110</v>
      </c>
      <c r="AW143" s="13" t="s">
        <v>29</v>
      </c>
      <c r="AX143" s="13" t="s">
        <v>79</v>
      </c>
      <c r="AY143" s="155" t="s">
        <v>105</v>
      </c>
    </row>
    <row r="144" spans="2:65" s="1" customFormat="1" ht="21.75" customHeight="1">
      <c r="B144" s="131"/>
      <c r="C144" s="132" t="s">
        <v>146</v>
      </c>
      <c r="D144" s="132" t="s">
        <v>106</v>
      </c>
      <c r="E144" s="133" t="s">
        <v>147</v>
      </c>
      <c r="F144" s="134" t="s">
        <v>148</v>
      </c>
      <c r="G144" s="135" t="s">
        <v>109</v>
      </c>
      <c r="H144" s="136">
        <v>3377.1</v>
      </c>
      <c r="I144" s="137"/>
      <c r="J144" s="138">
        <f>ROUND(I144*H144,2)</f>
        <v>0</v>
      </c>
      <c r="K144" s="139"/>
      <c r="L144" s="30"/>
      <c r="M144" s="140" t="s">
        <v>1</v>
      </c>
      <c r="N144" s="141" t="s">
        <v>38</v>
      </c>
      <c r="P144" s="142">
        <f>O144*H144</f>
        <v>0</v>
      </c>
      <c r="Q144" s="142">
        <v>0</v>
      </c>
      <c r="R144" s="142">
        <f>Q144*H144</f>
        <v>0</v>
      </c>
      <c r="S144" s="142">
        <v>0</v>
      </c>
      <c r="T144" s="143">
        <f>S144*H144</f>
        <v>0</v>
      </c>
      <c r="AR144" s="144" t="s">
        <v>110</v>
      </c>
      <c r="AT144" s="144" t="s">
        <v>106</v>
      </c>
      <c r="AU144" s="144" t="s">
        <v>111</v>
      </c>
      <c r="AY144" s="15" t="s">
        <v>105</v>
      </c>
      <c r="BE144" s="145">
        <f>IF(N144="základná",J144,0)</f>
        <v>0</v>
      </c>
      <c r="BF144" s="145">
        <f>IF(N144="znížená",J144,0)</f>
        <v>0</v>
      </c>
      <c r="BG144" s="145">
        <f>IF(N144="zákl. prenesená",J144,0)</f>
        <v>0</v>
      </c>
      <c r="BH144" s="145">
        <f>IF(N144="zníž. prenesená",J144,0)</f>
        <v>0</v>
      </c>
      <c r="BI144" s="145">
        <f>IF(N144="nulová",J144,0)</f>
        <v>0</v>
      </c>
      <c r="BJ144" s="15" t="s">
        <v>111</v>
      </c>
      <c r="BK144" s="145">
        <f>ROUND(I144*H144,2)</f>
        <v>0</v>
      </c>
      <c r="BL144" s="15" t="s">
        <v>110</v>
      </c>
      <c r="BM144" s="144" t="s">
        <v>149</v>
      </c>
    </row>
    <row r="145" spans="2:65" s="12" customFormat="1" ht="12">
      <c r="B145" s="146"/>
      <c r="D145" s="147" t="s">
        <v>112</v>
      </c>
      <c r="E145" s="148" t="s">
        <v>1</v>
      </c>
      <c r="F145" s="149" t="s">
        <v>150</v>
      </c>
      <c r="H145" s="150">
        <v>2772</v>
      </c>
      <c r="I145" s="151"/>
      <c r="L145" s="146"/>
      <c r="M145" s="152"/>
      <c r="T145" s="153"/>
      <c r="AT145" s="148" t="s">
        <v>112</v>
      </c>
      <c r="AU145" s="148" t="s">
        <v>111</v>
      </c>
      <c r="AV145" s="12" t="s">
        <v>111</v>
      </c>
      <c r="AW145" s="12" t="s">
        <v>29</v>
      </c>
      <c r="AX145" s="12" t="s">
        <v>72</v>
      </c>
      <c r="AY145" s="148" t="s">
        <v>105</v>
      </c>
    </row>
    <row r="146" spans="2:65" s="12" customFormat="1" ht="12">
      <c r="B146" s="146"/>
      <c r="D146" s="147" t="s">
        <v>112</v>
      </c>
      <c r="E146" s="148" t="s">
        <v>1</v>
      </c>
      <c r="F146" s="149" t="s">
        <v>151</v>
      </c>
      <c r="H146" s="150">
        <v>605.1</v>
      </c>
      <c r="I146" s="151"/>
      <c r="L146" s="146"/>
      <c r="M146" s="152"/>
      <c r="T146" s="153"/>
      <c r="AT146" s="148" t="s">
        <v>112</v>
      </c>
      <c r="AU146" s="148" t="s">
        <v>111</v>
      </c>
      <c r="AV146" s="12" t="s">
        <v>111</v>
      </c>
      <c r="AW146" s="12" t="s">
        <v>29</v>
      </c>
      <c r="AX146" s="12" t="s">
        <v>72</v>
      </c>
      <c r="AY146" s="148" t="s">
        <v>105</v>
      </c>
    </row>
    <row r="147" spans="2:65" s="13" customFormat="1" ht="12">
      <c r="B147" s="154"/>
      <c r="D147" s="147" t="s">
        <v>112</v>
      </c>
      <c r="E147" s="155" t="s">
        <v>1</v>
      </c>
      <c r="F147" s="156" t="s">
        <v>134</v>
      </c>
      <c r="H147" s="157">
        <v>3377.1</v>
      </c>
      <c r="I147" s="158"/>
      <c r="L147" s="154"/>
      <c r="M147" s="159"/>
      <c r="T147" s="160"/>
      <c r="AT147" s="155" t="s">
        <v>112</v>
      </c>
      <c r="AU147" s="155" t="s">
        <v>111</v>
      </c>
      <c r="AV147" s="13" t="s">
        <v>110</v>
      </c>
      <c r="AW147" s="13" t="s">
        <v>29</v>
      </c>
      <c r="AX147" s="13" t="s">
        <v>79</v>
      </c>
      <c r="AY147" s="155" t="s">
        <v>105</v>
      </c>
    </row>
    <row r="148" spans="2:65" s="1" customFormat="1" ht="24" customHeight="1">
      <c r="B148" s="131"/>
      <c r="C148" s="163" t="s">
        <v>131</v>
      </c>
      <c r="D148" s="163" t="s">
        <v>152</v>
      </c>
      <c r="E148" s="164" t="s">
        <v>153</v>
      </c>
      <c r="F148" s="165" t="s">
        <v>154</v>
      </c>
      <c r="G148" s="166" t="s">
        <v>155</v>
      </c>
      <c r="H148" s="167">
        <v>2532.8249999999998</v>
      </c>
      <c r="I148" s="168"/>
      <c r="J148" s="169">
        <f>ROUND(I148*H148,2)</f>
        <v>0</v>
      </c>
      <c r="K148" s="170"/>
      <c r="L148" s="171"/>
      <c r="M148" s="172" t="s">
        <v>1</v>
      </c>
      <c r="N148" s="173" t="s">
        <v>38</v>
      </c>
      <c r="P148" s="142">
        <f>O148*H148</f>
        <v>0</v>
      </c>
      <c r="Q148" s="142">
        <v>1</v>
      </c>
      <c r="R148" s="142">
        <f>Q148*H148</f>
        <v>2532.8249999999998</v>
      </c>
      <c r="S148" s="142">
        <v>0</v>
      </c>
      <c r="T148" s="143">
        <f>S148*H148</f>
        <v>0</v>
      </c>
      <c r="AR148" s="144" t="s">
        <v>127</v>
      </c>
      <c r="AT148" s="144" t="s">
        <v>152</v>
      </c>
      <c r="AU148" s="144" t="s">
        <v>111</v>
      </c>
      <c r="AY148" s="15" t="s">
        <v>105</v>
      </c>
      <c r="BE148" s="145">
        <f>IF(N148="základná",J148,0)</f>
        <v>0</v>
      </c>
      <c r="BF148" s="145">
        <f>IF(N148="znížená",J148,0)</f>
        <v>0</v>
      </c>
      <c r="BG148" s="145">
        <f>IF(N148="zákl. prenesená",J148,0)</f>
        <v>0</v>
      </c>
      <c r="BH148" s="145">
        <f>IF(N148="zníž. prenesená",J148,0)</f>
        <v>0</v>
      </c>
      <c r="BI148" s="145">
        <f>IF(N148="nulová",J148,0)</f>
        <v>0</v>
      </c>
      <c r="BJ148" s="15" t="s">
        <v>111</v>
      </c>
      <c r="BK148" s="145">
        <f>ROUND(I148*H148,2)</f>
        <v>0</v>
      </c>
      <c r="BL148" s="15" t="s">
        <v>110</v>
      </c>
      <c r="BM148" s="144" t="s">
        <v>7</v>
      </c>
    </row>
    <row r="149" spans="2:65" s="12" customFormat="1" ht="12">
      <c r="B149" s="146"/>
      <c r="D149" s="147" t="s">
        <v>112</v>
      </c>
      <c r="E149" s="148" t="s">
        <v>1</v>
      </c>
      <c r="F149" s="149" t="s">
        <v>156</v>
      </c>
      <c r="H149" s="150">
        <v>2532.8249999999998</v>
      </c>
      <c r="I149" s="151"/>
      <c r="L149" s="146"/>
      <c r="M149" s="152"/>
      <c r="T149" s="153"/>
      <c r="AT149" s="148" t="s">
        <v>112</v>
      </c>
      <c r="AU149" s="148" t="s">
        <v>111</v>
      </c>
      <c r="AV149" s="12" t="s">
        <v>111</v>
      </c>
      <c r="AW149" s="12" t="s">
        <v>29</v>
      </c>
      <c r="AX149" s="12" t="s">
        <v>72</v>
      </c>
      <c r="AY149" s="148" t="s">
        <v>105</v>
      </c>
    </row>
    <row r="150" spans="2:65" s="13" customFormat="1" ht="12">
      <c r="B150" s="154"/>
      <c r="D150" s="147" t="s">
        <v>112</v>
      </c>
      <c r="E150" s="155" t="s">
        <v>1</v>
      </c>
      <c r="F150" s="156" t="s">
        <v>114</v>
      </c>
      <c r="H150" s="157">
        <v>2532.8249999999998</v>
      </c>
      <c r="I150" s="158"/>
      <c r="L150" s="154"/>
      <c r="M150" s="159"/>
      <c r="T150" s="160"/>
      <c r="AT150" s="155" t="s">
        <v>112</v>
      </c>
      <c r="AU150" s="155" t="s">
        <v>111</v>
      </c>
      <c r="AV150" s="13" t="s">
        <v>110</v>
      </c>
      <c r="AW150" s="13" t="s">
        <v>29</v>
      </c>
      <c r="AX150" s="13" t="s">
        <v>79</v>
      </c>
      <c r="AY150" s="155" t="s">
        <v>105</v>
      </c>
    </row>
    <row r="151" spans="2:65" s="1" customFormat="1" ht="37.75" customHeight="1">
      <c r="B151" s="131"/>
      <c r="C151" s="132" t="s">
        <v>157</v>
      </c>
      <c r="D151" s="132" t="s">
        <v>106</v>
      </c>
      <c r="E151" s="133" t="s">
        <v>158</v>
      </c>
      <c r="F151" s="134" t="s">
        <v>159</v>
      </c>
      <c r="G151" s="135" t="s">
        <v>160</v>
      </c>
      <c r="H151" s="136">
        <v>9</v>
      </c>
      <c r="I151" s="137"/>
      <c r="J151" s="138">
        <f>ROUND(I151*H151,2)</f>
        <v>0</v>
      </c>
      <c r="K151" s="139"/>
      <c r="L151" s="30"/>
      <c r="M151" s="140" t="s">
        <v>1</v>
      </c>
      <c r="N151" s="141" t="s">
        <v>38</v>
      </c>
      <c r="P151" s="142">
        <f>O151*H151</f>
        <v>0</v>
      </c>
      <c r="Q151" s="142">
        <v>9.0991159800000005</v>
      </c>
      <c r="R151" s="142">
        <f>Q151*H151</f>
        <v>81.892043819999998</v>
      </c>
      <c r="S151" s="142">
        <v>0</v>
      </c>
      <c r="T151" s="143">
        <f>S151*H151</f>
        <v>0</v>
      </c>
      <c r="AR151" s="144" t="s">
        <v>110</v>
      </c>
      <c r="AT151" s="144" t="s">
        <v>106</v>
      </c>
      <c r="AU151" s="144" t="s">
        <v>111</v>
      </c>
      <c r="AY151" s="15" t="s">
        <v>105</v>
      </c>
      <c r="BE151" s="145">
        <f>IF(N151="základná",J151,0)</f>
        <v>0</v>
      </c>
      <c r="BF151" s="145">
        <f>IF(N151="znížená",J151,0)</f>
        <v>0</v>
      </c>
      <c r="BG151" s="145">
        <f>IF(N151="zákl. prenesená",J151,0)</f>
        <v>0</v>
      </c>
      <c r="BH151" s="145">
        <f>IF(N151="zníž. prenesená",J151,0)</f>
        <v>0</v>
      </c>
      <c r="BI151" s="145">
        <f>IF(N151="nulová",J151,0)</f>
        <v>0</v>
      </c>
      <c r="BJ151" s="15" t="s">
        <v>111</v>
      </c>
      <c r="BK151" s="145">
        <f>ROUND(I151*H151,2)</f>
        <v>0</v>
      </c>
      <c r="BL151" s="15" t="s">
        <v>110</v>
      </c>
      <c r="BM151" s="144" t="s">
        <v>161</v>
      </c>
    </row>
    <row r="152" spans="2:65" s="12" customFormat="1" ht="12">
      <c r="B152" s="146"/>
      <c r="D152" s="147" t="s">
        <v>112</v>
      </c>
      <c r="E152" s="148" t="s">
        <v>1</v>
      </c>
      <c r="F152" s="149" t="s">
        <v>162</v>
      </c>
      <c r="H152" s="150">
        <v>1</v>
      </c>
      <c r="I152" s="151"/>
      <c r="L152" s="146"/>
      <c r="M152" s="152"/>
      <c r="T152" s="153"/>
      <c r="AT152" s="148" t="s">
        <v>112</v>
      </c>
      <c r="AU152" s="148" t="s">
        <v>111</v>
      </c>
      <c r="AV152" s="12" t="s">
        <v>111</v>
      </c>
      <c r="AW152" s="12" t="s">
        <v>29</v>
      </c>
      <c r="AX152" s="12" t="s">
        <v>72</v>
      </c>
      <c r="AY152" s="148" t="s">
        <v>105</v>
      </c>
    </row>
    <row r="153" spans="2:65" s="12" customFormat="1" ht="12">
      <c r="B153" s="146"/>
      <c r="D153" s="147" t="s">
        <v>112</v>
      </c>
      <c r="E153" s="148" t="s">
        <v>1</v>
      </c>
      <c r="F153" s="149" t="s">
        <v>163</v>
      </c>
      <c r="H153" s="150">
        <v>1</v>
      </c>
      <c r="I153" s="151"/>
      <c r="L153" s="146"/>
      <c r="M153" s="152"/>
      <c r="T153" s="153"/>
      <c r="AT153" s="148" t="s">
        <v>112</v>
      </c>
      <c r="AU153" s="148" t="s">
        <v>111</v>
      </c>
      <c r="AV153" s="12" t="s">
        <v>111</v>
      </c>
      <c r="AW153" s="12" t="s">
        <v>29</v>
      </c>
      <c r="AX153" s="12" t="s">
        <v>72</v>
      </c>
      <c r="AY153" s="148" t="s">
        <v>105</v>
      </c>
    </row>
    <row r="154" spans="2:65" s="12" customFormat="1" ht="12">
      <c r="B154" s="146"/>
      <c r="D154" s="147" t="s">
        <v>112</v>
      </c>
      <c r="E154" s="148" t="s">
        <v>1</v>
      </c>
      <c r="F154" s="149" t="s">
        <v>164</v>
      </c>
      <c r="H154" s="150">
        <v>1</v>
      </c>
      <c r="I154" s="151"/>
      <c r="L154" s="146"/>
      <c r="M154" s="152"/>
      <c r="T154" s="153"/>
      <c r="AT154" s="148" t="s">
        <v>112</v>
      </c>
      <c r="AU154" s="148" t="s">
        <v>111</v>
      </c>
      <c r="AV154" s="12" t="s">
        <v>111</v>
      </c>
      <c r="AW154" s="12" t="s">
        <v>29</v>
      </c>
      <c r="AX154" s="12" t="s">
        <v>72</v>
      </c>
      <c r="AY154" s="148" t="s">
        <v>105</v>
      </c>
    </row>
    <row r="155" spans="2:65" s="12" customFormat="1" ht="12">
      <c r="B155" s="146"/>
      <c r="D155" s="147" t="s">
        <v>112</v>
      </c>
      <c r="E155" s="148" t="s">
        <v>1</v>
      </c>
      <c r="F155" s="149" t="s">
        <v>165</v>
      </c>
      <c r="H155" s="150">
        <v>1</v>
      </c>
      <c r="I155" s="151"/>
      <c r="L155" s="146"/>
      <c r="M155" s="152"/>
      <c r="T155" s="153"/>
      <c r="AT155" s="148" t="s">
        <v>112</v>
      </c>
      <c r="AU155" s="148" t="s">
        <v>111</v>
      </c>
      <c r="AV155" s="12" t="s">
        <v>111</v>
      </c>
      <c r="AW155" s="12" t="s">
        <v>29</v>
      </c>
      <c r="AX155" s="12" t="s">
        <v>72</v>
      </c>
      <c r="AY155" s="148" t="s">
        <v>105</v>
      </c>
    </row>
    <row r="156" spans="2:65" s="12" customFormat="1" ht="12">
      <c r="B156" s="146"/>
      <c r="D156" s="147" t="s">
        <v>112</v>
      </c>
      <c r="E156" s="148" t="s">
        <v>1</v>
      </c>
      <c r="F156" s="149" t="s">
        <v>166</v>
      </c>
      <c r="H156" s="150">
        <v>1</v>
      </c>
      <c r="I156" s="151"/>
      <c r="L156" s="146"/>
      <c r="M156" s="152"/>
      <c r="T156" s="153"/>
      <c r="AT156" s="148" t="s">
        <v>112</v>
      </c>
      <c r="AU156" s="148" t="s">
        <v>111</v>
      </c>
      <c r="AV156" s="12" t="s">
        <v>111</v>
      </c>
      <c r="AW156" s="12" t="s">
        <v>29</v>
      </c>
      <c r="AX156" s="12" t="s">
        <v>72</v>
      </c>
      <c r="AY156" s="148" t="s">
        <v>105</v>
      </c>
    </row>
    <row r="157" spans="2:65" s="12" customFormat="1" ht="12">
      <c r="B157" s="146"/>
      <c r="D157" s="147" t="s">
        <v>112</v>
      </c>
      <c r="E157" s="148" t="s">
        <v>1</v>
      </c>
      <c r="F157" s="149" t="s">
        <v>167</v>
      </c>
      <c r="H157" s="150">
        <v>1</v>
      </c>
      <c r="I157" s="151"/>
      <c r="L157" s="146"/>
      <c r="M157" s="152"/>
      <c r="T157" s="153"/>
      <c r="AT157" s="148" t="s">
        <v>112</v>
      </c>
      <c r="AU157" s="148" t="s">
        <v>111</v>
      </c>
      <c r="AV157" s="12" t="s">
        <v>111</v>
      </c>
      <c r="AW157" s="12" t="s">
        <v>29</v>
      </c>
      <c r="AX157" s="12" t="s">
        <v>72</v>
      </c>
      <c r="AY157" s="148" t="s">
        <v>105</v>
      </c>
    </row>
    <row r="158" spans="2:65" s="12" customFormat="1" ht="12">
      <c r="B158" s="146"/>
      <c r="D158" s="147" t="s">
        <v>112</v>
      </c>
      <c r="E158" s="148" t="s">
        <v>1</v>
      </c>
      <c r="F158" s="149" t="s">
        <v>168</v>
      </c>
      <c r="H158" s="150">
        <v>1</v>
      </c>
      <c r="I158" s="151"/>
      <c r="L158" s="146"/>
      <c r="M158" s="152"/>
      <c r="T158" s="153"/>
      <c r="AT158" s="148" t="s">
        <v>112</v>
      </c>
      <c r="AU158" s="148" t="s">
        <v>111</v>
      </c>
      <c r="AV158" s="12" t="s">
        <v>111</v>
      </c>
      <c r="AW158" s="12" t="s">
        <v>29</v>
      </c>
      <c r="AX158" s="12" t="s">
        <v>72</v>
      </c>
      <c r="AY158" s="148" t="s">
        <v>105</v>
      </c>
    </row>
    <row r="159" spans="2:65" s="12" customFormat="1" ht="12">
      <c r="B159" s="146"/>
      <c r="D159" s="147" t="s">
        <v>112</v>
      </c>
      <c r="E159" s="148" t="s">
        <v>1</v>
      </c>
      <c r="F159" s="149" t="s">
        <v>169</v>
      </c>
      <c r="H159" s="150">
        <v>1</v>
      </c>
      <c r="I159" s="151"/>
      <c r="L159" s="146"/>
      <c r="M159" s="152"/>
      <c r="T159" s="153"/>
      <c r="AT159" s="148" t="s">
        <v>112</v>
      </c>
      <c r="AU159" s="148" t="s">
        <v>111</v>
      </c>
      <c r="AV159" s="12" t="s">
        <v>111</v>
      </c>
      <c r="AW159" s="12" t="s">
        <v>29</v>
      </c>
      <c r="AX159" s="12" t="s">
        <v>72</v>
      </c>
      <c r="AY159" s="148" t="s">
        <v>105</v>
      </c>
    </row>
    <row r="160" spans="2:65" s="12" customFormat="1" ht="12">
      <c r="B160" s="146"/>
      <c r="D160" s="147" t="s">
        <v>112</v>
      </c>
      <c r="E160" s="148" t="s">
        <v>1</v>
      </c>
      <c r="F160" s="149" t="s">
        <v>170</v>
      </c>
      <c r="H160" s="150">
        <v>1</v>
      </c>
      <c r="I160" s="151"/>
      <c r="L160" s="146"/>
      <c r="M160" s="152"/>
      <c r="T160" s="153"/>
      <c r="AT160" s="148" t="s">
        <v>112</v>
      </c>
      <c r="AU160" s="148" t="s">
        <v>111</v>
      </c>
      <c r="AV160" s="12" t="s">
        <v>111</v>
      </c>
      <c r="AW160" s="12" t="s">
        <v>29</v>
      </c>
      <c r="AX160" s="12" t="s">
        <v>72</v>
      </c>
      <c r="AY160" s="148" t="s">
        <v>105</v>
      </c>
    </row>
    <row r="161" spans="2:65" s="13" customFormat="1" ht="12">
      <c r="B161" s="154"/>
      <c r="D161" s="147" t="s">
        <v>112</v>
      </c>
      <c r="E161" s="155" t="s">
        <v>1</v>
      </c>
      <c r="F161" s="156" t="s">
        <v>134</v>
      </c>
      <c r="H161" s="157">
        <v>9</v>
      </c>
      <c r="I161" s="158"/>
      <c r="L161" s="154"/>
      <c r="M161" s="159"/>
      <c r="T161" s="160"/>
      <c r="AT161" s="155" t="s">
        <v>112</v>
      </c>
      <c r="AU161" s="155" t="s">
        <v>111</v>
      </c>
      <c r="AV161" s="13" t="s">
        <v>110</v>
      </c>
      <c r="AW161" s="13" t="s">
        <v>29</v>
      </c>
      <c r="AX161" s="13" t="s">
        <v>79</v>
      </c>
      <c r="AY161" s="155" t="s">
        <v>105</v>
      </c>
    </row>
    <row r="162" spans="2:65" s="1" customFormat="1" ht="33" customHeight="1">
      <c r="B162" s="131"/>
      <c r="C162" s="132" t="s">
        <v>137</v>
      </c>
      <c r="D162" s="132" t="s">
        <v>106</v>
      </c>
      <c r="E162" s="133" t="s">
        <v>171</v>
      </c>
      <c r="F162" s="134" t="s">
        <v>172</v>
      </c>
      <c r="G162" s="135" t="s">
        <v>173</v>
      </c>
      <c r="H162" s="136">
        <v>89</v>
      </c>
      <c r="I162" s="137"/>
      <c r="J162" s="138">
        <f>ROUND(I162*H162,2)</f>
        <v>0</v>
      </c>
      <c r="K162" s="139"/>
      <c r="L162" s="30"/>
      <c r="M162" s="140" t="s">
        <v>1</v>
      </c>
      <c r="N162" s="141" t="s">
        <v>38</v>
      </c>
      <c r="P162" s="142">
        <f>O162*H162</f>
        <v>0</v>
      </c>
      <c r="Q162" s="142">
        <v>0.76262479999999999</v>
      </c>
      <c r="R162" s="142">
        <f>Q162*H162</f>
        <v>67.873607199999995</v>
      </c>
      <c r="S162" s="142">
        <v>0</v>
      </c>
      <c r="T162" s="143">
        <f>S162*H162</f>
        <v>0</v>
      </c>
      <c r="AR162" s="144" t="s">
        <v>110</v>
      </c>
      <c r="AT162" s="144" t="s">
        <v>106</v>
      </c>
      <c r="AU162" s="144" t="s">
        <v>111</v>
      </c>
      <c r="AY162" s="15" t="s">
        <v>105</v>
      </c>
      <c r="BE162" s="145">
        <f>IF(N162="základná",J162,0)</f>
        <v>0</v>
      </c>
      <c r="BF162" s="145">
        <f>IF(N162="znížená",J162,0)</f>
        <v>0</v>
      </c>
      <c r="BG162" s="145">
        <f>IF(N162="zákl. prenesená",J162,0)</f>
        <v>0</v>
      </c>
      <c r="BH162" s="145">
        <f>IF(N162="zníž. prenesená",J162,0)</f>
        <v>0</v>
      </c>
      <c r="BI162" s="145">
        <f>IF(N162="nulová",J162,0)</f>
        <v>0</v>
      </c>
      <c r="BJ162" s="15" t="s">
        <v>111</v>
      </c>
      <c r="BK162" s="145">
        <f>ROUND(I162*H162,2)</f>
        <v>0</v>
      </c>
      <c r="BL162" s="15" t="s">
        <v>110</v>
      </c>
      <c r="BM162" s="144" t="s">
        <v>174</v>
      </c>
    </row>
    <row r="163" spans="2:65" s="12" customFormat="1" ht="12">
      <c r="B163" s="146"/>
      <c r="D163" s="147" t="s">
        <v>112</v>
      </c>
      <c r="E163" s="148" t="s">
        <v>1</v>
      </c>
      <c r="F163" s="149" t="s">
        <v>175</v>
      </c>
      <c r="H163" s="150">
        <v>6</v>
      </c>
      <c r="I163" s="151"/>
      <c r="L163" s="146"/>
      <c r="M163" s="152"/>
      <c r="T163" s="153"/>
      <c r="AT163" s="148" t="s">
        <v>112</v>
      </c>
      <c r="AU163" s="148" t="s">
        <v>111</v>
      </c>
      <c r="AV163" s="12" t="s">
        <v>111</v>
      </c>
      <c r="AW163" s="12" t="s">
        <v>29</v>
      </c>
      <c r="AX163" s="12" t="s">
        <v>72</v>
      </c>
      <c r="AY163" s="148" t="s">
        <v>105</v>
      </c>
    </row>
    <row r="164" spans="2:65" s="12" customFormat="1" ht="12">
      <c r="B164" s="146"/>
      <c r="D164" s="147" t="s">
        <v>112</v>
      </c>
      <c r="E164" s="148" t="s">
        <v>1</v>
      </c>
      <c r="F164" s="149" t="s">
        <v>176</v>
      </c>
      <c r="H164" s="150">
        <v>7</v>
      </c>
      <c r="I164" s="151"/>
      <c r="L164" s="146"/>
      <c r="M164" s="152"/>
      <c r="T164" s="153"/>
      <c r="AT164" s="148" t="s">
        <v>112</v>
      </c>
      <c r="AU164" s="148" t="s">
        <v>111</v>
      </c>
      <c r="AV164" s="12" t="s">
        <v>111</v>
      </c>
      <c r="AW164" s="12" t="s">
        <v>29</v>
      </c>
      <c r="AX164" s="12" t="s">
        <v>72</v>
      </c>
      <c r="AY164" s="148" t="s">
        <v>105</v>
      </c>
    </row>
    <row r="165" spans="2:65" s="12" customFormat="1" ht="12">
      <c r="B165" s="146"/>
      <c r="D165" s="147" t="s">
        <v>112</v>
      </c>
      <c r="E165" s="148" t="s">
        <v>1</v>
      </c>
      <c r="F165" s="149" t="s">
        <v>177</v>
      </c>
      <c r="H165" s="150">
        <v>7</v>
      </c>
      <c r="I165" s="151"/>
      <c r="L165" s="146"/>
      <c r="M165" s="152"/>
      <c r="T165" s="153"/>
      <c r="AT165" s="148" t="s">
        <v>112</v>
      </c>
      <c r="AU165" s="148" t="s">
        <v>111</v>
      </c>
      <c r="AV165" s="12" t="s">
        <v>111</v>
      </c>
      <c r="AW165" s="12" t="s">
        <v>29</v>
      </c>
      <c r="AX165" s="12" t="s">
        <v>72</v>
      </c>
      <c r="AY165" s="148" t="s">
        <v>105</v>
      </c>
    </row>
    <row r="166" spans="2:65" s="12" customFormat="1" ht="12">
      <c r="B166" s="146"/>
      <c r="D166" s="147" t="s">
        <v>112</v>
      </c>
      <c r="E166" s="148" t="s">
        <v>1</v>
      </c>
      <c r="F166" s="149" t="s">
        <v>178</v>
      </c>
      <c r="H166" s="150">
        <v>8</v>
      </c>
      <c r="I166" s="151"/>
      <c r="L166" s="146"/>
      <c r="M166" s="152"/>
      <c r="T166" s="153"/>
      <c r="AT166" s="148" t="s">
        <v>112</v>
      </c>
      <c r="AU166" s="148" t="s">
        <v>111</v>
      </c>
      <c r="AV166" s="12" t="s">
        <v>111</v>
      </c>
      <c r="AW166" s="12" t="s">
        <v>29</v>
      </c>
      <c r="AX166" s="12" t="s">
        <v>72</v>
      </c>
      <c r="AY166" s="148" t="s">
        <v>105</v>
      </c>
    </row>
    <row r="167" spans="2:65" s="12" customFormat="1" ht="12">
      <c r="B167" s="146"/>
      <c r="D167" s="147" t="s">
        <v>112</v>
      </c>
      <c r="E167" s="148" t="s">
        <v>1</v>
      </c>
      <c r="F167" s="149" t="s">
        <v>179</v>
      </c>
      <c r="H167" s="150">
        <v>14</v>
      </c>
      <c r="I167" s="151"/>
      <c r="L167" s="146"/>
      <c r="M167" s="152"/>
      <c r="T167" s="153"/>
      <c r="AT167" s="148" t="s">
        <v>112</v>
      </c>
      <c r="AU167" s="148" t="s">
        <v>111</v>
      </c>
      <c r="AV167" s="12" t="s">
        <v>111</v>
      </c>
      <c r="AW167" s="12" t="s">
        <v>29</v>
      </c>
      <c r="AX167" s="12" t="s">
        <v>72</v>
      </c>
      <c r="AY167" s="148" t="s">
        <v>105</v>
      </c>
    </row>
    <row r="168" spans="2:65" s="12" customFormat="1" ht="12">
      <c r="B168" s="146"/>
      <c r="D168" s="147" t="s">
        <v>112</v>
      </c>
      <c r="E168" s="148" t="s">
        <v>1</v>
      </c>
      <c r="F168" s="149" t="s">
        <v>180</v>
      </c>
      <c r="H168" s="150">
        <v>19</v>
      </c>
      <c r="I168" s="151"/>
      <c r="L168" s="146"/>
      <c r="M168" s="152"/>
      <c r="T168" s="153"/>
      <c r="AT168" s="148" t="s">
        <v>112</v>
      </c>
      <c r="AU168" s="148" t="s">
        <v>111</v>
      </c>
      <c r="AV168" s="12" t="s">
        <v>111</v>
      </c>
      <c r="AW168" s="12" t="s">
        <v>29</v>
      </c>
      <c r="AX168" s="12" t="s">
        <v>72</v>
      </c>
      <c r="AY168" s="148" t="s">
        <v>105</v>
      </c>
    </row>
    <row r="169" spans="2:65" s="12" customFormat="1" ht="12">
      <c r="B169" s="146"/>
      <c r="D169" s="147" t="s">
        <v>112</v>
      </c>
      <c r="E169" s="148" t="s">
        <v>1</v>
      </c>
      <c r="F169" s="149" t="s">
        <v>181</v>
      </c>
      <c r="H169" s="150">
        <v>6</v>
      </c>
      <c r="I169" s="151"/>
      <c r="L169" s="146"/>
      <c r="M169" s="152"/>
      <c r="T169" s="153"/>
      <c r="AT169" s="148" t="s">
        <v>112</v>
      </c>
      <c r="AU169" s="148" t="s">
        <v>111</v>
      </c>
      <c r="AV169" s="12" t="s">
        <v>111</v>
      </c>
      <c r="AW169" s="12" t="s">
        <v>29</v>
      </c>
      <c r="AX169" s="12" t="s">
        <v>72</v>
      </c>
      <c r="AY169" s="148" t="s">
        <v>105</v>
      </c>
    </row>
    <row r="170" spans="2:65" s="12" customFormat="1" ht="12">
      <c r="B170" s="146"/>
      <c r="D170" s="147" t="s">
        <v>112</v>
      </c>
      <c r="E170" s="148" t="s">
        <v>1</v>
      </c>
      <c r="F170" s="149" t="s">
        <v>182</v>
      </c>
      <c r="H170" s="150">
        <v>6</v>
      </c>
      <c r="I170" s="151"/>
      <c r="L170" s="146"/>
      <c r="M170" s="152"/>
      <c r="T170" s="153"/>
      <c r="AT170" s="148" t="s">
        <v>112</v>
      </c>
      <c r="AU170" s="148" t="s">
        <v>111</v>
      </c>
      <c r="AV170" s="12" t="s">
        <v>111</v>
      </c>
      <c r="AW170" s="12" t="s">
        <v>29</v>
      </c>
      <c r="AX170" s="12" t="s">
        <v>72</v>
      </c>
      <c r="AY170" s="148" t="s">
        <v>105</v>
      </c>
    </row>
    <row r="171" spans="2:65" s="12" customFormat="1" ht="12">
      <c r="B171" s="146"/>
      <c r="D171" s="147" t="s">
        <v>112</v>
      </c>
      <c r="E171" s="148" t="s">
        <v>1</v>
      </c>
      <c r="F171" s="149" t="s">
        <v>183</v>
      </c>
      <c r="H171" s="150">
        <v>6</v>
      </c>
      <c r="I171" s="151"/>
      <c r="L171" s="146"/>
      <c r="M171" s="152"/>
      <c r="T171" s="153"/>
      <c r="AT171" s="148" t="s">
        <v>112</v>
      </c>
      <c r="AU171" s="148" t="s">
        <v>111</v>
      </c>
      <c r="AV171" s="12" t="s">
        <v>111</v>
      </c>
      <c r="AW171" s="12" t="s">
        <v>29</v>
      </c>
      <c r="AX171" s="12" t="s">
        <v>72</v>
      </c>
      <c r="AY171" s="148" t="s">
        <v>105</v>
      </c>
    </row>
    <row r="172" spans="2:65" s="12" customFormat="1" ht="12">
      <c r="B172" s="146"/>
      <c r="D172" s="147" t="s">
        <v>112</v>
      </c>
      <c r="E172" s="148" t="s">
        <v>1</v>
      </c>
      <c r="F172" s="149" t="s">
        <v>184</v>
      </c>
      <c r="H172" s="150">
        <v>10</v>
      </c>
      <c r="I172" s="151"/>
      <c r="L172" s="146"/>
      <c r="M172" s="152"/>
      <c r="T172" s="153"/>
      <c r="AT172" s="148" t="s">
        <v>112</v>
      </c>
      <c r="AU172" s="148" t="s">
        <v>111</v>
      </c>
      <c r="AV172" s="12" t="s">
        <v>111</v>
      </c>
      <c r="AW172" s="12" t="s">
        <v>29</v>
      </c>
      <c r="AX172" s="12" t="s">
        <v>72</v>
      </c>
      <c r="AY172" s="148" t="s">
        <v>105</v>
      </c>
    </row>
    <row r="173" spans="2:65" s="13" customFormat="1" ht="12">
      <c r="B173" s="154"/>
      <c r="D173" s="147" t="s">
        <v>112</v>
      </c>
      <c r="E173" s="155" t="s">
        <v>1</v>
      </c>
      <c r="F173" s="156" t="s">
        <v>134</v>
      </c>
      <c r="H173" s="157">
        <v>89</v>
      </c>
      <c r="I173" s="158"/>
      <c r="L173" s="154"/>
      <c r="M173" s="159"/>
      <c r="T173" s="160"/>
      <c r="AT173" s="155" t="s">
        <v>112</v>
      </c>
      <c r="AU173" s="155" t="s">
        <v>111</v>
      </c>
      <c r="AV173" s="13" t="s">
        <v>110</v>
      </c>
      <c r="AW173" s="13" t="s">
        <v>29</v>
      </c>
      <c r="AX173" s="13" t="s">
        <v>79</v>
      </c>
      <c r="AY173" s="155" t="s">
        <v>105</v>
      </c>
    </row>
    <row r="174" spans="2:65" s="1" customFormat="1" ht="33" customHeight="1">
      <c r="B174" s="131"/>
      <c r="C174" s="132" t="s">
        <v>185</v>
      </c>
      <c r="D174" s="132" t="s">
        <v>106</v>
      </c>
      <c r="E174" s="133" t="s">
        <v>186</v>
      </c>
      <c r="F174" s="134" t="s">
        <v>187</v>
      </c>
      <c r="G174" s="135" t="s">
        <v>173</v>
      </c>
      <c r="H174" s="136">
        <v>10</v>
      </c>
      <c r="I174" s="137"/>
      <c r="J174" s="138">
        <f>ROUND(I174*H174,2)</f>
        <v>0</v>
      </c>
      <c r="K174" s="139"/>
      <c r="L174" s="30"/>
      <c r="M174" s="140" t="s">
        <v>1</v>
      </c>
      <c r="N174" s="141" t="s">
        <v>38</v>
      </c>
      <c r="P174" s="142">
        <f>O174*H174</f>
        <v>0</v>
      </c>
      <c r="Q174" s="142">
        <v>1.9256070999999999</v>
      </c>
      <c r="R174" s="142">
        <f>Q174*H174</f>
        <v>19.256070999999999</v>
      </c>
      <c r="S174" s="142">
        <v>0</v>
      </c>
      <c r="T174" s="143">
        <f>S174*H174</f>
        <v>0</v>
      </c>
      <c r="AR174" s="144" t="s">
        <v>110</v>
      </c>
      <c r="AT174" s="144" t="s">
        <v>106</v>
      </c>
      <c r="AU174" s="144" t="s">
        <v>111</v>
      </c>
      <c r="AY174" s="15" t="s">
        <v>105</v>
      </c>
      <c r="BE174" s="145">
        <f>IF(N174="základná",J174,0)</f>
        <v>0</v>
      </c>
      <c r="BF174" s="145">
        <f>IF(N174="znížená",J174,0)</f>
        <v>0</v>
      </c>
      <c r="BG174" s="145">
        <f>IF(N174="zákl. prenesená",J174,0)</f>
        <v>0</v>
      </c>
      <c r="BH174" s="145">
        <f>IF(N174="zníž. prenesená",J174,0)</f>
        <v>0</v>
      </c>
      <c r="BI174" s="145">
        <f>IF(N174="nulová",J174,0)</f>
        <v>0</v>
      </c>
      <c r="BJ174" s="15" t="s">
        <v>111</v>
      </c>
      <c r="BK174" s="145">
        <f>ROUND(I174*H174,2)</f>
        <v>0</v>
      </c>
      <c r="BL174" s="15" t="s">
        <v>110</v>
      </c>
      <c r="BM174" s="144" t="s">
        <v>188</v>
      </c>
    </row>
    <row r="175" spans="2:65" s="12" customFormat="1" ht="12">
      <c r="B175" s="146"/>
      <c r="D175" s="147" t="s">
        <v>112</v>
      </c>
      <c r="E175" s="148" t="s">
        <v>1</v>
      </c>
      <c r="F175" s="149" t="s">
        <v>189</v>
      </c>
      <c r="H175" s="150">
        <v>10</v>
      </c>
      <c r="I175" s="151"/>
      <c r="L175" s="146"/>
      <c r="M175" s="152"/>
      <c r="T175" s="153"/>
      <c r="AT175" s="148" t="s">
        <v>112</v>
      </c>
      <c r="AU175" s="148" t="s">
        <v>111</v>
      </c>
      <c r="AV175" s="12" t="s">
        <v>111</v>
      </c>
      <c r="AW175" s="12" t="s">
        <v>29</v>
      </c>
      <c r="AX175" s="12" t="s">
        <v>72</v>
      </c>
      <c r="AY175" s="148" t="s">
        <v>105</v>
      </c>
    </row>
    <row r="176" spans="2:65" s="13" customFormat="1" ht="12">
      <c r="B176" s="154"/>
      <c r="D176" s="147" t="s">
        <v>112</v>
      </c>
      <c r="E176" s="155" t="s">
        <v>1</v>
      </c>
      <c r="F176" s="156" t="s">
        <v>114</v>
      </c>
      <c r="H176" s="157">
        <v>10</v>
      </c>
      <c r="I176" s="158"/>
      <c r="L176" s="154"/>
      <c r="M176" s="159"/>
      <c r="T176" s="160"/>
      <c r="AT176" s="155" t="s">
        <v>112</v>
      </c>
      <c r="AU176" s="155" t="s">
        <v>111</v>
      </c>
      <c r="AV176" s="13" t="s">
        <v>110</v>
      </c>
      <c r="AW176" s="13" t="s">
        <v>29</v>
      </c>
      <c r="AX176" s="13" t="s">
        <v>79</v>
      </c>
      <c r="AY176" s="155" t="s">
        <v>105</v>
      </c>
    </row>
    <row r="177" spans="2:65" s="1" customFormat="1" ht="33" customHeight="1">
      <c r="B177" s="131"/>
      <c r="C177" s="132" t="s">
        <v>142</v>
      </c>
      <c r="D177" s="132" t="s">
        <v>106</v>
      </c>
      <c r="E177" s="133" t="s">
        <v>190</v>
      </c>
      <c r="F177" s="134" t="s">
        <v>191</v>
      </c>
      <c r="G177" s="135" t="s">
        <v>173</v>
      </c>
      <c r="H177" s="136">
        <v>7</v>
      </c>
      <c r="I177" s="137"/>
      <c r="J177" s="138">
        <f>ROUND(I177*H177,2)</f>
        <v>0</v>
      </c>
      <c r="K177" s="139"/>
      <c r="L177" s="30"/>
      <c r="M177" s="140" t="s">
        <v>1</v>
      </c>
      <c r="N177" s="141" t="s">
        <v>38</v>
      </c>
      <c r="P177" s="142">
        <f>O177*H177</f>
        <v>0</v>
      </c>
      <c r="Q177" s="142">
        <v>1.28288E-4</v>
      </c>
      <c r="R177" s="142">
        <f>Q177*H177</f>
        <v>8.9801599999999996E-4</v>
      </c>
      <c r="S177" s="142">
        <v>0</v>
      </c>
      <c r="T177" s="143">
        <f>S177*H177</f>
        <v>0</v>
      </c>
      <c r="AR177" s="144" t="s">
        <v>110</v>
      </c>
      <c r="AT177" s="144" t="s">
        <v>106</v>
      </c>
      <c r="AU177" s="144" t="s">
        <v>111</v>
      </c>
      <c r="AY177" s="15" t="s">
        <v>105</v>
      </c>
      <c r="BE177" s="145">
        <f>IF(N177="základná",J177,0)</f>
        <v>0</v>
      </c>
      <c r="BF177" s="145">
        <f>IF(N177="znížená",J177,0)</f>
        <v>0</v>
      </c>
      <c r="BG177" s="145">
        <f>IF(N177="zákl. prenesená",J177,0)</f>
        <v>0</v>
      </c>
      <c r="BH177" s="145">
        <f>IF(N177="zníž. prenesená",J177,0)</f>
        <v>0</v>
      </c>
      <c r="BI177" s="145">
        <f>IF(N177="nulová",J177,0)</f>
        <v>0</v>
      </c>
      <c r="BJ177" s="15" t="s">
        <v>111</v>
      </c>
      <c r="BK177" s="145">
        <f>ROUND(I177*H177,2)</f>
        <v>0</v>
      </c>
      <c r="BL177" s="15" t="s">
        <v>110</v>
      </c>
      <c r="BM177" s="144" t="s">
        <v>192</v>
      </c>
    </row>
    <row r="178" spans="2:65" s="12" customFormat="1" ht="12">
      <c r="B178" s="146"/>
      <c r="D178" s="147" t="s">
        <v>112</v>
      </c>
      <c r="E178" s="148" t="s">
        <v>1</v>
      </c>
      <c r="F178" s="149" t="s">
        <v>193</v>
      </c>
      <c r="H178" s="150">
        <v>7</v>
      </c>
      <c r="I178" s="151"/>
      <c r="L178" s="146"/>
      <c r="M178" s="152"/>
      <c r="T178" s="153"/>
      <c r="AT178" s="148" t="s">
        <v>112</v>
      </c>
      <c r="AU178" s="148" t="s">
        <v>111</v>
      </c>
      <c r="AV178" s="12" t="s">
        <v>111</v>
      </c>
      <c r="AW178" s="12" t="s">
        <v>29</v>
      </c>
      <c r="AX178" s="12" t="s">
        <v>72</v>
      </c>
      <c r="AY178" s="148" t="s">
        <v>105</v>
      </c>
    </row>
    <row r="179" spans="2:65" s="13" customFormat="1" ht="12">
      <c r="B179" s="154"/>
      <c r="D179" s="147" t="s">
        <v>112</v>
      </c>
      <c r="E179" s="155" t="s">
        <v>1</v>
      </c>
      <c r="F179" s="156" t="s">
        <v>114</v>
      </c>
      <c r="H179" s="157">
        <v>7</v>
      </c>
      <c r="I179" s="158"/>
      <c r="L179" s="154"/>
      <c r="M179" s="159"/>
      <c r="T179" s="160"/>
      <c r="AT179" s="155" t="s">
        <v>112</v>
      </c>
      <c r="AU179" s="155" t="s">
        <v>111</v>
      </c>
      <c r="AV179" s="13" t="s">
        <v>110</v>
      </c>
      <c r="AW179" s="13" t="s">
        <v>29</v>
      </c>
      <c r="AX179" s="13" t="s">
        <v>79</v>
      </c>
      <c r="AY179" s="155" t="s">
        <v>105</v>
      </c>
    </row>
    <row r="180" spans="2:65" s="1" customFormat="1" ht="24.25" customHeight="1">
      <c r="B180" s="131"/>
      <c r="C180" s="132" t="s">
        <v>194</v>
      </c>
      <c r="D180" s="132" t="s">
        <v>106</v>
      </c>
      <c r="E180" s="133" t="s">
        <v>195</v>
      </c>
      <c r="F180" s="134" t="s">
        <v>196</v>
      </c>
      <c r="G180" s="135" t="s">
        <v>173</v>
      </c>
      <c r="H180" s="136">
        <v>7</v>
      </c>
      <c r="I180" s="137"/>
      <c r="J180" s="138">
        <f>ROUND(I180*H180,2)</f>
        <v>0</v>
      </c>
      <c r="K180" s="139"/>
      <c r="L180" s="30"/>
      <c r="M180" s="140" t="s">
        <v>1</v>
      </c>
      <c r="N180" s="141" t="s">
        <v>38</v>
      </c>
      <c r="P180" s="142">
        <f>O180*H180</f>
        <v>0</v>
      </c>
      <c r="Q180" s="142">
        <v>0</v>
      </c>
      <c r="R180" s="142">
        <f>Q180*H180</f>
        <v>0</v>
      </c>
      <c r="S180" s="142">
        <v>0</v>
      </c>
      <c r="T180" s="143">
        <f>S180*H180</f>
        <v>0</v>
      </c>
      <c r="AR180" s="144" t="s">
        <v>110</v>
      </c>
      <c r="AT180" s="144" t="s">
        <v>106</v>
      </c>
      <c r="AU180" s="144" t="s">
        <v>111</v>
      </c>
      <c r="AY180" s="15" t="s">
        <v>105</v>
      </c>
      <c r="BE180" s="145">
        <f>IF(N180="základná",J180,0)</f>
        <v>0</v>
      </c>
      <c r="BF180" s="145">
        <f>IF(N180="znížená",J180,0)</f>
        <v>0</v>
      </c>
      <c r="BG180" s="145">
        <f>IF(N180="zákl. prenesená",J180,0)</f>
        <v>0</v>
      </c>
      <c r="BH180" s="145">
        <f>IF(N180="zníž. prenesená",J180,0)</f>
        <v>0</v>
      </c>
      <c r="BI180" s="145">
        <f>IF(N180="nulová",J180,0)</f>
        <v>0</v>
      </c>
      <c r="BJ180" s="15" t="s">
        <v>111</v>
      </c>
      <c r="BK180" s="145">
        <f>ROUND(I180*H180,2)</f>
        <v>0</v>
      </c>
      <c r="BL180" s="15" t="s">
        <v>110</v>
      </c>
      <c r="BM180" s="144" t="s">
        <v>197</v>
      </c>
    </row>
    <row r="181" spans="2:65" s="12" customFormat="1" ht="12">
      <c r="B181" s="146"/>
      <c r="D181" s="147" t="s">
        <v>112</v>
      </c>
      <c r="E181" s="148" t="s">
        <v>1</v>
      </c>
      <c r="F181" s="149" t="s">
        <v>193</v>
      </c>
      <c r="H181" s="150">
        <v>7</v>
      </c>
      <c r="I181" s="151"/>
      <c r="L181" s="146"/>
      <c r="M181" s="152"/>
      <c r="T181" s="153"/>
      <c r="AT181" s="148" t="s">
        <v>112</v>
      </c>
      <c r="AU181" s="148" t="s">
        <v>111</v>
      </c>
      <c r="AV181" s="12" t="s">
        <v>111</v>
      </c>
      <c r="AW181" s="12" t="s">
        <v>29</v>
      </c>
      <c r="AX181" s="12" t="s">
        <v>72</v>
      </c>
      <c r="AY181" s="148" t="s">
        <v>105</v>
      </c>
    </row>
    <row r="182" spans="2:65" s="13" customFormat="1" ht="12">
      <c r="B182" s="154"/>
      <c r="D182" s="147" t="s">
        <v>112</v>
      </c>
      <c r="E182" s="155" t="s">
        <v>1</v>
      </c>
      <c r="F182" s="156" t="s">
        <v>114</v>
      </c>
      <c r="H182" s="157">
        <v>7</v>
      </c>
      <c r="I182" s="158"/>
      <c r="L182" s="154"/>
      <c r="M182" s="159"/>
      <c r="T182" s="160"/>
      <c r="AT182" s="155" t="s">
        <v>112</v>
      </c>
      <c r="AU182" s="155" t="s">
        <v>111</v>
      </c>
      <c r="AV182" s="13" t="s">
        <v>110</v>
      </c>
      <c r="AW182" s="13" t="s">
        <v>29</v>
      </c>
      <c r="AX182" s="13" t="s">
        <v>79</v>
      </c>
      <c r="AY182" s="155" t="s">
        <v>105</v>
      </c>
    </row>
    <row r="183" spans="2:65" s="1" customFormat="1" ht="24.25" customHeight="1">
      <c r="B183" s="131"/>
      <c r="C183" s="132" t="s">
        <v>145</v>
      </c>
      <c r="D183" s="132" t="s">
        <v>106</v>
      </c>
      <c r="E183" s="133" t="s">
        <v>198</v>
      </c>
      <c r="F183" s="134" t="s">
        <v>199</v>
      </c>
      <c r="G183" s="135" t="s">
        <v>173</v>
      </c>
      <c r="H183" s="136">
        <v>7</v>
      </c>
      <c r="I183" s="137"/>
      <c r="J183" s="138">
        <f>ROUND(I183*H183,2)</f>
        <v>0</v>
      </c>
      <c r="K183" s="139"/>
      <c r="L183" s="30"/>
      <c r="M183" s="140" t="s">
        <v>1</v>
      </c>
      <c r="N183" s="141" t="s">
        <v>38</v>
      </c>
      <c r="P183" s="142">
        <f>O183*H183</f>
        <v>0</v>
      </c>
      <c r="Q183" s="142">
        <v>2.4999999999999999E-7</v>
      </c>
      <c r="R183" s="142">
        <f>Q183*H183</f>
        <v>1.75E-6</v>
      </c>
      <c r="S183" s="142">
        <v>0</v>
      </c>
      <c r="T183" s="143">
        <f>S183*H183</f>
        <v>0</v>
      </c>
      <c r="AR183" s="144" t="s">
        <v>110</v>
      </c>
      <c r="AT183" s="144" t="s">
        <v>106</v>
      </c>
      <c r="AU183" s="144" t="s">
        <v>111</v>
      </c>
      <c r="AY183" s="15" t="s">
        <v>105</v>
      </c>
      <c r="BE183" s="145">
        <f>IF(N183="základná",J183,0)</f>
        <v>0</v>
      </c>
      <c r="BF183" s="145">
        <f>IF(N183="znížená",J183,0)</f>
        <v>0</v>
      </c>
      <c r="BG183" s="145">
        <f>IF(N183="zákl. prenesená",J183,0)</f>
        <v>0</v>
      </c>
      <c r="BH183" s="145">
        <f>IF(N183="zníž. prenesená",J183,0)</f>
        <v>0</v>
      </c>
      <c r="BI183" s="145">
        <f>IF(N183="nulová",J183,0)</f>
        <v>0</v>
      </c>
      <c r="BJ183" s="15" t="s">
        <v>111</v>
      </c>
      <c r="BK183" s="145">
        <f>ROUND(I183*H183,2)</f>
        <v>0</v>
      </c>
      <c r="BL183" s="15" t="s">
        <v>110</v>
      </c>
      <c r="BM183" s="144" t="s">
        <v>200</v>
      </c>
    </row>
    <row r="184" spans="2:65" s="12" customFormat="1" ht="12">
      <c r="B184" s="146"/>
      <c r="D184" s="147" t="s">
        <v>112</v>
      </c>
      <c r="E184" s="148" t="s">
        <v>1</v>
      </c>
      <c r="F184" s="149" t="s">
        <v>201</v>
      </c>
      <c r="H184" s="150">
        <v>7</v>
      </c>
      <c r="I184" s="151"/>
      <c r="L184" s="146"/>
      <c r="M184" s="152"/>
      <c r="T184" s="153"/>
      <c r="AT184" s="148" t="s">
        <v>112</v>
      </c>
      <c r="AU184" s="148" t="s">
        <v>111</v>
      </c>
      <c r="AV184" s="12" t="s">
        <v>111</v>
      </c>
      <c r="AW184" s="12" t="s">
        <v>29</v>
      </c>
      <c r="AX184" s="12" t="s">
        <v>72</v>
      </c>
      <c r="AY184" s="148" t="s">
        <v>105</v>
      </c>
    </row>
    <row r="185" spans="2:65" s="13" customFormat="1" ht="12">
      <c r="B185" s="154"/>
      <c r="D185" s="147" t="s">
        <v>112</v>
      </c>
      <c r="E185" s="155" t="s">
        <v>1</v>
      </c>
      <c r="F185" s="156" t="s">
        <v>114</v>
      </c>
      <c r="H185" s="157">
        <v>7</v>
      </c>
      <c r="I185" s="158"/>
      <c r="L185" s="154"/>
      <c r="M185" s="159"/>
      <c r="T185" s="160"/>
      <c r="AT185" s="155" t="s">
        <v>112</v>
      </c>
      <c r="AU185" s="155" t="s">
        <v>111</v>
      </c>
      <c r="AV185" s="13" t="s">
        <v>110</v>
      </c>
      <c r="AW185" s="13" t="s">
        <v>29</v>
      </c>
      <c r="AX185" s="13" t="s">
        <v>79</v>
      </c>
      <c r="AY185" s="155" t="s">
        <v>105</v>
      </c>
    </row>
    <row r="186" spans="2:65" s="1" customFormat="1" ht="24.25" customHeight="1">
      <c r="B186" s="131"/>
      <c r="C186" s="132" t="s">
        <v>202</v>
      </c>
      <c r="D186" s="132" t="s">
        <v>106</v>
      </c>
      <c r="E186" s="133" t="s">
        <v>203</v>
      </c>
      <c r="F186" s="134" t="s">
        <v>204</v>
      </c>
      <c r="G186" s="135" t="s">
        <v>173</v>
      </c>
      <c r="H186" s="136">
        <v>35</v>
      </c>
      <c r="I186" s="137"/>
      <c r="J186" s="138">
        <f>ROUND(I186*H186,2)</f>
        <v>0</v>
      </c>
      <c r="K186" s="139"/>
      <c r="L186" s="30"/>
      <c r="M186" s="140" t="s">
        <v>1</v>
      </c>
      <c r="N186" s="141" t="s">
        <v>38</v>
      </c>
      <c r="P186" s="142">
        <f>O186*H186</f>
        <v>0</v>
      </c>
      <c r="Q186" s="142">
        <v>0.40361625000000001</v>
      </c>
      <c r="R186" s="142">
        <f>Q186*H186</f>
        <v>14.126568750000001</v>
      </c>
      <c r="S186" s="142">
        <v>0</v>
      </c>
      <c r="T186" s="143">
        <f>S186*H186</f>
        <v>0</v>
      </c>
      <c r="AR186" s="144" t="s">
        <v>110</v>
      </c>
      <c r="AT186" s="144" t="s">
        <v>106</v>
      </c>
      <c r="AU186" s="144" t="s">
        <v>111</v>
      </c>
      <c r="AY186" s="15" t="s">
        <v>105</v>
      </c>
      <c r="BE186" s="145">
        <f>IF(N186="základná",J186,0)</f>
        <v>0</v>
      </c>
      <c r="BF186" s="145">
        <f>IF(N186="znížená",J186,0)</f>
        <v>0</v>
      </c>
      <c r="BG186" s="145">
        <f>IF(N186="zákl. prenesená",J186,0)</f>
        <v>0</v>
      </c>
      <c r="BH186" s="145">
        <f>IF(N186="zníž. prenesená",J186,0)</f>
        <v>0</v>
      </c>
      <c r="BI186" s="145">
        <f>IF(N186="nulová",J186,0)</f>
        <v>0</v>
      </c>
      <c r="BJ186" s="15" t="s">
        <v>111</v>
      </c>
      <c r="BK186" s="145">
        <f>ROUND(I186*H186,2)</f>
        <v>0</v>
      </c>
      <c r="BL186" s="15" t="s">
        <v>110</v>
      </c>
      <c r="BM186" s="144" t="s">
        <v>205</v>
      </c>
    </row>
    <row r="187" spans="2:65" s="12" customFormat="1" ht="12">
      <c r="B187" s="146"/>
      <c r="D187" s="147" t="s">
        <v>112</v>
      </c>
      <c r="E187" s="148" t="s">
        <v>1</v>
      </c>
      <c r="F187" s="149" t="s">
        <v>206</v>
      </c>
      <c r="H187" s="150">
        <v>5</v>
      </c>
      <c r="I187" s="151"/>
      <c r="L187" s="146"/>
      <c r="M187" s="152"/>
      <c r="T187" s="153"/>
      <c r="AT187" s="148" t="s">
        <v>112</v>
      </c>
      <c r="AU187" s="148" t="s">
        <v>111</v>
      </c>
      <c r="AV187" s="12" t="s">
        <v>111</v>
      </c>
      <c r="AW187" s="12" t="s">
        <v>29</v>
      </c>
      <c r="AX187" s="12" t="s">
        <v>72</v>
      </c>
      <c r="AY187" s="148" t="s">
        <v>105</v>
      </c>
    </row>
    <row r="188" spans="2:65" s="12" customFormat="1" ht="12">
      <c r="B188" s="146"/>
      <c r="D188" s="147" t="s">
        <v>112</v>
      </c>
      <c r="E188" s="148" t="s">
        <v>1</v>
      </c>
      <c r="F188" s="149" t="s">
        <v>207</v>
      </c>
      <c r="H188" s="150">
        <v>5</v>
      </c>
      <c r="I188" s="151"/>
      <c r="L188" s="146"/>
      <c r="M188" s="152"/>
      <c r="T188" s="153"/>
      <c r="AT188" s="148" t="s">
        <v>112</v>
      </c>
      <c r="AU188" s="148" t="s">
        <v>111</v>
      </c>
      <c r="AV188" s="12" t="s">
        <v>111</v>
      </c>
      <c r="AW188" s="12" t="s">
        <v>29</v>
      </c>
      <c r="AX188" s="12" t="s">
        <v>72</v>
      </c>
      <c r="AY188" s="148" t="s">
        <v>105</v>
      </c>
    </row>
    <row r="189" spans="2:65" s="12" customFormat="1" ht="12">
      <c r="B189" s="146"/>
      <c r="D189" s="147" t="s">
        <v>112</v>
      </c>
      <c r="E189" s="148" t="s">
        <v>1</v>
      </c>
      <c r="F189" s="149" t="s">
        <v>208</v>
      </c>
      <c r="H189" s="150">
        <v>5</v>
      </c>
      <c r="I189" s="151"/>
      <c r="L189" s="146"/>
      <c r="M189" s="152"/>
      <c r="T189" s="153"/>
      <c r="AT189" s="148" t="s">
        <v>112</v>
      </c>
      <c r="AU189" s="148" t="s">
        <v>111</v>
      </c>
      <c r="AV189" s="12" t="s">
        <v>111</v>
      </c>
      <c r="AW189" s="12" t="s">
        <v>29</v>
      </c>
      <c r="AX189" s="12" t="s">
        <v>72</v>
      </c>
      <c r="AY189" s="148" t="s">
        <v>105</v>
      </c>
    </row>
    <row r="190" spans="2:65" s="12" customFormat="1" ht="12">
      <c r="B190" s="146"/>
      <c r="D190" s="147" t="s">
        <v>112</v>
      </c>
      <c r="E190" s="148" t="s">
        <v>1</v>
      </c>
      <c r="F190" s="149" t="s">
        <v>209</v>
      </c>
      <c r="H190" s="150">
        <v>5</v>
      </c>
      <c r="I190" s="151"/>
      <c r="L190" s="146"/>
      <c r="M190" s="152"/>
      <c r="T190" s="153"/>
      <c r="AT190" s="148" t="s">
        <v>112</v>
      </c>
      <c r="AU190" s="148" t="s">
        <v>111</v>
      </c>
      <c r="AV190" s="12" t="s">
        <v>111</v>
      </c>
      <c r="AW190" s="12" t="s">
        <v>29</v>
      </c>
      <c r="AX190" s="12" t="s">
        <v>72</v>
      </c>
      <c r="AY190" s="148" t="s">
        <v>105</v>
      </c>
    </row>
    <row r="191" spans="2:65" s="12" customFormat="1" ht="12">
      <c r="B191" s="146"/>
      <c r="D191" s="147" t="s">
        <v>112</v>
      </c>
      <c r="E191" s="148" t="s">
        <v>1</v>
      </c>
      <c r="F191" s="149" t="s">
        <v>210</v>
      </c>
      <c r="H191" s="150">
        <v>5</v>
      </c>
      <c r="I191" s="151"/>
      <c r="L191" s="146"/>
      <c r="M191" s="152"/>
      <c r="T191" s="153"/>
      <c r="AT191" s="148" t="s">
        <v>112</v>
      </c>
      <c r="AU191" s="148" t="s">
        <v>111</v>
      </c>
      <c r="AV191" s="12" t="s">
        <v>111</v>
      </c>
      <c r="AW191" s="12" t="s">
        <v>29</v>
      </c>
      <c r="AX191" s="12" t="s">
        <v>72</v>
      </c>
      <c r="AY191" s="148" t="s">
        <v>105</v>
      </c>
    </row>
    <row r="192" spans="2:65" s="12" customFormat="1" ht="12">
      <c r="B192" s="146"/>
      <c r="D192" s="147" t="s">
        <v>112</v>
      </c>
      <c r="E192" s="148" t="s">
        <v>1</v>
      </c>
      <c r="F192" s="149" t="s">
        <v>211</v>
      </c>
      <c r="H192" s="150">
        <v>5</v>
      </c>
      <c r="I192" s="151"/>
      <c r="L192" s="146"/>
      <c r="M192" s="152"/>
      <c r="T192" s="153"/>
      <c r="AT192" s="148" t="s">
        <v>112</v>
      </c>
      <c r="AU192" s="148" t="s">
        <v>111</v>
      </c>
      <c r="AV192" s="12" t="s">
        <v>111</v>
      </c>
      <c r="AW192" s="12" t="s">
        <v>29</v>
      </c>
      <c r="AX192" s="12" t="s">
        <v>72</v>
      </c>
      <c r="AY192" s="148" t="s">
        <v>105</v>
      </c>
    </row>
    <row r="193" spans="2:65" s="12" customFormat="1" ht="12">
      <c r="B193" s="146"/>
      <c r="D193" s="147" t="s">
        <v>112</v>
      </c>
      <c r="E193" s="148" t="s">
        <v>1</v>
      </c>
      <c r="F193" s="149" t="s">
        <v>212</v>
      </c>
      <c r="H193" s="150">
        <v>5</v>
      </c>
      <c r="I193" s="151"/>
      <c r="L193" s="146"/>
      <c r="M193" s="152"/>
      <c r="T193" s="153"/>
      <c r="AT193" s="148" t="s">
        <v>112</v>
      </c>
      <c r="AU193" s="148" t="s">
        <v>111</v>
      </c>
      <c r="AV193" s="12" t="s">
        <v>111</v>
      </c>
      <c r="AW193" s="12" t="s">
        <v>29</v>
      </c>
      <c r="AX193" s="12" t="s">
        <v>72</v>
      </c>
      <c r="AY193" s="148" t="s">
        <v>105</v>
      </c>
    </row>
    <row r="194" spans="2:65" s="13" customFormat="1" ht="12">
      <c r="B194" s="154"/>
      <c r="D194" s="147" t="s">
        <v>112</v>
      </c>
      <c r="E194" s="155" t="s">
        <v>1</v>
      </c>
      <c r="F194" s="156" t="s">
        <v>134</v>
      </c>
      <c r="H194" s="157">
        <v>35</v>
      </c>
      <c r="I194" s="158"/>
      <c r="L194" s="154"/>
      <c r="M194" s="159"/>
      <c r="T194" s="160"/>
      <c r="AT194" s="155" t="s">
        <v>112</v>
      </c>
      <c r="AU194" s="155" t="s">
        <v>111</v>
      </c>
      <c r="AV194" s="13" t="s">
        <v>110</v>
      </c>
      <c r="AW194" s="13" t="s">
        <v>29</v>
      </c>
      <c r="AX194" s="13" t="s">
        <v>79</v>
      </c>
      <c r="AY194" s="155" t="s">
        <v>105</v>
      </c>
    </row>
    <row r="195" spans="2:65" s="1" customFormat="1" ht="24.25" customHeight="1">
      <c r="B195" s="131"/>
      <c r="C195" s="132" t="s">
        <v>149</v>
      </c>
      <c r="D195" s="132" t="s">
        <v>106</v>
      </c>
      <c r="E195" s="133" t="s">
        <v>213</v>
      </c>
      <c r="F195" s="134" t="s">
        <v>214</v>
      </c>
      <c r="G195" s="135" t="s">
        <v>173</v>
      </c>
      <c r="H195" s="136">
        <v>64</v>
      </c>
      <c r="I195" s="137"/>
      <c r="J195" s="138">
        <f>ROUND(I195*H195,2)</f>
        <v>0</v>
      </c>
      <c r="K195" s="139"/>
      <c r="L195" s="30"/>
      <c r="M195" s="140" t="s">
        <v>1</v>
      </c>
      <c r="N195" s="141" t="s">
        <v>38</v>
      </c>
      <c r="P195" s="142">
        <f>O195*H195</f>
        <v>0</v>
      </c>
      <c r="Q195" s="142">
        <v>0</v>
      </c>
      <c r="R195" s="142">
        <f>Q195*H195</f>
        <v>0</v>
      </c>
      <c r="S195" s="142">
        <v>0.98</v>
      </c>
      <c r="T195" s="143">
        <f>S195*H195</f>
        <v>62.72</v>
      </c>
      <c r="AR195" s="144" t="s">
        <v>110</v>
      </c>
      <c r="AT195" s="144" t="s">
        <v>106</v>
      </c>
      <c r="AU195" s="144" t="s">
        <v>111</v>
      </c>
      <c r="AY195" s="15" t="s">
        <v>105</v>
      </c>
      <c r="BE195" s="145">
        <f>IF(N195="základná",J195,0)</f>
        <v>0</v>
      </c>
      <c r="BF195" s="145">
        <f>IF(N195="znížená",J195,0)</f>
        <v>0</v>
      </c>
      <c r="BG195" s="145">
        <f>IF(N195="zákl. prenesená",J195,0)</f>
        <v>0</v>
      </c>
      <c r="BH195" s="145">
        <f>IF(N195="zníž. prenesená",J195,0)</f>
        <v>0</v>
      </c>
      <c r="BI195" s="145">
        <f>IF(N195="nulová",J195,0)</f>
        <v>0</v>
      </c>
      <c r="BJ195" s="15" t="s">
        <v>111</v>
      </c>
      <c r="BK195" s="145">
        <f>ROUND(I195*H195,2)</f>
        <v>0</v>
      </c>
      <c r="BL195" s="15" t="s">
        <v>110</v>
      </c>
      <c r="BM195" s="144" t="s">
        <v>215</v>
      </c>
    </row>
    <row r="196" spans="2:65" s="12" customFormat="1" ht="12">
      <c r="B196" s="146"/>
      <c r="D196" s="147" t="s">
        <v>112</v>
      </c>
      <c r="E196" s="148" t="s">
        <v>1</v>
      </c>
      <c r="F196" s="149" t="s">
        <v>175</v>
      </c>
      <c r="H196" s="150">
        <v>6</v>
      </c>
      <c r="I196" s="151"/>
      <c r="L196" s="146"/>
      <c r="M196" s="152"/>
      <c r="T196" s="153"/>
      <c r="AT196" s="148" t="s">
        <v>112</v>
      </c>
      <c r="AU196" s="148" t="s">
        <v>111</v>
      </c>
      <c r="AV196" s="12" t="s">
        <v>111</v>
      </c>
      <c r="AW196" s="12" t="s">
        <v>29</v>
      </c>
      <c r="AX196" s="12" t="s">
        <v>72</v>
      </c>
      <c r="AY196" s="148" t="s">
        <v>105</v>
      </c>
    </row>
    <row r="197" spans="2:65" s="12" customFormat="1" ht="12">
      <c r="B197" s="146"/>
      <c r="D197" s="147" t="s">
        <v>112</v>
      </c>
      <c r="E197" s="148" t="s">
        <v>1</v>
      </c>
      <c r="F197" s="149" t="s">
        <v>176</v>
      </c>
      <c r="H197" s="150">
        <v>7</v>
      </c>
      <c r="I197" s="151"/>
      <c r="L197" s="146"/>
      <c r="M197" s="152"/>
      <c r="T197" s="153"/>
      <c r="AT197" s="148" t="s">
        <v>112</v>
      </c>
      <c r="AU197" s="148" t="s">
        <v>111</v>
      </c>
      <c r="AV197" s="12" t="s">
        <v>111</v>
      </c>
      <c r="AW197" s="12" t="s">
        <v>29</v>
      </c>
      <c r="AX197" s="12" t="s">
        <v>72</v>
      </c>
      <c r="AY197" s="148" t="s">
        <v>105</v>
      </c>
    </row>
    <row r="198" spans="2:65" s="12" customFormat="1" ht="12">
      <c r="B198" s="146"/>
      <c r="D198" s="147" t="s">
        <v>112</v>
      </c>
      <c r="E198" s="148" t="s">
        <v>1</v>
      </c>
      <c r="F198" s="149" t="s">
        <v>178</v>
      </c>
      <c r="H198" s="150">
        <v>8</v>
      </c>
      <c r="I198" s="151"/>
      <c r="L198" s="146"/>
      <c r="M198" s="152"/>
      <c r="T198" s="153"/>
      <c r="AT198" s="148" t="s">
        <v>112</v>
      </c>
      <c r="AU198" s="148" t="s">
        <v>111</v>
      </c>
      <c r="AV198" s="12" t="s">
        <v>111</v>
      </c>
      <c r="AW198" s="12" t="s">
        <v>29</v>
      </c>
      <c r="AX198" s="12" t="s">
        <v>72</v>
      </c>
      <c r="AY198" s="148" t="s">
        <v>105</v>
      </c>
    </row>
    <row r="199" spans="2:65" s="12" customFormat="1" ht="12">
      <c r="B199" s="146"/>
      <c r="D199" s="147" t="s">
        <v>112</v>
      </c>
      <c r="E199" s="148" t="s">
        <v>1</v>
      </c>
      <c r="F199" s="149" t="s">
        <v>179</v>
      </c>
      <c r="H199" s="150">
        <v>14</v>
      </c>
      <c r="I199" s="151"/>
      <c r="L199" s="146"/>
      <c r="M199" s="152"/>
      <c r="T199" s="153"/>
      <c r="AT199" s="148" t="s">
        <v>112</v>
      </c>
      <c r="AU199" s="148" t="s">
        <v>111</v>
      </c>
      <c r="AV199" s="12" t="s">
        <v>111</v>
      </c>
      <c r="AW199" s="12" t="s">
        <v>29</v>
      </c>
      <c r="AX199" s="12" t="s">
        <v>72</v>
      </c>
      <c r="AY199" s="148" t="s">
        <v>105</v>
      </c>
    </row>
    <row r="200" spans="2:65" s="12" customFormat="1" ht="12">
      <c r="B200" s="146"/>
      <c r="D200" s="147" t="s">
        <v>112</v>
      </c>
      <c r="E200" s="148" t="s">
        <v>1</v>
      </c>
      <c r="F200" s="149" t="s">
        <v>216</v>
      </c>
      <c r="H200" s="150">
        <v>19</v>
      </c>
      <c r="I200" s="151"/>
      <c r="L200" s="146"/>
      <c r="M200" s="152"/>
      <c r="T200" s="153"/>
      <c r="AT200" s="148" t="s">
        <v>112</v>
      </c>
      <c r="AU200" s="148" t="s">
        <v>111</v>
      </c>
      <c r="AV200" s="12" t="s">
        <v>111</v>
      </c>
      <c r="AW200" s="12" t="s">
        <v>29</v>
      </c>
      <c r="AX200" s="12" t="s">
        <v>72</v>
      </c>
      <c r="AY200" s="148" t="s">
        <v>105</v>
      </c>
    </row>
    <row r="201" spans="2:65" s="12" customFormat="1" ht="12">
      <c r="B201" s="146"/>
      <c r="D201" s="147" t="s">
        <v>112</v>
      </c>
      <c r="E201" s="148" t="s">
        <v>1</v>
      </c>
      <c r="F201" s="149" t="s">
        <v>217</v>
      </c>
      <c r="H201" s="150">
        <v>10</v>
      </c>
      <c r="I201" s="151"/>
      <c r="L201" s="146"/>
      <c r="M201" s="152"/>
      <c r="T201" s="153"/>
      <c r="AT201" s="148" t="s">
        <v>112</v>
      </c>
      <c r="AU201" s="148" t="s">
        <v>111</v>
      </c>
      <c r="AV201" s="12" t="s">
        <v>111</v>
      </c>
      <c r="AW201" s="12" t="s">
        <v>29</v>
      </c>
      <c r="AX201" s="12" t="s">
        <v>72</v>
      </c>
      <c r="AY201" s="148" t="s">
        <v>105</v>
      </c>
    </row>
    <row r="202" spans="2:65" s="13" customFormat="1" ht="12">
      <c r="B202" s="154"/>
      <c r="D202" s="147" t="s">
        <v>112</v>
      </c>
      <c r="E202" s="155" t="s">
        <v>1</v>
      </c>
      <c r="F202" s="156" t="s">
        <v>134</v>
      </c>
      <c r="H202" s="157">
        <v>64</v>
      </c>
      <c r="I202" s="158"/>
      <c r="L202" s="154"/>
      <c r="M202" s="159"/>
      <c r="T202" s="160"/>
      <c r="AT202" s="155" t="s">
        <v>112</v>
      </c>
      <c r="AU202" s="155" t="s">
        <v>111</v>
      </c>
      <c r="AV202" s="13" t="s">
        <v>110</v>
      </c>
      <c r="AW202" s="13" t="s">
        <v>29</v>
      </c>
      <c r="AX202" s="13" t="s">
        <v>79</v>
      </c>
      <c r="AY202" s="155" t="s">
        <v>105</v>
      </c>
    </row>
    <row r="203" spans="2:65" s="1" customFormat="1" ht="24.25" customHeight="1">
      <c r="B203" s="131"/>
      <c r="C203" s="132" t="s">
        <v>218</v>
      </c>
      <c r="D203" s="132" t="s">
        <v>106</v>
      </c>
      <c r="E203" s="133" t="s">
        <v>219</v>
      </c>
      <c r="F203" s="134" t="s">
        <v>220</v>
      </c>
      <c r="G203" s="135" t="s">
        <v>155</v>
      </c>
      <c r="H203" s="136">
        <v>62.72</v>
      </c>
      <c r="I203" s="137"/>
      <c r="J203" s="138">
        <f>ROUND(I203*H203,2)</f>
        <v>0</v>
      </c>
      <c r="K203" s="139"/>
      <c r="L203" s="30"/>
      <c r="M203" s="174" t="s">
        <v>1</v>
      </c>
      <c r="N203" s="175" t="s">
        <v>38</v>
      </c>
      <c r="O203" s="176"/>
      <c r="P203" s="177">
        <f>O203*H203</f>
        <v>0</v>
      </c>
      <c r="Q203" s="177">
        <v>0</v>
      </c>
      <c r="R203" s="177">
        <f>Q203*H203</f>
        <v>0</v>
      </c>
      <c r="S203" s="177">
        <v>0</v>
      </c>
      <c r="T203" s="178">
        <f>S203*H203</f>
        <v>0</v>
      </c>
      <c r="AR203" s="144" t="s">
        <v>110</v>
      </c>
      <c r="AT203" s="144" t="s">
        <v>106</v>
      </c>
      <c r="AU203" s="144" t="s">
        <v>111</v>
      </c>
      <c r="AY203" s="15" t="s">
        <v>105</v>
      </c>
      <c r="BE203" s="145">
        <f>IF(N203="základná",J203,0)</f>
        <v>0</v>
      </c>
      <c r="BF203" s="145">
        <f>IF(N203="znížená",J203,0)</f>
        <v>0</v>
      </c>
      <c r="BG203" s="145">
        <f>IF(N203="zákl. prenesená",J203,0)</f>
        <v>0</v>
      </c>
      <c r="BH203" s="145">
        <f>IF(N203="zníž. prenesená",J203,0)</f>
        <v>0</v>
      </c>
      <c r="BI203" s="145">
        <f>IF(N203="nulová",J203,0)</f>
        <v>0</v>
      </c>
      <c r="BJ203" s="15" t="s">
        <v>111</v>
      </c>
      <c r="BK203" s="145">
        <f>ROUND(I203*H203,2)</f>
        <v>0</v>
      </c>
      <c r="BL203" s="15" t="s">
        <v>110</v>
      </c>
      <c r="BM203" s="144" t="s">
        <v>221</v>
      </c>
    </row>
    <row r="204" spans="2:65" s="1" customFormat="1" ht="7" customHeight="1">
      <c r="B204" s="45"/>
      <c r="C204" s="46"/>
      <c r="D204" s="46"/>
      <c r="E204" s="46"/>
      <c r="F204" s="46"/>
      <c r="G204" s="46"/>
      <c r="H204" s="46"/>
      <c r="I204" s="46"/>
      <c r="J204" s="46"/>
      <c r="K204" s="46"/>
      <c r="L204" s="30"/>
    </row>
  </sheetData>
  <autoFilter ref="C117:K203" xr:uid="{00000000-0009-0000-0000-000001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SO 01 - Lesná cesta kateg...</vt:lpstr>
      <vt:lpstr>'Rekapitulácia stavby'!Názvy_tlače</vt:lpstr>
      <vt:lpstr>'SO 01 - Lesná cesta kateg...'!Názvy_tlače</vt:lpstr>
      <vt:lpstr>'Rekapitulácia stavby'!Oblasť_tlače</vt:lpstr>
      <vt:lpstr>'SO 01 - Lesná cesta kateg...'!Oblasť_tlače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Matej CHOVANČEK</dc:creator>
  <cp:lastModifiedBy>Petra Baričová</cp:lastModifiedBy>
  <dcterms:created xsi:type="dcterms:W3CDTF">2024-09-25T07:48:24Z</dcterms:created>
  <dcterms:modified xsi:type="dcterms:W3CDTF">2024-10-25T17:18:02Z</dcterms:modified>
</cp:coreProperties>
</file>