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kus\Documents\Denebola\Zákazky\Prebiehajúce\Huganik\Hospodárska usadlosť 2\"/>
    </mc:Choice>
  </mc:AlternateContent>
  <xr:revisionPtr revIDLastSave="0" documentId="13_ncr:1_{29E58FB7-A882-40AA-805C-29F66CCE1671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01 - stavebný objekt bez ..." sheetId="2" r:id="rId2"/>
  </sheets>
  <definedNames>
    <definedName name="_xlnm._FilterDatabase" localSheetId="1" hidden="1">'01 - stavebný objekt bez ...'!$C$137:$K$517</definedName>
    <definedName name="_xlnm.Print_Titles" localSheetId="1">'01 - stavebný objekt bez ...'!$137:$137</definedName>
    <definedName name="_xlnm.Print_Titles" localSheetId="0">'Rekapitulácia stavby'!$92:$92</definedName>
    <definedName name="_xlnm.Print_Area" localSheetId="1">'01 - stavebný objekt bez ...'!$C$4:$J$76,'01 - stavebný objekt bez ...'!$C$125:$J$517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4" i="2" l="1"/>
  <c r="J37" i="2"/>
  <c r="J36" i="2"/>
  <c r="AY95" i="1"/>
  <c r="J35" i="2"/>
  <c r="AX95" i="1"/>
  <c r="BI517" i="2"/>
  <c r="BH517" i="2"/>
  <c r="BG517" i="2"/>
  <c r="BE517" i="2"/>
  <c r="BK517" i="2"/>
  <c r="J517" i="2"/>
  <c r="BF517" i="2" s="1"/>
  <c r="BI516" i="2"/>
  <c r="BH516" i="2"/>
  <c r="BG516" i="2"/>
  <c r="BE516" i="2"/>
  <c r="BK516" i="2"/>
  <c r="J516" i="2" s="1"/>
  <c r="BF516" i="2" s="1"/>
  <c r="BI515" i="2"/>
  <c r="BH515" i="2"/>
  <c r="BG515" i="2"/>
  <c r="BE515" i="2"/>
  <c r="BK515" i="2"/>
  <c r="J515" i="2" s="1"/>
  <c r="BF515" i="2" s="1"/>
  <c r="BI514" i="2"/>
  <c r="BH514" i="2"/>
  <c r="BG514" i="2"/>
  <c r="BE514" i="2"/>
  <c r="BK514" i="2"/>
  <c r="J514" i="2"/>
  <c r="BF514" i="2"/>
  <c r="BI513" i="2"/>
  <c r="BH513" i="2"/>
  <c r="BG513" i="2"/>
  <c r="BE513" i="2"/>
  <c r="BK513" i="2"/>
  <c r="J513" i="2" s="1"/>
  <c r="BF513" i="2" s="1"/>
  <c r="BI500" i="2"/>
  <c r="BH500" i="2"/>
  <c r="BG500" i="2"/>
  <c r="BE500" i="2"/>
  <c r="T500" i="2"/>
  <c r="T499" i="2" s="1"/>
  <c r="R500" i="2"/>
  <c r="R499" i="2"/>
  <c r="P500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2" i="2"/>
  <c r="BH492" i="2"/>
  <c r="BG492" i="2"/>
  <c r="BE492" i="2"/>
  <c r="T492" i="2"/>
  <c r="R492" i="2"/>
  <c r="P492" i="2"/>
  <c r="BI490" i="2"/>
  <c r="BH490" i="2"/>
  <c r="BG490" i="2"/>
  <c r="BE490" i="2"/>
  <c r="T490" i="2"/>
  <c r="R490" i="2"/>
  <c r="P490" i="2"/>
  <c r="BI488" i="2"/>
  <c r="BH488" i="2"/>
  <c r="BG488" i="2"/>
  <c r="BE488" i="2"/>
  <c r="T488" i="2"/>
  <c r="R488" i="2"/>
  <c r="P488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71" i="2"/>
  <c r="BH471" i="2"/>
  <c r="BG471" i="2"/>
  <c r="BE471" i="2"/>
  <c r="T471" i="2"/>
  <c r="R471" i="2"/>
  <c r="P471" i="2"/>
  <c r="BI468" i="2"/>
  <c r="BH468" i="2"/>
  <c r="BG468" i="2"/>
  <c r="BE468" i="2"/>
  <c r="T468" i="2"/>
  <c r="R468" i="2"/>
  <c r="P468" i="2"/>
  <c r="BI458" i="2"/>
  <c r="BH458" i="2"/>
  <c r="BG458" i="2"/>
  <c r="BE458" i="2"/>
  <c r="T458" i="2"/>
  <c r="R458" i="2"/>
  <c r="P458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4" i="2"/>
  <c r="BH414" i="2"/>
  <c r="BG414" i="2"/>
  <c r="BE414" i="2"/>
  <c r="T414" i="2"/>
  <c r="T413" i="2" s="1"/>
  <c r="R414" i="2"/>
  <c r="R413" i="2" s="1"/>
  <c r="P414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T341" i="2" s="1"/>
  <c r="R342" i="2"/>
  <c r="R341" i="2" s="1"/>
  <c r="P342" i="2"/>
  <c r="P341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R324" i="2" s="1"/>
  <c r="P325" i="2"/>
  <c r="P324" i="2" s="1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299" i="2"/>
  <c r="BH299" i="2"/>
  <c r="BG299" i="2"/>
  <c r="BE299" i="2"/>
  <c r="T299" i="2"/>
  <c r="R299" i="2"/>
  <c r="P299" i="2"/>
  <c r="BI287" i="2"/>
  <c r="BH287" i="2"/>
  <c r="BG287" i="2"/>
  <c r="BE287" i="2"/>
  <c r="T287" i="2"/>
  <c r="R287" i="2"/>
  <c r="P287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2" i="2"/>
  <c r="BH252" i="2"/>
  <c r="BG252" i="2"/>
  <c r="BE252" i="2"/>
  <c r="T252" i="2"/>
  <c r="R252" i="2"/>
  <c r="P252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0" i="2"/>
  <c r="BH210" i="2"/>
  <c r="BG210" i="2"/>
  <c r="BE210" i="2"/>
  <c r="T210" i="2"/>
  <c r="R210" i="2"/>
  <c r="P210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1" i="2"/>
  <c r="BH171" i="2"/>
  <c r="BG171" i="2"/>
  <c r="BE171" i="2"/>
  <c r="T171" i="2"/>
  <c r="R171" i="2"/>
  <c r="P171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3" i="2"/>
  <c r="BH143" i="2"/>
  <c r="F36" i="2" s="1"/>
  <c r="BG143" i="2"/>
  <c r="F35" i="2" s="1"/>
  <c r="BE143" i="2"/>
  <c r="T143" i="2"/>
  <c r="R143" i="2"/>
  <c r="P143" i="2"/>
  <c r="BI141" i="2"/>
  <c r="BH141" i="2"/>
  <c r="BG141" i="2"/>
  <c r="BE141" i="2"/>
  <c r="T141" i="2"/>
  <c r="R141" i="2"/>
  <c r="P141" i="2"/>
  <c r="F134" i="2"/>
  <c r="F132" i="2"/>
  <c r="E130" i="2"/>
  <c r="F91" i="2"/>
  <c r="F89" i="2"/>
  <c r="E87" i="2"/>
  <c r="J24" i="2"/>
  <c r="E24" i="2"/>
  <c r="J135" i="2" s="1"/>
  <c r="J23" i="2"/>
  <c r="J21" i="2"/>
  <c r="E21" i="2"/>
  <c r="J134" i="2" s="1"/>
  <c r="J20" i="2"/>
  <c r="J18" i="2"/>
  <c r="E18" i="2"/>
  <c r="F135" i="2" s="1"/>
  <c r="J17" i="2"/>
  <c r="J12" i="2"/>
  <c r="J132" i="2"/>
  <c r="E7" i="2"/>
  <c r="E128" i="2" s="1"/>
  <c r="L90" i="1"/>
  <c r="AM90" i="1"/>
  <c r="AM89" i="1"/>
  <c r="L89" i="1"/>
  <c r="AM87" i="1"/>
  <c r="L87" i="1"/>
  <c r="L85" i="1"/>
  <c r="L84" i="1"/>
  <c r="BK437" i="2"/>
  <c r="BK422" i="2"/>
  <c r="J417" i="2"/>
  <c r="J410" i="2"/>
  <c r="J406" i="2"/>
  <c r="BK400" i="2"/>
  <c r="BK394" i="2"/>
  <c r="BK389" i="2"/>
  <c r="J356" i="2"/>
  <c r="BK348" i="2"/>
  <c r="J328" i="2"/>
  <c r="BK299" i="2"/>
  <c r="BK279" i="2"/>
  <c r="J261" i="2"/>
  <c r="BK240" i="2"/>
  <c r="BK222" i="2"/>
  <c r="J199" i="2"/>
  <c r="J178" i="2"/>
  <c r="J161" i="2"/>
  <c r="BK143" i="2"/>
  <c r="BK429" i="2"/>
  <c r="J427" i="2"/>
  <c r="BK424" i="2"/>
  <c r="J422" i="2"/>
  <c r="BK418" i="2"/>
  <c r="J414" i="2"/>
  <c r="BK411" i="2"/>
  <c r="BK409" i="2"/>
  <c r="BK407" i="2"/>
  <c r="BK404" i="2"/>
  <c r="BK401" i="2"/>
  <c r="BK399" i="2"/>
  <c r="BK395" i="2"/>
  <c r="J392" i="2"/>
  <c r="BK387" i="2"/>
  <c r="J370" i="2"/>
  <c r="BK354" i="2"/>
  <c r="J351" i="2"/>
  <c r="BK347" i="2"/>
  <c r="BK345" i="2"/>
  <c r="BK328" i="2"/>
  <c r="J325" i="2"/>
  <c r="J311" i="2"/>
  <c r="J287" i="2"/>
  <c r="J279" i="2"/>
  <c r="BK262" i="2"/>
  <c r="BK252" i="2"/>
  <c r="BK244" i="2"/>
  <c r="BK243" i="2"/>
  <c r="J238" i="2"/>
  <c r="BK227" i="2"/>
  <c r="BK224" i="2"/>
  <c r="J221" i="2"/>
  <c r="BK200" i="2"/>
  <c r="J198" i="2"/>
  <c r="BK171" i="2"/>
  <c r="BK163" i="2"/>
  <c r="J155" i="2"/>
  <c r="BK149" i="2"/>
  <c r="J429" i="2"/>
  <c r="BK423" i="2"/>
  <c r="J418" i="2"/>
  <c r="BK412" i="2"/>
  <c r="J408" i="2"/>
  <c r="BK402" i="2"/>
  <c r="J395" i="2"/>
  <c r="J390" i="2"/>
  <c r="J368" i="2"/>
  <c r="J349" i="2"/>
  <c r="J342" i="2"/>
  <c r="J299" i="2"/>
  <c r="J276" i="2"/>
  <c r="J245" i="2"/>
  <c r="J242" i="2"/>
  <c r="BK226" i="2"/>
  <c r="BK210" i="2"/>
  <c r="J197" i="2"/>
  <c r="BK164" i="2"/>
  <c r="J150" i="2"/>
  <c r="J500" i="2"/>
  <c r="BK498" i="2"/>
  <c r="BK497" i="2"/>
  <c r="BK492" i="2"/>
  <c r="BK490" i="2"/>
  <c r="J490" i="2"/>
  <c r="J488" i="2"/>
  <c r="BK484" i="2"/>
  <c r="BK481" i="2"/>
  <c r="BK477" i="2"/>
  <c r="BK475" i="2"/>
  <c r="J475" i="2"/>
  <c r="J471" i="2"/>
  <c r="J468" i="2"/>
  <c r="BK458" i="2"/>
  <c r="BK456" i="2"/>
  <c r="J456" i="2"/>
  <c r="J455" i="2"/>
  <c r="J454" i="2"/>
  <c r="BK453" i="2"/>
  <c r="BK452" i="2"/>
  <c r="BK451" i="2"/>
  <c r="J451" i="2"/>
  <c r="J450" i="2"/>
  <c r="J449" i="2"/>
  <c r="BK448" i="2"/>
  <c r="BK447" i="2"/>
  <c r="J447" i="2"/>
  <c r="J446" i="2"/>
  <c r="BK445" i="2"/>
  <c r="BK444" i="2"/>
  <c r="J443" i="2"/>
  <c r="BK442" i="2"/>
  <c r="J441" i="2"/>
  <c r="J440" i="2"/>
  <c r="BK438" i="2"/>
  <c r="J437" i="2"/>
  <c r="J428" i="2"/>
  <c r="J425" i="2"/>
  <c r="BK421" i="2"/>
  <c r="BK417" i="2"/>
  <c r="BK414" i="2"/>
  <c r="J411" i="2"/>
  <c r="J409" i="2"/>
  <c r="BK406" i="2"/>
  <c r="BK403" i="2"/>
  <c r="J401" i="2"/>
  <c r="BK397" i="2"/>
  <c r="J394" i="2"/>
  <c r="BK390" i="2"/>
  <c r="J389" i="2"/>
  <c r="BK368" i="2"/>
  <c r="J354" i="2"/>
  <c r="BK349" i="2"/>
  <c r="J347" i="2"/>
  <c r="BK342" i="2"/>
  <c r="BK327" i="2"/>
  <c r="BK325" i="2"/>
  <c r="BK324" i="2" s="1"/>
  <c r="J324" i="2" s="1"/>
  <c r="J103" i="2" s="1"/>
  <c r="BK311" i="2"/>
  <c r="J281" i="2"/>
  <c r="J280" i="2"/>
  <c r="BK263" i="2"/>
  <c r="BK261" i="2"/>
  <c r="BK245" i="2"/>
  <c r="BK242" i="2"/>
  <c r="J228" i="2"/>
  <c r="J227" i="2"/>
  <c r="J224" i="2"/>
  <c r="BK220" i="2"/>
  <c r="J200" i="2"/>
  <c r="J183" i="2"/>
  <c r="J165" i="2"/>
  <c r="J163" i="2"/>
  <c r="BK155" i="2"/>
  <c r="J149" i="2"/>
  <c r="BK141" i="2"/>
  <c r="BK500" i="2"/>
  <c r="J498" i="2"/>
  <c r="J497" i="2"/>
  <c r="J492" i="2"/>
  <c r="BK488" i="2"/>
  <c r="J484" i="2"/>
  <c r="J481" i="2"/>
  <c r="J477" i="2"/>
  <c r="BK471" i="2"/>
  <c r="BK468" i="2"/>
  <c r="J458" i="2"/>
  <c r="BK455" i="2"/>
  <c r="BK454" i="2"/>
  <c r="J453" i="2"/>
  <c r="J452" i="2"/>
  <c r="BK450" i="2"/>
  <c r="BK449" i="2"/>
  <c r="J448" i="2"/>
  <c r="BK446" i="2"/>
  <c r="J445" i="2"/>
  <c r="BK443" i="2"/>
  <c r="J442" i="2"/>
  <c r="BK440" i="2"/>
  <c r="J438" i="2"/>
  <c r="BK427" i="2"/>
  <c r="J423" i="2"/>
  <c r="BK419" i="2"/>
  <c r="J416" i="2"/>
  <c r="BK410" i="2"/>
  <c r="J404" i="2"/>
  <c r="J400" i="2"/>
  <c r="BK393" i="2"/>
  <c r="BK356" i="2"/>
  <c r="BK351" i="2"/>
  <c r="J348" i="2"/>
  <c r="J329" i="2"/>
  <c r="J312" i="2"/>
  <c r="BK280" i="2"/>
  <c r="J262" i="2"/>
  <c r="J246" i="2"/>
  <c r="BK238" i="2"/>
  <c r="J222" i="2"/>
  <c r="BK199" i="2"/>
  <c r="BK178" i="2"/>
  <c r="BK161" i="2"/>
  <c r="AS94" i="1"/>
  <c r="J444" i="2"/>
  <c r="BK439" i="2"/>
  <c r="BK425" i="2"/>
  <c r="J421" i="2"/>
  <c r="BK416" i="2"/>
  <c r="BK408" i="2"/>
  <c r="J403" i="2"/>
  <c r="J399" i="2"/>
  <c r="J393" i="2"/>
  <c r="BK370" i="2"/>
  <c r="BK352" i="2"/>
  <c r="BK329" i="2"/>
  <c r="BK312" i="2"/>
  <c r="BK281" i="2"/>
  <c r="BK276" i="2"/>
  <c r="J252" i="2"/>
  <c r="J243" i="2"/>
  <c r="J210" i="2"/>
  <c r="BK197" i="2"/>
  <c r="BK165" i="2"/>
  <c r="BK159" i="2"/>
  <c r="J143" i="2"/>
  <c r="BK441" i="2"/>
  <c r="J439" i="2"/>
  <c r="BK428" i="2"/>
  <c r="J424" i="2"/>
  <c r="J419" i="2"/>
  <c r="J412" i="2"/>
  <c r="J407" i="2"/>
  <c r="J402" i="2"/>
  <c r="J397" i="2"/>
  <c r="BK392" i="2"/>
  <c r="J387" i="2"/>
  <c r="J352" i="2"/>
  <c r="J345" i="2"/>
  <c r="J327" i="2"/>
  <c r="BK287" i="2"/>
  <c r="J263" i="2"/>
  <c r="BK246" i="2"/>
  <c r="J240" i="2"/>
  <c r="J226" i="2"/>
  <c r="J220" i="2"/>
  <c r="BK183" i="2"/>
  <c r="J164" i="2"/>
  <c r="BK150" i="2"/>
  <c r="J141" i="2"/>
  <c r="J244" i="2"/>
  <c r="BK228" i="2"/>
  <c r="BK221" i="2"/>
  <c r="BK198" i="2"/>
  <c r="J171" i="2"/>
  <c r="J159" i="2"/>
  <c r="F37" i="2" l="1"/>
  <c r="BD95" i="1" s="1"/>
  <c r="BD94" i="1" s="1"/>
  <c r="W33" i="1" s="1"/>
  <c r="F33" i="2"/>
  <c r="AZ95" i="1" s="1"/>
  <c r="AZ94" i="1" s="1"/>
  <c r="W29" i="1" s="1"/>
  <c r="J33" i="2"/>
  <c r="P177" i="2"/>
  <c r="R177" i="2"/>
  <c r="T278" i="2"/>
  <c r="BK154" i="2"/>
  <c r="J154" i="2"/>
  <c r="J99" i="2"/>
  <c r="R237" i="2"/>
  <c r="BK344" i="2"/>
  <c r="BK140" i="2"/>
  <c r="J140" i="2" s="1"/>
  <c r="J98" i="2" s="1"/>
  <c r="P154" i="2"/>
  <c r="T237" i="2"/>
  <c r="P355" i="2"/>
  <c r="R415" i="2"/>
  <c r="R140" i="2"/>
  <c r="T140" i="2"/>
  <c r="T177" i="2"/>
  <c r="P278" i="2"/>
  <c r="P344" i="2"/>
  <c r="T355" i="2"/>
  <c r="R398" i="2"/>
  <c r="BK415" i="2"/>
  <c r="J415" i="2" s="1"/>
  <c r="J110" i="2" s="1"/>
  <c r="BK420" i="2"/>
  <c r="J420" i="2"/>
  <c r="J111" i="2"/>
  <c r="R420" i="2"/>
  <c r="T426" i="2"/>
  <c r="T457" i="2"/>
  <c r="R470" i="2"/>
  <c r="P483" i="2"/>
  <c r="BK491" i="2"/>
  <c r="J491" i="2"/>
  <c r="J116" i="2"/>
  <c r="R491" i="2"/>
  <c r="R154" i="2"/>
  <c r="P237" i="2"/>
  <c r="BK355" i="2"/>
  <c r="J355" i="2" s="1"/>
  <c r="J107" i="2" s="1"/>
  <c r="T398" i="2"/>
  <c r="P426" i="2"/>
  <c r="P457" i="2"/>
  <c r="T470" i="2"/>
  <c r="P491" i="2"/>
  <c r="P140" i="2"/>
  <c r="P139" i="2" s="1"/>
  <c r="BK177" i="2"/>
  <c r="J177" i="2"/>
  <c r="J100" i="2"/>
  <c r="BK237" i="2"/>
  <c r="J237" i="2"/>
  <c r="J101" i="2"/>
  <c r="R278" i="2"/>
  <c r="R344" i="2"/>
  <c r="R355" i="2"/>
  <c r="P398" i="2"/>
  <c r="P415" i="2"/>
  <c r="T415" i="2"/>
  <c r="P420" i="2"/>
  <c r="T420" i="2"/>
  <c r="R426" i="2"/>
  <c r="R457" i="2"/>
  <c r="P470" i="2"/>
  <c r="BK483" i="2"/>
  <c r="J483" i="2"/>
  <c r="J115" i="2"/>
  <c r="T483" i="2"/>
  <c r="BK512" i="2"/>
  <c r="J512" i="2" s="1"/>
  <c r="J118" i="2" s="1"/>
  <c r="T154" i="2"/>
  <c r="BK278" i="2"/>
  <c r="J278" i="2"/>
  <c r="J102" i="2"/>
  <c r="T344" i="2"/>
  <c r="T343" i="2"/>
  <c r="BK398" i="2"/>
  <c r="J398" i="2" s="1"/>
  <c r="J108" i="2" s="1"/>
  <c r="BK426" i="2"/>
  <c r="J426" i="2"/>
  <c r="J112" i="2"/>
  <c r="BK457" i="2"/>
  <c r="J457" i="2"/>
  <c r="J113" i="2" s="1"/>
  <c r="BK470" i="2"/>
  <c r="J470" i="2"/>
  <c r="J114" i="2"/>
  <c r="R483" i="2"/>
  <c r="T491" i="2"/>
  <c r="BK341" i="2"/>
  <c r="J341" i="2"/>
  <c r="J104" i="2" s="1"/>
  <c r="BK413" i="2"/>
  <c r="J413" i="2"/>
  <c r="J109" i="2"/>
  <c r="BK499" i="2"/>
  <c r="J499" i="2"/>
  <c r="J117" i="2"/>
  <c r="BB95" i="1"/>
  <c r="BB94" i="1" s="1"/>
  <c r="W31" i="1" s="1"/>
  <c r="AV95" i="1"/>
  <c r="E85" i="2"/>
  <c r="J89" i="2"/>
  <c r="J91" i="2"/>
  <c r="F92" i="2"/>
  <c r="J92" i="2"/>
  <c r="BF141" i="2"/>
  <c r="BF143" i="2"/>
  <c r="BF149" i="2"/>
  <c r="BF150" i="2"/>
  <c r="BF155" i="2"/>
  <c r="BF159" i="2"/>
  <c r="BF161" i="2"/>
  <c r="BF163" i="2"/>
  <c r="BF164" i="2"/>
  <c r="BF165" i="2"/>
  <c r="BF171" i="2"/>
  <c r="BF178" i="2"/>
  <c r="BF183" i="2"/>
  <c r="BF197" i="2"/>
  <c r="BF198" i="2"/>
  <c r="BF199" i="2"/>
  <c r="BF200" i="2"/>
  <c r="BF210" i="2"/>
  <c r="BF220" i="2"/>
  <c r="BF221" i="2"/>
  <c r="BF222" i="2"/>
  <c r="BF224" i="2"/>
  <c r="BF226" i="2"/>
  <c r="BF227" i="2"/>
  <c r="BF228" i="2"/>
  <c r="BF238" i="2"/>
  <c r="BF240" i="2"/>
  <c r="BF242" i="2"/>
  <c r="BF243" i="2"/>
  <c r="BF244" i="2"/>
  <c r="BF245" i="2"/>
  <c r="BF246" i="2"/>
  <c r="BF252" i="2"/>
  <c r="BF261" i="2"/>
  <c r="BF262" i="2"/>
  <c r="BF263" i="2"/>
  <c r="BF276" i="2"/>
  <c r="BF279" i="2"/>
  <c r="BF280" i="2"/>
  <c r="BF281" i="2"/>
  <c r="BF287" i="2"/>
  <c r="BF299" i="2"/>
  <c r="BF311" i="2"/>
  <c r="BF312" i="2"/>
  <c r="BF325" i="2"/>
  <c r="BF327" i="2"/>
  <c r="BF328" i="2"/>
  <c r="BF329" i="2"/>
  <c r="BF342" i="2"/>
  <c r="BF345" i="2"/>
  <c r="BF347" i="2"/>
  <c r="BF348" i="2"/>
  <c r="BF349" i="2"/>
  <c r="BF351" i="2"/>
  <c r="BF352" i="2"/>
  <c r="BF354" i="2"/>
  <c r="BF356" i="2"/>
  <c r="BF368" i="2"/>
  <c r="BF370" i="2"/>
  <c r="BF387" i="2"/>
  <c r="BF389" i="2"/>
  <c r="BF390" i="2"/>
  <c r="BF392" i="2"/>
  <c r="BF393" i="2"/>
  <c r="BF394" i="2"/>
  <c r="BF395" i="2"/>
  <c r="BF397" i="2"/>
  <c r="BF399" i="2"/>
  <c r="BF400" i="2"/>
  <c r="BF401" i="2"/>
  <c r="BF402" i="2"/>
  <c r="BF403" i="2"/>
  <c r="BF404" i="2"/>
  <c r="BF406" i="2"/>
  <c r="BF407" i="2"/>
  <c r="BF408" i="2"/>
  <c r="BF409" i="2"/>
  <c r="BF410" i="2"/>
  <c r="BF411" i="2"/>
  <c r="BF412" i="2"/>
  <c r="BF414" i="2"/>
  <c r="BF416" i="2"/>
  <c r="BF417" i="2"/>
  <c r="BF418" i="2"/>
  <c r="BF419" i="2"/>
  <c r="BF421" i="2"/>
  <c r="BF422" i="2"/>
  <c r="BF423" i="2"/>
  <c r="BF424" i="2"/>
  <c r="BF425" i="2"/>
  <c r="BF427" i="2"/>
  <c r="BF428" i="2"/>
  <c r="BF429" i="2"/>
  <c r="BF437" i="2"/>
  <c r="BF438" i="2"/>
  <c r="BF439" i="2"/>
  <c r="BF440" i="2"/>
  <c r="BF441" i="2"/>
  <c r="BF442" i="2"/>
  <c r="BF443" i="2"/>
  <c r="BF444" i="2"/>
  <c r="BF445" i="2"/>
  <c r="BF446" i="2"/>
  <c r="BF447" i="2"/>
  <c r="BF448" i="2"/>
  <c r="BF449" i="2"/>
  <c r="BF450" i="2"/>
  <c r="BF451" i="2"/>
  <c r="BF452" i="2"/>
  <c r="BF453" i="2"/>
  <c r="BF454" i="2"/>
  <c r="BF455" i="2"/>
  <c r="BF456" i="2"/>
  <c r="BF458" i="2"/>
  <c r="BF468" i="2"/>
  <c r="BF471" i="2"/>
  <c r="BF475" i="2"/>
  <c r="BF477" i="2"/>
  <c r="BF481" i="2"/>
  <c r="BF484" i="2"/>
  <c r="BF488" i="2"/>
  <c r="BF490" i="2"/>
  <c r="BF492" i="2"/>
  <c r="BF497" i="2"/>
  <c r="BF498" i="2"/>
  <c r="BF500" i="2"/>
  <c r="BC95" i="1"/>
  <c r="BC94" i="1" s="1"/>
  <c r="W32" i="1" s="1"/>
  <c r="P343" i="2" l="1"/>
  <c r="R343" i="2"/>
  <c r="BK343" i="2"/>
  <c r="J343" i="2" s="1"/>
  <c r="J105" i="2" s="1"/>
  <c r="R139" i="2"/>
  <c r="R138" i="2" s="1"/>
  <c r="P138" i="2"/>
  <c r="AU95" i="1" s="1"/>
  <c r="AU94" i="1" s="1"/>
  <c r="T139" i="2"/>
  <c r="T138" i="2"/>
  <c r="J344" i="2"/>
  <c r="J106" i="2"/>
  <c r="BK139" i="2"/>
  <c r="BK138" i="2" s="1"/>
  <c r="J138" i="2" s="1"/>
  <c r="J30" i="2" s="1"/>
  <c r="AG95" i="1" s="1"/>
  <c r="AV94" i="1"/>
  <c r="AK29" i="1"/>
  <c r="F34" i="2"/>
  <c r="BA95" i="1" s="1"/>
  <c r="BA94" i="1" s="1"/>
  <c r="AW94" i="1" s="1"/>
  <c r="AK30" i="1" s="1"/>
  <c r="AX94" i="1"/>
  <c r="AY94" i="1"/>
  <c r="J34" i="2"/>
  <c r="AW95" i="1" s="1"/>
  <c r="AT95" i="1" s="1"/>
  <c r="AN95" i="1" l="1"/>
  <c r="AG94" i="1"/>
  <c r="AK26" i="1" s="1"/>
  <c r="J96" i="2"/>
  <c r="J139" i="2"/>
  <c r="J97" i="2" s="1"/>
  <c r="AK35" i="1"/>
  <c r="J39" i="2"/>
  <c r="AT94" i="1"/>
  <c r="W30" i="1"/>
  <c r="AN94" i="1" l="1"/>
</calcChain>
</file>

<file path=xl/sharedStrings.xml><?xml version="1.0" encoding="utf-8"?>
<sst xmlns="http://schemas.openxmlformats.org/spreadsheetml/2006/main" count="4255" uniqueCount="798">
  <si>
    <t>Export Komplet</t>
  </si>
  <si>
    <t/>
  </si>
  <si>
    <t>2.0</t>
  </si>
  <si>
    <t>ZAMOK</t>
  </si>
  <si>
    <t>False</t>
  </si>
  <si>
    <t>{4189c96e-6f38-496e-aeee-78b96f7a16be}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</si>
  <si>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</si>
  <si>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</si>
  <si>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</si>
  <si>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</si>
  <si>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</si>
  <si>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</si>
  <si>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</si>
  <si>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2023-23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</si>
  <si>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</si>
  <si>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</si>
  <si>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Hospodárska usadlosť - centrum animoterapie</t>
  </si>
  <si>
    <t>JKSO:</t>
  </si>
  <si>
    <t>KS:</t>
  </si>
  <si>
    <t>Miesto:</t>
  </si>
  <si>
    <t>Brezno</t>
  </si>
  <si>
    <t>Dátum:</t>
  </si>
  <si>
    <t>8. 8. 2023</t>
  </si>
  <si>
    <t>Objednávateľ:</t>
  </si>
  <si>
    <t>IČO:</t>
  </si>
  <si>
    <t>Hugánik s.r.o.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</si>
  <si>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</si>
  <si>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</si>
  <si>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</si>
  <si>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</si>
  <si>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</si>
  <si>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</si>
  <si>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</si>
  <si>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</si>
  <si>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</si>
  <si>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</si>
  <si>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</si>
  <si>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</si>
  <si>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</si>
  <si>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</si>
  <si>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</si>
  <si>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</si>
  <si>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</si>
  <si>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</si>
  <si>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</si>
  <si>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</si>
  <si>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</si>
  <si>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</si>
  <si>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</si>
  <si>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</si>
  <si>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</si>
  <si>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</si>
  <si>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</si>
  <si>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</si>
  <si>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</si>
  <si>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</si>
  <si>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</si>
  <si>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</si>
  <si>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</si>
  <si>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</si>
  <si>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</si>
  <si>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</si>
  <si>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</si>
  <si>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</si>
  <si>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</si>
  <si>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</si>
  <si>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</si>
  <si>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</si>
  <si>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</si>
  <si>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</si>
  <si>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</si>
  <si>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</si>
  <si>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</si>
  <si>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</si>
  <si>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</si>
  <si>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</si>
  <si>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</si>
  <si>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</si>
  <si>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</si>
  <si>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</si>
  <si>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stavebný objekt bez inštalácíí</t>
  </si>
  <si>
    <t>STA</t>
  </si>
  <si>
    <t>1</t>
  </si>
  <si>
    <t>{96521ee1-78a5-4222-89b2-b3b4d418d286}</t>
  </si>
  <si>
    <t>KRYCÍ LIST ROZPOČTU</t>
  </si>
  <si>
    <t>Objekt:</t>
  </si>
  <si>
    <t>01 - stavebný objekt bez inštalácíí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</si>
  <si>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</si>
  <si>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</si>
  <si>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</si>
  <si>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</si>
  <si>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</si>
  <si>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</si>
  <si>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</si>
  <si>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</si>
  <si>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</si>
  <si>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</si>
  <si>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</si>
  <si>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</si>
  <si>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</si>
  <si>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</si>
  <si>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</si>
  <si>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</si>
  <si>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</si>
  <si>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</si>
  <si>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</si>
  <si>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</si>
  <si>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</si>
  <si>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</si>
  <si>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</si>
  <si>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</si>
  <si>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782 - Obklady z prírodného a konglomerovaného kameňa</t>
  </si>
  <si>
    <t xml:space="preserve">    784 - Maľby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</si>
  <si>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</si>
  <si>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</si>
  <si>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</si>
  <si>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</si>
  <si>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</si>
  <si>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</si>
  <si>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</si>
  <si>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</si>
  <si>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</si>
  <si>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</si>
  <si>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</si>
  <si>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</si>
  <si>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</si>
  <si>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</si>
  <si>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</si>
  <si>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</si>
  <si>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</si>
  <si>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</si>
  <si>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</si>
  <si>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</si>
  <si>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</si>
  <si>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</si>
  <si>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</si>
  <si>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582034637</t>
  </si>
  <si>
    <t>VV</t>
  </si>
  <si>
    <t>(9,2+1,2)*(7,2+1,2)*0,3</t>
  </si>
  <si>
    <t>132201101.S</t>
  </si>
  <si>
    <t>Výkop ryhy do šírky 600 mm v horn.3 do 100 m3</t>
  </si>
  <si>
    <t>-120145512</t>
  </si>
  <si>
    <t>7,2*0,6*0,8*2</t>
  </si>
  <si>
    <t>8,0*0,6*0,8*2</t>
  </si>
  <si>
    <t>8,0*0,5*0,8</t>
  </si>
  <si>
    <t>0,65*0,6*0,8</t>
  </si>
  <si>
    <t>Súčet</t>
  </si>
  <si>
    <t>3</t>
  </si>
  <si>
    <t>132201109.S</t>
  </si>
  <si>
    <t>Príplatok k cene za lepivosť pri hĺbení rýh šírky do 600 mm zapažených i nezapažených s urovnaním dna v hornine 3</t>
  </si>
  <si>
    <t>83248578</t>
  </si>
  <si>
    <t>162201101.S</t>
  </si>
  <si>
    <t>Vodorovné premiestnenie výkopku z horniny 1-4 do 20m</t>
  </si>
  <si>
    <t>-1495661165</t>
  </si>
  <si>
    <t>26,208</t>
  </si>
  <si>
    <t>18,104</t>
  </si>
  <si>
    <t>Zakladanie</t>
  </si>
  <si>
    <t>5</t>
  </si>
  <si>
    <t>271533001.S</t>
  </si>
  <si>
    <t>Násyp pod základové konštrukcie so zhutnením z  kameniva hrubého drveného fr.32-63 mm</t>
  </si>
  <si>
    <t>848983291</t>
  </si>
  <si>
    <t>8,2*2,45*0,15</t>
  </si>
  <si>
    <t>8,2*3,35*0,15</t>
  </si>
  <si>
    <t>6</t>
  </si>
  <si>
    <t>273321311.S</t>
  </si>
  <si>
    <t>Betón základových dosiek, železový (bez výstuže), tr. C 16/20</t>
  </si>
  <si>
    <t>-1395346957</t>
  </si>
  <si>
    <t>7,0*9,0*0,15</t>
  </si>
  <si>
    <t>7</t>
  </si>
  <si>
    <t>273351217.S</t>
  </si>
  <si>
    <t>Debnenie stien základových dosiek, zhotovenie-tradičné</t>
  </si>
  <si>
    <t>m2</t>
  </si>
  <si>
    <t>-1949603403</t>
  </si>
  <si>
    <t>(7+9)*2*0,2</t>
  </si>
  <si>
    <t>8</t>
  </si>
  <si>
    <t>273351218.S</t>
  </si>
  <si>
    <t>Debnenie stien základových dosiek, odstránenie-tradičné</t>
  </si>
  <si>
    <t>675613215</t>
  </si>
  <si>
    <t>9</t>
  </si>
  <si>
    <t>273362021.S</t>
  </si>
  <si>
    <t>Výstuž základových dosiek zo zvár. sietí KARI</t>
  </si>
  <si>
    <t>t</t>
  </si>
  <si>
    <t>-1069722304</t>
  </si>
  <si>
    <t>10</t>
  </si>
  <si>
    <t>274271051.S</t>
  </si>
  <si>
    <t>Murivo základových pásov (m3) z betónových debniacich tvárnic s betónovou výplňou C 16/20 hrúbky 400 mm</t>
  </si>
  <si>
    <t>111477391</t>
  </si>
  <si>
    <t>7,0*0,4*0,25*2</t>
  </si>
  <si>
    <t>8,2*0,4*0,25*2</t>
  </si>
  <si>
    <t>8,2*0,4*0,25</t>
  </si>
  <si>
    <t>0,65*0,6*0,25</t>
  </si>
  <si>
    <t>11</t>
  </si>
  <si>
    <t>274313611.S</t>
  </si>
  <si>
    <t>Betón základových pásov, prostý tr. C 16/20</t>
  </si>
  <si>
    <t>-294207203</t>
  </si>
  <si>
    <t>7,2*0,6*0,6*2</t>
  </si>
  <si>
    <t>8,0*0,6*0,6*2</t>
  </si>
  <si>
    <t>8,0*0,5*0,6</t>
  </si>
  <si>
    <t>0,65*0,6*0,6</t>
  </si>
  <si>
    <t>Zvislé a kompletné konštrukcie</t>
  </si>
  <si>
    <t>12</t>
  </si>
  <si>
    <t>311231483</t>
  </si>
  <si>
    <t>Murivo nosné (m3) z tehál pálených BRITTERM 30 P+D P 10, na maltu MVC (300x250x238)</t>
  </si>
  <si>
    <t>-1381413479</t>
  </si>
  <si>
    <t>8,12*0,3*3,0</t>
  </si>
  <si>
    <t>-1,2*2,85*0,3</t>
  </si>
  <si>
    <t>-0,9*2,0*0,3</t>
  </si>
  <si>
    <t>13</t>
  </si>
  <si>
    <t>311237091</t>
  </si>
  <si>
    <t>Murivo nosné (m3) z tehál pálených BRITTERM 44 P+D Termo P 8 brúsených, na lepiacu maltu (440x250x249)</t>
  </si>
  <si>
    <t>1208782578</t>
  </si>
  <si>
    <t>(7+8,12+7+8,12)*0,44*3,0</t>
  </si>
  <si>
    <t>-3,14*0,75*0,75*0,44</t>
  </si>
  <si>
    <t>-3,14*0,5*0,5*0,44</t>
  </si>
  <si>
    <t>-4,0*2,85*0,44</t>
  </si>
  <si>
    <t>-2,5*2,85*0,44</t>
  </si>
  <si>
    <t>-1,0*1,0*0,44</t>
  </si>
  <si>
    <t>-1,0*2,2*0,44</t>
  </si>
  <si>
    <t>Medzisúčet</t>
  </si>
  <si>
    <t>(7+8,12)*2*0,44*2,0</t>
  </si>
  <si>
    <t>-1,25*1,25*0,44*3</t>
  </si>
  <si>
    <t>7*1,4/2*0,44*2</t>
  </si>
  <si>
    <t>14</t>
  </si>
  <si>
    <t>314275238</t>
  </si>
  <si>
    <t>Komínová zostava Schiedel UNI ADVANCED, s prefabrikovanou pätou, jednoprieduchová, DN 200/45° výšky 8 m</t>
  </si>
  <si>
    <t>súb.</t>
  </si>
  <si>
    <t>761844915</t>
  </si>
  <si>
    <t>15</t>
  </si>
  <si>
    <t>317160311.S</t>
  </si>
  <si>
    <t>Keramický preklad nosný šírky 70 mm, výšky 238 mm, dĺžky 1000 mm</t>
  </si>
  <si>
    <t>ks</t>
  </si>
  <si>
    <t>-904050232</t>
  </si>
  <si>
    <t>16</t>
  </si>
  <si>
    <t>317160312.S</t>
  </si>
  <si>
    <t>Keramický preklad nosný šírky 70 mm, výšky 238 mm, dĺžky 1250 mm</t>
  </si>
  <si>
    <t>-426248703</t>
  </si>
  <si>
    <t>17</t>
  </si>
  <si>
    <t>317321411.S</t>
  </si>
  <si>
    <t>Betón prekladov železový (bez výstuže) tr. C 25/30</t>
  </si>
  <si>
    <t>-135637508</t>
  </si>
  <si>
    <t>1,25*0,3*0,25*2</t>
  </si>
  <si>
    <t>2,8*0,3*0,25</t>
  </si>
  <si>
    <t>2,0*0,3*0,25</t>
  </si>
  <si>
    <t>4,5*0,3*0,42</t>
  </si>
  <si>
    <t>3,0*0,3*0,42</t>
  </si>
  <si>
    <t>1,5*0,3*0,42</t>
  </si>
  <si>
    <t>1,55*0,3*0,3*3</t>
  </si>
  <si>
    <t>18</t>
  </si>
  <si>
    <t>317351107.S</t>
  </si>
  <si>
    <t>Debnenie prekladu  vrátane podpornej konštrukcie výšky do 4 m zhotovenie</t>
  </si>
  <si>
    <t>410144064</t>
  </si>
  <si>
    <t>(1,0*0,44+1,25*0,25*2)*2</t>
  </si>
  <si>
    <t>2,3*0,44+2,8*0,25*2</t>
  </si>
  <si>
    <t>1,6*0,44+2,0*0,25*2</t>
  </si>
  <si>
    <t>4,0*0,44+4,5*0,42*2</t>
  </si>
  <si>
    <t>2,5*0,44+3,0*0,42*2</t>
  </si>
  <si>
    <t>1,2*0,3+1,5*0,42*2</t>
  </si>
  <si>
    <t>(1,25*0,44+1,55*0,3*2)*3</t>
  </si>
  <si>
    <t>19</t>
  </si>
  <si>
    <t>317351108.S</t>
  </si>
  <si>
    <t>Debnenie prekladu  vrátane podpornej konštrukcie výšky do 4 m odstránenie</t>
  </si>
  <si>
    <t>-2125390132</t>
  </si>
  <si>
    <t>317361821.S</t>
  </si>
  <si>
    <t>Výstuž prekladov z ocele B500 (10505)</t>
  </si>
  <si>
    <t>1301379939</t>
  </si>
  <si>
    <t>21</t>
  </si>
  <si>
    <t>331321410.S</t>
  </si>
  <si>
    <t>Betón stĺpov a pilierov hranatých, ťahadiel, rámových stojok, vzpier, železový (bez výstuže) tr. C 25/30</t>
  </si>
  <si>
    <t>1587204050</t>
  </si>
  <si>
    <t>0,3*0,3*3,42</t>
  </si>
  <si>
    <t>22</t>
  </si>
  <si>
    <t>331351101.S</t>
  </si>
  <si>
    <t>Debnenie hranatých stĺpov prierezu pravouhlého štvoruholníka výšky do 4 m, zhotovenie-dielce</t>
  </si>
  <si>
    <t>1173270058</t>
  </si>
  <si>
    <t>(0,3+0,3)*2*3,4</t>
  </si>
  <si>
    <t>23</t>
  </si>
  <si>
    <t>331351102.S</t>
  </si>
  <si>
    <t>Debnenie hranatých stĺpov prierezu pravouhlého štvoruholníka výšky do 4 m, odstránenie-dielce</t>
  </si>
  <si>
    <t>-1418175214</t>
  </si>
  <si>
    <t>24</t>
  </si>
  <si>
    <t>331361821.S</t>
  </si>
  <si>
    <t>Výstuž stĺpov, pilierov, stojok hranatých z bet. ocele B500 (10505)</t>
  </si>
  <si>
    <t>1086445089</t>
  </si>
  <si>
    <t>25</t>
  </si>
  <si>
    <t>342242310</t>
  </si>
  <si>
    <t>Priečky z tehál pálených BRITTERM 10 P+D P 10, na maltu MVC (100x365x238)</t>
  </si>
  <si>
    <t>-2036556803</t>
  </si>
  <si>
    <t>3,32*3,42</t>
  </si>
  <si>
    <t>2,5*3,42-0,7*2,0</t>
  </si>
  <si>
    <t>4,82*3,25-0,9*2,0</t>
  </si>
  <si>
    <t>3,2*3,25</t>
  </si>
  <si>
    <t>6,12*3,0-0,9*2,0-0,7*2,0</t>
  </si>
  <si>
    <t>Vodorovné konštrukcie</t>
  </si>
  <si>
    <t>26</t>
  </si>
  <si>
    <t>411321414.S</t>
  </si>
  <si>
    <t>Betón stropov doskových a trámových,  železový tr. C 25/30</t>
  </si>
  <si>
    <t>1492413514</t>
  </si>
  <si>
    <t>(7*9-5,1)*0,15</t>
  </si>
  <si>
    <t>27</t>
  </si>
  <si>
    <t>411351101.S</t>
  </si>
  <si>
    <t>Debnenie stropov doskových zhotovenie-dielce</t>
  </si>
  <si>
    <t>1807668843</t>
  </si>
  <si>
    <t>8,12*2,5+8,12*3,32</t>
  </si>
  <si>
    <t>28</t>
  </si>
  <si>
    <t>411351102.S</t>
  </si>
  <si>
    <t>Debnenie stropov doskových odstránenie-dielce</t>
  </si>
  <si>
    <t>1393668822</t>
  </si>
  <si>
    <t>29</t>
  </si>
  <si>
    <t>411354177.S</t>
  </si>
  <si>
    <t>Podporná konštrukcia stropov výšky do 4 m pre zaťaženie do 30 kPa zhotovenie</t>
  </si>
  <si>
    <t>-1617083780</t>
  </si>
  <si>
    <t>30</t>
  </si>
  <si>
    <t>411354178.S</t>
  </si>
  <si>
    <t>Podporná konštrukcia stropov výšky do 4 m pre zaťaženie do 30 kPa odstránenie</t>
  </si>
  <si>
    <t>-592460978</t>
  </si>
  <si>
    <t>31</t>
  </si>
  <si>
    <t>411361821.S</t>
  </si>
  <si>
    <t>Výstuž stropov doskových, trámových, vložkových,konzolových alebo balkónových, B500 (10505)</t>
  </si>
  <si>
    <t>-818024141</t>
  </si>
  <si>
    <t>32</t>
  </si>
  <si>
    <t>417321515.S</t>
  </si>
  <si>
    <t>Betón stužujúcich pásov a vencov železový tr. C 25/30</t>
  </si>
  <si>
    <t>-1478810288</t>
  </si>
  <si>
    <t>((6,7+8,12)*2-4,5-3,0)*0,3*0,42</t>
  </si>
  <si>
    <t>(8,12-1,5)*0,3*0,42</t>
  </si>
  <si>
    <t>((6,7+8,12)*2-1,55*3)*0,3*0,3</t>
  </si>
  <si>
    <t>33</t>
  </si>
  <si>
    <t>417351115.S</t>
  </si>
  <si>
    <t>Debnenie bočníc stužujúcich pásov a vencov vrátane vzpier zhotovenie</t>
  </si>
  <si>
    <t>519495727</t>
  </si>
  <si>
    <t>((7+9)*2-4,5-3,0)*(0,42+0,15)</t>
  </si>
  <si>
    <t>((6,12+8,12)*2-4,5-3,0-0,3-0,3)*0,42</t>
  </si>
  <si>
    <t>(8,12-1,5)*0,42*2</t>
  </si>
  <si>
    <t>((7+9)*2-1,55*3)*0,3</t>
  </si>
  <si>
    <t>((6,12+8,12)*2-1,55*3)*0,3</t>
  </si>
  <si>
    <t>34</t>
  </si>
  <si>
    <t>417351116.S</t>
  </si>
  <si>
    <t>Debnenie bočníc stužujúcich pásov a vencov vrátane vzpier odstránenie</t>
  </si>
  <si>
    <t>-313654330</t>
  </si>
  <si>
    <t>35</t>
  </si>
  <si>
    <t>417361821.S</t>
  </si>
  <si>
    <t>Výstuž stužujúcich pásov a vencov z betonárskej ocele B500 (10505)</t>
  </si>
  <si>
    <t>-1168429698</t>
  </si>
  <si>
    <t>36</t>
  </si>
  <si>
    <t>417391151.S</t>
  </si>
  <si>
    <t>Montáž obkladu betónových konštrukcií vykonaný súčasne s betónovaním extrudovaným polystyrénom</t>
  </si>
  <si>
    <t>101153414</t>
  </si>
  <si>
    <t>1,25*0,25*2</t>
  </si>
  <si>
    <t>2,8*0,25</t>
  </si>
  <si>
    <t>2,0*0,25</t>
  </si>
  <si>
    <t>4,5*0,42</t>
  </si>
  <si>
    <t>3,0*0,42</t>
  </si>
  <si>
    <t>1,5*0,42</t>
  </si>
  <si>
    <t>((7+9)*2-4,5-3,0)*0,42</t>
  </si>
  <si>
    <t>(7+9)*2*0,15</t>
  </si>
  <si>
    <t>(7+9)*2*0,3</t>
  </si>
  <si>
    <t>37</t>
  </si>
  <si>
    <t>M</t>
  </si>
  <si>
    <t>2837500012pc</t>
  </si>
  <si>
    <t>Doska XPS hr. 140 mm</t>
  </si>
  <si>
    <t>-638381789</t>
  </si>
  <si>
    <t>30,295*1,05 'Prepočítané koeficientom množstva</t>
  </si>
  <si>
    <t>Úpravy povrchov, podlahy, osadenie</t>
  </si>
  <si>
    <t>38</t>
  </si>
  <si>
    <t>611460241.S</t>
  </si>
  <si>
    <t>Vnútorná omietka stropov vápennocementová jadrová (hrubá), hr. 10 mm</t>
  </si>
  <si>
    <t>-62247721</t>
  </si>
  <si>
    <t>39</t>
  </si>
  <si>
    <t>611460270.S</t>
  </si>
  <si>
    <t>Vnútorná omietka stropov sadrová, hr. 5 mm</t>
  </si>
  <si>
    <t>249746941</t>
  </si>
  <si>
    <t>40</t>
  </si>
  <si>
    <t>611461111</t>
  </si>
  <si>
    <t>Príprava vnútorného podkladu stropov BAUMIT, cementový Prednástrek (Baumit Vorspritzer 2 mm), ručné nanášanie</t>
  </si>
  <si>
    <t>-998092251</t>
  </si>
  <si>
    <t>6,42*2,5</t>
  </si>
  <si>
    <t>1,6*2,5</t>
  </si>
  <si>
    <t>5,02*3,32</t>
  </si>
  <si>
    <t>3,0*3,32</t>
  </si>
  <si>
    <t>41</t>
  </si>
  <si>
    <t>612460271.S</t>
  </si>
  <si>
    <t>Vnútorná omietka stien sadrová, hr. 5 mm</t>
  </si>
  <si>
    <t>-116610315</t>
  </si>
  <si>
    <t>(6,42+2,5)*2*3,3+0,3*4*3,3</t>
  </si>
  <si>
    <t>(1,6+2,5)*2*1,3</t>
  </si>
  <si>
    <t>(5,02+3,32)*2*3,3-4*2,85</t>
  </si>
  <si>
    <t>(3,0+3,32)*2*3,3-2,5*2,85</t>
  </si>
  <si>
    <t>(5,2+3,0)*2*3,0</t>
  </si>
  <si>
    <t>(2,8+1,75)*2*1,0</t>
  </si>
  <si>
    <t>(4,82+3,02)*2*3,0</t>
  </si>
  <si>
    <t>(3,2+4,27)*2*3,0</t>
  </si>
  <si>
    <t>42</t>
  </si>
  <si>
    <t>612465111</t>
  </si>
  <si>
    <t>Príprava vnútorného podkladu stien BAUMIT, cementový Prednástrek (Baumit Vorspritzer 2 mm), ručné nanášanie</t>
  </si>
  <si>
    <t>-1758902467</t>
  </si>
  <si>
    <t>(1,6+2,5)*2*3,3</t>
  </si>
  <si>
    <t>(2,8+1,75)*2*3,0</t>
  </si>
  <si>
    <t>43</t>
  </si>
  <si>
    <t>612465135</t>
  </si>
  <si>
    <t>Vnútorná omietka stien BAUMIT, vápennocementová, strojné miešanie, ručné nanášanie, Jadrová omietka (GrobPutz 4), hr. 10 mm</t>
  </si>
  <si>
    <t>534792849</t>
  </si>
  <si>
    <t>44</t>
  </si>
  <si>
    <t>632452219.S</t>
  </si>
  <si>
    <t>Cementový poter, pevnosti v tlaku 20 MPa, hr. 50 mm</t>
  </si>
  <si>
    <t>-2104041008</t>
  </si>
  <si>
    <t>5,22*3-5,12</t>
  </si>
  <si>
    <t>2,8*1,75</t>
  </si>
  <si>
    <t>4,82*3,02</t>
  </si>
  <si>
    <t>3,2*4,27</t>
  </si>
  <si>
    <t>Ostatné konštrukcie a práce-búranie</t>
  </si>
  <si>
    <t>45</t>
  </si>
  <si>
    <t>941942001.S</t>
  </si>
  <si>
    <t>Montáž lešenia rámového systémového s podlahami šírky do 0,75 m, výšky do 10 m</t>
  </si>
  <si>
    <t>705892740</t>
  </si>
  <si>
    <t>(7+9)*2*5,75+7*1,3/2*2</t>
  </si>
  <si>
    <t>46</t>
  </si>
  <si>
    <t>941942801.S</t>
  </si>
  <si>
    <t>Demontáž lešenia rámového systémového s podlahami šírky do 0,75 m, výšky do 10 m</t>
  </si>
  <si>
    <t>487256469</t>
  </si>
  <si>
    <t>47</t>
  </si>
  <si>
    <t>941942901.S</t>
  </si>
  <si>
    <t>Príplatok za prvý a každý ďalší i začatý týždeň použitia lešenia rámového systémového šírky do 0,75 m, výšky do 10 m</t>
  </si>
  <si>
    <t>-1482789776</t>
  </si>
  <si>
    <t>48</t>
  </si>
  <si>
    <t>941955001.S</t>
  </si>
  <si>
    <t>Lešenie ľahké pracovné pomocné, s výškou lešeňovej podlahy do 1,20 m</t>
  </si>
  <si>
    <t>2134213093</t>
  </si>
  <si>
    <t>99</t>
  </si>
  <si>
    <t>Presun hmôt HSV</t>
  </si>
  <si>
    <t>49</t>
  </si>
  <si>
    <t>998011001.S</t>
  </si>
  <si>
    <t>Presun hmôt pre budovy (801, 803, 812), zvislá konštr. z tehál, tvárnic, z kovu výšky do 6 m</t>
  </si>
  <si>
    <t>1694505387</t>
  </si>
  <si>
    <t>PSV</t>
  </si>
  <si>
    <t>Práce a dodávky PSV</t>
  </si>
  <si>
    <t>711</t>
  </si>
  <si>
    <t>Izolácie proti vode a vlhkosti</t>
  </si>
  <si>
    <t>50</t>
  </si>
  <si>
    <t>711471051.S</t>
  </si>
  <si>
    <t>Zhotovenie izolácie proti tlakovej vode PVC fóliou položenou voľne na vodorovnej ploche so zvarením spoju</t>
  </si>
  <si>
    <t>-960769427</t>
  </si>
  <si>
    <t>7*9</t>
  </si>
  <si>
    <t>51</t>
  </si>
  <si>
    <t>283220000500.S</t>
  </si>
  <si>
    <t>Hydroizolačná fólia PVC-P, hr. 1,5 mm, izolácia základov proti vode</t>
  </si>
  <si>
    <t>2066168439</t>
  </si>
  <si>
    <t>52</t>
  </si>
  <si>
    <t>711491171.S</t>
  </si>
  <si>
    <t>Zhotovenie podkladnej vrstvy izolácie z textílie na ploche vodorovnej, pre izolácie proti zemnej vlhkosti, podpovrchovej a tlakovej vode</t>
  </si>
  <si>
    <t>25943218</t>
  </si>
  <si>
    <t>53</t>
  </si>
  <si>
    <t>693110004500.S</t>
  </si>
  <si>
    <t>Geotextília polypropylénová netkaná 300 g/m2</t>
  </si>
  <si>
    <t>352374124</t>
  </si>
  <si>
    <t>63*1,15 'Prepočítané koeficientom množstva</t>
  </si>
  <si>
    <t>54</t>
  </si>
  <si>
    <t>711491172.S</t>
  </si>
  <si>
    <t>Zhotovenie ochrannej vrstvy izolácie z textílie na ploche vodorovnej, pre izolácie proti zemnej vlhkosti, podpovrchovej a tlakovej vode</t>
  </si>
  <si>
    <t>608937210</t>
  </si>
  <si>
    <t>55</t>
  </si>
  <si>
    <t>-1125580898</t>
  </si>
  <si>
    <t>56</t>
  </si>
  <si>
    <t>998711101.S</t>
  </si>
  <si>
    <t>Presun hmôt pre izoláciu proti vode v objektoch výšky do 6 m</t>
  </si>
  <si>
    <t>-1830170086</t>
  </si>
  <si>
    <t>713</t>
  </si>
  <si>
    <t>Izolácie tepelné</t>
  </si>
  <si>
    <t>57</t>
  </si>
  <si>
    <t>713120010.S</t>
  </si>
  <si>
    <t>Zakrývanie tepelnej izolácie podláh fóliou</t>
  </si>
  <si>
    <t>1312128961</t>
  </si>
  <si>
    <t>58</t>
  </si>
  <si>
    <t>283230011400.S</t>
  </si>
  <si>
    <t>Krycia PE fólia hr. 0,12 mm, pre podlahové vykurovanie</t>
  </si>
  <si>
    <t>20164293</t>
  </si>
  <si>
    <t>90,336*1,15 'Prepočítané koeficientom množstva</t>
  </si>
  <si>
    <t>59</t>
  </si>
  <si>
    <t>713122111.S</t>
  </si>
  <si>
    <t>Montáž tepelnej izolácie podláh polystyrénom, kladeným voľne v jednej vrstve</t>
  </si>
  <si>
    <t>-1705837552</t>
  </si>
  <si>
    <t>60</t>
  </si>
  <si>
    <t>283750001900.S</t>
  </si>
  <si>
    <t>Doska XPS 300 hr. 60 mm, zakladanie stavieb, podlahy, obrátené ploché strechy</t>
  </si>
  <si>
    <t>1964800295</t>
  </si>
  <si>
    <t>46,676*1,02 'Prepočítané koeficientom množstva</t>
  </si>
  <si>
    <t>61</t>
  </si>
  <si>
    <t>283330002500.S</t>
  </si>
  <si>
    <t>Systémová izolačná doska hr. 30 mm s ochrannou hydroizolačnou fóliou, 1400x800 mm, k tepelnej izolácii podlahového vykurovania</t>
  </si>
  <si>
    <t>1017121359</t>
  </si>
  <si>
    <t>62</t>
  </si>
  <si>
    <t>283750001700.S</t>
  </si>
  <si>
    <t>Doska XPS 300 hr. 40 mm, zakladanie stavieb, podlahy, obrátené ploché strechy</t>
  </si>
  <si>
    <t>1549474476</t>
  </si>
  <si>
    <t>43,66*1,06 'Prepočítané koeficientom množstva</t>
  </si>
  <si>
    <t>63</t>
  </si>
  <si>
    <t>713161520.S</t>
  </si>
  <si>
    <t>Montáž tepelnej izolácie striech šikmých prichytená pribitím a vyviazaním na latovanie medzi a pod krokvy hr. do 10 cm</t>
  </si>
  <si>
    <t>-782041633</t>
  </si>
  <si>
    <t>64</t>
  </si>
  <si>
    <t>6316400010pc</t>
  </si>
  <si>
    <t>Tepelná izolácia MW pre šikmé strechy, podkrovia, stropy a ľahké podlahy hr.50mm</t>
  </si>
  <si>
    <t>474025064</t>
  </si>
  <si>
    <t>65</t>
  </si>
  <si>
    <t>713161550.S</t>
  </si>
  <si>
    <t>Montáž tepelnej izolácie hr. nad 10 cm striech šikmých medzi a pod krokvy, s parozábranou, prichytená latami</t>
  </si>
  <si>
    <t>1546694666</t>
  </si>
  <si>
    <t>66</t>
  </si>
  <si>
    <t>6314400046pc</t>
  </si>
  <si>
    <t>Tepelná izolácia MW pre šikmé strechy, podkrovia, stropy a ľahké podlahy hr.200mm</t>
  </si>
  <si>
    <t>25027773</t>
  </si>
  <si>
    <t>63*1,02 'Prepočítané koeficientom množstva</t>
  </si>
  <si>
    <t>67</t>
  </si>
  <si>
    <t>998713101.S</t>
  </si>
  <si>
    <t>Presun hmôt pre izolácie tepelné v objektoch výšky do 6 m</t>
  </si>
  <si>
    <t>420213593</t>
  </si>
  <si>
    <t>762</t>
  </si>
  <si>
    <t>Konštrukcie tesárske</t>
  </si>
  <si>
    <t>68</t>
  </si>
  <si>
    <t>762332110.S</t>
  </si>
  <si>
    <t>Montáž viazaných konštrukcií krovov striech z reziva priemernej plochy do 120 cm2</t>
  </si>
  <si>
    <t>m</t>
  </si>
  <si>
    <t>-1990347138</t>
  </si>
  <si>
    <t>69</t>
  </si>
  <si>
    <t>762332120.S</t>
  </si>
  <si>
    <t>Montáž viazaných konštrukcií krovov striech z reziva priemernej plochy 120 - 224 cm2</t>
  </si>
  <si>
    <t>-1996526040</t>
  </si>
  <si>
    <t>70</t>
  </si>
  <si>
    <t>762332140.S</t>
  </si>
  <si>
    <t>Montáž viazaných konštrukcií krovov striech z reziva priemernej plochy 288 - 450 cm2</t>
  </si>
  <si>
    <t>402012733</t>
  </si>
  <si>
    <t>71</t>
  </si>
  <si>
    <t>605120002900.S</t>
  </si>
  <si>
    <t>Hranoly z mäkkého reziva neopracované hranené akosť I</t>
  </si>
  <si>
    <t>-723890995</t>
  </si>
  <si>
    <t>72</t>
  </si>
  <si>
    <t>762341004.S</t>
  </si>
  <si>
    <t>Montáž debnenia jednoduchých striech, na krokvy a kontralaty z dosiek na zraz</t>
  </si>
  <si>
    <t>-1273448418</t>
  </si>
  <si>
    <t>73</t>
  </si>
  <si>
    <t>605110000100.S</t>
  </si>
  <si>
    <t>Dosky a fošne z mäkkého reziva neopracované neomietané akosť I</t>
  </si>
  <si>
    <t>291603320</t>
  </si>
  <si>
    <t>90*0,0264 'Prepočítané koeficientom množstva</t>
  </si>
  <si>
    <t>74</t>
  </si>
  <si>
    <t>762341201.S</t>
  </si>
  <si>
    <t>Montáž latovania jednoduchých striech pre sklon do 60°</t>
  </si>
  <si>
    <t>-506939344</t>
  </si>
  <si>
    <t>75</t>
  </si>
  <si>
    <t>762341251.S</t>
  </si>
  <si>
    <t>Montáž kontralát pre sklon do 22°</t>
  </si>
  <si>
    <t>-619132432</t>
  </si>
  <si>
    <t>76</t>
  </si>
  <si>
    <t>605140000100.S</t>
  </si>
  <si>
    <t>Lišty a laty z mäkkého reziva akosť I</t>
  </si>
  <si>
    <t>547822277</t>
  </si>
  <si>
    <t>77</t>
  </si>
  <si>
    <t>762395000.S</t>
  </si>
  <si>
    <t>Spojovacie prostriedky pre viazané konštrukcie krovov, debnenie a laťovanie, nadstrešné konštr., spádové kliny - svorky, dosky, klince, pásová oceľ, vruty</t>
  </si>
  <si>
    <t>1552368722</t>
  </si>
  <si>
    <t>78</t>
  </si>
  <si>
    <t>762841210.S</t>
  </si>
  <si>
    <t>Montáž podbíjania stropov a striech rovných z hobľovaných dosiek na zraz, vrátane olištovania škár</t>
  </si>
  <si>
    <t>2044811359</t>
  </si>
  <si>
    <t>79</t>
  </si>
  <si>
    <t>611920006900.S</t>
  </si>
  <si>
    <t>Drevený obklad tatranský profil, hrúbka 12 mm, šírka 96 mm, smrek, I. trieda</t>
  </si>
  <si>
    <t>1259962904</t>
  </si>
  <si>
    <t>80</t>
  </si>
  <si>
    <t>998762102.S</t>
  </si>
  <si>
    <t>Presun hmôt pre konštrukcie tesárske v objektoch výšky do 12 m</t>
  </si>
  <si>
    <t>-1893073873</t>
  </si>
  <si>
    <t>763</t>
  </si>
  <si>
    <t>Konštrukcie - drevostavby</t>
  </si>
  <si>
    <t>81</t>
  </si>
  <si>
    <t>763160004.S</t>
  </si>
  <si>
    <t>Podkrovie SDK na oceľovej konštrukcií CD+UD a krokvových závesoch, doska protipožiarna impregnovaná DFH2 12.5 mm</t>
  </si>
  <si>
    <t>-1639049899</t>
  </si>
  <si>
    <t>764</t>
  </si>
  <si>
    <t>Konštrukcie klampiarske</t>
  </si>
  <si>
    <t>82</t>
  </si>
  <si>
    <t>764352427.S</t>
  </si>
  <si>
    <t>Žľaby z pozinkovaného farbeného PZf plechu, pododkvapové polkruhové r.š. 330 mm</t>
  </si>
  <si>
    <t>2079238411</t>
  </si>
  <si>
    <t>83</t>
  </si>
  <si>
    <t>764410440.S</t>
  </si>
  <si>
    <t>Oplechovanie parapetov z pozinkovaného farbeného PZf plechu, vrátane rohov r.š. 250 mm</t>
  </si>
  <si>
    <t>-1825640156</t>
  </si>
  <si>
    <t>84</t>
  </si>
  <si>
    <t>764454453.S</t>
  </si>
  <si>
    <t>Zvodové rúry z pozinkovaného farbeného PZf plechu, kruhové priemer 100 mm</t>
  </si>
  <si>
    <t>-1932624211</t>
  </si>
  <si>
    <t>85</t>
  </si>
  <si>
    <t>998764101.S</t>
  </si>
  <si>
    <t>Presun hmôt pre konštrukcie klampiarske v objektoch výšky do 6 m</t>
  </si>
  <si>
    <t>1016009733</t>
  </si>
  <si>
    <t>765</t>
  </si>
  <si>
    <t>Konštrukcie - krytiny tvrdé</t>
  </si>
  <si>
    <t>86</t>
  </si>
  <si>
    <t>765331701.S</t>
  </si>
  <si>
    <t>Štítová hrana z okrajových škridiel pre betónovú krytinu drážkovú</t>
  </si>
  <si>
    <t>-1821470611</t>
  </si>
  <si>
    <t>87</t>
  </si>
  <si>
    <t>765332001.S</t>
  </si>
  <si>
    <t>Betónová krytina drážková, jednoduchých striech, sklon do 35°</t>
  </si>
  <si>
    <t>363562405</t>
  </si>
  <si>
    <t>88</t>
  </si>
  <si>
    <t>765334501.S</t>
  </si>
  <si>
    <t>Hrebeň s použitím vetracieho pásu so samolepiacim okrajom pre betónovú krytinu, sklon do 35°</t>
  </si>
  <si>
    <t>1028082097</t>
  </si>
  <si>
    <t>89</t>
  </si>
  <si>
    <t>765901322.S</t>
  </si>
  <si>
    <t>Strešná fólia paropriepustná, na plné debnenie, plošná hmotnosť 150 g/m2</t>
  </si>
  <si>
    <t>614293415</t>
  </si>
  <si>
    <t>90</t>
  </si>
  <si>
    <t>998765101.S</t>
  </si>
  <si>
    <t>Presun hmôt pre tvrdé krytiny v objektoch výšky do 6 m</t>
  </si>
  <si>
    <t>-1583443934</t>
  </si>
  <si>
    <t>766</t>
  </si>
  <si>
    <t>Konštrukcie stolárske</t>
  </si>
  <si>
    <t>91</t>
  </si>
  <si>
    <t>766241064.S</t>
  </si>
  <si>
    <t>Montáž dreveného samonosného schodiska zadlabávaného lomeného L s podestou s podstupnicami</t>
  </si>
  <si>
    <t>-664655170</t>
  </si>
  <si>
    <t>92</t>
  </si>
  <si>
    <t>612330000100.S</t>
  </si>
  <si>
    <t>Dodávka dreveného schodiska podľa ponuky</t>
  </si>
  <si>
    <t>1160032144</t>
  </si>
  <si>
    <t>93</t>
  </si>
  <si>
    <t>766621265.S</t>
  </si>
  <si>
    <t>Montáž okien drevených s hydroizolačnými ISO páskami (exteriérová a interiérová)</t>
  </si>
  <si>
    <t>-393436125</t>
  </si>
  <si>
    <t>(4+2,85)*2</t>
  </si>
  <si>
    <t>(2,5+2,85)*2</t>
  </si>
  <si>
    <t>1,0*4</t>
  </si>
  <si>
    <t>3,14*1,5</t>
  </si>
  <si>
    <t>3,14*1,0</t>
  </si>
  <si>
    <t>1,25*4</t>
  </si>
  <si>
    <t>94</t>
  </si>
  <si>
    <t>283290005800.S</t>
  </si>
  <si>
    <t>Tesniaca paropriepustná fólia polymér-flísová, š. 70 mm, dĺ. 30 m, pre tesnenie pripájacej škáry okenného rámu a muriva z exteriéru</t>
  </si>
  <si>
    <t>-2035239180</t>
  </si>
  <si>
    <t>95</t>
  </si>
  <si>
    <t>283290006200.S</t>
  </si>
  <si>
    <t>Tesniaca paronepriepustná fólia polymér-flísová, š. 70 mm, dĺ. 30 m, pre tesnenie pripájacej škáry okenného rámu a muriva z interiéru</t>
  </si>
  <si>
    <t>812416252</t>
  </si>
  <si>
    <t>96</t>
  </si>
  <si>
    <t>6111100pc01</t>
  </si>
  <si>
    <t>Drevené okno jednokrídlové s dverami 4000x2850 s parapetom</t>
  </si>
  <si>
    <t>-651362857</t>
  </si>
  <si>
    <t>97</t>
  </si>
  <si>
    <t>6111100pc02</t>
  </si>
  <si>
    <t>Drevené okno jednokrídlové s dverami 2500x2850 s parapetom</t>
  </si>
  <si>
    <t>1362331685</t>
  </si>
  <si>
    <t>98</t>
  </si>
  <si>
    <t>6111100pc03</t>
  </si>
  <si>
    <t>Drevené okno jednokrídlové OS, vxš 1000x1000 mm s parapetom</t>
  </si>
  <si>
    <t>701776321</t>
  </si>
  <si>
    <t>6111100pc04</t>
  </si>
  <si>
    <t>Drevené okno kruh 1000 mm</t>
  </si>
  <si>
    <t>-1043689636</t>
  </si>
  <si>
    <t>100</t>
  </si>
  <si>
    <t>6111100pc05</t>
  </si>
  <si>
    <t>Drevené okno kruh 1500 mm</t>
  </si>
  <si>
    <t>-1405381198</t>
  </si>
  <si>
    <t>101</t>
  </si>
  <si>
    <t>6111100pc06</t>
  </si>
  <si>
    <t>Drevené okno jednokrídlové OS, vxš 1250x1250 mm,s mriežkou a  s parapetom</t>
  </si>
  <si>
    <t>-1249623933</t>
  </si>
  <si>
    <t>102</t>
  </si>
  <si>
    <t>766661422.S</t>
  </si>
  <si>
    <t>Montáž dverí drevených vchodových bezpečnostných do kovovej bezpečnostnej zárubne</t>
  </si>
  <si>
    <t>159359299</t>
  </si>
  <si>
    <t>103</t>
  </si>
  <si>
    <t>61172000pc01</t>
  </si>
  <si>
    <t>Dvere vstupné bezpečnostné plné, šírka 600-900 mm</t>
  </si>
  <si>
    <t>-217701573</t>
  </si>
  <si>
    <t>104</t>
  </si>
  <si>
    <t>766662112.S</t>
  </si>
  <si>
    <t>Montáž dverového krídla otočného jednokrídlového poldrážkového, do existujúcej zárubne, vrátane kovania</t>
  </si>
  <si>
    <t>-649783523</t>
  </si>
  <si>
    <t>105</t>
  </si>
  <si>
    <t>549150000600.S</t>
  </si>
  <si>
    <t>Kľučka dverová a rozeta 2x, nehrdzavejúca oceľ, povrch nerez brúsený</t>
  </si>
  <si>
    <t>1080592018</t>
  </si>
  <si>
    <t>106</t>
  </si>
  <si>
    <t>611610000400.S</t>
  </si>
  <si>
    <t>Dvere vnútorné jednokrídlové, šírka 600-900 mm, výplň papierová voština, povrch fólia, plné</t>
  </si>
  <si>
    <t>2068839366</t>
  </si>
  <si>
    <t>107</t>
  </si>
  <si>
    <t>766671001</t>
  </si>
  <si>
    <t>Montáž okna strešného VELUX, veľkosť okna 78x98 cm so zatepľovacou sadou, parozábranou a lemovaním</t>
  </si>
  <si>
    <t>340323718</t>
  </si>
  <si>
    <t>108</t>
  </si>
  <si>
    <t>611310006104</t>
  </si>
  <si>
    <t>Strešné okno drevené kyvné VELUX GLL 1064 MK04, šxv 780x980 mm s madlom</t>
  </si>
  <si>
    <t>1464106877</t>
  </si>
  <si>
    <t>109</t>
  </si>
  <si>
    <t>611380003200</t>
  </si>
  <si>
    <t>Lemovanie hliníkové VELUX EDW MK04, šxv 780x980 mm bez zatepľovacej sady, pre profilovanú strešnú krytinu do 120 mm</t>
  </si>
  <si>
    <t>-914434342</t>
  </si>
  <si>
    <t>110</t>
  </si>
  <si>
    <t>611380008500</t>
  </si>
  <si>
    <t>Manžeta z parotesnej fólie VELUX BBX MK04, šxv 780x980 mm</t>
  </si>
  <si>
    <t>-2018105889</t>
  </si>
  <si>
    <t>111</t>
  </si>
  <si>
    <t>766702111.S</t>
  </si>
  <si>
    <t>Montáž zárubní obložkových pre dvere jednokrídlové</t>
  </si>
  <si>
    <t>905559058</t>
  </si>
  <si>
    <t>112</t>
  </si>
  <si>
    <t>611810002200.S</t>
  </si>
  <si>
    <t>Zárubňa vnútorná obložková, šírka 600-900 mm, výška 1970 mm, DTD doska, povrch fólia, pre stenu hrúbky 60-170 mm, pre jednokrídlové dvere</t>
  </si>
  <si>
    <t>-1215396790</t>
  </si>
  <si>
    <t>113</t>
  </si>
  <si>
    <t>998766101.S</t>
  </si>
  <si>
    <t>Presun hmot pre konštrukcie stolárske v objektoch výšky do 6 m</t>
  </si>
  <si>
    <t>-566316541</t>
  </si>
  <si>
    <t>771</t>
  </si>
  <si>
    <t>Podlahy z dlaždíc</t>
  </si>
  <si>
    <t>114</t>
  </si>
  <si>
    <t>771541125.S</t>
  </si>
  <si>
    <t>Montáž podláh z dlaždíc gres kladených do tmelu veľ. 600 x 600 mm</t>
  </si>
  <si>
    <t>-1316851539</t>
  </si>
  <si>
    <t>115</t>
  </si>
  <si>
    <t>597740002100.S</t>
  </si>
  <si>
    <t>Dlaždice keramické, lxvxhr 598x598x10 mm, gresové neglazované</t>
  </si>
  <si>
    <t>877070544</t>
  </si>
  <si>
    <t>62,116*1,06 'Prepočítané koeficientom množstva</t>
  </si>
  <si>
    <t>775</t>
  </si>
  <si>
    <t>Podlahy vlysové a parketové</t>
  </si>
  <si>
    <t>116</t>
  </si>
  <si>
    <t>775550110.S</t>
  </si>
  <si>
    <t>Montáž podlahy z laminátových a drevených parkiet, click spoj, položená voľne</t>
  </si>
  <si>
    <t>1483074447</t>
  </si>
  <si>
    <t>117</t>
  </si>
  <si>
    <t>611980003005.S</t>
  </si>
  <si>
    <t>Podlaha laminátová, hrúbka 7 mm</t>
  </si>
  <si>
    <t>-1500089213</t>
  </si>
  <si>
    <t>28,22*1,02 'Prepočítané koeficientom množstva</t>
  </si>
  <si>
    <t>118</t>
  </si>
  <si>
    <t>775592141.S</t>
  </si>
  <si>
    <t>Montáž podložky vyrovnávacej a tlmiacej penovej hr. 3 mm pod plávajúce podlahy</t>
  </si>
  <si>
    <t>1012012498</t>
  </si>
  <si>
    <t>119</t>
  </si>
  <si>
    <t>283230008600.S</t>
  </si>
  <si>
    <t>Podložka z penového PE pod plávajúce podlahy, hr. 3 mm</t>
  </si>
  <si>
    <t>-532910788</t>
  </si>
  <si>
    <t>28,22*1,03 'Prepočítané koeficientom množstva</t>
  </si>
  <si>
    <t>781</t>
  </si>
  <si>
    <t>Obklady</t>
  </si>
  <si>
    <t>120</t>
  </si>
  <si>
    <t>781445126.S</t>
  </si>
  <si>
    <t>Montáž obkladov vnútor. stien z obkladačiek kladených do tmelu v obmedzenom priestore veľ. 300x600 mm</t>
  </si>
  <si>
    <t>-1482508844</t>
  </si>
  <si>
    <t>(1,6+2,5)*2*2,0-0,8*2,0</t>
  </si>
  <si>
    <t>(1,75+2,8)*2*2,0-0,7*2,0</t>
  </si>
  <si>
    <t>121</t>
  </si>
  <si>
    <t>597640001800.S</t>
  </si>
  <si>
    <t>Obkladačky keramické lxvxhr 298x598x10 mm</t>
  </si>
  <si>
    <t>-1580214094</t>
  </si>
  <si>
    <t>31,6*1,06 'Prepočítané koeficientom množstva</t>
  </si>
  <si>
    <t>122</t>
  </si>
  <si>
    <t>998781101.S</t>
  </si>
  <si>
    <t>Presun hmôt pre obklady keramické v objektoch výšky do 6 m</t>
  </si>
  <si>
    <t>289535676</t>
  </si>
  <si>
    <t>782</t>
  </si>
  <si>
    <t>Obklady z prírodného a konglomerovaného kameňa</t>
  </si>
  <si>
    <t>123</t>
  </si>
  <si>
    <t>782111160.S</t>
  </si>
  <si>
    <t>Montáž obkladov stien štiepanými kamennými doskami s nepravidelným tvarom rubu a líca</t>
  </si>
  <si>
    <t>-1781428636</t>
  </si>
  <si>
    <t>(7+9)*2*5,85+7*1,3/2*2</t>
  </si>
  <si>
    <t>-1,0*1,0-1,0*2,2-3,14*0,75*0,75-3,14*0,5*0,5</t>
  </si>
  <si>
    <t>-4,0*2,85-2,5*2,85-1,25*1,25*3</t>
  </si>
  <si>
    <t>124</t>
  </si>
  <si>
    <t>583840000200.S</t>
  </si>
  <si>
    <t>Obklad nepravidelného tvaru - andezit, priemer 100-500 mm, hrúbka 20-40 mm</t>
  </si>
  <si>
    <t>-651769131</t>
  </si>
  <si>
    <t>125</t>
  </si>
  <si>
    <t>998782101.S</t>
  </si>
  <si>
    <t>Presun hmôt pre kamenné obklady v objektoch výšky do 6 m</t>
  </si>
  <si>
    <t>-1617978885</t>
  </si>
  <si>
    <t>784</t>
  </si>
  <si>
    <t>Maľby</t>
  </si>
  <si>
    <t>126</t>
  </si>
  <si>
    <t>784423271.S</t>
  </si>
  <si>
    <t>Maľby vápenné tónované dvojnásobné, ručne nanášané na jemnozrnný podklad výšky do 3,80 m</t>
  </si>
  <si>
    <t>-837241222</t>
  </si>
  <si>
    <t>(6,42+2,5)*2*3,3+0,3*4*3,3+6,42*2,5</t>
  </si>
  <si>
    <t>(1,6+2,5)*2*1,3+1,6*2,5</t>
  </si>
  <si>
    <t>(5,02+3,32)*2*3,3-4*2,85+5,02*3,32</t>
  </si>
  <si>
    <t>(3,0+3,32)*2*3,3-2,5*2,85+3,0*3,32</t>
  </si>
  <si>
    <t>(5,2+3,0)*2*3,0+5,2*3,0</t>
  </si>
  <si>
    <t>(2,8+1,75)*2*1,0+2,8*1,75</t>
  </si>
  <si>
    <t>(4,82+3,02)*2*3,0+4,82*3,02</t>
  </si>
  <si>
    <t>(3,2+4,27)*2*3,0+3,2*4,27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</si>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</sst>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23" fillId="2" borderId="22" xfId="0" applyFont="1" applyFill="1" applyBorder="1" applyAlignment="1" applyProtection="1">
      <alignment horizontal="left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J6"/>
    </sheetView>
  </sheetViews>
  <sheetFormatPr defaultRowHeight="10.3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27" t="s">
        <v>13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19"/>
      <c r="BE5" s="224" t="s">
        <v>14</v>
      </c>
      <c r="BS5" s="16" t="s">
        <v>6</v>
      </c>
    </row>
    <row r="6" spans="1:74" ht="37" customHeight="1">
      <c r="B6" s="19"/>
      <c r="D6" s="25" t="s">
        <v>15</v>
      </c>
      <c r="K6" s="228" t="s">
        <v>16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19"/>
      <c r="BE6" s="225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5"/>
      <c r="BS8" s="16" t="s">
        <v>6</v>
      </c>
    </row>
    <row r="9" spans="1:74" ht="14.4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25"/>
      <c r="BS10" s="16" t="s">
        <v>6</v>
      </c>
    </row>
    <row r="11" spans="1:74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7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25"/>
      <c r="BS13" s="16" t="s">
        <v>6</v>
      </c>
    </row>
    <row r="14" spans="1:74" ht="12.4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7" customHeight="1">
      <c r="B15" s="19"/>
      <c r="AR15" s="19"/>
      <c r="BE15" s="225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25"/>
      <c r="BS16" s="16" t="s">
        <v>4</v>
      </c>
    </row>
    <row r="17" spans="2:7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25"/>
      <c r="BS17" s="16" t="s">
        <v>31</v>
      </c>
    </row>
    <row r="18" spans="2:71" ht="7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25"/>
      <c r="BS19" s="16" t="s">
        <v>6</v>
      </c>
    </row>
    <row r="20" spans="2:71" ht="18.45" customHeight="1">
      <c r="B20" s="19"/>
      <c r="E20" s="24" t="s">
        <v>30</v>
      </c>
      <c r="AK20" s="26" t="s">
        <v>26</v>
      </c>
      <c r="AN20" s="24" t="s">
        <v>1</v>
      </c>
      <c r="AR20" s="19"/>
      <c r="BE20" s="225"/>
      <c r="BS20" s="16" t="s">
        <v>31</v>
      </c>
    </row>
    <row r="21" spans="2:71" ht="7" customHeight="1">
      <c r="B21" s="19"/>
      <c r="AR21" s="19"/>
      <c r="BE21" s="225"/>
    </row>
    <row r="22" spans="2:71" ht="12" customHeight="1">
      <c r="B22" s="19"/>
      <c r="D22" s="26" t="s">
        <v>33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7" customHeight="1">
      <c r="B24" s="19"/>
      <c r="AR24" s="19"/>
      <c r="BE24" s="225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5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7" customHeight="1">
      <c r="B27" s="31"/>
      <c r="AR27" s="31"/>
      <c r="BE27" s="225"/>
    </row>
    <row r="28" spans="2:71" s="1" customFormat="1" ht="12.45">
      <c r="B28" s="31"/>
      <c r="L28" s="234" t="s">
        <v>35</v>
      </c>
      <c r="M28" s="234"/>
      <c r="N28" s="234"/>
      <c r="O28" s="234"/>
      <c r="P28" s="234"/>
      <c r="W28" s="234" t="s">
        <v>36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37</v>
      </c>
      <c r="AL28" s="234"/>
      <c r="AM28" s="234"/>
      <c r="AN28" s="234"/>
      <c r="AO28" s="234"/>
      <c r="AR28" s="31"/>
      <c r="BE28" s="225"/>
    </row>
    <row r="29" spans="2:71" s="2" customFormat="1" ht="14.4" customHeight="1">
      <c r="B29" s="35"/>
      <c r="D29" s="26" t="s">
        <v>38</v>
      </c>
      <c r="F29" s="36" t="s">
        <v>39</v>
      </c>
      <c r="L29" s="216">
        <v>0.2</v>
      </c>
      <c r="M29" s="215"/>
      <c r="N29" s="215"/>
      <c r="O29" s="215"/>
      <c r="P29" s="215"/>
      <c r="Q29" s="37"/>
      <c r="R29" s="37"/>
      <c r="S29" s="37"/>
      <c r="T29" s="37"/>
      <c r="U29" s="37"/>
      <c r="V29" s="37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7"/>
      <c r="AG29" s="37"/>
      <c r="AH29" s="37"/>
      <c r="AI29" s="37"/>
      <c r="AJ29" s="37"/>
      <c r="AK29" s="214">
        <f>ROUND(AV94, 2)</f>
        <v>0</v>
      </c>
      <c r="AL29" s="215"/>
      <c r="AM29" s="215"/>
      <c r="AN29" s="215"/>
      <c r="AO29" s="215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6"/>
    </row>
    <row r="30" spans="2:71" s="2" customFormat="1" ht="14.4" customHeight="1">
      <c r="B30" s="35"/>
      <c r="F30" s="36" t="s">
        <v>40</v>
      </c>
      <c r="L30" s="216">
        <v>0.2</v>
      </c>
      <c r="M30" s="215"/>
      <c r="N30" s="215"/>
      <c r="O30" s="215"/>
      <c r="P30" s="215"/>
      <c r="Q30" s="37"/>
      <c r="R30" s="37"/>
      <c r="S30" s="37"/>
      <c r="T30" s="37"/>
      <c r="U30" s="37"/>
      <c r="V30" s="37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F30" s="37"/>
      <c r="AG30" s="37"/>
      <c r="AH30" s="37"/>
      <c r="AI30" s="37"/>
      <c r="AJ30" s="37"/>
      <c r="AK30" s="214">
        <f>ROUND(AW94, 2)</f>
        <v>0</v>
      </c>
      <c r="AL30" s="215"/>
      <c r="AM30" s="215"/>
      <c r="AN30" s="215"/>
      <c r="AO30" s="215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6"/>
    </row>
    <row r="31" spans="2:71" s="2" customFormat="1" ht="14.4" hidden="1" customHeight="1">
      <c r="B31" s="35"/>
      <c r="F31" s="26" t="s">
        <v>41</v>
      </c>
      <c r="L31" s="223">
        <v>0.2</v>
      </c>
      <c r="M31" s="222"/>
      <c r="N31" s="222"/>
      <c r="O31" s="222"/>
      <c r="P31" s="222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5"/>
      <c r="BE31" s="226"/>
    </row>
    <row r="32" spans="2:71" s="2" customFormat="1" ht="14.4" hidden="1" customHeight="1">
      <c r="B32" s="35"/>
      <c r="F32" s="26" t="s">
        <v>42</v>
      </c>
      <c r="L32" s="223">
        <v>0.2</v>
      </c>
      <c r="M32" s="222"/>
      <c r="N32" s="222"/>
      <c r="O32" s="222"/>
      <c r="P32" s="222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5"/>
      <c r="BE32" s="226"/>
    </row>
    <row r="33" spans="2:57" s="2" customFormat="1" ht="14.4" hidden="1" customHeight="1">
      <c r="B33" s="35"/>
      <c r="F33" s="36" t="s">
        <v>43</v>
      </c>
      <c r="L33" s="216">
        <v>0</v>
      </c>
      <c r="M33" s="215"/>
      <c r="N33" s="215"/>
      <c r="O33" s="215"/>
      <c r="P33" s="215"/>
      <c r="Q33" s="37"/>
      <c r="R33" s="37"/>
      <c r="S33" s="37"/>
      <c r="T33" s="37"/>
      <c r="U33" s="37"/>
      <c r="V33" s="37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7"/>
      <c r="AG33" s="37"/>
      <c r="AH33" s="37"/>
      <c r="AI33" s="37"/>
      <c r="AJ33" s="37"/>
      <c r="AK33" s="214">
        <v>0</v>
      </c>
      <c r="AL33" s="215"/>
      <c r="AM33" s="215"/>
      <c r="AN33" s="215"/>
      <c r="AO33" s="21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6"/>
    </row>
    <row r="34" spans="2:57" s="1" customFormat="1" ht="7" customHeight="1">
      <c r="B34" s="31"/>
      <c r="AR34" s="31"/>
      <c r="BE34" s="225"/>
    </row>
    <row r="35" spans="2:57" s="1" customFormat="1" ht="25.95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17" t="s">
        <v>46</v>
      </c>
      <c r="Y35" s="218"/>
      <c r="Z35" s="218"/>
      <c r="AA35" s="218"/>
      <c r="AB35" s="218"/>
      <c r="AC35" s="41"/>
      <c r="AD35" s="41"/>
      <c r="AE35" s="41"/>
      <c r="AF35" s="41"/>
      <c r="AG35" s="41"/>
      <c r="AH35" s="41"/>
      <c r="AI35" s="41"/>
      <c r="AJ35" s="41"/>
      <c r="AK35" s="219">
        <f>SUM(AK26:AK33)</f>
        <v>0</v>
      </c>
      <c r="AL35" s="218"/>
      <c r="AM35" s="218"/>
      <c r="AN35" s="218"/>
      <c r="AO35" s="220"/>
      <c r="AP35" s="39"/>
      <c r="AQ35" s="39"/>
      <c r="AR35" s="31"/>
    </row>
    <row r="36" spans="2:57" s="1" customFormat="1" ht="7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45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45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45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7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5" customHeight="1">
      <c r="B82" s="31"/>
      <c r="C82" s="20" t="s">
        <v>53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2023-23</v>
      </c>
      <c r="AR84" s="50"/>
    </row>
    <row r="85" spans="1:91" s="4" customFormat="1" ht="37" customHeight="1">
      <c r="B85" s="51"/>
      <c r="C85" s="52" t="s">
        <v>15</v>
      </c>
      <c r="L85" s="205" t="str">
        <f>K6</f>
        <v>Hospodárska usadlosť - centrum animoterapie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R85" s="51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Brezno</v>
      </c>
      <c r="AI87" s="26" t="s">
        <v>21</v>
      </c>
      <c r="AM87" s="207" t="str">
        <f>IF(AN8= "","",AN8)</f>
        <v>8. 8. 2023</v>
      </c>
      <c r="AN87" s="207"/>
      <c r="AR87" s="31"/>
    </row>
    <row r="88" spans="1:91" s="1" customFormat="1" ht="7" customHeight="1">
      <c r="B88" s="31"/>
      <c r="AR88" s="31"/>
    </row>
    <row r="89" spans="1:91" s="1" customFormat="1" ht="15.15" customHeight="1">
      <c r="B89" s="31"/>
      <c r="C89" s="26" t="s">
        <v>23</v>
      </c>
      <c r="L89" s="3" t="str">
        <f>IF(E11= "","",E11)</f>
        <v>Hugánik s.r.o.</v>
      </c>
      <c r="AI89" s="26" t="s">
        <v>29</v>
      </c>
      <c r="AM89" s="208" t="str">
        <f>IF(E17="","",E17)</f>
        <v xml:space="preserve"> </v>
      </c>
      <c r="AN89" s="209"/>
      <c r="AO89" s="209"/>
      <c r="AP89" s="209"/>
      <c r="AR89" s="31"/>
      <c r="AS89" s="210" t="s">
        <v>54</v>
      </c>
      <c r="AT89" s="211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08" t="str">
        <f>IF(E20="","",E20)</f>
        <v xml:space="preserve"> </v>
      </c>
      <c r="AN90" s="209"/>
      <c r="AO90" s="209"/>
      <c r="AP90" s="209"/>
      <c r="AR90" s="31"/>
      <c r="AS90" s="212"/>
      <c r="AT90" s="213"/>
      <c r="BD90" s="58"/>
    </row>
    <row r="91" spans="1:91" s="1" customFormat="1" ht="10.85" customHeight="1">
      <c r="B91" s="31"/>
      <c r="AR91" s="31"/>
      <c r="AS91" s="212"/>
      <c r="AT91" s="213"/>
      <c r="BD91" s="58"/>
    </row>
    <row r="92" spans="1:91" s="1" customFormat="1" ht="29.25" customHeight="1">
      <c r="B92" s="31"/>
      <c r="C92" s="195" t="s">
        <v>55</v>
      </c>
      <c r="D92" s="196"/>
      <c r="E92" s="196"/>
      <c r="F92" s="196"/>
      <c r="G92" s="196"/>
      <c r="H92" s="59"/>
      <c r="I92" s="197" t="s">
        <v>56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57</v>
      </c>
      <c r="AH92" s="196"/>
      <c r="AI92" s="196"/>
      <c r="AJ92" s="196"/>
      <c r="AK92" s="196"/>
      <c r="AL92" s="196"/>
      <c r="AM92" s="196"/>
      <c r="AN92" s="197" t="s">
        <v>58</v>
      </c>
      <c r="AO92" s="196"/>
      <c r="AP92" s="199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85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5</v>
      </c>
      <c r="BX94" s="74" t="s">
        <v>77</v>
      </c>
      <c r="CL94" s="74" t="s">
        <v>1</v>
      </c>
    </row>
    <row r="95" spans="1:91" s="6" customFormat="1" ht="16.5" customHeight="1">
      <c r="A95" s="76" t="s">
        <v>78</v>
      </c>
      <c r="B95" s="77"/>
      <c r="C95" s="78"/>
      <c r="D95" s="202" t="s">
        <v>79</v>
      </c>
      <c r="E95" s="202"/>
      <c r="F95" s="202"/>
      <c r="G95" s="202"/>
      <c r="H95" s="202"/>
      <c r="I95" s="79"/>
      <c r="J95" s="202" t="s">
        <v>80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'01 - stavebný objekt bez 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80" t="s">
        <v>81</v>
      </c>
      <c r="AR95" s="77"/>
      <c r="AS95" s="81">
        <v>0</v>
      </c>
      <c r="AT95" s="82">
        <f>ROUND(SUM(AV95:AW95),2)</f>
        <v>0</v>
      </c>
      <c r="AU95" s="83">
        <f>'01 - stavebný objekt bez ...'!P138</f>
        <v>0</v>
      </c>
      <c r="AV95" s="82">
        <f>'01 - stavebný objekt bez ...'!J33</f>
        <v>0</v>
      </c>
      <c r="AW95" s="82">
        <f>'01 - stavebný objekt bez ...'!J34</f>
        <v>0</v>
      </c>
      <c r="AX95" s="82">
        <f>'01 - stavebný objekt bez ...'!J35</f>
        <v>0</v>
      </c>
      <c r="AY95" s="82">
        <f>'01 - stavebný objekt bez ...'!J36</f>
        <v>0</v>
      </c>
      <c r="AZ95" s="82">
        <f>'01 - stavebný objekt bez ...'!F33</f>
        <v>0</v>
      </c>
      <c r="BA95" s="82">
        <f>'01 - stavebný objekt bez ...'!F34</f>
        <v>0</v>
      </c>
      <c r="BB95" s="82">
        <f>'01 - stavebný objekt bez ...'!F35</f>
        <v>0</v>
      </c>
      <c r="BC95" s="82">
        <f>'01 - stavebný objekt bez ...'!F36</f>
        <v>0</v>
      </c>
      <c r="BD95" s="84">
        <f>'01 - stavebný objekt bez ...'!F37</f>
        <v>0</v>
      </c>
      <c r="BT95" s="85" t="s">
        <v>82</v>
      </c>
      <c r="BV95" s="85" t="s">
        <v>76</v>
      </c>
      <c r="BW95" s="85" t="s">
        <v>83</v>
      </c>
      <c r="BX95" s="85" t="s">
        <v>5</v>
      </c>
      <c r="CL95" s="85" t="s">
        <v>1</v>
      </c>
      <c r="CM95" s="85" t="s">
        <v>74</v>
      </c>
    </row>
    <row r="96" spans="1:91" s="1" customFormat="1" ht="30" customHeight="1">
      <c r="B96" s="31"/>
      <c r="AR96" s="31"/>
    </row>
    <row r="97" spans="2:44" s="1" customFormat="1" ht="7" customHeight="1"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1"/>
    </row>
  </sheetData>
  <sheetProtection algorithmName="SHA-512" hashValue="e/xgfN4bFiPW9nu5ZEY9cuBCk07AiJpQHBhVAJnlI9LBgpG7AqzuCXoQdheVoywfoycOCIFn8TgY7jOW/NbtUw==" saltValue="Cepc6hpky8WXeQj5Fbbnb9k2Qn30enD0Qh8aF/7o9utGP4qX6no8k+Fsejl1gA7EatVjPLydLc5ga7HMpeh7d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stavebný objekt bez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8"/>
  <sheetViews>
    <sheetView showGridLines="0" topLeftCell="A125" workbookViewId="0">
      <selection activeCell="Z140" sqref="Z140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84</v>
      </c>
      <c r="L4" s="19"/>
      <c r="M4" s="86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36" t="str">
        <f>'Rekapitulácia stavby'!K6</f>
        <v>Hospodárska usadlosť - centrum animoterapie</v>
      </c>
      <c r="F7" s="237"/>
      <c r="G7" s="237"/>
      <c r="H7" s="237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205" t="s">
        <v>86</v>
      </c>
      <c r="F9" s="235"/>
      <c r="G9" s="235"/>
      <c r="H9" s="235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8. 8. 2023</v>
      </c>
      <c r="L12" s="31"/>
    </row>
    <row r="13" spans="2:46" s="1" customFormat="1" ht="10.8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8" t="str">
        <f>'Rekapitulácia stavby'!E14</f>
        <v>Vyplň údaj</v>
      </c>
      <c r="F18" s="227"/>
      <c r="G18" s="227"/>
      <c r="H18" s="227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L27" s="87"/>
    </row>
    <row r="28" spans="2:12" s="1" customFormat="1" ht="7" customHeight="1">
      <c r="B28" s="31"/>
      <c r="L28" s="31"/>
    </row>
    <row r="29" spans="2:12" s="1" customFormat="1" ht="7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>
      <c r="B30" s="31"/>
      <c r="D30" s="88" t="s">
        <v>34</v>
      </c>
      <c r="J30" s="68">
        <f>ROUND(J138, 2)</f>
        <v>0</v>
      </c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>
      <c r="B33" s="31"/>
      <c r="D33" s="57" t="s">
        <v>38</v>
      </c>
      <c r="E33" s="36" t="s">
        <v>39</v>
      </c>
      <c r="F33" s="89">
        <f>ROUND((ROUND((SUM(BE138:BE511)),  2) + SUM(BE513:BE517)), 2)</f>
        <v>0</v>
      </c>
      <c r="G33" s="90"/>
      <c r="H33" s="90"/>
      <c r="I33" s="91">
        <v>0.2</v>
      </c>
      <c r="J33" s="89">
        <f>ROUND((ROUND(((SUM(BE138:BE511))*I33),  2) + (SUM(BE513:BE517)*I33)), 2)</f>
        <v>0</v>
      </c>
      <c r="L33" s="31"/>
    </row>
    <row r="34" spans="2:12" s="1" customFormat="1" ht="14.4" customHeight="1">
      <c r="B34" s="31"/>
      <c r="E34" s="36" t="s">
        <v>40</v>
      </c>
      <c r="F34" s="89">
        <f>ROUND((ROUND((SUM(BF138:BF511)),  2) + SUM(BF513:BF517)), 2)</f>
        <v>0</v>
      </c>
      <c r="G34" s="90"/>
      <c r="H34" s="90"/>
      <c r="I34" s="91">
        <v>0.2</v>
      </c>
      <c r="J34" s="89">
        <f>ROUND((ROUND(((SUM(BF138:BF511))*I34),  2) + (SUM(BF513:BF517)*I34)), 2)</f>
        <v>0</v>
      </c>
      <c r="L34" s="31"/>
    </row>
    <row r="35" spans="2:12" s="1" customFormat="1" ht="14.4" hidden="1" customHeight="1">
      <c r="B35" s="31"/>
      <c r="E35" s="26" t="s">
        <v>41</v>
      </c>
      <c r="F35" s="92">
        <f>ROUND((ROUND((SUM(BG138:BG511)),  2) + SUM(BG513:BG517)), 2)</f>
        <v>0</v>
      </c>
      <c r="I35" s="93">
        <v>0.2</v>
      </c>
      <c r="J35" s="92">
        <f>0</f>
        <v>0</v>
      </c>
      <c r="L35" s="31"/>
    </row>
    <row r="36" spans="2:12" s="1" customFormat="1" ht="14.4" hidden="1" customHeight="1">
      <c r="B36" s="31"/>
      <c r="E36" s="26" t="s">
        <v>42</v>
      </c>
      <c r="F36" s="92">
        <f>ROUND((ROUND((SUM(BH138:BH511)),  2) + SUM(BH513:BH517)), 2)</f>
        <v>0</v>
      </c>
      <c r="I36" s="93">
        <v>0.2</v>
      </c>
      <c r="J36" s="92">
        <f>0</f>
        <v>0</v>
      </c>
      <c r="L36" s="31"/>
    </row>
    <row r="37" spans="2:12" s="1" customFormat="1" ht="14.4" hidden="1" customHeight="1">
      <c r="B37" s="31"/>
      <c r="E37" s="36" t="s">
        <v>43</v>
      </c>
      <c r="F37" s="89">
        <f>ROUND((ROUND((SUM(BI138:BI511)),  2) + SUM(BI513:BI517)), 2)</f>
        <v>0</v>
      </c>
      <c r="G37" s="90"/>
      <c r="H37" s="90"/>
      <c r="I37" s="91">
        <v>0</v>
      </c>
      <c r="J37" s="89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4" customHeight="1">
      <c r="B39" s="31"/>
      <c r="C39" s="94"/>
      <c r="D39" s="95" t="s">
        <v>44</v>
      </c>
      <c r="E39" s="59"/>
      <c r="F39" s="59"/>
      <c r="G39" s="96" t="s">
        <v>45</v>
      </c>
      <c r="H39" s="97" t="s">
        <v>46</v>
      </c>
      <c r="I39" s="59"/>
      <c r="J39" s="98">
        <f>SUM(J30:J37)</f>
        <v>0</v>
      </c>
      <c r="K39" s="99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45">
      <c r="B61" s="31"/>
      <c r="D61" s="45" t="s">
        <v>49</v>
      </c>
      <c r="E61" s="33"/>
      <c r="F61" s="100" t="s">
        <v>50</v>
      </c>
      <c r="G61" s="45" t="s">
        <v>49</v>
      </c>
      <c r="H61" s="33"/>
      <c r="I61" s="33"/>
      <c r="J61" s="101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45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45">
      <c r="B76" s="31"/>
      <c r="D76" s="45" t="s">
        <v>49</v>
      </c>
      <c r="E76" s="33"/>
      <c r="F76" s="100" t="s">
        <v>50</v>
      </c>
      <c r="G76" s="45" t="s">
        <v>49</v>
      </c>
      <c r="H76" s="33"/>
      <c r="I76" s="33"/>
      <c r="J76" s="101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hidden="1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hidden="1" customHeight="1">
      <c r="B82" s="31"/>
      <c r="C82" s="20" t="s">
        <v>87</v>
      </c>
      <c r="L82" s="31"/>
    </row>
    <row r="83" spans="2:47" s="1" customFormat="1" ht="7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236" t="str">
        <f>E7</f>
        <v>Hospodárska usadlosť - centrum animoterapie</v>
      </c>
      <c r="F85" s="237"/>
      <c r="G85" s="237"/>
      <c r="H85" s="237"/>
      <c r="L85" s="31"/>
    </row>
    <row r="86" spans="2:47" s="1" customFormat="1" ht="12" hidden="1" customHeight="1">
      <c r="B86" s="31"/>
      <c r="C86" s="26" t="s">
        <v>85</v>
      </c>
      <c r="L86" s="31"/>
    </row>
    <row r="87" spans="2:47" s="1" customFormat="1" ht="16.5" hidden="1" customHeight="1">
      <c r="B87" s="31"/>
      <c r="E87" s="205" t="str">
        <f>E9</f>
        <v>01 - stavebný objekt bez inštalácíí</v>
      </c>
      <c r="F87" s="235"/>
      <c r="G87" s="235"/>
      <c r="H87" s="235"/>
      <c r="L87" s="31"/>
    </row>
    <row r="88" spans="2:47" s="1" customFormat="1" ht="7" hidden="1" customHeight="1">
      <c r="B88" s="31"/>
      <c r="L88" s="31"/>
    </row>
    <row r="89" spans="2:47" s="1" customFormat="1" ht="12" hidden="1" customHeight="1">
      <c r="B89" s="31"/>
      <c r="C89" s="26" t="s">
        <v>19</v>
      </c>
      <c r="F89" s="24" t="str">
        <f>F12</f>
        <v>Brezno</v>
      </c>
      <c r="I89" s="26" t="s">
        <v>21</v>
      </c>
      <c r="J89" s="54" t="str">
        <f>IF(J12="","",J12)</f>
        <v>8. 8. 2023</v>
      </c>
      <c r="L89" s="31"/>
    </row>
    <row r="90" spans="2:47" s="1" customFormat="1" ht="7" hidden="1" customHeight="1">
      <c r="B90" s="31"/>
      <c r="L90" s="31"/>
    </row>
    <row r="91" spans="2:47" s="1" customFormat="1" ht="15.15" hidden="1" customHeight="1">
      <c r="B91" s="31"/>
      <c r="C91" s="26" t="s">
        <v>23</v>
      </c>
      <c r="F91" s="24" t="str">
        <f>E15</f>
        <v>Hugánik s.r.o.</v>
      </c>
      <c r="I91" s="26" t="s">
        <v>29</v>
      </c>
      <c r="J91" s="29" t="str">
        <f>E21</f>
        <v xml:space="preserve"> </v>
      </c>
      <c r="L91" s="31"/>
    </row>
    <row r="92" spans="2:47" s="1" customFormat="1" ht="15.15" hidden="1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" hidden="1" customHeight="1">
      <c r="B93" s="31"/>
      <c r="L93" s="31"/>
    </row>
    <row r="94" spans="2:47" s="1" customFormat="1" ht="29.25" hidden="1" customHeight="1">
      <c r="B94" s="31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31"/>
    </row>
    <row r="95" spans="2:47" s="1" customFormat="1" ht="10.3" hidden="1" customHeight="1">
      <c r="B95" s="31"/>
      <c r="L95" s="31"/>
    </row>
    <row r="96" spans="2:47" s="1" customFormat="1" ht="22.85" hidden="1" customHeight="1">
      <c r="B96" s="31"/>
      <c r="C96" s="104" t="s">
        <v>90</v>
      </c>
      <c r="J96" s="68">
        <f>J138</f>
        <v>0</v>
      </c>
      <c r="L96" s="31"/>
      <c r="AU96" s="16" t="s">
        <v>91</v>
      </c>
    </row>
    <row r="97" spans="2:12" s="8" customFormat="1" ht="25" hidden="1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J139</f>
        <v>0</v>
      </c>
      <c r="L97" s="105"/>
    </row>
    <row r="98" spans="2:12" s="9" customFormat="1" ht="19.95" hidden="1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J140</f>
        <v>0</v>
      </c>
      <c r="L98" s="109"/>
    </row>
    <row r="99" spans="2:12" s="9" customFormat="1" ht="19.95" hidden="1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J154</f>
        <v>0</v>
      </c>
      <c r="L99" s="109"/>
    </row>
    <row r="100" spans="2:12" s="9" customFormat="1" ht="19.95" hidden="1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J177</f>
        <v>0</v>
      </c>
      <c r="L100" s="109"/>
    </row>
    <row r="101" spans="2:12" s="9" customFormat="1" ht="19.95" hidden="1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J237</f>
        <v>0</v>
      </c>
      <c r="L101" s="109"/>
    </row>
    <row r="102" spans="2:12" s="9" customFormat="1" ht="19.95" hidden="1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J278</f>
        <v>0</v>
      </c>
      <c r="L102" s="109"/>
    </row>
    <row r="103" spans="2:12" s="9" customFormat="1" ht="19.95" hidden="1" customHeight="1">
      <c r="B103" s="109"/>
      <c r="D103" s="110" t="s">
        <v>98</v>
      </c>
      <c r="E103" s="111"/>
      <c r="F103" s="111"/>
      <c r="G103" s="111"/>
      <c r="H103" s="111"/>
      <c r="I103" s="111"/>
      <c r="J103" s="112">
        <f>J324</f>
        <v>0</v>
      </c>
      <c r="L103" s="109"/>
    </row>
    <row r="104" spans="2:12" s="9" customFormat="1" ht="19.95" hidden="1" customHeight="1">
      <c r="B104" s="109"/>
      <c r="D104" s="110" t="s">
        <v>99</v>
      </c>
      <c r="E104" s="111"/>
      <c r="F104" s="111"/>
      <c r="G104" s="111"/>
      <c r="H104" s="111"/>
      <c r="I104" s="111"/>
      <c r="J104" s="112">
        <f>J341</f>
        <v>0</v>
      </c>
      <c r="L104" s="109"/>
    </row>
    <row r="105" spans="2:12" s="8" customFormat="1" ht="25" hidden="1" customHeight="1">
      <c r="B105" s="105"/>
      <c r="D105" s="106" t="s">
        <v>100</v>
      </c>
      <c r="E105" s="107"/>
      <c r="F105" s="107"/>
      <c r="G105" s="107"/>
      <c r="H105" s="107"/>
      <c r="I105" s="107"/>
      <c r="J105" s="108">
        <f>J343</f>
        <v>0</v>
      </c>
      <c r="L105" s="105"/>
    </row>
    <row r="106" spans="2:12" s="9" customFormat="1" ht="19.95" hidden="1" customHeight="1">
      <c r="B106" s="109"/>
      <c r="D106" s="110" t="s">
        <v>101</v>
      </c>
      <c r="E106" s="111"/>
      <c r="F106" s="111"/>
      <c r="G106" s="111"/>
      <c r="H106" s="111"/>
      <c r="I106" s="111"/>
      <c r="J106" s="112">
        <f>J344</f>
        <v>0</v>
      </c>
      <c r="L106" s="109"/>
    </row>
    <row r="107" spans="2:12" s="9" customFormat="1" ht="19.95" hidden="1" customHeight="1">
      <c r="B107" s="109"/>
      <c r="D107" s="110" t="s">
        <v>102</v>
      </c>
      <c r="E107" s="111"/>
      <c r="F107" s="111"/>
      <c r="G107" s="111"/>
      <c r="H107" s="111"/>
      <c r="I107" s="111"/>
      <c r="J107" s="112">
        <f>J355</f>
        <v>0</v>
      </c>
      <c r="L107" s="109"/>
    </row>
    <row r="108" spans="2:12" s="9" customFormat="1" ht="19.95" hidden="1" customHeight="1">
      <c r="B108" s="109"/>
      <c r="D108" s="110" t="s">
        <v>103</v>
      </c>
      <c r="E108" s="111"/>
      <c r="F108" s="111"/>
      <c r="G108" s="111"/>
      <c r="H108" s="111"/>
      <c r="I108" s="111"/>
      <c r="J108" s="112">
        <f>J398</f>
        <v>0</v>
      </c>
      <c r="L108" s="109"/>
    </row>
    <row r="109" spans="2:12" s="9" customFormat="1" ht="19.95" hidden="1" customHeight="1">
      <c r="B109" s="109"/>
      <c r="D109" s="110" t="s">
        <v>104</v>
      </c>
      <c r="E109" s="111"/>
      <c r="F109" s="111"/>
      <c r="G109" s="111"/>
      <c r="H109" s="111"/>
      <c r="I109" s="111"/>
      <c r="J109" s="112">
        <f>J413</f>
        <v>0</v>
      </c>
      <c r="L109" s="109"/>
    </row>
    <row r="110" spans="2:12" s="9" customFormat="1" ht="19.95" hidden="1" customHeight="1">
      <c r="B110" s="109"/>
      <c r="D110" s="110" t="s">
        <v>105</v>
      </c>
      <c r="E110" s="111"/>
      <c r="F110" s="111"/>
      <c r="G110" s="111"/>
      <c r="H110" s="111"/>
      <c r="I110" s="111"/>
      <c r="J110" s="112">
        <f>J415</f>
        <v>0</v>
      </c>
      <c r="L110" s="109"/>
    </row>
    <row r="111" spans="2:12" s="9" customFormat="1" ht="19.95" hidden="1" customHeight="1">
      <c r="B111" s="109"/>
      <c r="D111" s="110" t="s">
        <v>106</v>
      </c>
      <c r="E111" s="111"/>
      <c r="F111" s="111"/>
      <c r="G111" s="111"/>
      <c r="H111" s="111"/>
      <c r="I111" s="111"/>
      <c r="J111" s="112">
        <f>J420</f>
        <v>0</v>
      </c>
      <c r="L111" s="109"/>
    </row>
    <row r="112" spans="2:12" s="9" customFormat="1" ht="19.95" hidden="1" customHeight="1">
      <c r="B112" s="109"/>
      <c r="D112" s="110" t="s">
        <v>107</v>
      </c>
      <c r="E112" s="111"/>
      <c r="F112" s="111"/>
      <c r="G112" s="111"/>
      <c r="H112" s="111"/>
      <c r="I112" s="111"/>
      <c r="J112" s="112">
        <f>J426</f>
        <v>0</v>
      </c>
      <c r="L112" s="109"/>
    </row>
    <row r="113" spans="2:12" s="9" customFormat="1" ht="19.95" hidden="1" customHeight="1">
      <c r="B113" s="109"/>
      <c r="D113" s="110" t="s">
        <v>108</v>
      </c>
      <c r="E113" s="111"/>
      <c r="F113" s="111"/>
      <c r="G113" s="111"/>
      <c r="H113" s="111"/>
      <c r="I113" s="111"/>
      <c r="J113" s="112">
        <f>J457</f>
        <v>0</v>
      </c>
      <c r="L113" s="109"/>
    </row>
    <row r="114" spans="2:12" s="9" customFormat="1" ht="19.95" hidden="1" customHeight="1">
      <c r="B114" s="109"/>
      <c r="D114" s="110" t="s">
        <v>109</v>
      </c>
      <c r="E114" s="111"/>
      <c r="F114" s="111"/>
      <c r="G114" s="111"/>
      <c r="H114" s="111"/>
      <c r="I114" s="111"/>
      <c r="J114" s="112">
        <f>J470</f>
        <v>0</v>
      </c>
      <c r="L114" s="109"/>
    </row>
    <row r="115" spans="2:12" s="9" customFormat="1" ht="19.95" hidden="1" customHeight="1">
      <c r="B115" s="109"/>
      <c r="D115" s="110" t="s">
        <v>110</v>
      </c>
      <c r="E115" s="111"/>
      <c r="F115" s="111"/>
      <c r="G115" s="111"/>
      <c r="H115" s="111"/>
      <c r="I115" s="111"/>
      <c r="J115" s="112">
        <f>J483</f>
        <v>0</v>
      </c>
      <c r="L115" s="109"/>
    </row>
    <row r="116" spans="2:12" s="9" customFormat="1" ht="19.95" hidden="1" customHeight="1">
      <c r="B116" s="109"/>
      <c r="D116" s="110" t="s">
        <v>111</v>
      </c>
      <c r="E116" s="111"/>
      <c r="F116" s="111"/>
      <c r="G116" s="111"/>
      <c r="H116" s="111"/>
      <c r="I116" s="111"/>
      <c r="J116" s="112">
        <f>J491</f>
        <v>0</v>
      </c>
      <c r="L116" s="109"/>
    </row>
    <row r="117" spans="2:12" s="9" customFormat="1" ht="19.95" hidden="1" customHeight="1">
      <c r="B117" s="109"/>
      <c r="D117" s="110" t="s">
        <v>112</v>
      </c>
      <c r="E117" s="111"/>
      <c r="F117" s="111"/>
      <c r="G117" s="111"/>
      <c r="H117" s="111"/>
      <c r="I117" s="111"/>
      <c r="J117" s="112">
        <f>J499</f>
        <v>0</v>
      </c>
      <c r="L117" s="109"/>
    </row>
    <row r="118" spans="2:12" s="8" customFormat="1" ht="21.75" hidden="1" customHeight="1">
      <c r="B118" s="105"/>
      <c r="D118" s="113" t="s">
        <v>113</v>
      </c>
      <c r="J118" s="114">
        <f>J512</f>
        <v>0</v>
      </c>
      <c r="L118" s="105"/>
    </row>
    <row r="119" spans="2:12" s="1" customFormat="1" ht="21.75" hidden="1" customHeight="1">
      <c r="B119" s="31"/>
      <c r="L119" s="31"/>
    </row>
    <row r="120" spans="2:12" s="1" customFormat="1" ht="7" hidden="1" customHeight="1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31"/>
    </row>
    <row r="121" spans="2:12" hidden="1"/>
    <row r="122" spans="2:12" hidden="1"/>
    <row r="123" spans="2:12" hidden="1"/>
    <row r="124" spans="2:12" s="1" customFormat="1" ht="7" customHeight="1"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31"/>
    </row>
    <row r="125" spans="2:12" s="1" customFormat="1" ht="25" customHeight="1">
      <c r="B125" s="31"/>
      <c r="C125" s="20" t="s">
        <v>114</v>
      </c>
      <c r="L125" s="31"/>
    </row>
    <row r="126" spans="2:12" s="1" customFormat="1" ht="7" customHeight="1">
      <c r="B126" s="31"/>
      <c r="L126" s="31"/>
    </row>
    <row r="127" spans="2:12" s="1" customFormat="1" ht="12" customHeight="1">
      <c r="B127" s="31"/>
      <c r="C127" s="26" t="s">
        <v>15</v>
      </c>
      <c r="L127" s="31"/>
    </row>
    <row r="128" spans="2:12" s="1" customFormat="1" ht="16.5" customHeight="1">
      <c r="B128" s="31"/>
      <c r="E128" s="236" t="str">
        <f>E7</f>
        <v>Hospodárska usadlosť - centrum animoterapie</v>
      </c>
      <c r="F128" s="237"/>
      <c r="G128" s="237"/>
      <c r="H128" s="237"/>
      <c r="L128" s="31"/>
    </row>
    <row r="129" spans="2:65" s="1" customFormat="1" ht="12" customHeight="1">
      <c r="B129" s="31"/>
      <c r="C129" s="26" t="s">
        <v>85</v>
      </c>
      <c r="L129" s="31"/>
    </row>
    <row r="130" spans="2:65" s="1" customFormat="1" ht="16.5" customHeight="1">
      <c r="B130" s="31"/>
      <c r="E130" s="205" t="str">
        <f>E9</f>
        <v>01 - stavebný objekt bez inštalácíí</v>
      </c>
      <c r="F130" s="235"/>
      <c r="G130" s="235"/>
      <c r="H130" s="235"/>
      <c r="L130" s="31"/>
    </row>
    <row r="131" spans="2:65" s="1" customFormat="1" ht="7" customHeight="1">
      <c r="B131" s="31"/>
      <c r="L131" s="31"/>
    </row>
    <row r="132" spans="2:65" s="1" customFormat="1" ht="12" customHeight="1">
      <c r="B132" s="31"/>
      <c r="C132" s="26" t="s">
        <v>19</v>
      </c>
      <c r="F132" s="24" t="str">
        <f>F12</f>
        <v>Brezno</v>
      </c>
      <c r="I132" s="26" t="s">
        <v>21</v>
      </c>
      <c r="J132" s="54" t="str">
        <f>IF(J12="","",J12)</f>
        <v>8. 8. 2023</v>
      </c>
      <c r="L132" s="31"/>
    </row>
    <row r="133" spans="2:65" s="1" customFormat="1" ht="7" customHeight="1">
      <c r="B133" s="31"/>
      <c r="L133" s="31"/>
    </row>
    <row r="134" spans="2:65" s="1" customFormat="1" ht="15.15" customHeight="1">
      <c r="B134" s="31"/>
      <c r="C134" s="26" t="s">
        <v>23</v>
      </c>
      <c r="F134" s="24" t="str">
        <f>E15</f>
        <v>Hugánik s.r.o.</v>
      </c>
      <c r="I134" s="26" t="s">
        <v>29</v>
      </c>
      <c r="J134" s="29" t="str">
        <f>E21</f>
        <v xml:space="preserve"> </v>
      </c>
      <c r="L134" s="31"/>
    </row>
    <row r="135" spans="2:65" s="1" customFormat="1" ht="15.15" customHeight="1">
      <c r="B135" s="31"/>
      <c r="C135" s="26" t="s">
        <v>27</v>
      </c>
      <c r="F135" s="24" t="str">
        <f>IF(E18="","",E18)</f>
        <v>Vyplň údaj</v>
      </c>
      <c r="I135" s="26" t="s">
        <v>32</v>
      </c>
      <c r="J135" s="29" t="str">
        <f>E24</f>
        <v xml:space="preserve"> </v>
      </c>
      <c r="L135" s="31"/>
    </row>
    <row r="136" spans="2:65" s="1" customFormat="1" ht="10.3" customHeight="1">
      <c r="B136" s="31"/>
      <c r="L136" s="31"/>
    </row>
    <row r="137" spans="2:65" s="10" customFormat="1" ht="29.25" customHeight="1">
      <c r="B137" s="115"/>
      <c r="C137" s="116" t="s">
        <v>115</v>
      </c>
      <c r="D137" s="117" t="s">
        <v>59</v>
      </c>
      <c r="E137" s="117" t="s">
        <v>55</v>
      </c>
      <c r="F137" s="117" t="s">
        <v>56</v>
      </c>
      <c r="G137" s="117" t="s">
        <v>116</v>
      </c>
      <c r="H137" s="117" t="s">
        <v>117</v>
      </c>
      <c r="I137" s="117" t="s">
        <v>118</v>
      </c>
      <c r="J137" s="118" t="s">
        <v>89</v>
      </c>
      <c r="K137" s="119" t="s">
        <v>119</v>
      </c>
      <c r="L137" s="115"/>
      <c r="M137" s="61" t="s">
        <v>1</v>
      </c>
      <c r="N137" s="62" t="s">
        <v>38</v>
      </c>
      <c r="O137" s="62" t="s">
        <v>120</v>
      </c>
      <c r="P137" s="62" t="s">
        <v>121</v>
      </c>
      <c r="Q137" s="62" t="s">
        <v>122</v>
      </c>
      <c r="R137" s="62" t="s">
        <v>123</v>
      </c>
      <c r="S137" s="62" t="s">
        <v>124</v>
      </c>
      <c r="T137" s="63" t="s">
        <v>125</v>
      </c>
    </row>
    <row r="138" spans="2:65" s="1" customFormat="1" ht="22.85" customHeight="1">
      <c r="B138" s="31"/>
      <c r="C138" s="66" t="s">
        <v>90</v>
      </c>
      <c r="J138" s="120">
        <f>BK138</f>
        <v>0</v>
      </c>
      <c r="L138" s="31"/>
      <c r="M138" s="64"/>
      <c r="N138" s="55"/>
      <c r="O138" s="55"/>
      <c r="P138" s="121">
        <f>P139+P343+P512</f>
        <v>0</v>
      </c>
      <c r="Q138" s="55"/>
      <c r="R138" s="121">
        <f>R139+R343+R512</f>
        <v>233.09720931050001</v>
      </c>
      <c r="S138" s="55"/>
      <c r="T138" s="122">
        <f>T139+T343+T512</f>
        <v>0</v>
      </c>
      <c r="AT138" s="16" t="s">
        <v>73</v>
      </c>
      <c r="AU138" s="16" t="s">
        <v>91</v>
      </c>
      <c r="BK138" s="123">
        <f>BK139+BK343+BK512</f>
        <v>0</v>
      </c>
    </row>
    <row r="139" spans="2:65" s="11" customFormat="1" ht="25.95" customHeight="1">
      <c r="B139" s="124"/>
      <c r="D139" s="125" t="s">
        <v>73</v>
      </c>
      <c r="E139" s="126" t="s">
        <v>126</v>
      </c>
      <c r="F139" s="126" t="s">
        <v>127</v>
      </c>
      <c r="I139" s="127"/>
      <c r="J139" s="114">
        <f>BK139</f>
        <v>0</v>
      </c>
      <c r="L139" s="124"/>
      <c r="M139" s="128"/>
      <c r="P139" s="129">
        <f>P140+P154+P177+P237+P278+P324+P341</f>
        <v>0</v>
      </c>
      <c r="R139" s="129">
        <f>R140+R154+R177+R237+R278+R324+R341</f>
        <v>203.57580734710001</v>
      </c>
      <c r="T139" s="130">
        <f>T140+T154+T177+T237+T278+T324+T341</f>
        <v>0</v>
      </c>
      <c r="AR139" s="125" t="s">
        <v>82</v>
      </c>
      <c r="AT139" s="131" t="s">
        <v>73</v>
      </c>
      <c r="AU139" s="131" t="s">
        <v>74</v>
      </c>
      <c r="AY139" s="125" t="s">
        <v>128</v>
      </c>
      <c r="BK139" s="132">
        <f>BK140+BK154+BK177+BK237+BK278+BK324+BK341</f>
        <v>0</v>
      </c>
    </row>
    <row r="140" spans="2:65" s="11" customFormat="1" ht="22.85" customHeight="1">
      <c r="B140" s="124"/>
      <c r="D140" s="125" t="s">
        <v>73</v>
      </c>
      <c r="E140" s="133" t="s">
        <v>82</v>
      </c>
      <c r="F140" s="133" t="s">
        <v>129</v>
      </c>
      <c r="I140" s="127"/>
      <c r="J140" s="134">
        <f>BK140</f>
        <v>0</v>
      </c>
      <c r="L140" s="124"/>
      <c r="M140" s="128"/>
      <c r="P140" s="129">
        <f>SUM(P141:P153)</f>
        <v>0</v>
      </c>
      <c r="R140" s="129">
        <f>SUM(R141:R153)</f>
        <v>0</v>
      </c>
      <c r="T140" s="130">
        <f>SUM(T141:T153)</f>
        <v>0</v>
      </c>
      <c r="AR140" s="125" t="s">
        <v>82</v>
      </c>
      <c r="AT140" s="131" t="s">
        <v>73</v>
      </c>
      <c r="AU140" s="131" t="s">
        <v>82</v>
      </c>
      <c r="AY140" s="125" t="s">
        <v>128</v>
      </c>
      <c r="BK140" s="132">
        <f>SUM(BK141:BK153)</f>
        <v>0</v>
      </c>
    </row>
    <row r="141" spans="2:65" s="1" customFormat="1" ht="21.75" customHeight="1">
      <c r="B141" s="31"/>
      <c r="C141" s="135" t="s">
        <v>82</v>
      </c>
      <c r="D141" s="135" t="s">
        <v>130</v>
      </c>
      <c r="E141" s="136" t="s">
        <v>131</v>
      </c>
      <c r="F141" s="137" t="s">
        <v>132</v>
      </c>
      <c r="G141" s="138" t="s">
        <v>133</v>
      </c>
      <c r="H141" s="139">
        <v>26.207999999999998</v>
      </c>
      <c r="I141" s="140"/>
      <c r="J141" s="141">
        <f>ROUND(I141*H141,2)</f>
        <v>0</v>
      </c>
      <c r="K141" s="142"/>
      <c r="L141" s="31"/>
      <c r="M141" s="143" t="s">
        <v>1</v>
      </c>
      <c r="N141" s="144" t="s">
        <v>40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134</v>
      </c>
      <c r="AT141" s="147" t="s">
        <v>130</v>
      </c>
      <c r="AU141" s="147" t="s">
        <v>135</v>
      </c>
      <c r="AY141" s="16" t="s">
        <v>128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6" t="s">
        <v>135</v>
      </c>
      <c r="BK141" s="148">
        <f>ROUND(I141*H141,2)</f>
        <v>0</v>
      </c>
      <c r="BL141" s="16" t="s">
        <v>134</v>
      </c>
      <c r="BM141" s="147" t="s">
        <v>136</v>
      </c>
    </row>
    <row r="142" spans="2:65" s="12" customFormat="1">
      <c r="B142" s="149"/>
      <c r="D142" s="150" t="s">
        <v>137</v>
      </c>
      <c r="E142" s="151" t="s">
        <v>1</v>
      </c>
      <c r="F142" s="152" t="s">
        <v>138</v>
      </c>
      <c r="H142" s="153">
        <v>26.207999999999998</v>
      </c>
      <c r="I142" s="154"/>
      <c r="L142" s="149"/>
      <c r="M142" s="155"/>
      <c r="T142" s="156"/>
      <c r="AT142" s="151" t="s">
        <v>137</v>
      </c>
      <c r="AU142" s="151" t="s">
        <v>135</v>
      </c>
      <c r="AV142" s="12" t="s">
        <v>135</v>
      </c>
      <c r="AW142" s="12" t="s">
        <v>31</v>
      </c>
      <c r="AX142" s="12" t="s">
        <v>82</v>
      </c>
      <c r="AY142" s="151" t="s">
        <v>128</v>
      </c>
    </row>
    <row r="143" spans="2:65" s="1" customFormat="1" ht="21.75" customHeight="1">
      <c r="B143" s="31"/>
      <c r="C143" s="135" t="s">
        <v>135</v>
      </c>
      <c r="D143" s="135" t="s">
        <v>130</v>
      </c>
      <c r="E143" s="136" t="s">
        <v>139</v>
      </c>
      <c r="F143" s="137" t="s">
        <v>140</v>
      </c>
      <c r="G143" s="138" t="s">
        <v>133</v>
      </c>
      <c r="H143" s="139">
        <v>18.103999999999999</v>
      </c>
      <c r="I143" s="140"/>
      <c r="J143" s="141">
        <f>ROUND(I143*H143,2)</f>
        <v>0</v>
      </c>
      <c r="K143" s="142"/>
      <c r="L143" s="31"/>
      <c r="M143" s="143" t="s">
        <v>1</v>
      </c>
      <c r="N143" s="144" t="s">
        <v>40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134</v>
      </c>
      <c r="AT143" s="147" t="s">
        <v>130</v>
      </c>
      <c r="AU143" s="147" t="s">
        <v>135</v>
      </c>
      <c r="AY143" s="16" t="s">
        <v>128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6" t="s">
        <v>135</v>
      </c>
      <c r="BK143" s="148">
        <f>ROUND(I143*H143,2)</f>
        <v>0</v>
      </c>
      <c r="BL143" s="16" t="s">
        <v>134</v>
      </c>
      <c r="BM143" s="147" t="s">
        <v>141</v>
      </c>
    </row>
    <row r="144" spans="2:65" s="12" customFormat="1">
      <c r="B144" s="149"/>
      <c r="D144" s="150" t="s">
        <v>137</v>
      </c>
      <c r="E144" s="151" t="s">
        <v>1</v>
      </c>
      <c r="F144" s="152" t="s">
        <v>142</v>
      </c>
      <c r="H144" s="153">
        <v>6.9119999999999999</v>
      </c>
      <c r="I144" s="154"/>
      <c r="L144" s="149"/>
      <c r="M144" s="155"/>
      <c r="T144" s="156"/>
      <c r="AT144" s="151" t="s">
        <v>137</v>
      </c>
      <c r="AU144" s="151" t="s">
        <v>135</v>
      </c>
      <c r="AV144" s="12" t="s">
        <v>135</v>
      </c>
      <c r="AW144" s="12" t="s">
        <v>31</v>
      </c>
      <c r="AX144" s="12" t="s">
        <v>74</v>
      </c>
      <c r="AY144" s="151" t="s">
        <v>128</v>
      </c>
    </row>
    <row r="145" spans="2:65" s="12" customFormat="1">
      <c r="B145" s="149"/>
      <c r="D145" s="150" t="s">
        <v>137</v>
      </c>
      <c r="E145" s="151" t="s">
        <v>1</v>
      </c>
      <c r="F145" s="152" t="s">
        <v>143</v>
      </c>
      <c r="H145" s="153">
        <v>7.68</v>
      </c>
      <c r="I145" s="154"/>
      <c r="L145" s="149"/>
      <c r="M145" s="155"/>
      <c r="T145" s="156"/>
      <c r="AT145" s="151" t="s">
        <v>137</v>
      </c>
      <c r="AU145" s="151" t="s">
        <v>135</v>
      </c>
      <c r="AV145" s="12" t="s">
        <v>135</v>
      </c>
      <c r="AW145" s="12" t="s">
        <v>31</v>
      </c>
      <c r="AX145" s="12" t="s">
        <v>74</v>
      </c>
      <c r="AY145" s="151" t="s">
        <v>128</v>
      </c>
    </row>
    <row r="146" spans="2:65" s="12" customFormat="1">
      <c r="B146" s="149"/>
      <c r="D146" s="150" t="s">
        <v>137</v>
      </c>
      <c r="E146" s="151" t="s">
        <v>1</v>
      </c>
      <c r="F146" s="152" t="s">
        <v>144</v>
      </c>
      <c r="H146" s="153">
        <v>3.2</v>
      </c>
      <c r="I146" s="154"/>
      <c r="L146" s="149"/>
      <c r="M146" s="155"/>
      <c r="T146" s="156"/>
      <c r="AT146" s="151" t="s">
        <v>137</v>
      </c>
      <c r="AU146" s="151" t="s">
        <v>135</v>
      </c>
      <c r="AV146" s="12" t="s">
        <v>135</v>
      </c>
      <c r="AW146" s="12" t="s">
        <v>31</v>
      </c>
      <c r="AX146" s="12" t="s">
        <v>74</v>
      </c>
      <c r="AY146" s="151" t="s">
        <v>128</v>
      </c>
    </row>
    <row r="147" spans="2:65" s="12" customFormat="1">
      <c r="B147" s="149"/>
      <c r="D147" s="150" t="s">
        <v>137</v>
      </c>
      <c r="E147" s="151" t="s">
        <v>1</v>
      </c>
      <c r="F147" s="152" t="s">
        <v>145</v>
      </c>
      <c r="H147" s="153">
        <v>0.312</v>
      </c>
      <c r="I147" s="154"/>
      <c r="L147" s="149"/>
      <c r="M147" s="155"/>
      <c r="T147" s="156"/>
      <c r="AT147" s="151" t="s">
        <v>137</v>
      </c>
      <c r="AU147" s="151" t="s">
        <v>135</v>
      </c>
      <c r="AV147" s="12" t="s">
        <v>135</v>
      </c>
      <c r="AW147" s="12" t="s">
        <v>31</v>
      </c>
      <c r="AX147" s="12" t="s">
        <v>74</v>
      </c>
      <c r="AY147" s="151" t="s">
        <v>128</v>
      </c>
    </row>
    <row r="148" spans="2:65" s="13" customFormat="1">
      <c r="B148" s="157"/>
      <c r="D148" s="150" t="s">
        <v>137</v>
      </c>
      <c r="E148" s="158" t="s">
        <v>1</v>
      </c>
      <c r="F148" s="159" t="s">
        <v>146</v>
      </c>
      <c r="H148" s="160">
        <v>18.103999999999999</v>
      </c>
      <c r="I148" s="161"/>
      <c r="L148" s="157"/>
      <c r="M148" s="162"/>
      <c r="T148" s="163"/>
      <c r="AT148" s="158" t="s">
        <v>137</v>
      </c>
      <c r="AU148" s="158" t="s">
        <v>135</v>
      </c>
      <c r="AV148" s="13" t="s">
        <v>134</v>
      </c>
      <c r="AW148" s="13" t="s">
        <v>31</v>
      </c>
      <c r="AX148" s="13" t="s">
        <v>82</v>
      </c>
      <c r="AY148" s="158" t="s">
        <v>128</v>
      </c>
    </row>
    <row r="149" spans="2:65" s="1" customFormat="1" ht="37.85" customHeight="1">
      <c r="B149" s="31"/>
      <c r="C149" s="135" t="s">
        <v>147</v>
      </c>
      <c r="D149" s="135" t="s">
        <v>130</v>
      </c>
      <c r="E149" s="136" t="s">
        <v>148</v>
      </c>
      <c r="F149" s="137" t="s">
        <v>149</v>
      </c>
      <c r="G149" s="138" t="s">
        <v>133</v>
      </c>
      <c r="H149" s="139">
        <v>18.103999999999999</v>
      </c>
      <c r="I149" s="140"/>
      <c r="J149" s="141">
        <f>ROUND(I149*H149,2)</f>
        <v>0</v>
      </c>
      <c r="K149" s="142"/>
      <c r="L149" s="31"/>
      <c r="M149" s="143" t="s">
        <v>1</v>
      </c>
      <c r="N149" s="144" t="s">
        <v>40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134</v>
      </c>
      <c r="AT149" s="147" t="s">
        <v>130</v>
      </c>
      <c r="AU149" s="147" t="s">
        <v>135</v>
      </c>
      <c r="AY149" s="16" t="s">
        <v>128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6" t="s">
        <v>135</v>
      </c>
      <c r="BK149" s="148">
        <f>ROUND(I149*H149,2)</f>
        <v>0</v>
      </c>
      <c r="BL149" s="16" t="s">
        <v>134</v>
      </c>
      <c r="BM149" s="147" t="s">
        <v>150</v>
      </c>
    </row>
    <row r="150" spans="2:65" s="1" customFormat="1" ht="24.15" customHeight="1">
      <c r="B150" s="31"/>
      <c r="C150" s="135" t="s">
        <v>134</v>
      </c>
      <c r="D150" s="135" t="s">
        <v>130</v>
      </c>
      <c r="E150" s="136" t="s">
        <v>151</v>
      </c>
      <c r="F150" s="137" t="s">
        <v>152</v>
      </c>
      <c r="G150" s="138" t="s">
        <v>133</v>
      </c>
      <c r="H150" s="139">
        <v>44.311999999999998</v>
      </c>
      <c r="I150" s="140"/>
      <c r="J150" s="141">
        <f>ROUND(I150*H150,2)</f>
        <v>0</v>
      </c>
      <c r="K150" s="142"/>
      <c r="L150" s="31"/>
      <c r="M150" s="143" t="s">
        <v>1</v>
      </c>
      <c r="N150" s="144" t="s">
        <v>40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134</v>
      </c>
      <c r="AT150" s="147" t="s">
        <v>130</v>
      </c>
      <c r="AU150" s="147" t="s">
        <v>135</v>
      </c>
      <c r="AY150" s="16" t="s">
        <v>128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6" t="s">
        <v>135</v>
      </c>
      <c r="BK150" s="148">
        <f>ROUND(I150*H150,2)</f>
        <v>0</v>
      </c>
      <c r="BL150" s="16" t="s">
        <v>134</v>
      </c>
      <c r="BM150" s="147" t="s">
        <v>153</v>
      </c>
    </row>
    <row r="151" spans="2:65" s="12" customFormat="1">
      <c r="B151" s="149"/>
      <c r="D151" s="150" t="s">
        <v>137</v>
      </c>
      <c r="E151" s="151" t="s">
        <v>1</v>
      </c>
      <c r="F151" s="152" t="s">
        <v>154</v>
      </c>
      <c r="H151" s="153">
        <v>26.207999999999998</v>
      </c>
      <c r="I151" s="154"/>
      <c r="L151" s="149"/>
      <c r="M151" s="155"/>
      <c r="T151" s="156"/>
      <c r="AT151" s="151" t="s">
        <v>137</v>
      </c>
      <c r="AU151" s="151" t="s">
        <v>135</v>
      </c>
      <c r="AV151" s="12" t="s">
        <v>135</v>
      </c>
      <c r="AW151" s="12" t="s">
        <v>31</v>
      </c>
      <c r="AX151" s="12" t="s">
        <v>74</v>
      </c>
      <c r="AY151" s="151" t="s">
        <v>128</v>
      </c>
    </row>
    <row r="152" spans="2:65" s="12" customFormat="1">
      <c r="B152" s="149"/>
      <c r="D152" s="150" t="s">
        <v>137</v>
      </c>
      <c r="E152" s="151" t="s">
        <v>1</v>
      </c>
      <c r="F152" s="152" t="s">
        <v>155</v>
      </c>
      <c r="H152" s="153">
        <v>18.103999999999999</v>
      </c>
      <c r="I152" s="154"/>
      <c r="L152" s="149"/>
      <c r="M152" s="155"/>
      <c r="T152" s="156"/>
      <c r="AT152" s="151" t="s">
        <v>137</v>
      </c>
      <c r="AU152" s="151" t="s">
        <v>135</v>
      </c>
      <c r="AV152" s="12" t="s">
        <v>135</v>
      </c>
      <c r="AW152" s="12" t="s">
        <v>31</v>
      </c>
      <c r="AX152" s="12" t="s">
        <v>74</v>
      </c>
      <c r="AY152" s="151" t="s">
        <v>128</v>
      </c>
    </row>
    <row r="153" spans="2:65" s="13" customFormat="1">
      <c r="B153" s="157"/>
      <c r="D153" s="150" t="s">
        <v>137</v>
      </c>
      <c r="E153" s="158" t="s">
        <v>1</v>
      </c>
      <c r="F153" s="159" t="s">
        <v>146</v>
      </c>
      <c r="H153" s="160">
        <v>44.311999999999998</v>
      </c>
      <c r="I153" s="161"/>
      <c r="L153" s="157"/>
      <c r="M153" s="162"/>
      <c r="T153" s="163"/>
      <c r="AT153" s="158" t="s">
        <v>137</v>
      </c>
      <c r="AU153" s="158" t="s">
        <v>135</v>
      </c>
      <c r="AV153" s="13" t="s">
        <v>134</v>
      </c>
      <c r="AW153" s="13" t="s">
        <v>31</v>
      </c>
      <c r="AX153" s="13" t="s">
        <v>82</v>
      </c>
      <c r="AY153" s="158" t="s">
        <v>128</v>
      </c>
    </row>
    <row r="154" spans="2:65" s="11" customFormat="1" ht="22.85" customHeight="1">
      <c r="B154" s="124"/>
      <c r="D154" s="125" t="s">
        <v>73</v>
      </c>
      <c r="E154" s="133" t="s">
        <v>135</v>
      </c>
      <c r="F154" s="133" t="s">
        <v>156</v>
      </c>
      <c r="I154" s="127"/>
      <c r="J154" s="134">
        <f>BK154</f>
        <v>0</v>
      </c>
      <c r="L154" s="124"/>
      <c r="M154" s="128"/>
      <c r="P154" s="129">
        <f>SUM(P155:P176)</f>
        <v>0</v>
      </c>
      <c r="R154" s="129">
        <f>SUM(R155:R176)</f>
        <v>74.387497969999998</v>
      </c>
      <c r="T154" s="130">
        <f>SUM(T155:T176)</f>
        <v>0</v>
      </c>
      <c r="AR154" s="125" t="s">
        <v>82</v>
      </c>
      <c r="AT154" s="131" t="s">
        <v>73</v>
      </c>
      <c r="AU154" s="131" t="s">
        <v>82</v>
      </c>
      <c r="AY154" s="125" t="s">
        <v>128</v>
      </c>
      <c r="BK154" s="132">
        <f>SUM(BK155:BK176)</f>
        <v>0</v>
      </c>
    </row>
    <row r="155" spans="2:65" s="1" customFormat="1" ht="24.15" customHeight="1">
      <c r="B155" s="31"/>
      <c r="C155" s="135" t="s">
        <v>157</v>
      </c>
      <c r="D155" s="135" t="s">
        <v>130</v>
      </c>
      <c r="E155" s="136" t="s">
        <v>158</v>
      </c>
      <c r="F155" s="137" t="s">
        <v>159</v>
      </c>
      <c r="G155" s="138" t="s">
        <v>133</v>
      </c>
      <c r="H155" s="139">
        <v>7.1349999999999998</v>
      </c>
      <c r="I155" s="140"/>
      <c r="J155" s="141">
        <f>ROUND(I155*H155,2)</f>
        <v>0</v>
      </c>
      <c r="K155" s="142"/>
      <c r="L155" s="31"/>
      <c r="M155" s="143" t="s">
        <v>1</v>
      </c>
      <c r="N155" s="144" t="s">
        <v>40</v>
      </c>
      <c r="P155" s="145">
        <f>O155*H155</f>
        <v>0</v>
      </c>
      <c r="Q155" s="145">
        <v>2.0699999999999998</v>
      </c>
      <c r="R155" s="145">
        <f>Q155*H155</f>
        <v>14.769449999999999</v>
      </c>
      <c r="S155" s="145">
        <v>0</v>
      </c>
      <c r="T155" s="146">
        <f>S155*H155</f>
        <v>0</v>
      </c>
      <c r="AR155" s="147" t="s">
        <v>134</v>
      </c>
      <c r="AT155" s="147" t="s">
        <v>130</v>
      </c>
      <c r="AU155" s="147" t="s">
        <v>135</v>
      </c>
      <c r="AY155" s="16" t="s">
        <v>128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6" t="s">
        <v>135</v>
      </c>
      <c r="BK155" s="148">
        <f>ROUND(I155*H155,2)</f>
        <v>0</v>
      </c>
      <c r="BL155" s="16" t="s">
        <v>134</v>
      </c>
      <c r="BM155" s="147" t="s">
        <v>160</v>
      </c>
    </row>
    <row r="156" spans="2:65" s="12" customFormat="1">
      <c r="B156" s="149"/>
      <c r="D156" s="150" t="s">
        <v>137</v>
      </c>
      <c r="E156" s="151" t="s">
        <v>1</v>
      </c>
      <c r="F156" s="152" t="s">
        <v>161</v>
      </c>
      <c r="H156" s="153">
        <v>3.0139999999999998</v>
      </c>
      <c r="I156" s="154"/>
      <c r="L156" s="149"/>
      <c r="M156" s="155"/>
      <c r="T156" s="156"/>
      <c r="AT156" s="151" t="s">
        <v>137</v>
      </c>
      <c r="AU156" s="151" t="s">
        <v>135</v>
      </c>
      <c r="AV156" s="12" t="s">
        <v>135</v>
      </c>
      <c r="AW156" s="12" t="s">
        <v>31</v>
      </c>
      <c r="AX156" s="12" t="s">
        <v>74</v>
      </c>
      <c r="AY156" s="151" t="s">
        <v>128</v>
      </c>
    </row>
    <row r="157" spans="2:65" s="12" customFormat="1">
      <c r="B157" s="149"/>
      <c r="D157" s="150" t="s">
        <v>137</v>
      </c>
      <c r="E157" s="151" t="s">
        <v>1</v>
      </c>
      <c r="F157" s="152" t="s">
        <v>162</v>
      </c>
      <c r="H157" s="153">
        <v>4.1210000000000004</v>
      </c>
      <c r="I157" s="154"/>
      <c r="L157" s="149"/>
      <c r="M157" s="155"/>
      <c r="T157" s="156"/>
      <c r="AT157" s="151" t="s">
        <v>137</v>
      </c>
      <c r="AU157" s="151" t="s">
        <v>135</v>
      </c>
      <c r="AV157" s="12" t="s">
        <v>135</v>
      </c>
      <c r="AW157" s="12" t="s">
        <v>31</v>
      </c>
      <c r="AX157" s="12" t="s">
        <v>74</v>
      </c>
      <c r="AY157" s="151" t="s">
        <v>128</v>
      </c>
    </row>
    <row r="158" spans="2:65" s="13" customFormat="1">
      <c r="B158" s="157"/>
      <c r="D158" s="150" t="s">
        <v>137</v>
      </c>
      <c r="E158" s="158" t="s">
        <v>1</v>
      </c>
      <c r="F158" s="159" t="s">
        <v>146</v>
      </c>
      <c r="H158" s="160">
        <v>7.1349999999999998</v>
      </c>
      <c r="I158" s="161"/>
      <c r="L158" s="157"/>
      <c r="M158" s="162"/>
      <c r="T158" s="163"/>
      <c r="AT158" s="158" t="s">
        <v>137</v>
      </c>
      <c r="AU158" s="158" t="s">
        <v>135</v>
      </c>
      <c r="AV158" s="13" t="s">
        <v>134</v>
      </c>
      <c r="AW158" s="13" t="s">
        <v>31</v>
      </c>
      <c r="AX158" s="13" t="s">
        <v>82</v>
      </c>
      <c r="AY158" s="158" t="s">
        <v>128</v>
      </c>
    </row>
    <row r="159" spans="2:65" s="1" customFormat="1" ht="24.15" customHeight="1">
      <c r="B159" s="31"/>
      <c r="C159" s="135" t="s">
        <v>163</v>
      </c>
      <c r="D159" s="135" t="s">
        <v>130</v>
      </c>
      <c r="E159" s="136" t="s">
        <v>164</v>
      </c>
      <c r="F159" s="137" t="s">
        <v>165</v>
      </c>
      <c r="G159" s="138" t="s">
        <v>133</v>
      </c>
      <c r="H159" s="139">
        <v>9.4499999999999993</v>
      </c>
      <c r="I159" s="140"/>
      <c r="J159" s="141">
        <f>ROUND(I159*H159,2)</f>
        <v>0</v>
      </c>
      <c r="K159" s="142"/>
      <c r="L159" s="31"/>
      <c r="M159" s="143" t="s">
        <v>1</v>
      </c>
      <c r="N159" s="144" t="s">
        <v>40</v>
      </c>
      <c r="P159" s="145">
        <f>O159*H159</f>
        <v>0</v>
      </c>
      <c r="Q159" s="145">
        <v>2.19408</v>
      </c>
      <c r="R159" s="145">
        <f>Q159*H159</f>
        <v>20.734055999999999</v>
      </c>
      <c r="S159" s="145">
        <v>0</v>
      </c>
      <c r="T159" s="146">
        <f>S159*H159</f>
        <v>0</v>
      </c>
      <c r="AR159" s="147" t="s">
        <v>134</v>
      </c>
      <c r="AT159" s="147" t="s">
        <v>130</v>
      </c>
      <c r="AU159" s="147" t="s">
        <v>135</v>
      </c>
      <c r="AY159" s="16" t="s">
        <v>128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6" t="s">
        <v>135</v>
      </c>
      <c r="BK159" s="148">
        <f>ROUND(I159*H159,2)</f>
        <v>0</v>
      </c>
      <c r="BL159" s="16" t="s">
        <v>134</v>
      </c>
      <c r="BM159" s="147" t="s">
        <v>166</v>
      </c>
    </row>
    <row r="160" spans="2:65" s="12" customFormat="1">
      <c r="B160" s="149"/>
      <c r="D160" s="150" t="s">
        <v>137</v>
      </c>
      <c r="E160" s="151" t="s">
        <v>1</v>
      </c>
      <c r="F160" s="152" t="s">
        <v>167</v>
      </c>
      <c r="H160" s="153">
        <v>9.4499999999999993</v>
      </c>
      <c r="I160" s="154"/>
      <c r="L160" s="149"/>
      <c r="M160" s="155"/>
      <c r="T160" s="156"/>
      <c r="AT160" s="151" t="s">
        <v>137</v>
      </c>
      <c r="AU160" s="151" t="s">
        <v>135</v>
      </c>
      <c r="AV160" s="12" t="s">
        <v>135</v>
      </c>
      <c r="AW160" s="12" t="s">
        <v>31</v>
      </c>
      <c r="AX160" s="12" t="s">
        <v>82</v>
      </c>
      <c r="AY160" s="151" t="s">
        <v>128</v>
      </c>
    </row>
    <row r="161" spans="2:65" s="1" customFormat="1" ht="24.15" customHeight="1">
      <c r="B161" s="31"/>
      <c r="C161" s="135" t="s">
        <v>168</v>
      </c>
      <c r="D161" s="135" t="s">
        <v>130</v>
      </c>
      <c r="E161" s="136" t="s">
        <v>169</v>
      </c>
      <c r="F161" s="137" t="s">
        <v>170</v>
      </c>
      <c r="G161" s="138" t="s">
        <v>171</v>
      </c>
      <c r="H161" s="139">
        <v>6.4</v>
      </c>
      <c r="I161" s="140"/>
      <c r="J161" s="141">
        <f>ROUND(I161*H161,2)</f>
        <v>0</v>
      </c>
      <c r="K161" s="142"/>
      <c r="L161" s="31"/>
      <c r="M161" s="143" t="s">
        <v>1</v>
      </c>
      <c r="N161" s="144" t="s">
        <v>40</v>
      </c>
      <c r="P161" s="145">
        <f>O161*H161</f>
        <v>0</v>
      </c>
      <c r="Q161" s="145">
        <v>3.7699999999999999E-3</v>
      </c>
      <c r="R161" s="145">
        <f>Q161*H161</f>
        <v>2.4128E-2</v>
      </c>
      <c r="S161" s="145">
        <v>0</v>
      </c>
      <c r="T161" s="146">
        <f>S161*H161</f>
        <v>0</v>
      </c>
      <c r="AR161" s="147" t="s">
        <v>134</v>
      </c>
      <c r="AT161" s="147" t="s">
        <v>130</v>
      </c>
      <c r="AU161" s="147" t="s">
        <v>135</v>
      </c>
      <c r="AY161" s="16" t="s">
        <v>128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6" t="s">
        <v>135</v>
      </c>
      <c r="BK161" s="148">
        <f>ROUND(I161*H161,2)</f>
        <v>0</v>
      </c>
      <c r="BL161" s="16" t="s">
        <v>134</v>
      </c>
      <c r="BM161" s="147" t="s">
        <v>172</v>
      </c>
    </row>
    <row r="162" spans="2:65" s="12" customFormat="1">
      <c r="B162" s="149"/>
      <c r="D162" s="150" t="s">
        <v>137</v>
      </c>
      <c r="E162" s="151" t="s">
        <v>1</v>
      </c>
      <c r="F162" s="152" t="s">
        <v>173</v>
      </c>
      <c r="H162" s="153">
        <v>6.4</v>
      </c>
      <c r="I162" s="154"/>
      <c r="L162" s="149"/>
      <c r="M162" s="155"/>
      <c r="T162" s="156"/>
      <c r="AT162" s="151" t="s">
        <v>137</v>
      </c>
      <c r="AU162" s="151" t="s">
        <v>135</v>
      </c>
      <c r="AV162" s="12" t="s">
        <v>135</v>
      </c>
      <c r="AW162" s="12" t="s">
        <v>31</v>
      </c>
      <c r="AX162" s="12" t="s">
        <v>82</v>
      </c>
      <c r="AY162" s="151" t="s">
        <v>128</v>
      </c>
    </row>
    <row r="163" spans="2:65" s="1" customFormat="1" ht="24.15" customHeight="1">
      <c r="B163" s="31"/>
      <c r="C163" s="135" t="s">
        <v>174</v>
      </c>
      <c r="D163" s="135" t="s">
        <v>130</v>
      </c>
      <c r="E163" s="136" t="s">
        <v>175</v>
      </c>
      <c r="F163" s="137" t="s">
        <v>176</v>
      </c>
      <c r="G163" s="138" t="s">
        <v>171</v>
      </c>
      <c r="H163" s="139">
        <v>6.4</v>
      </c>
      <c r="I163" s="140"/>
      <c r="J163" s="141">
        <f>ROUND(I163*H163,2)</f>
        <v>0</v>
      </c>
      <c r="K163" s="142"/>
      <c r="L163" s="31"/>
      <c r="M163" s="143" t="s">
        <v>1</v>
      </c>
      <c r="N163" s="144" t="s">
        <v>40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134</v>
      </c>
      <c r="AT163" s="147" t="s">
        <v>130</v>
      </c>
      <c r="AU163" s="147" t="s">
        <v>135</v>
      </c>
      <c r="AY163" s="16" t="s">
        <v>128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6" t="s">
        <v>135</v>
      </c>
      <c r="BK163" s="148">
        <f>ROUND(I163*H163,2)</f>
        <v>0</v>
      </c>
      <c r="BL163" s="16" t="s">
        <v>134</v>
      </c>
      <c r="BM163" s="147" t="s">
        <v>177</v>
      </c>
    </row>
    <row r="164" spans="2:65" s="1" customFormat="1" ht="16.5" customHeight="1">
      <c r="B164" s="31"/>
      <c r="C164" s="135" t="s">
        <v>178</v>
      </c>
      <c r="D164" s="135" t="s">
        <v>130</v>
      </c>
      <c r="E164" s="136" t="s">
        <v>179</v>
      </c>
      <c r="F164" s="137" t="s">
        <v>180</v>
      </c>
      <c r="G164" s="138" t="s">
        <v>181</v>
      </c>
      <c r="H164" s="139">
        <v>0.45</v>
      </c>
      <c r="I164" s="140"/>
      <c r="J164" s="141">
        <f>ROUND(I164*H164,2)</f>
        <v>0</v>
      </c>
      <c r="K164" s="142"/>
      <c r="L164" s="31"/>
      <c r="M164" s="143" t="s">
        <v>1</v>
      </c>
      <c r="N164" s="144" t="s">
        <v>40</v>
      </c>
      <c r="P164" s="145">
        <f>O164*H164</f>
        <v>0</v>
      </c>
      <c r="Q164" s="145">
        <v>1.2029614</v>
      </c>
      <c r="R164" s="145">
        <f>Q164*H164</f>
        <v>0.54133262999999998</v>
      </c>
      <c r="S164" s="145">
        <v>0</v>
      </c>
      <c r="T164" s="146">
        <f>S164*H164</f>
        <v>0</v>
      </c>
      <c r="AR164" s="147" t="s">
        <v>134</v>
      </c>
      <c r="AT164" s="147" t="s">
        <v>130</v>
      </c>
      <c r="AU164" s="147" t="s">
        <v>135</v>
      </c>
      <c r="AY164" s="16" t="s">
        <v>128</v>
      </c>
      <c r="BE164" s="148">
        <f>IF(N164="základná",J164,0)</f>
        <v>0</v>
      </c>
      <c r="BF164" s="148">
        <f>IF(N164="znížená",J164,0)</f>
        <v>0</v>
      </c>
      <c r="BG164" s="148">
        <f>IF(N164="zákl. prenesená",J164,0)</f>
        <v>0</v>
      </c>
      <c r="BH164" s="148">
        <f>IF(N164="zníž. prenesená",J164,0)</f>
        <v>0</v>
      </c>
      <c r="BI164" s="148">
        <f>IF(N164="nulová",J164,0)</f>
        <v>0</v>
      </c>
      <c r="BJ164" s="16" t="s">
        <v>135</v>
      </c>
      <c r="BK164" s="148">
        <f>ROUND(I164*H164,2)</f>
        <v>0</v>
      </c>
      <c r="BL164" s="16" t="s">
        <v>134</v>
      </c>
      <c r="BM164" s="147" t="s">
        <v>182</v>
      </c>
    </row>
    <row r="165" spans="2:65" s="1" customFormat="1" ht="37.85" customHeight="1">
      <c r="B165" s="31"/>
      <c r="C165" s="135" t="s">
        <v>183</v>
      </c>
      <c r="D165" s="135" t="s">
        <v>130</v>
      </c>
      <c r="E165" s="136" t="s">
        <v>184</v>
      </c>
      <c r="F165" s="137" t="s">
        <v>185</v>
      </c>
      <c r="G165" s="138" t="s">
        <v>133</v>
      </c>
      <c r="H165" s="139">
        <v>3.9580000000000002</v>
      </c>
      <c r="I165" s="140"/>
      <c r="J165" s="141">
        <f>ROUND(I165*H165,2)</f>
        <v>0</v>
      </c>
      <c r="K165" s="142"/>
      <c r="L165" s="31"/>
      <c r="M165" s="143" t="s">
        <v>1</v>
      </c>
      <c r="N165" s="144" t="s">
        <v>40</v>
      </c>
      <c r="P165" s="145">
        <f>O165*H165</f>
        <v>0</v>
      </c>
      <c r="Q165" s="145">
        <v>2.1544500000000002</v>
      </c>
      <c r="R165" s="145">
        <f>Q165*H165</f>
        <v>8.5273131000000006</v>
      </c>
      <c r="S165" s="145">
        <v>0</v>
      </c>
      <c r="T165" s="146">
        <f>S165*H165</f>
        <v>0</v>
      </c>
      <c r="AR165" s="147" t="s">
        <v>134</v>
      </c>
      <c r="AT165" s="147" t="s">
        <v>130</v>
      </c>
      <c r="AU165" s="147" t="s">
        <v>135</v>
      </c>
      <c r="AY165" s="16" t="s">
        <v>128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6" t="s">
        <v>135</v>
      </c>
      <c r="BK165" s="148">
        <f>ROUND(I165*H165,2)</f>
        <v>0</v>
      </c>
      <c r="BL165" s="16" t="s">
        <v>134</v>
      </c>
      <c r="BM165" s="147" t="s">
        <v>186</v>
      </c>
    </row>
    <row r="166" spans="2:65" s="12" customFormat="1">
      <c r="B166" s="149"/>
      <c r="D166" s="150" t="s">
        <v>137</v>
      </c>
      <c r="E166" s="151" t="s">
        <v>1</v>
      </c>
      <c r="F166" s="152" t="s">
        <v>187</v>
      </c>
      <c r="H166" s="153">
        <v>1.4</v>
      </c>
      <c r="I166" s="154"/>
      <c r="L166" s="149"/>
      <c r="M166" s="155"/>
      <c r="T166" s="156"/>
      <c r="AT166" s="151" t="s">
        <v>137</v>
      </c>
      <c r="AU166" s="151" t="s">
        <v>135</v>
      </c>
      <c r="AV166" s="12" t="s">
        <v>135</v>
      </c>
      <c r="AW166" s="12" t="s">
        <v>31</v>
      </c>
      <c r="AX166" s="12" t="s">
        <v>74</v>
      </c>
      <c r="AY166" s="151" t="s">
        <v>128</v>
      </c>
    </row>
    <row r="167" spans="2:65" s="12" customFormat="1">
      <c r="B167" s="149"/>
      <c r="D167" s="150" t="s">
        <v>137</v>
      </c>
      <c r="E167" s="151" t="s">
        <v>1</v>
      </c>
      <c r="F167" s="152" t="s">
        <v>188</v>
      </c>
      <c r="H167" s="153">
        <v>1.64</v>
      </c>
      <c r="I167" s="154"/>
      <c r="L167" s="149"/>
      <c r="M167" s="155"/>
      <c r="T167" s="156"/>
      <c r="AT167" s="151" t="s">
        <v>137</v>
      </c>
      <c r="AU167" s="151" t="s">
        <v>135</v>
      </c>
      <c r="AV167" s="12" t="s">
        <v>135</v>
      </c>
      <c r="AW167" s="12" t="s">
        <v>31</v>
      </c>
      <c r="AX167" s="12" t="s">
        <v>74</v>
      </c>
      <c r="AY167" s="151" t="s">
        <v>128</v>
      </c>
    </row>
    <row r="168" spans="2:65" s="12" customFormat="1">
      <c r="B168" s="149"/>
      <c r="D168" s="150" t="s">
        <v>137</v>
      </c>
      <c r="E168" s="151" t="s">
        <v>1</v>
      </c>
      <c r="F168" s="152" t="s">
        <v>189</v>
      </c>
      <c r="H168" s="153">
        <v>0.82</v>
      </c>
      <c r="I168" s="154"/>
      <c r="L168" s="149"/>
      <c r="M168" s="155"/>
      <c r="T168" s="156"/>
      <c r="AT168" s="151" t="s">
        <v>137</v>
      </c>
      <c r="AU168" s="151" t="s">
        <v>135</v>
      </c>
      <c r="AV168" s="12" t="s">
        <v>135</v>
      </c>
      <c r="AW168" s="12" t="s">
        <v>31</v>
      </c>
      <c r="AX168" s="12" t="s">
        <v>74</v>
      </c>
      <c r="AY168" s="151" t="s">
        <v>128</v>
      </c>
    </row>
    <row r="169" spans="2:65" s="12" customFormat="1">
      <c r="B169" s="149"/>
      <c r="D169" s="150" t="s">
        <v>137</v>
      </c>
      <c r="E169" s="151" t="s">
        <v>1</v>
      </c>
      <c r="F169" s="152" t="s">
        <v>190</v>
      </c>
      <c r="H169" s="153">
        <v>9.8000000000000004E-2</v>
      </c>
      <c r="I169" s="154"/>
      <c r="L169" s="149"/>
      <c r="M169" s="155"/>
      <c r="T169" s="156"/>
      <c r="AT169" s="151" t="s">
        <v>137</v>
      </c>
      <c r="AU169" s="151" t="s">
        <v>135</v>
      </c>
      <c r="AV169" s="12" t="s">
        <v>135</v>
      </c>
      <c r="AW169" s="12" t="s">
        <v>31</v>
      </c>
      <c r="AX169" s="12" t="s">
        <v>74</v>
      </c>
      <c r="AY169" s="151" t="s">
        <v>128</v>
      </c>
    </row>
    <row r="170" spans="2:65" s="13" customFormat="1">
      <c r="B170" s="157"/>
      <c r="D170" s="150" t="s">
        <v>137</v>
      </c>
      <c r="E170" s="158" t="s">
        <v>1</v>
      </c>
      <c r="F170" s="159" t="s">
        <v>146</v>
      </c>
      <c r="H170" s="160">
        <v>3.9580000000000002</v>
      </c>
      <c r="I170" s="161"/>
      <c r="L170" s="157"/>
      <c r="M170" s="162"/>
      <c r="T170" s="163"/>
      <c r="AT170" s="158" t="s">
        <v>137</v>
      </c>
      <c r="AU170" s="158" t="s">
        <v>135</v>
      </c>
      <c r="AV170" s="13" t="s">
        <v>134</v>
      </c>
      <c r="AW170" s="13" t="s">
        <v>31</v>
      </c>
      <c r="AX170" s="13" t="s">
        <v>82</v>
      </c>
      <c r="AY170" s="158" t="s">
        <v>128</v>
      </c>
    </row>
    <row r="171" spans="2:65" s="1" customFormat="1" ht="16.5" customHeight="1">
      <c r="B171" s="31"/>
      <c r="C171" s="135" t="s">
        <v>191</v>
      </c>
      <c r="D171" s="135" t="s">
        <v>130</v>
      </c>
      <c r="E171" s="136" t="s">
        <v>192</v>
      </c>
      <c r="F171" s="137" t="s">
        <v>193</v>
      </c>
      <c r="G171" s="138" t="s">
        <v>133</v>
      </c>
      <c r="H171" s="139">
        <v>13.577999999999999</v>
      </c>
      <c r="I171" s="140"/>
      <c r="J171" s="141">
        <f>ROUND(I171*H171,2)</f>
        <v>0</v>
      </c>
      <c r="K171" s="142"/>
      <c r="L171" s="31"/>
      <c r="M171" s="143" t="s">
        <v>1</v>
      </c>
      <c r="N171" s="144" t="s">
        <v>40</v>
      </c>
      <c r="P171" s="145">
        <f>O171*H171</f>
        <v>0</v>
      </c>
      <c r="Q171" s="145">
        <v>2.19408</v>
      </c>
      <c r="R171" s="145">
        <f>Q171*H171</f>
        <v>29.791218239999999</v>
      </c>
      <c r="S171" s="145">
        <v>0</v>
      </c>
      <c r="T171" s="146">
        <f>S171*H171</f>
        <v>0</v>
      </c>
      <c r="AR171" s="147" t="s">
        <v>134</v>
      </c>
      <c r="AT171" s="147" t="s">
        <v>130</v>
      </c>
      <c r="AU171" s="147" t="s">
        <v>135</v>
      </c>
      <c r="AY171" s="16" t="s">
        <v>128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6" t="s">
        <v>135</v>
      </c>
      <c r="BK171" s="148">
        <f>ROUND(I171*H171,2)</f>
        <v>0</v>
      </c>
      <c r="BL171" s="16" t="s">
        <v>134</v>
      </c>
      <c r="BM171" s="147" t="s">
        <v>194</v>
      </c>
    </row>
    <row r="172" spans="2:65" s="12" customFormat="1">
      <c r="B172" s="149"/>
      <c r="D172" s="150" t="s">
        <v>137</v>
      </c>
      <c r="E172" s="151" t="s">
        <v>1</v>
      </c>
      <c r="F172" s="152" t="s">
        <v>195</v>
      </c>
      <c r="H172" s="153">
        <v>5.1840000000000002</v>
      </c>
      <c r="I172" s="154"/>
      <c r="L172" s="149"/>
      <c r="M172" s="155"/>
      <c r="T172" s="156"/>
      <c r="AT172" s="151" t="s">
        <v>137</v>
      </c>
      <c r="AU172" s="151" t="s">
        <v>135</v>
      </c>
      <c r="AV172" s="12" t="s">
        <v>135</v>
      </c>
      <c r="AW172" s="12" t="s">
        <v>31</v>
      </c>
      <c r="AX172" s="12" t="s">
        <v>74</v>
      </c>
      <c r="AY172" s="151" t="s">
        <v>128</v>
      </c>
    </row>
    <row r="173" spans="2:65" s="12" customFormat="1">
      <c r="B173" s="149"/>
      <c r="D173" s="150" t="s">
        <v>137</v>
      </c>
      <c r="E173" s="151" t="s">
        <v>1</v>
      </c>
      <c r="F173" s="152" t="s">
        <v>196</v>
      </c>
      <c r="H173" s="153">
        <v>5.76</v>
      </c>
      <c r="I173" s="154"/>
      <c r="L173" s="149"/>
      <c r="M173" s="155"/>
      <c r="T173" s="156"/>
      <c r="AT173" s="151" t="s">
        <v>137</v>
      </c>
      <c r="AU173" s="151" t="s">
        <v>135</v>
      </c>
      <c r="AV173" s="12" t="s">
        <v>135</v>
      </c>
      <c r="AW173" s="12" t="s">
        <v>31</v>
      </c>
      <c r="AX173" s="12" t="s">
        <v>74</v>
      </c>
      <c r="AY173" s="151" t="s">
        <v>128</v>
      </c>
    </row>
    <row r="174" spans="2:65" s="12" customFormat="1">
      <c r="B174" s="149"/>
      <c r="D174" s="150" t="s">
        <v>137</v>
      </c>
      <c r="E174" s="151" t="s">
        <v>1</v>
      </c>
      <c r="F174" s="152" t="s">
        <v>197</v>
      </c>
      <c r="H174" s="153">
        <v>2.4</v>
      </c>
      <c r="I174" s="154"/>
      <c r="L174" s="149"/>
      <c r="M174" s="155"/>
      <c r="T174" s="156"/>
      <c r="AT174" s="151" t="s">
        <v>137</v>
      </c>
      <c r="AU174" s="151" t="s">
        <v>135</v>
      </c>
      <c r="AV174" s="12" t="s">
        <v>135</v>
      </c>
      <c r="AW174" s="12" t="s">
        <v>31</v>
      </c>
      <c r="AX174" s="12" t="s">
        <v>74</v>
      </c>
      <c r="AY174" s="151" t="s">
        <v>128</v>
      </c>
    </row>
    <row r="175" spans="2:65" s="12" customFormat="1">
      <c r="B175" s="149"/>
      <c r="D175" s="150" t="s">
        <v>137</v>
      </c>
      <c r="E175" s="151" t="s">
        <v>1</v>
      </c>
      <c r="F175" s="152" t="s">
        <v>198</v>
      </c>
      <c r="H175" s="153">
        <v>0.23400000000000001</v>
      </c>
      <c r="I175" s="154"/>
      <c r="L175" s="149"/>
      <c r="M175" s="155"/>
      <c r="T175" s="156"/>
      <c r="AT175" s="151" t="s">
        <v>137</v>
      </c>
      <c r="AU175" s="151" t="s">
        <v>135</v>
      </c>
      <c r="AV175" s="12" t="s">
        <v>135</v>
      </c>
      <c r="AW175" s="12" t="s">
        <v>31</v>
      </c>
      <c r="AX175" s="12" t="s">
        <v>74</v>
      </c>
      <c r="AY175" s="151" t="s">
        <v>128</v>
      </c>
    </row>
    <row r="176" spans="2:65" s="13" customFormat="1">
      <c r="B176" s="157"/>
      <c r="D176" s="150" t="s">
        <v>137</v>
      </c>
      <c r="E176" s="158" t="s">
        <v>1</v>
      </c>
      <c r="F176" s="159" t="s">
        <v>146</v>
      </c>
      <c r="H176" s="160">
        <v>13.577999999999999</v>
      </c>
      <c r="I176" s="161"/>
      <c r="L176" s="157"/>
      <c r="M176" s="162"/>
      <c r="T176" s="163"/>
      <c r="AT176" s="158" t="s">
        <v>137</v>
      </c>
      <c r="AU176" s="158" t="s">
        <v>135</v>
      </c>
      <c r="AV176" s="13" t="s">
        <v>134</v>
      </c>
      <c r="AW176" s="13" t="s">
        <v>31</v>
      </c>
      <c r="AX176" s="13" t="s">
        <v>82</v>
      </c>
      <c r="AY176" s="158" t="s">
        <v>128</v>
      </c>
    </row>
    <row r="177" spans="2:65" s="11" customFormat="1" ht="22.85" customHeight="1">
      <c r="B177" s="124"/>
      <c r="D177" s="125" t="s">
        <v>73</v>
      </c>
      <c r="E177" s="133" t="s">
        <v>147</v>
      </c>
      <c r="F177" s="133" t="s">
        <v>199</v>
      </c>
      <c r="I177" s="127"/>
      <c r="J177" s="134">
        <f>BK177</f>
        <v>0</v>
      </c>
      <c r="L177" s="124"/>
      <c r="M177" s="128"/>
      <c r="P177" s="129">
        <f>SUM(P178:P236)</f>
        <v>0</v>
      </c>
      <c r="R177" s="129">
        <f>SUM(R178:R236)</f>
        <v>68.18843067360001</v>
      </c>
      <c r="T177" s="130">
        <f>SUM(T178:T236)</f>
        <v>0</v>
      </c>
      <c r="AR177" s="125" t="s">
        <v>82</v>
      </c>
      <c r="AT177" s="131" t="s">
        <v>73</v>
      </c>
      <c r="AU177" s="131" t="s">
        <v>82</v>
      </c>
      <c r="AY177" s="125" t="s">
        <v>128</v>
      </c>
      <c r="BK177" s="132">
        <f>SUM(BK178:BK236)</f>
        <v>0</v>
      </c>
    </row>
    <row r="178" spans="2:65" s="1" customFormat="1" ht="24.15" customHeight="1">
      <c r="B178" s="31"/>
      <c r="C178" s="135" t="s">
        <v>200</v>
      </c>
      <c r="D178" s="135" t="s">
        <v>130</v>
      </c>
      <c r="E178" s="136" t="s">
        <v>201</v>
      </c>
      <c r="F178" s="137" t="s">
        <v>202</v>
      </c>
      <c r="G178" s="138" t="s">
        <v>133</v>
      </c>
      <c r="H178" s="139">
        <v>5.742</v>
      </c>
      <c r="I178" s="140"/>
      <c r="J178" s="141">
        <f>ROUND(I178*H178,2)</f>
        <v>0</v>
      </c>
      <c r="K178" s="142"/>
      <c r="L178" s="31"/>
      <c r="M178" s="143" t="s">
        <v>1</v>
      </c>
      <c r="N178" s="144" t="s">
        <v>40</v>
      </c>
      <c r="P178" s="145">
        <f>O178*H178</f>
        <v>0</v>
      </c>
      <c r="Q178" s="145">
        <v>0.90642999999999996</v>
      </c>
      <c r="R178" s="145">
        <f>Q178*H178</f>
        <v>5.2047210599999998</v>
      </c>
      <c r="S178" s="145">
        <v>0</v>
      </c>
      <c r="T178" s="146">
        <f>S178*H178</f>
        <v>0</v>
      </c>
      <c r="AR178" s="147" t="s">
        <v>134</v>
      </c>
      <c r="AT178" s="147" t="s">
        <v>130</v>
      </c>
      <c r="AU178" s="147" t="s">
        <v>135</v>
      </c>
      <c r="AY178" s="16" t="s">
        <v>128</v>
      </c>
      <c r="BE178" s="148">
        <f>IF(N178="základná",J178,0)</f>
        <v>0</v>
      </c>
      <c r="BF178" s="148">
        <f>IF(N178="znížená",J178,0)</f>
        <v>0</v>
      </c>
      <c r="BG178" s="148">
        <f>IF(N178="zákl. prenesená",J178,0)</f>
        <v>0</v>
      </c>
      <c r="BH178" s="148">
        <f>IF(N178="zníž. prenesená",J178,0)</f>
        <v>0</v>
      </c>
      <c r="BI178" s="148">
        <f>IF(N178="nulová",J178,0)</f>
        <v>0</v>
      </c>
      <c r="BJ178" s="16" t="s">
        <v>135</v>
      </c>
      <c r="BK178" s="148">
        <f>ROUND(I178*H178,2)</f>
        <v>0</v>
      </c>
      <c r="BL178" s="16" t="s">
        <v>134</v>
      </c>
      <c r="BM178" s="147" t="s">
        <v>203</v>
      </c>
    </row>
    <row r="179" spans="2:65" s="12" customFormat="1">
      <c r="B179" s="149"/>
      <c r="D179" s="150" t="s">
        <v>137</v>
      </c>
      <c r="E179" s="151" t="s">
        <v>1</v>
      </c>
      <c r="F179" s="152" t="s">
        <v>204</v>
      </c>
      <c r="H179" s="153">
        <v>7.3079999999999998</v>
      </c>
      <c r="I179" s="154"/>
      <c r="L179" s="149"/>
      <c r="M179" s="155"/>
      <c r="T179" s="156"/>
      <c r="AT179" s="151" t="s">
        <v>137</v>
      </c>
      <c r="AU179" s="151" t="s">
        <v>135</v>
      </c>
      <c r="AV179" s="12" t="s">
        <v>135</v>
      </c>
      <c r="AW179" s="12" t="s">
        <v>31</v>
      </c>
      <c r="AX179" s="12" t="s">
        <v>74</v>
      </c>
      <c r="AY179" s="151" t="s">
        <v>128</v>
      </c>
    </row>
    <row r="180" spans="2:65" s="12" customFormat="1">
      <c r="B180" s="149"/>
      <c r="D180" s="150" t="s">
        <v>137</v>
      </c>
      <c r="E180" s="151" t="s">
        <v>1</v>
      </c>
      <c r="F180" s="152" t="s">
        <v>205</v>
      </c>
      <c r="H180" s="153">
        <v>-1.026</v>
      </c>
      <c r="I180" s="154"/>
      <c r="L180" s="149"/>
      <c r="M180" s="155"/>
      <c r="T180" s="156"/>
      <c r="AT180" s="151" t="s">
        <v>137</v>
      </c>
      <c r="AU180" s="151" t="s">
        <v>135</v>
      </c>
      <c r="AV180" s="12" t="s">
        <v>135</v>
      </c>
      <c r="AW180" s="12" t="s">
        <v>31</v>
      </c>
      <c r="AX180" s="12" t="s">
        <v>74</v>
      </c>
      <c r="AY180" s="151" t="s">
        <v>128</v>
      </c>
    </row>
    <row r="181" spans="2:65" s="12" customFormat="1">
      <c r="B181" s="149"/>
      <c r="D181" s="150" t="s">
        <v>137</v>
      </c>
      <c r="E181" s="151" t="s">
        <v>1</v>
      </c>
      <c r="F181" s="152" t="s">
        <v>206</v>
      </c>
      <c r="H181" s="153">
        <v>-0.54</v>
      </c>
      <c r="I181" s="154"/>
      <c r="L181" s="149"/>
      <c r="M181" s="155"/>
      <c r="T181" s="156"/>
      <c r="AT181" s="151" t="s">
        <v>137</v>
      </c>
      <c r="AU181" s="151" t="s">
        <v>135</v>
      </c>
      <c r="AV181" s="12" t="s">
        <v>135</v>
      </c>
      <c r="AW181" s="12" t="s">
        <v>31</v>
      </c>
      <c r="AX181" s="12" t="s">
        <v>74</v>
      </c>
      <c r="AY181" s="151" t="s">
        <v>128</v>
      </c>
    </row>
    <row r="182" spans="2:65" s="13" customFormat="1">
      <c r="B182" s="157"/>
      <c r="D182" s="150" t="s">
        <v>137</v>
      </c>
      <c r="E182" s="158" t="s">
        <v>1</v>
      </c>
      <c r="F182" s="159" t="s">
        <v>146</v>
      </c>
      <c r="H182" s="160">
        <v>5.742</v>
      </c>
      <c r="I182" s="161"/>
      <c r="L182" s="157"/>
      <c r="M182" s="162"/>
      <c r="T182" s="163"/>
      <c r="AT182" s="158" t="s">
        <v>137</v>
      </c>
      <c r="AU182" s="158" t="s">
        <v>135</v>
      </c>
      <c r="AV182" s="13" t="s">
        <v>134</v>
      </c>
      <c r="AW182" s="13" t="s">
        <v>31</v>
      </c>
      <c r="AX182" s="13" t="s">
        <v>82</v>
      </c>
      <c r="AY182" s="158" t="s">
        <v>128</v>
      </c>
    </row>
    <row r="183" spans="2:65" s="1" customFormat="1" ht="33" customHeight="1">
      <c r="B183" s="31"/>
      <c r="C183" s="135" t="s">
        <v>207</v>
      </c>
      <c r="D183" s="135" t="s">
        <v>130</v>
      </c>
      <c r="E183" s="136" t="s">
        <v>208</v>
      </c>
      <c r="F183" s="137" t="s">
        <v>209</v>
      </c>
      <c r="G183" s="138" t="s">
        <v>133</v>
      </c>
      <c r="H183" s="139">
        <v>58.095999999999997</v>
      </c>
      <c r="I183" s="140"/>
      <c r="J183" s="141">
        <f>ROUND(I183*H183,2)</f>
        <v>0</v>
      </c>
      <c r="K183" s="142"/>
      <c r="L183" s="31"/>
      <c r="M183" s="143" t="s">
        <v>1</v>
      </c>
      <c r="N183" s="144" t="s">
        <v>40</v>
      </c>
      <c r="P183" s="145">
        <f>O183*H183</f>
        <v>0</v>
      </c>
      <c r="Q183" s="145">
        <v>0.84957000000000005</v>
      </c>
      <c r="R183" s="145">
        <f>Q183*H183</f>
        <v>49.35661872</v>
      </c>
      <c r="S183" s="145">
        <v>0</v>
      </c>
      <c r="T183" s="146">
        <f>S183*H183</f>
        <v>0</v>
      </c>
      <c r="AR183" s="147" t="s">
        <v>134</v>
      </c>
      <c r="AT183" s="147" t="s">
        <v>130</v>
      </c>
      <c r="AU183" s="147" t="s">
        <v>135</v>
      </c>
      <c r="AY183" s="16" t="s">
        <v>128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6" t="s">
        <v>135</v>
      </c>
      <c r="BK183" s="148">
        <f>ROUND(I183*H183,2)</f>
        <v>0</v>
      </c>
      <c r="BL183" s="16" t="s">
        <v>134</v>
      </c>
      <c r="BM183" s="147" t="s">
        <v>210</v>
      </c>
    </row>
    <row r="184" spans="2:65" s="12" customFormat="1">
      <c r="B184" s="149"/>
      <c r="D184" s="150" t="s">
        <v>137</v>
      </c>
      <c r="E184" s="151" t="s">
        <v>1</v>
      </c>
      <c r="F184" s="152" t="s">
        <v>211</v>
      </c>
      <c r="H184" s="153">
        <v>39.917000000000002</v>
      </c>
      <c r="I184" s="154"/>
      <c r="L184" s="149"/>
      <c r="M184" s="155"/>
      <c r="T184" s="156"/>
      <c r="AT184" s="151" t="s">
        <v>137</v>
      </c>
      <c r="AU184" s="151" t="s">
        <v>135</v>
      </c>
      <c r="AV184" s="12" t="s">
        <v>135</v>
      </c>
      <c r="AW184" s="12" t="s">
        <v>31</v>
      </c>
      <c r="AX184" s="12" t="s">
        <v>74</v>
      </c>
      <c r="AY184" s="151" t="s">
        <v>128</v>
      </c>
    </row>
    <row r="185" spans="2:65" s="12" customFormat="1">
      <c r="B185" s="149"/>
      <c r="D185" s="150" t="s">
        <v>137</v>
      </c>
      <c r="E185" s="151" t="s">
        <v>1</v>
      </c>
      <c r="F185" s="152" t="s">
        <v>212</v>
      </c>
      <c r="H185" s="153">
        <v>-0.77700000000000002</v>
      </c>
      <c r="I185" s="154"/>
      <c r="L185" s="149"/>
      <c r="M185" s="155"/>
      <c r="T185" s="156"/>
      <c r="AT185" s="151" t="s">
        <v>137</v>
      </c>
      <c r="AU185" s="151" t="s">
        <v>135</v>
      </c>
      <c r="AV185" s="12" t="s">
        <v>135</v>
      </c>
      <c r="AW185" s="12" t="s">
        <v>31</v>
      </c>
      <c r="AX185" s="12" t="s">
        <v>74</v>
      </c>
      <c r="AY185" s="151" t="s">
        <v>128</v>
      </c>
    </row>
    <row r="186" spans="2:65" s="12" customFormat="1">
      <c r="B186" s="149"/>
      <c r="D186" s="150" t="s">
        <v>137</v>
      </c>
      <c r="E186" s="151" t="s">
        <v>1</v>
      </c>
      <c r="F186" s="152" t="s">
        <v>213</v>
      </c>
      <c r="H186" s="153">
        <v>-0.34499999999999997</v>
      </c>
      <c r="I186" s="154"/>
      <c r="L186" s="149"/>
      <c r="M186" s="155"/>
      <c r="T186" s="156"/>
      <c r="AT186" s="151" t="s">
        <v>137</v>
      </c>
      <c r="AU186" s="151" t="s">
        <v>135</v>
      </c>
      <c r="AV186" s="12" t="s">
        <v>135</v>
      </c>
      <c r="AW186" s="12" t="s">
        <v>31</v>
      </c>
      <c r="AX186" s="12" t="s">
        <v>74</v>
      </c>
      <c r="AY186" s="151" t="s">
        <v>128</v>
      </c>
    </row>
    <row r="187" spans="2:65" s="12" customFormat="1">
      <c r="B187" s="149"/>
      <c r="D187" s="150" t="s">
        <v>137</v>
      </c>
      <c r="E187" s="151" t="s">
        <v>1</v>
      </c>
      <c r="F187" s="152" t="s">
        <v>214</v>
      </c>
      <c r="H187" s="153">
        <v>-5.016</v>
      </c>
      <c r="I187" s="154"/>
      <c r="L187" s="149"/>
      <c r="M187" s="155"/>
      <c r="T187" s="156"/>
      <c r="AT187" s="151" t="s">
        <v>137</v>
      </c>
      <c r="AU187" s="151" t="s">
        <v>135</v>
      </c>
      <c r="AV187" s="12" t="s">
        <v>135</v>
      </c>
      <c r="AW187" s="12" t="s">
        <v>31</v>
      </c>
      <c r="AX187" s="12" t="s">
        <v>74</v>
      </c>
      <c r="AY187" s="151" t="s">
        <v>128</v>
      </c>
    </row>
    <row r="188" spans="2:65" s="12" customFormat="1">
      <c r="B188" s="149"/>
      <c r="D188" s="150" t="s">
        <v>137</v>
      </c>
      <c r="E188" s="151" t="s">
        <v>1</v>
      </c>
      <c r="F188" s="152" t="s">
        <v>215</v>
      </c>
      <c r="H188" s="153">
        <v>-3.1349999999999998</v>
      </c>
      <c r="I188" s="154"/>
      <c r="L188" s="149"/>
      <c r="M188" s="155"/>
      <c r="T188" s="156"/>
      <c r="AT188" s="151" t="s">
        <v>137</v>
      </c>
      <c r="AU188" s="151" t="s">
        <v>135</v>
      </c>
      <c r="AV188" s="12" t="s">
        <v>135</v>
      </c>
      <c r="AW188" s="12" t="s">
        <v>31</v>
      </c>
      <c r="AX188" s="12" t="s">
        <v>74</v>
      </c>
      <c r="AY188" s="151" t="s">
        <v>128</v>
      </c>
    </row>
    <row r="189" spans="2:65" s="12" customFormat="1">
      <c r="B189" s="149"/>
      <c r="D189" s="150" t="s">
        <v>137</v>
      </c>
      <c r="E189" s="151" t="s">
        <v>1</v>
      </c>
      <c r="F189" s="152" t="s">
        <v>216</v>
      </c>
      <c r="H189" s="153">
        <v>-0.44</v>
      </c>
      <c r="I189" s="154"/>
      <c r="L189" s="149"/>
      <c r="M189" s="155"/>
      <c r="T189" s="156"/>
      <c r="AT189" s="151" t="s">
        <v>137</v>
      </c>
      <c r="AU189" s="151" t="s">
        <v>135</v>
      </c>
      <c r="AV189" s="12" t="s">
        <v>135</v>
      </c>
      <c r="AW189" s="12" t="s">
        <v>31</v>
      </c>
      <c r="AX189" s="12" t="s">
        <v>74</v>
      </c>
      <c r="AY189" s="151" t="s">
        <v>128</v>
      </c>
    </row>
    <row r="190" spans="2:65" s="12" customFormat="1">
      <c r="B190" s="149"/>
      <c r="D190" s="150" t="s">
        <v>137</v>
      </c>
      <c r="E190" s="151" t="s">
        <v>1</v>
      </c>
      <c r="F190" s="152" t="s">
        <v>217</v>
      </c>
      <c r="H190" s="153">
        <v>-0.96799999999999997</v>
      </c>
      <c r="I190" s="154"/>
      <c r="L190" s="149"/>
      <c r="M190" s="155"/>
      <c r="T190" s="156"/>
      <c r="AT190" s="151" t="s">
        <v>137</v>
      </c>
      <c r="AU190" s="151" t="s">
        <v>135</v>
      </c>
      <c r="AV190" s="12" t="s">
        <v>135</v>
      </c>
      <c r="AW190" s="12" t="s">
        <v>31</v>
      </c>
      <c r="AX190" s="12" t="s">
        <v>74</v>
      </c>
      <c r="AY190" s="151" t="s">
        <v>128</v>
      </c>
    </row>
    <row r="191" spans="2:65" s="14" customFormat="1">
      <c r="B191" s="164"/>
      <c r="D191" s="150" t="s">
        <v>137</v>
      </c>
      <c r="E191" s="165" t="s">
        <v>1</v>
      </c>
      <c r="F191" s="166" t="s">
        <v>218</v>
      </c>
      <c r="H191" s="167">
        <v>29.236000000000001</v>
      </c>
      <c r="I191" s="168"/>
      <c r="L191" s="164"/>
      <c r="M191" s="169"/>
      <c r="T191" s="170"/>
      <c r="AT191" s="165" t="s">
        <v>137</v>
      </c>
      <c r="AU191" s="165" t="s">
        <v>135</v>
      </c>
      <c r="AV191" s="14" t="s">
        <v>147</v>
      </c>
      <c r="AW191" s="14" t="s">
        <v>31</v>
      </c>
      <c r="AX191" s="14" t="s">
        <v>74</v>
      </c>
      <c r="AY191" s="165" t="s">
        <v>128</v>
      </c>
    </row>
    <row r="192" spans="2:65" s="12" customFormat="1">
      <c r="B192" s="149"/>
      <c r="D192" s="150" t="s">
        <v>137</v>
      </c>
      <c r="E192" s="151" t="s">
        <v>1</v>
      </c>
      <c r="F192" s="152" t="s">
        <v>219</v>
      </c>
      <c r="H192" s="153">
        <v>26.611000000000001</v>
      </c>
      <c r="I192" s="154"/>
      <c r="L192" s="149"/>
      <c r="M192" s="155"/>
      <c r="T192" s="156"/>
      <c r="AT192" s="151" t="s">
        <v>137</v>
      </c>
      <c r="AU192" s="151" t="s">
        <v>135</v>
      </c>
      <c r="AV192" s="12" t="s">
        <v>135</v>
      </c>
      <c r="AW192" s="12" t="s">
        <v>31</v>
      </c>
      <c r="AX192" s="12" t="s">
        <v>74</v>
      </c>
      <c r="AY192" s="151" t="s">
        <v>128</v>
      </c>
    </row>
    <row r="193" spans="2:65" s="12" customFormat="1">
      <c r="B193" s="149"/>
      <c r="D193" s="150" t="s">
        <v>137</v>
      </c>
      <c r="E193" s="151" t="s">
        <v>1</v>
      </c>
      <c r="F193" s="152" t="s">
        <v>220</v>
      </c>
      <c r="H193" s="153">
        <v>-2.0630000000000002</v>
      </c>
      <c r="I193" s="154"/>
      <c r="L193" s="149"/>
      <c r="M193" s="155"/>
      <c r="T193" s="156"/>
      <c r="AT193" s="151" t="s">
        <v>137</v>
      </c>
      <c r="AU193" s="151" t="s">
        <v>135</v>
      </c>
      <c r="AV193" s="12" t="s">
        <v>135</v>
      </c>
      <c r="AW193" s="12" t="s">
        <v>31</v>
      </c>
      <c r="AX193" s="12" t="s">
        <v>74</v>
      </c>
      <c r="AY193" s="151" t="s">
        <v>128</v>
      </c>
    </row>
    <row r="194" spans="2:65" s="14" customFormat="1">
      <c r="B194" s="164"/>
      <c r="D194" s="150" t="s">
        <v>137</v>
      </c>
      <c r="E194" s="165" t="s">
        <v>1</v>
      </c>
      <c r="F194" s="166" t="s">
        <v>218</v>
      </c>
      <c r="H194" s="167">
        <v>24.547999999999998</v>
      </c>
      <c r="I194" s="168"/>
      <c r="L194" s="164"/>
      <c r="M194" s="169"/>
      <c r="T194" s="170"/>
      <c r="AT194" s="165" t="s">
        <v>137</v>
      </c>
      <c r="AU194" s="165" t="s">
        <v>135</v>
      </c>
      <c r="AV194" s="14" t="s">
        <v>147</v>
      </c>
      <c r="AW194" s="14" t="s">
        <v>31</v>
      </c>
      <c r="AX194" s="14" t="s">
        <v>74</v>
      </c>
      <c r="AY194" s="165" t="s">
        <v>128</v>
      </c>
    </row>
    <row r="195" spans="2:65" s="12" customFormat="1">
      <c r="B195" s="149"/>
      <c r="D195" s="150" t="s">
        <v>137</v>
      </c>
      <c r="E195" s="151" t="s">
        <v>1</v>
      </c>
      <c r="F195" s="152" t="s">
        <v>221</v>
      </c>
      <c r="H195" s="153">
        <v>4.3120000000000003</v>
      </c>
      <c r="I195" s="154"/>
      <c r="L195" s="149"/>
      <c r="M195" s="155"/>
      <c r="T195" s="156"/>
      <c r="AT195" s="151" t="s">
        <v>137</v>
      </c>
      <c r="AU195" s="151" t="s">
        <v>135</v>
      </c>
      <c r="AV195" s="12" t="s">
        <v>135</v>
      </c>
      <c r="AW195" s="12" t="s">
        <v>31</v>
      </c>
      <c r="AX195" s="12" t="s">
        <v>74</v>
      </c>
      <c r="AY195" s="151" t="s">
        <v>128</v>
      </c>
    </row>
    <row r="196" spans="2:65" s="13" customFormat="1">
      <c r="B196" s="157"/>
      <c r="D196" s="150" t="s">
        <v>137</v>
      </c>
      <c r="E196" s="158" t="s">
        <v>1</v>
      </c>
      <c r="F196" s="159" t="s">
        <v>146</v>
      </c>
      <c r="H196" s="160">
        <v>58.095999999999997</v>
      </c>
      <c r="I196" s="161"/>
      <c r="L196" s="157"/>
      <c r="M196" s="162"/>
      <c r="T196" s="163"/>
      <c r="AT196" s="158" t="s">
        <v>137</v>
      </c>
      <c r="AU196" s="158" t="s">
        <v>135</v>
      </c>
      <c r="AV196" s="13" t="s">
        <v>134</v>
      </c>
      <c r="AW196" s="13" t="s">
        <v>31</v>
      </c>
      <c r="AX196" s="13" t="s">
        <v>82</v>
      </c>
      <c r="AY196" s="158" t="s">
        <v>128</v>
      </c>
    </row>
    <row r="197" spans="2:65" s="1" customFormat="1" ht="37.85" customHeight="1">
      <c r="B197" s="31"/>
      <c r="C197" s="135" t="s">
        <v>222</v>
      </c>
      <c r="D197" s="135" t="s">
        <v>130</v>
      </c>
      <c r="E197" s="136" t="s">
        <v>223</v>
      </c>
      <c r="F197" s="137" t="s">
        <v>224</v>
      </c>
      <c r="G197" s="138" t="s">
        <v>225</v>
      </c>
      <c r="H197" s="139">
        <v>1</v>
      </c>
      <c r="I197" s="140"/>
      <c r="J197" s="141">
        <f>ROUND(I197*H197,2)</f>
        <v>0</v>
      </c>
      <c r="K197" s="142"/>
      <c r="L197" s="31"/>
      <c r="M197" s="143" t="s">
        <v>1</v>
      </c>
      <c r="N197" s="144" t="s">
        <v>40</v>
      </c>
      <c r="P197" s="145">
        <f>O197*H197</f>
        <v>0</v>
      </c>
      <c r="Q197" s="145">
        <v>0.88005931999999998</v>
      </c>
      <c r="R197" s="145">
        <f>Q197*H197</f>
        <v>0.88005931999999998</v>
      </c>
      <c r="S197" s="145">
        <v>0</v>
      </c>
      <c r="T197" s="146">
        <f>S197*H197</f>
        <v>0</v>
      </c>
      <c r="AR197" s="147" t="s">
        <v>134</v>
      </c>
      <c r="AT197" s="147" t="s">
        <v>130</v>
      </c>
      <c r="AU197" s="147" t="s">
        <v>135</v>
      </c>
      <c r="AY197" s="16" t="s">
        <v>128</v>
      </c>
      <c r="BE197" s="148">
        <f>IF(N197="základná",J197,0)</f>
        <v>0</v>
      </c>
      <c r="BF197" s="148">
        <f>IF(N197="znížená",J197,0)</f>
        <v>0</v>
      </c>
      <c r="BG197" s="148">
        <f>IF(N197="zákl. prenesená",J197,0)</f>
        <v>0</v>
      </c>
      <c r="BH197" s="148">
        <f>IF(N197="zníž. prenesená",J197,0)</f>
        <v>0</v>
      </c>
      <c r="BI197" s="148">
        <f>IF(N197="nulová",J197,0)</f>
        <v>0</v>
      </c>
      <c r="BJ197" s="16" t="s">
        <v>135</v>
      </c>
      <c r="BK197" s="148">
        <f>ROUND(I197*H197,2)</f>
        <v>0</v>
      </c>
      <c r="BL197" s="16" t="s">
        <v>134</v>
      </c>
      <c r="BM197" s="147" t="s">
        <v>226</v>
      </c>
    </row>
    <row r="198" spans="2:65" s="1" customFormat="1" ht="24.15" customHeight="1">
      <c r="B198" s="31"/>
      <c r="C198" s="135" t="s">
        <v>227</v>
      </c>
      <c r="D198" s="135" t="s">
        <v>130</v>
      </c>
      <c r="E198" s="136" t="s">
        <v>228</v>
      </c>
      <c r="F198" s="137" t="s">
        <v>229</v>
      </c>
      <c r="G198" s="138" t="s">
        <v>230</v>
      </c>
      <c r="H198" s="139">
        <v>4</v>
      </c>
      <c r="I198" s="140"/>
      <c r="J198" s="141">
        <f>ROUND(I198*H198,2)</f>
        <v>0</v>
      </c>
      <c r="K198" s="142"/>
      <c r="L198" s="31"/>
      <c r="M198" s="143" t="s">
        <v>1</v>
      </c>
      <c r="N198" s="144" t="s">
        <v>40</v>
      </c>
      <c r="P198" s="145">
        <f>O198*H198</f>
        <v>0</v>
      </c>
      <c r="Q198" s="145">
        <v>3.916E-2</v>
      </c>
      <c r="R198" s="145">
        <f>Q198*H198</f>
        <v>0.15664</v>
      </c>
      <c r="S198" s="145">
        <v>0</v>
      </c>
      <c r="T198" s="146">
        <f>S198*H198</f>
        <v>0</v>
      </c>
      <c r="AR198" s="147" t="s">
        <v>134</v>
      </c>
      <c r="AT198" s="147" t="s">
        <v>130</v>
      </c>
      <c r="AU198" s="147" t="s">
        <v>135</v>
      </c>
      <c r="AY198" s="16" t="s">
        <v>128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6" t="s">
        <v>135</v>
      </c>
      <c r="BK198" s="148">
        <f>ROUND(I198*H198,2)</f>
        <v>0</v>
      </c>
      <c r="BL198" s="16" t="s">
        <v>134</v>
      </c>
      <c r="BM198" s="147" t="s">
        <v>231</v>
      </c>
    </row>
    <row r="199" spans="2:65" s="1" customFormat="1" ht="24.15" customHeight="1">
      <c r="B199" s="31"/>
      <c r="C199" s="135" t="s">
        <v>232</v>
      </c>
      <c r="D199" s="135" t="s">
        <v>130</v>
      </c>
      <c r="E199" s="136" t="s">
        <v>233</v>
      </c>
      <c r="F199" s="137" t="s">
        <v>234</v>
      </c>
      <c r="G199" s="138" t="s">
        <v>230</v>
      </c>
      <c r="H199" s="139">
        <v>4</v>
      </c>
      <c r="I199" s="140"/>
      <c r="J199" s="141">
        <f>ROUND(I199*H199,2)</f>
        <v>0</v>
      </c>
      <c r="K199" s="142"/>
      <c r="L199" s="31"/>
      <c r="M199" s="143" t="s">
        <v>1</v>
      </c>
      <c r="N199" s="144" t="s">
        <v>40</v>
      </c>
      <c r="P199" s="145">
        <f>O199*H199</f>
        <v>0</v>
      </c>
      <c r="Q199" s="145">
        <v>4.8853000000000001E-2</v>
      </c>
      <c r="R199" s="145">
        <f>Q199*H199</f>
        <v>0.195412</v>
      </c>
      <c r="S199" s="145">
        <v>0</v>
      </c>
      <c r="T199" s="146">
        <f>S199*H199</f>
        <v>0</v>
      </c>
      <c r="AR199" s="147" t="s">
        <v>134</v>
      </c>
      <c r="AT199" s="147" t="s">
        <v>130</v>
      </c>
      <c r="AU199" s="147" t="s">
        <v>135</v>
      </c>
      <c r="AY199" s="16" t="s">
        <v>128</v>
      </c>
      <c r="BE199" s="148">
        <f>IF(N199="základná",J199,0)</f>
        <v>0</v>
      </c>
      <c r="BF199" s="148">
        <f>IF(N199="znížená",J199,0)</f>
        <v>0</v>
      </c>
      <c r="BG199" s="148">
        <f>IF(N199="zákl. prenesená",J199,0)</f>
        <v>0</v>
      </c>
      <c r="BH199" s="148">
        <f>IF(N199="zníž. prenesená",J199,0)</f>
        <v>0</v>
      </c>
      <c r="BI199" s="148">
        <f>IF(N199="nulová",J199,0)</f>
        <v>0</v>
      </c>
      <c r="BJ199" s="16" t="s">
        <v>135</v>
      </c>
      <c r="BK199" s="148">
        <f>ROUND(I199*H199,2)</f>
        <v>0</v>
      </c>
      <c r="BL199" s="16" t="s">
        <v>134</v>
      </c>
      <c r="BM199" s="147" t="s">
        <v>235</v>
      </c>
    </row>
    <row r="200" spans="2:65" s="1" customFormat="1" ht="21.75" customHeight="1">
      <c r="B200" s="31"/>
      <c r="C200" s="135" t="s">
        <v>236</v>
      </c>
      <c r="D200" s="135" t="s">
        <v>130</v>
      </c>
      <c r="E200" s="136" t="s">
        <v>237</v>
      </c>
      <c r="F200" s="137" t="s">
        <v>238</v>
      </c>
      <c r="G200" s="138" t="s">
        <v>133</v>
      </c>
      <c r="H200" s="139">
        <v>2.101</v>
      </c>
      <c r="I200" s="140"/>
      <c r="J200" s="141">
        <f>ROUND(I200*H200,2)</f>
        <v>0</v>
      </c>
      <c r="K200" s="142"/>
      <c r="L200" s="31"/>
      <c r="M200" s="143" t="s">
        <v>1</v>
      </c>
      <c r="N200" s="144" t="s">
        <v>40</v>
      </c>
      <c r="P200" s="145">
        <f>O200*H200</f>
        <v>0</v>
      </c>
      <c r="Q200" s="145">
        <v>2.4160300000000001</v>
      </c>
      <c r="R200" s="145">
        <f>Q200*H200</f>
        <v>5.0760790299999998</v>
      </c>
      <c r="S200" s="145">
        <v>0</v>
      </c>
      <c r="T200" s="146">
        <f>S200*H200</f>
        <v>0</v>
      </c>
      <c r="AR200" s="147" t="s">
        <v>134</v>
      </c>
      <c r="AT200" s="147" t="s">
        <v>130</v>
      </c>
      <c r="AU200" s="147" t="s">
        <v>135</v>
      </c>
      <c r="AY200" s="16" t="s">
        <v>128</v>
      </c>
      <c r="BE200" s="148">
        <f>IF(N200="základná",J200,0)</f>
        <v>0</v>
      </c>
      <c r="BF200" s="148">
        <f>IF(N200="znížená",J200,0)</f>
        <v>0</v>
      </c>
      <c r="BG200" s="148">
        <f>IF(N200="zákl. prenesená",J200,0)</f>
        <v>0</v>
      </c>
      <c r="BH200" s="148">
        <f>IF(N200="zníž. prenesená",J200,0)</f>
        <v>0</v>
      </c>
      <c r="BI200" s="148">
        <f>IF(N200="nulová",J200,0)</f>
        <v>0</v>
      </c>
      <c r="BJ200" s="16" t="s">
        <v>135</v>
      </c>
      <c r="BK200" s="148">
        <f>ROUND(I200*H200,2)</f>
        <v>0</v>
      </c>
      <c r="BL200" s="16" t="s">
        <v>134</v>
      </c>
      <c r="BM200" s="147" t="s">
        <v>239</v>
      </c>
    </row>
    <row r="201" spans="2:65" s="12" customFormat="1">
      <c r="B201" s="149"/>
      <c r="D201" s="150" t="s">
        <v>137</v>
      </c>
      <c r="E201" s="151" t="s">
        <v>1</v>
      </c>
      <c r="F201" s="152" t="s">
        <v>240</v>
      </c>
      <c r="H201" s="153">
        <v>0.188</v>
      </c>
      <c r="I201" s="154"/>
      <c r="L201" s="149"/>
      <c r="M201" s="155"/>
      <c r="T201" s="156"/>
      <c r="AT201" s="151" t="s">
        <v>137</v>
      </c>
      <c r="AU201" s="151" t="s">
        <v>135</v>
      </c>
      <c r="AV201" s="12" t="s">
        <v>135</v>
      </c>
      <c r="AW201" s="12" t="s">
        <v>31</v>
      </c>
      <c r="AX201" s="12" t="s">
        <v>74</v>
      </c>
      <c r="AY201" s="151" t="s">
        <v>128</v>
      </c>
    </row>
    <row r="202" spans="2:65" s="12" customFormat="1">
      <c r="B202" s="149"/>
      <c r="D202" s="150" t="s">
        <v>137</v>
      </c>
      <c r="E202" s="151" t="s">
        <v>1</v>
      </c>
      <c r="F202" s="152" t="s">
        <v>241</v>
      </c>
      <c r="H202" s="153">
        <v>0.21</v>
      </c>
      <c r="I202" s="154"/>
      <c r="L202" s="149"/>
      <c r="M202" s="155"/>
      <c r="T202" s="156"/>
      <c r="AT202" s="151" t="s">
        <v>137</v>
      </c>
      <c r="AU202" s="151" t="s">
        <v>135</v>
      </c>
      <c r="AV202" s="12" t="s">
        <v>135</v>
      </c>
      <c r="AW202" s="12" t="s">
        <v>31</v>
      </c>
      <c r="AX202" s="12" t="s">
        <v>74</v>
      </c>
      <c r="AY202" s="151" t="s">
        <v>128</v>
      </c>
    </row>
    <row r="203" spans="2:65" s="12" customFormat="1">
      <c r="B203" s="149"/>
      <c r="D203" s="150" t="s">
        <v>137</v>
      </c>
      <c r="E203" s="151" t="s">
        <v>1</v>
      </c>
      <c r="F203" s="152" t="s">
        <v>242</v>
      </c>
      <c r="H203" s="153">
        <v>0.15</v>
      </c>
      <c r="I203" s="154"/>
      <c r="L203" s="149"/>
      <c r="M203" s="155"/>
      <c r="T203" s="156"/>
      <c r="AT203" s="151" t="s">
        <v>137</v>
      </c>
      <c r="AU203" s="151" t="s">
        <v>135</v>
      </c>
      <c r="AV203" s="12" t="s">
        <v>135</v>
      </c>
      <c r="AW203" s="12" t="s">
        <v>31</v>
      </c>
      <c r="AX203" s="12" t="s">
        <v>74</v>
      </c>
      <c r="AY203" s="151" t="s">
        <v>128</v>
      </c>
    </row>
    <row r="204" spans="2:65" s="12" customFormat="1">
      <c r="B204" s="149"/>
      <c r="D204" s="150" t="s">
        <v>137</v>
      </c>
      <c r="E204" s="151" t="s">
        <v>1</v>
      </c>
      <c r="F204" s="152" t="s">
        <v>243</v>
      </c>
      <c r="H204" s="153">
        <v>0.56699999999999995</v>
      </c>
      <c r="I204" s="154"/>
      <c r="L204" s="149"/>
      <c r="M204" s="155"/>
      <c r="T204" s="156"/>
      <c r="AT204" s="151" t="s">
        <v>137</v>
      </c>
      <c r="AU204" s="151" t="s">
        <v>135</v>
      </c>
      <c r="AV204" s="12" t="s">
        <v>135</v>
      </c>
      <c r="AW204" s="12" t="s">
        <v>31</v>
      </c>
      <c r="AX204" s="12" t="s">
        <v>74</v>
      </c>
      <c r="AY204" s="151" t="s">
        <v>128</v>
      </c>
    </row>
    <row r="205" spans="2:65" s="12" customFormat="1">
      <c r="B205" s="149"/>
      <c r="D205" s="150" t="s">
        <v>137</v>
      </c>
      <c r="E205" s="151" t="s">
        <v>1</v>
      </c>
      <c r="F205" s="152" t="s">
        <v>244</v>
      </c>
      <c r="H205" s="153">
        <v>0.378</v>
      </c>
      <c r="I205" s="154"/>
      <c r="L205" s="149"/>
      <c r="M205" s="155"/>
      <c r="T205" s="156"/>
      <c r="AT205" s="151" t="s">
        <v>137</v>
      </c>
      <c r="AU205" s="151" t="s">
        <v>135</v>
      </c>
      <c r="AV205" s="12" t="s">
        <v>135</v>
      </c>
      <c r="AW205" s="12" t="s">
        <v>31</v>
      </c>
      <c r="AX205" s="12" t="s">
        <v>74</v>
      </c>
      <c r="AY205" s="151" t="s">
        <v>128</v>
      </c>
    </row>
    <row r="206" spans="2:65" s="12" customFormat="1">
      <c r="B206" s="149"/>
      <c r="D206" s="150" t="s">
        <v>137</v>
      </c>
      <c r="E206" s="151" t="s">
        <v>1</v>
      </c>
      <c r="F206" s="152" t="s">
        <v>245</v>
      </c>
      <c r="H206" s="153">
        <v>0.189</v>
      </c>
      <c r="I206" s="154"/>
      <c r="L206" s="149"/>
      <c r="M206" s="155"/>
      <c r="T206" s="156"/>
      <c r="AT206" s="151" t="s">
        <v>137</v>
      </c>
      <c r="AU206" s="151" t="s">
        <v>135</v>
      </c>
      <c r="AV206" s="12" t="s">
        <v>135</v>
      </c>
      <c r="AW206" s="12" t="s">
        <v>31</v>
      </c>
      <c r="AX206" s="12" t="s">
        <v>74</v>
      </c>
      <c r="AY206" s="151" t="s">
        <v>128</v>
      </c>
    </row>
    <row r="207" spans="2:65" s="14" customFormat="1">
      <c r="B207" s="164"/>
      <c r="D207" s="150" t="s">
        <v>137</v>
      </c>
      <c r="E207" s="165" t="s">
        <v>1</v>
      </c>
      <c r="F207" s="166" t="s">
        <v>218</v>
      </c>
      <c r="H207" s="167">
        <v>1.6819999999999999</v>
      </c>
      <c r="I207" s="168"/>
      <c r="L207" s="164"/>
      <c r="M207" s="169"/>
      <c r="T207" s="170"/>
      <c r="AT207" s="165" t="s">
        <v>137</v>
      </c>
      <c r="AU207" s="165" t="s">
        <v>135</v>
      </c>
      <c r="AV207" s="14" t="s">
        <v>147</v>
      </c>
      <c r="AW207" s="14" t="s">
        <v>31</v>
      </c>
      <c r="AX207" s="14" t="s">
        <v>74</v>
      </c>
      <c r="AY207" s="165" t="s">
        <v>128</v>
      </c>
    </row>
    <row r="208" spans="2:65" s="12" customFormat="1">
      <c r="B208" s="149"/>
      <c r="D208" s="150" t="s">
        <v>137</v>
      </c>
      <c r="E208" s="151" t="s">
        <v>1</v>
      </c>
      <c r="F208" s="152" t="s">
        <v>246</v>
      </c>
      <c r="H208" s="153">
        <v>0.41899999999999998</v>
      </c>
      <c r="I208" s="154"/>
      <c r="L208" s="149"/>
      <c r="M208" s="155"/>
      <c r="T208" s="156"/>
      <c r="AT208" s="151" t="s">
        <v>137</v>
      </c>
      <c r="AU208" s="151" t="s">
        <v>135</v>
      </c>
      <c r="AV208" s="12" t="s">
        <v>135</v>
      </c>
      <c r="AW208" s="12" t="s">
        <v>31</v>
      </c>
      <c r="AX208" s="12" t="s">
        <v>74</v>
      </c>
      <c r="AY208" s="151" t="s">
        <v>128</v>
      </c>
    </row>
    <row r="209" spans="2:65" s="13" customFormat="1">
      <c r="B209" s="157"/>
      <c r="D209" s="150" t="s">
        <v>137</v>
      </c>
      <c r="E209" s="158" t="s">
        <v>1</v>
      </c>
      <c r="F209" s="159" t="s">
        <v>146</v>
      </c>
      <c r="H209" s="160">
        <v>2.101</v>
      </c>
      <c r="I209" s="161"/>
      <c r="L209" s="157"/>
      <c r="M209" s="162"/>
      <c r="T209" s="163"/>
      <c r="AT209" s="158" t="s">
        <v>137</v>
      </c>
      <c r="AU209" s="158" t="s">
        <v>135</v>
      </c>
      <c r="AV209" s="13" t="s">
        <v>134</v>
      </c>
      <c r="AW209" s="13" t="s">
        <v>31</v>
      </c>
      <c r="AX209" s="13" t="s">
        <v>82</v>
      </c>
      <c r="AY209" s="158" t="s">
        <v>128</v>
      </c>
    </row>
    <row r="210" spans="2:65" s="1" customFormat="1" ht="24.15" customHeight="1">
      <c r="B210" s="31"/>
      <c r="C210" s="135" t="s">
        <v>247</v>
      </c>
      <c r="D210" s="135" t="s">
        <v>130</v>
      </c>
      <c r="E210" s="136" t="s">
        <v>248</v>
      </c>
      <c r="F210" s="137" t="s">
        <v>249</v>
      </c>
      <c r="G210" s="138" t="s">
        <v>171</v>
      </c>
      <c r="H210" s="139">
        <v>21.466000000000001</v>
      </c>
      <c r="I210" s="140"/>
      <c r="J210" s="141">
        <f>ROUND(I210*H210,2)</f>
        <v>0</v>
      </c>
      <c r="K210" s="142"/>
      <c r="L210" s="31"/>
      <c r="M210" s="143" t="s">
        <v>1</v>
      </c>
      <c r="N210" s="144" t="s">
        <v>40</v>
      </c>
      <c r="P210" s="145">
        <f>O210*H210</f>
        <v>0</v>
      </c>
      <c r="Q210" s="145">
        <v>6.8100000000000001E-3</v>
      </c>
      <c r="R210" s="145">
        <f>Q210*H210</f>
        <v>0.14618346000000002</v>
      </c>
      <c r="S210" s="145">
        <v>0</v>
      </c>
      <c r="T210" s="146">
        <f>S210*H210</f>
        <v>0</v>
      </c>
      <c r="AR210" s="147" t="s">
        <v>134</v>
      </c>
      <c r="AT210" s="147" t="s">
        <v>130</v>
      </c>
      <c r="AU210" s="147" t="s">
        <v>135</v>
      </c>
      <c r="AY210" s="16" t="s">
        <v>128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6" t="s">
        <v>135</v>
      </c>
      <c r="BK210" s="148">
        <f>ROUND(I210*H210,2)</f>
        <v>0</v>
      </c>
      <c r="BL210" s="16" t="s">
        <v>134</v>
      </c>
      <c r="BM210" s="147" t="s">
        <v>250</v>
      </c>
    </row>
    <row r="211" spans="2:65" s="12" customFormat="1">
      <c r="B211" s="149"/>
      <c r="D211" s="150" t="s">
        <v>137</v>
      </c>
      <c r="E211" s="151" t="s">
        <v>1</v>
      </c>
      <c r="F211" s="152" t="s">
        <v>251</v>
      </c>
      <c r="H211" s="153">
        <v>2.13</v>
      </c>
      <c r="I211" s="154"/>
      <c r="L211" s="149"/>
      <c r="M211" s="155"/>
      <c r="T211" s="156"/>
      <c r="AT211" s="151" t="s">
        <v>137</v>
      </c>
      <c r="AU211" s="151" t="s">
        <v>135</v>
      </c>
      <c r="AV211" s="12" t="s">
        <v>135</v>
      </c>
      <c r="AW211" s="12" t="s">
        <v>31</v>
      </c>
      <c r="AX211" s="12" t="s">
        <v>74</v>
      </c>
      <c r="AY211" s="151" t="s">
        <v>128</v>
      </c>
    </row>
    <row r="212" spans="2:65" s="12" customFormat="1">
      <c r="B212" s="149"/>
      <c r="D212" s="150" t="s">
        <v>137</v>
      </c>
      <c r="E212" s="151" t="s">
        <v>1</v>
      </c>
      <c r="F212" s="152" t="s">
        <v>252</v>
      </c>
      <c r="H212" s="153">
        <v>2.4119999999999999</v>
      </c>
      <c r="I212" s="154"/>
      <c r="L212" s="149"/>
      <c r="M212" s="155"/>
      <c r="T212" s="156"/>
      <c r="AT212" s="151" t="s">
        <v>137</v>
      </c>
      <c r="AU212" s="151" t="s">
        <v>135</v>
      </c>
      <c r="AV212" s="12" t="s">
        <v>135</v>
      </c>
      <c r="AW212" s="12" t="s">
        <v>31</v>
      </c>
      <c r="AX212" s="12" t="s">
        <v>74</v>
      </c>
      <c r="AY212" s="151" t="s">
        <v>128</v>
      </c>
    </row>
    <row r="213" spans="2:65" s="12" customFormat="1">
      <c r="B213" s="149"/>
      <c r="D213" s="150" t="s">
        <v>137</v>
      </c>
      <c r="E213" s="151" t="s">
        <v>1</v>
      </c>
      <c r="F213" s="152" t="s">
        <v>253</v>
      </c>
      <c r="H213" s="153">
        <v>1.704</v>
      </c>
      <c r="I213" s="154"/>
      <c r="L213" s="149"/>
      <c r="M213" s="155"/>
      <c r="T213" s="156"/>
      <c r="AT213" s="151" t="s">
        <v>137</v>
      </c>
      <c r="AU213" s="151" t="s">
        <v>135</v>
      </c>
      <c r="AV213" s="12" t="s">
        <v>135</v>
      </c>
      <c r="AW213" s="12" t="s">
        <v>31</v>
      </c>
      <c r="AX213" s="12" t="s">
        <v>74</v>
      </c>
      <c r="AY213" s="151" t="s">
        <v>128</v>
      </c>
    </row>
    <row r="214" spans="2:65" s="12" customFormat="1">
      <c r="B214" s="149"/>
      <c r="D214" s="150" t="s">
        <v>137</v>
      </c>
      <c r="E214" s="151" t="s">
        <v>1</v>
      </c>
      <c r="F214" s="152" t="s">
        <v>254</v>
      </c>
      <c r="H214" s="153">
        <v>5.54</v>
      </c>
      <c r="I214" s="154"/>
      <c r="L214" s="149"/>
      <c r="M214" s="155"/>
      <c r="T214" s="156"/>
      <c r="AT214" s="151" t="s">
        <v>137</v>
      </c>
      <c r="AU214" s="151" t="s">
        <v>135</v>
      </c>
      <c r="AV214" s="12" t="s">
        <v>135</v>
      </c>
      <c r="AW214" s="12" t="s">
        <v>31</v>
      </c>
      <c r="AX214" s="12" t="s">
        <v>74</v>
      </c>
      <c r="AY214" s="151" t="s">
        <v>128</v>
      </c>
    </row>
    <row r="215" spans="2:65" s="12" customFormat="1">
      <c r="B215" s="149"/>
      <c r="D215" s="150" t="s">
        <v>137</v>
      </c>
      <c r="E215" s="151" t="s">
        <v>1</v>
      </c>
      <c r="F215" s="152" t="s">
        <v>255</v>
      </c>
      <c r="H215" s="153">
        <v>3.62</v>
      </c>
      <c r="I215" s="154"/>
      <c r="L215" s="149"/>
      <c r="M215" s="155"/>
      <c r="T215" s="156"/>
      <c r="AT215" s="151" t="s">
        <v>137</v>
      </c>
      <c r="AU215" s="151" t="s">
        <v>135</v>
      </c>
      <c r="AV215" s="12" t="s">
        <v>135</v>
      </c>
      <c r="AW215" s="12" t="s">
        <v>31</v>
      </c>
      <c r="AX215" s="12" t="s">
        <v>74</v>
      </c>
      <c r="AY215" s="151" t="s">
        <v>128</v>
      </c>
    </row>
    <row r="216" spans="2:65" s="12" customFormat="1">
      <c r="B216" s="149"/>
      <c r="D216" s="150" t="s">
        <v>137</v>
      </c>
      <c r="E216" s="151" t="s">
        <v>1</v>
      </c>
      <c r="F216" s="152" t="s">
        <v>256</v>
      </c>
      <c r="H216" s="153">
        <v>1.62</v>
      </c>
      <c r="I216" s="154"/>
      <c r="L216" s="149"/>
      <c r="M216" s="155"/>
      <c r="T216" s="156"/>
      <c r="AT216" s="151" t="s">
        <v>137</v>
      </c>
      <c r="AU216" s="151" t="s">
        <v>135</v>
      </c>
      <c r="AV216" s="12" t="s">
        <v>135</v>
      </c>
      <c r="AW216" s="12" t="s">
        <v>31</v>
      </c>
      <c r="AX216" s="12" t="s">
        <v>74</v>
      </c>
      <c r="AY216" s="151" t="s">
        <v>128</v>
      </c>
    </row>
    <row r="217" spans="2:65" s="14" customFormat="1">
      <c r="B217" s="164"/>
      <c r="D217" s="150" t="s">
        <v>137</v>
      </c>
      <c r="E217" s="165" t="s">
        <v>1</v>
      </c>
      <c r="F217" s="166" t="s">
        <v>218</v>
      </c>
      <c r="H217" s="167">
        <v>17.026</v>
      </c>
      <c r="I217" s="168"/>
      <c r="L217" s="164"/>
      <c r="M217" s="169"/>
      <c r="T217" s="170"/>
      <c r="AT217" s="165" t="s">
        <v>137</v>
      </c>
      <c r="AU217" s="165" t="s">
        <v>135</v>
      </c>
      <c r="AV217" s="14" t="s">
        <v>147</v>
      </c>
      <c r="AW217" s="14" t="s">
        <v>31</v>
      </c>
      <c r="AX217" s="14" t="s">
        <v>74</v>
      </c>
      <c r="AY217" s="165" t="s">
        <v>128</v>
      </c>
    </row>
    <row r="218" spans="2:65" s="12" customFormat="1">
      <c r="B218" s="149"/>
      <c r="D218" s="150" t="s">
        <v>137</v>
      </c>
      <c r="E218" s="151" t="s">
        <v>1</v>
      </c>
      <c r="F218" s="152" t="s">
        <v>257</v>
      </c>
      <c r="H218" s="153">
        <v>4.4400000000000004</v>
      </c>
      <c r="I218" s="154"/>
      <c r="L218" s="149"/>
      <c r="M218" s="155"/>
      <c r="T218" s="156"/>
      <c r="AT218" s="151" t="s">
        <v>137</v>
      </c>
      <c r="AU218" s="151" t="s">
        <v>135</v>
      </c>
      <c r="AV218" s="12" t="s">
        <v>135</v>
      </c>
      <c r="AW218" s="12" t="s">
        <v>31</v>
      </c>
      <c r="AX218" s="12" t="s">
        <v>74</v>
      </c>
      <c r="AY218" s="151" t="s">
        <v>128</v>
      </c>
    </row>
    <row r="219" spans="2:65" s="13" customFormat="1">
      <c r="B219" s="157"/>
      <c r="D219" s="150" t="s">
        <v>137</v>
      </c>
      <c r="E219" s="158" t="s">
        <v>1</v>
      </c>
      <c r="F219" s="159" t="s">
        <v>146</v>
      </c>
      <c r="H219" s="160">
        <v>21.466000000000001</v>
      </c>
      <c r="I219" s="161"/>
      <c r="L219" s="157"/>
      <c r="M219" s="162"/>
      <c r="T219" s="163"/>
      <c r="AT219" s="158" t="s">
        <v>137</v>
      </c>
      <c r="AU219" s="158" t="s">
        <v>135</v>
      </c>
      <c r="AV219" s="13" t="s">
        <v>134</v>
      </c>
      <c r="AW219" s="13" t="s">
        <v>31</v>
      </c>
      <c r="AX219" s="13" t="s">
        <v>82</v>
      </c>
      <c r="AY219" s="158" t="s">
        <v>128</v>
      </c>
    </row>
    <row r="220" spans="2:65" s="1" customFormat="1" ht="24.15" customHeight="1">
      <c r="B220" s="31"/>
      <c r="C220" s="135" t="s">
        <v>258</v>
      </c>
      <c r="D220" s="135" t="s">
        <v>130</v>
      </c>
      <c r="E220" s="136" t="s">
        <v>259</v>
      </c>
      <c r="F220" s="137" t="s">
        <v>260</v>
      </c>
      <c r="G220" s="138" t="s">
        <v>171</v>
      </c>
      <c r="H220" s="139">
        <v>21.466000000000001</v>
      </c>
      <c r="I220" s="140"/>
      <c r="J220" s="141">
        <f>ROUND(I220*H220,2)</f>
        <v>0</v>
      </c>
      <c r="K220" s="142"/>
      <c r="L220" s="31"/>
      <c r="M220" s="143" t="s">
        <v>1</v>
      </c>
      <c r="N220" s="144" t="s">
        <v>40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134</v>
      </c>
      <c r="AT220" s="147" t="s">
        <v>130</v>
      </c>
      <c r="AU220" s="147" t="s">
        <v>135</v>
      </c>
      <c r="AY220" s="16" t="s">
        <v>128</v>
      </c>
      <c r="BE220" s="148">
        <f>IF(N220="základná",J220,0)</f>
        <v>0</v>
      </c>
      <c r="BF220" s="148">
        <f>IF(N220="znížená",J220,0)</f>
        <v>0</v>
      </c>
      <c r="BG220" s="148">
        <f>IF(N220="zákl. prenesená",J220,0)</f>
        <v>0</v>
      </c>
      <c r="BH220" s="148">
        <f>IF(N220="zníž. prenesená",J220,0)</f>
        <v>0</v>
      </c>
      <c r="BI220" s="148">
        <f>IF(N220="nulová",J220,0)</f>
        <v>0</v>
      </c>
      <c r="BJ220" s="16" t="s">
        <v>135</v>
      </c>
      <c r="BK220" s="148">
        <f>ROUND(I220*H220,2)</f>
        <v>0</v>
      </c>
      <c r="BL220" s="16" t="s">
        <v>134</v>
      </c>
      <c r="BM220" s="147" t="s">
        <v>261</v>
      </c>
    </row>
    <row r="221" spans="2:65" s="1" customFormat="1" ht="16.5" customHeight="1">
      <c r="B221" s="31"/>
      <c r="C221" s="135" t="s">
        <v>7</v>
      </c>
      <c r="D221" s="135" t="s">
        <v>130</v>
      </c>
      <c r="E221" s="136" t="s">
        <v>262</v>
      </c>
      <c r="F221" s="137" t="s">
        <v>263</v>
      </c>
      <c r="G221" s="138" t="s">
        <v>181</v>
      </c>
      <c r="H221" s="139">
        <v>0.32</v>
      </c>
      <c r="I221" s="140"/>
      <c r="J221" s="141">
        <f>ROUND(I221*H221,2)</f>
        <v>0</v>
      </c>
      <c r="K221" s="142"/>
      <c r="L221" s="31"/>
      <c r="M221" s="143" t="s">
        <v>1</v>
      </c>
      <c r="N221" s="144" t="s">
        <v>40</v>
      </c>
      <c r="P221" s="145">
        <f>O221*H221</f>
        <v>0</v>
      </c>
      <c r="Q221" s="145">
        <v>1.01144973</v>
      </c>
      <c r="R221" s="145">
        <f>Q221*H221</f>
        <v>0.32366391360000002</v>
      </c>
      <c r="S221" s="145">
        <v>0</v>
      </c>
      <c r="T221" s="146">
        <f>S221*H221</f>
        <v>0</v>
      </c>
      <c r="AR221" s="147" t="s">
        <v>134</v>
      </c>
      <c r="AT221" s="147" t="s">
        <v>130</v>
      </c>
      <c r="AU221" s="147" t="s">
        <v>135</v>
      </c>
      <c r="AY221" s="16" t="s">
        <v>128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6" t="s">
        <v>135</v>
      </c>
      <c r="BK221" s="148">
        <f>ROUND(I221*H221,2)</f>
        <v>0</v>
      </c>
      <c r="BL221" s="16" t="s">
        <v>134</v>
      </c>
      <c r="BM221" s="147" t="s">
        <v>264</v>
      </c>
    </row>
    <row r="222" spans="2:65" s="1" customFormat="1" ht="33" customHeight="1">
      <c r="B222" s="31"/>
      <c r="C222" s="135" t="s">
        <v>265</v>
      </c>
      <c r="D222" s="135" t="s">
        <v>130</v>
      </c>
      <c r="E222" s="136" t="s">
        <v>266</v>
      </c>
      <c r="F222" s="137" t="s">
        <v>267</v>
      </c>
      <c r="G222" s="138" t="s">
        <v>133</v>
      </c>
      <c r="H222" s="139">
        <v>0.308</v>
      </c>
      <c r="I222" s="140"/>
      <c r="J222" s="141">
        <f>ROUND(I222*H222,2)</f>
        <v>0</v>
      </c>
      <c r="K222" s="142"/>
      <c r="L222" s="31"/>
      <c r="M222" s="143" t="s">
        <v>1</v>
      </c>
      <c r="N222" s="144" t="s">
        <v>40</v>
      </c>
      <c r="P222" s="145">
        <f>O222*H222</f>
        <v>0</v>
      </c>
      <c r="Q222" s="145">
        <v>2.4017599999999999</v>
      </c>
      <c r="R222" s="145">
        <f>Q222*H222</f>
        <v>0.73974207999999997</v>
      </c>
      <c r="S222" s="145">
        <v>0</v>
      </c>
      <c r="T222" s="146">
        <f>S222*H222</f>
        <v>0</v>
      </c>
      <c r="AR222" s="147" t="s">
        <v>134</v>
      </c>
      <c r="AT222" s="147" t="s">
        <v>130</v>
      </c>
      <c r="AU222" s="147" t="s">
        <v>135</v>
      </c>
      <c r="AY222" s="16" t="s">
        <v>128</v>
      </c>
      <c r="BE222" s="148">
        <f>IF(N222="základná",J222,0)</f>
        <v>0</v>
      </c>
      <c r="BF222" s="148">
        <f>IF(N222="znížená",J222,0)</f>
        <v>0</v>
      </c>
      <c r="BG222" s="148">
        <f>IF(N222="zákl. prenesená",J222,0)</f>
        <v>0</v>
      </c>
      <c r="BH222" s="148">
        <f>IF(N222="zníž. prenesená",J222,0)</f>
        <v>0</v>
      </c>
      <c r="BI222" s="148">
        <f>IF(N222="nulová",J222,0)</f>
        <v>0</v>
      </c>
      <c r="BJ222" s="16" t="s">
        <v>135</v>
      </c>
      <c r="BK222" s="148">
        <f>ROUND(I222*H222,2)</f>
        <v>0</v>
      </c>
      <c r="BL222" s="16" t="s">
        <v>134</v>
      </c>
      <c r="BM222" s="147" t="s">
        <v>268</v>
      </c>
    </row>
    <row r="223" spans="2:65" s="12" customFormat="1">
      <c r="B223" s="149"/>
      <c r="D223" s="150" t="s">
        <v>137</v>
      </c>
      <c r="E223" s="151" t="s">
        <v>1</v>
      </c>
      <c r="F223" s="152" t="s">
        <v>269</v>
      </c>
      <c r="H223" s="153">
        <v>0.308</v>
      </c>
      <c r="I223" s="154"/>
      <c r="L223" s="149"/>
      <c r="M223" s="155"/>
      <c r="T223" s="156"/>
      <c r="AT223" s="151" t="s">
        <v>137</v>
      </c>
      <c r="AU223" s="151" t="s">
        <v>135</v>
      </c>
      <c r="AV223" s="12" t="s">
        <v>135</v>
      </c>
      <c r="AW223" s="12" t="s">
        <v>31</v>
      </c>
      <c r="AX223" s="12" t="s">
        <v>82</v>
      </c>
      <c r="AY223" s="151" t="s">
        <v>128</v>
      </c>
    </row>
    <row r="224" spans="2:65" s="1" customFormat="1" ht="24.15" customHeight="1">
      <c r="B224" s="31"/>
      <c r="C224" s="135" t="s">
        <v>270</v>
      </c>
      <c r="D224" s="135" t="s">
        <v>130</v>
      </c>
      <c r="E224" s="136" t="s">
        <v>271</v>
      </c>
      <c r="F224" s="137" t="s">
        <v>272</v>
      </c>
      <c r="G224" s="138" t="s">
        <v>171</v>
      </c>
      <c r="H224" s="139">
        <v>4.08</v>
      </c>
      <c r="I224" s="140"/>
      <c r="J224" s="141">
        <f>ROUND(I224*H224,2)</f>
        <v>0</v>
      </c>
      <c r="K224" s="142"/>
      <c r="L224" s="31"/>
      <c r="M224" s="143" t="s">
        <v>1</v>
      </c>
      <c r="N224" s="144" t="s">
        <v>40</v>
      </c>
      <c r="P224" s="145">
        <f>O224*H224</f>
        <v>0</v>
      </c>
      <c r="Q224" s="145">
        <v>1.7899999999999999E-3</v>
      </c>
      <c r="R224" s="145">
        <f>Q224*H224</f>
        <v>7.3032000000000001E-3</v>
      </c>
      <c r="S224" s="145">
        <v>0</v>
      </c>
      <c r="T224" s="146">
        <f>S224*H224</f>
        <v>0</v>
      </c>
      <c r="AR224" s="147" t="s">
        <v>134</v>
      </c>
      <c r="AT224" s="147" t="s">
        <v>130</v>
      </c>
      <c r="AU224" s="147" t="s">
        <v>135</v>
      </c>
      <c r="AY224" s="16" t="s">
        <v>128</v>
      </c>
      <c r="BE224" s="148">
        <f>IF(N224="základná",J224,0)</f>
        <v>0</v>
      </c>
      <c r="BF224" s="148">
        <f>IF(N224="znížená",J224,0)</f>
        <v>0</v>
      </c>
      <c r="BG224" s="148">
        <f>IF(N224="zákl. prenesená",J224,0)</f>
        <v>0</v>
      </c>
      <c r="BH224" s="148">
        <f>IF(N224="zníž. prenesená",J224,0)</f>
        <v>0</v>
      </c>
      <c r="BI224" s="148">
        <f>IF(N224="nulová",J224,0)</f>
        <v>0</v>
      </c>
      <c r="BJ224" s="16" t="s">
        <v>135</v>
      </c>
      <c r="BK224" s="148">
        <f>ROUND(I224*H224,2)</f>
        <v>0</v>
      </c>
      <c r="BL224" s="16" t="s">
        <v>134</v>
      </c>
      <c r="BM224" s="147" t="s">
        <v>273</v>
      </c>
    </row>
    <row r="225" spans="2:65" s="12" customFormat="1">
      <c r="B225" s="149"/>
      <c r="D225" s="150" t="s">
        <v>137</v>
      </c>
      <c r="E225" s="151" t="s">
        <v>1</v>
      </c>
      <c r="F225" s="152" t="s">
        <v>274</v>
      </c>
      <c r="H225" s="153">
        <v>4.08</v>
      </c>
      <c r="I225" s="154"/>
      <c r="L225" s="149"/>
      <c r="M225" s="155"/>
      <c r="T225" s="156"/>
      <c r="AT225" s="151" t="s">
        <v>137</v>
      </c>
      <c r="AU225" s="151" t="s">
        <v>135</v>
      </c>
      <c r="AV225" s="12" t="s">
        <v>135</v>
      </c>
      <c r="AW225" s="12" t="s">
        <v>31</v>
      </c>
      <c r="AX225" s="12" t="s">
        <v>82</v>
      </c>
      <c r="AY225" s="151" t="s">
        <v>128</v>
      </c>
    </row>
    <row r="226" spans="2:65" s="1" customFormat="1" ht="24.15" customHeight="1">
      <c r="B226" s="31"/>
      <c r="C226" s="135" t="s">
        <v>275</v>
      </c>
      <c r="D226" s="135" t="s">
        <v>130</v>
      </c>
      <c r="E226" s="136" t="s">
        <v>276</v>
      </c>
      <c r="F226" s="137" t="s">
        <v>277</v>
      </c>
      <c r="G226" s="138" t="s">
        <v>171</v>
      </c>
      <c r="H226" s="139">
        <v>4.08</v>
      </c>
      <c r="I226" s="140"/>
      <c r="J226" s="141">
        <f>ROUND(I226*H226,2)</f>
        <v>0</v>
      </c>
      <c r="K226" s="142"/>
      <c r="L226" s="31"/>
      <c r="M226" s="143" t="s">
        <v>1</v>
      </c>
      <c r="N226" s="144" t="s">
        <v>40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134</v>
      </c>
      <c r="AT226" s="147" t="s">
        <v>130</v>
      </c>
      <c r="AU226" s="147" t="s">
        <v>135</v>
      </c>
      <c r="AY226" s="16" t="s">
        <v>128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6" t="s">
        <v>135</v>
      </c>
      <c r="BK226" s="148">
        <f>ROUND(I226*H226,2)</f>
        <v>0</v>
      </c>
      <c r="BL226" s="16" t="s">
        <v>134</v>
      </c>
      <c r="BM226" s="147" t="s">
        <v>278</v>
      </c>
    </row>
    <row r="227" spans="2:65" s="1" customFormat="1" ht="24.15" customHeight="1">
      <c r="B227" s="31"/>
      <c r="C227" s="135" t="s">
        <v>279</v>
      </c>
      <c r="D227" s="135" t="s">
        <v>130</v>
      </c>
      <c r="E227" s="136" t="s">
        <v>280</v>
      </c>
      <c r="F227" s="137" t="s">
        <v>281</v>
      </c>
      <c r="G227" s="138" t="s">
        <v>181</v>
      </c>
      <c r="H227" s="139">
        <v>0.06</v>
      </c>
      <c r="I227" s="140"/>
      <c r="J227" s="141">
        <f>ROUND(I227*H227,2)</f>
        <v>0</v>
      </c>
      <c r="K227" s="142"/>
      <c r="L227" s="31"/>
      <c r="M227" s="143" t="s">
        <v>1</v>
      </c>
      <c r="N227" s="144" t="s">
        <v>40</v>
      </c>
      <c r="P227" s="145">
        <f>O227*H227</f>
        <v>0</v>
      </c>
      <c r="Q227" s="145">
        <v>1.0195295</v>
      </c>
      <c r="R227" s="145">
        <f>Q227*H227</f>
        <v>6.1171769999999993E-2</v>
      </c>
      <c r="S227" s="145">
        <v>0</v>
      </c>
      <c r="T227" s="146">
        <f>S227*H227</f>
        <v>0</v>
      </c>
      <c r="AR227" s="147" t="s">
        <v>134</v>
      </c>
      <c r="AT227" s="147" t="s">
        <v>130</v>
      </c>
      <c r="AU227" s="147" t="s">
        <v>135</v>
      </c>
      <c r="AY227" s="16" t="s">
        <v>128</v>
      </c>
      <c r="BE227" s="148">
        <f>IF(N227="základná",J227,0)</f>
        <v>0</v>
      </c>
      <c r="BF227" s="148">
        <f>IF(N227="znížená",J227,0)</f>
        <v>0</v>
      </c>
      <c r="BG227" s="148">
        <f>IF(N227="zákl. prenesená",J227,0)</f>
        <v>0</v>
      </c>
      <c r="BH227" s="148">
        <f>IF(N227="zníž. prenesená",J227,0)</f>
        <v>0</v>
      </c>
      <c r="BI227" s="148">
        <f>IF(N227="nulová",J227,0)</f>
        <v>0</v>
      </c>
      <c r="BJ227" s="16" t="s">
        <v>135</v>
      </c>
      <c r="BK227" s="148">
        <f>ROUND(I227*H227,2)</f>
        <v>0</v>
      </c>
      <c r="BL227" s="16" t="s">
        <v>134</v>
      </c>
      <c r="BM227" s="147" t="s">
        <v>282</v>
      </c>
    </row>
    <row r="228" spans="2:65" s="1" customFormat="1" ht="24.15" customHeight="1">
      <c r="B228" s="31"/>
      <c r="C228" s="135" t="s">
        <v>283</v>
      </c>
      <c r="D228" s="135" t="s">
        <v>130</v>
      </c>
      <c r="E228" s="136" t="s">
        <v>284</v>
      </c>
      <c r="F228" s="137" t="s">
        <v>285</v>
      </c>
      <c r="G228" s="138" t="s">
        <v>171</v>
      </c>
      <c r="H228" s="139">
        <v>57.929000000000002</v>
      </c>
      <c r="I228" s="140"/>
      <c r="J228" s="141">
        <f>ROUND(I228*H228,2)</f>
        <v>0</v>
      </c>
      <c r="K228" s="142"/>
      <c r="L228" s="31"/>
      <c r="M228" s="143" t="s">
        <v>1</v>
      </c>
      <c r="N228" s="144" t="s">
        <v>40</v>
      </c>
      <c r="P228" s="145">
        <f>O228*H228</f>
        <v>0</v>
      </c>
      <c r="Q228" s="145">
        <v>0.10428</v>
      </c>
      <c r="R228" s="145">
        <f>Q228*H228</f>
        <v>6.0408361199999998</v>
      </c>
      <c r="S228" s="145">
        <v>0</v>
      </c>
      <c r="T228" s="146">
        <f>S228*H228</f>
        <v>0</v>
      </c>
      <c r="AR228" s="147" t="s">
        <v>134</v>
      </c>
      <c r="AT228" s="147" t="s">
        <v>130</v>
      </c>
      <c r="AU228" s="147" t="s">
        <v>135</v>
      </c>
      <c r="AY228" s="16" t="s">
        <v>128</v>
      </c>
      <c r="BE228" s="148">
        <f>IF(N228="základná",J228,0)</f>
        <v>0</v>
      </c>
      <c r="BF228" s="148">
        <f>IF(N228="znížená",J228,0)</f>
        <v>0</v>
      </c>
      <c r="BG228" s="148">
        <f>IF(N228="zákl. prenesená",J228,0)</f>
        <v>0</v>
      </c>
      <c r="BH228" s="148">
        <f>IF(N228="zníž. prenesená",J228,0)</f>
        <v>0</v>
      </c>
      <c r="BI228" s="148">
        <f>IF(N228="nulová",J228,0)</f>
        <v>0</v>
      </c>
      <c r="BJ228" s="16" t="s">
        <v>135</v>
      </c>
      <c r="BK228" s="148">
        <f>ROUND(I228*H228,2)</f>
        <v>0</v>
      </c>
      <c r="BL228" s="16" t="s">
        <v>134</v>
      </c>
      <c r="BM228" s="147" t="s">
        <v>286</v>
      </c>
    </row>
    <row r="229" spans="2:65" s="12" customFormat="1">
      <c r="B229" s="149"/>
      <c r="D229" s="150" t="s">
        <v>137</v>
      </c>
      <c r="E229" s="151" t="s">
        <v>1</v>
      </c>
      <c r="F229" s="152" t="s">
        <v>287</v>
      </c>
      <c r="H229" s="153">
        <v>11.353999999999999</v>
      </c>
      <c r="I229" s="154"/>
      <c r="L229" s="149"/>
      <c r="M229" s="155"/>
      <c r="T229" s="156"/>
      <c r="AT229" s="151" t="s">
        <v>137</v>
      </c>
      <c r="AU229" s="151" t="s">
        <v>135</v>
      </c>
      <c r="AV229" s="12" t="s">
        <v>135</v>
      </c>
      <c r="AW229" s="12" t="s">
        <v>31</v>
      </c>
      <c r="AX229" s="12" t="s">
        <v>74</v>
      </c>
      <c r="AY229" s="151" t="s">
        <v>128</v>
      </c>
    </row>
    <row r="230" spans="2:65" s="12" customFormat="1">
      <c r="B230" s="149"/>
      <c r="D230" s="150" t="s">
        <v>137</v>
      </c>
      <c r="E230" s="151" t="s">
        <v>1</v>
      </c>
      <c r="F230" s="152" t="s">
        <v>288</v>
      </c>
      <c r="H230" s="153">
        <v>7.15</v>
      </c>
      <c r="I230" s="154"/>
      <c r="L230" s="149"/>
      <c r="M230" s="155"/>
      <c r="T230" s="156"/>
      <c r="AT230" s="151" t="s">
        <v>137</v>
      </c>
      <c r="AU230" s="151" t="s">
        <v>135</v>
      </c>
      <c r="AV230" s="12" t="s">
        <v>135</v>
      </c>
      <c r="AW230" s="12" t="s">
        <v>31</v>
      </c>
      <c r="AX230" s="12" t="s">
        <v>74</v>
      </c>
      <c r="AY230" s="151" t="s">
        <v>128</v>
      </c>
    </row>
    <row r="231" spans="2:65" s="14" customFormat="1">
      <c r="B231" s="164"/>
      <c r="D231" s="150" t="s">
        <v>137</v>
      </c>
      <c r="E231" s="165" t="s">
        <v>1</v>
      </c>
      <c r="F231" s="166" t="s">
        <v>218</v>
      </c>
      <c r="H231" s="167">
        <v>18.504000000000001</v>
      </c>
      <c r="I231" s="168"/>
      <c r="L231" s="164"/>
      <c r="M231" s="169"/>
      <c r="T231" s="170"/>
      <c r="AT231" s="165" t="s">
        <v>137</v>
      </c>
      <c r="AU231" s="165" t="s">
        <v>135</v>
      </c>
      <c r="AV231" s="14" t="s">
        <v>147</v>
      </c>
      <c r="AW231" s="14" t="s">
        <v>31</v>
      </c>
      <c r="AX231" s="14" t="s">
        <v>74</v>
      </c>
      <c r="AY231" s="165" t="s">
        <v>128</v>
      </c>
    </row>
    <row r="232" spans="2:65" s="12" customFormat="1">
      <c r="B232" s="149"/>
      <c r="D232" s="150" t="s">
        <v>137</v>
      </c>
      <c r="E232" s="151" t="s">
        <v>1</v>
      </c>
      <c r="F232" s="152" t="s">
        <v>289</v>
      </c>
      <c r="H232" s="153">
        <v>13.865</v>
      </c>
      <c r="I232" s="154"/>
      <c r="L232" s="149"/>
      <c r="M232" s="155"/>
      <c r="T232" s="156"/>
      <c r="AT232" s="151" t="s">
        <v>137</v>
      </c>
      <c r="AU232" s="151" t="s">
        <v>135</v>
      </c>
      <c r="AV232" s="12" t="s">
        <v>135</v>
      </c>
      <c r="AW232" s="12" t="s">
        <v>31</v>
      </c>
      <c r="AX232" s="12" t="s">
        <v>74</v>
      </c>
      <c r="AY232" s="151" t="s">
        <v>128</v>
      </c>
    </row>
    <row r="233" spans="2:65" s="12" customFormat="1">
      <c r="B233" s="149"/>
      <c r="D233" s="150" t="s">
        <v>137</v>
      </c>
      <c r="E233" s="151" t="s">
        <v>1</v>
      </c>
      <c r="F233" s="152" t="s">
        <v>290</v>
      </c>
      <c r="H233" s="153">
        <v>10.4</v>
      </c>
      <c r="I233" s="154"/>
      <c r="L233" s="149"/>
      <c r="M233" s="155"/>
      <c r="T233" s="156"/>
      <c r="AT233" s="151" t="s">
        <v>137</v>
      </c>
      <c r="AU233" s="151" t="s">
        <v>135</v>
      </c>
      <c r="AV233" s="12" t="s">
        <v>135</v>
      </c>
      <c r="AW233" s="12" t="s">
        <v>31</v>
      </c>
      <c r="AX233" s="12" t="s">
        <v>74</v>
      </c>
      <c r="AY233" s="151" t="s">
        <v>128</v>
      </c>
    </row>
    <row r="234" spans="2:65" s="12" customFormat="1">
      <c r="B234" s="149"/>
      <c r="D234" s="150" t="s">
        <v>137</v>
      </c>
      <c r="E234" s="151" t="s">
        <v>1</v>
      </c>
      <c r="F234" s="152" t="s">
        <v>291</v>
      </c>
      <c r="H234" s="153">
        <v>15.16</v>
      </c>
      <c r="I234" s="154"/>
      <c r="L234" s="149"/>
      <c r="M234" s="155"/>
      <c r="T234" s="156"/>
      <c r="AT234" s="151" t="s">
        <v>137</v>
      </c>
      <c r="AU234" s="151" t="s">
        <v>135</v>
      </c>
      <c r="AV234" s="12" t="s">
        <v>135</v>
      </c>
      <c r="AW234" s="12" t="s">
        <v>31</v>
      </c>
      <c r="AX234" s="12" t="s">
        <v>74</v>
      </c>
      <c r="AY234" s="151" t="s">
        <v>128</v>
      </c>
    </row>
    <row r="235" spans="2:65" s="14" customFormat="1">
      <c r="B235" s="164"/>
      <c r="D235" s="150" t="s">
        <v>137</v>
      </c>
      <c r="E235" s="165" t="s">
        <v>1</v>
      </c>
      <c r="F235" s="166" t="s">
        <v>218</v>
      </c>
      <c r="H235" s="167">
        <v>39.424999999999997</v>
      </c>
      <c r="I235" s="168"/>
      <c r="L235" s="164"/>
      <c r="M235" s="169"/>
      <c r="T235" s="170"/>
      <c r="AT235" s="165" t="s">
        <v>137</v>
      </c>
      <c r="AU235" s="165" t="s">
        <v>135</v>
      </c>
      <c r="AV235" s="14" t="s">
        <v>147</v>
      </c>
      <c r="AW235" s="14" t="s">
        <v>31</v>
      </c>
      <c r="AX235" s="14" t="s">
        <v>74</v>
      </c>
      <c r="AY235" s="165" t="s">
        <v>128</v>
      </c>
    </row>
    <row r="236" spans="2:65" s="13" customFormat="1">
      <c r="B236" s="157"/>
      <c r="D236" s="150" t="s">
        <v>137</v>
      </c>
      <c r="E236" s="158" t="s">
        <v>1</v>
      </c>
      <c r="F236" s="159" t="s">
        <v>146</v>
      </c>
      <c r="H236" s="160">
        <v>57.929000000000002</v>
      </c>
      <c r="I236" s="161"/>
      <c r="L236" s="157"/>
      <c r="M236" s="162"/>
      <c r="T236" s="163"/>
      <c r="AT236" s="158" t="s">
        <v>137</v>
      </c>
      <c r="AU236" s="158" t="s">
        <v>135</v>
      </c>
      <c r="AV236" s="13" t="s">
        <v>134</v>
      </c>
      <c r="AW236" s="13" t="s">
        <v>31</v>
      </c>
      <c r="AX236" s="13" t="s">
        <v>82</v>
      </c>
      <c r="AY236" s="158" t="s">
        <v>128</v>
      </c>
    </row>
    <row r="237" spans="2:65" s="11" customFormat="1" ht="22.85" customHeight="1">
      <c r="B237" s="124"/>
      <c r="D237" s="125" t="s">
        <v>73</v>
      </c>
      <c r="E237" s="133" t="s">
        <v>134</v>
      </c>
      <c r="F237" s="133" t="s">
        <v>292</v>
      </c>
      <c r="I237" s="127"/>
      <c r="J237" s="134">
        <f>BK237</f>
        <v>0</v>
      </c>
      <c r="L237" s="124"/>
      <c r="M237" s="128"/>
      <c r="P237" s="129">
        <f>SUM(P238:P277)</f>
        <v>0</v>
      </c>
      <c r="R237" s="129">
        <f>SUM(R238:R277)</f>
        <v>37.544881493500007</v>
      </c>
      <c r="T237" s="130">
        <f>SUM(T238:T277)</f>
        <v>0</v>
      </c>
      <c r="AR237" s="125" t="s">
        <v>82</v>
      </c>
      <c r="AT237" s="131" t="s">
        <v>73</v>
      </c>
      <c r="AU237" s="131" t="s">
        <v>82</v>
      </c>
      <c r="AY237" s="125" t="s">
        <v>128</v>
      </c>
      <c r="BK237" s="132">
        <f>SUM(BK238:BK277)</f>
        <v>0</v>
      </c>
    </row>
    <row r="238" spans="2:65" s="1" customFormat="1" ht="24.15" customHeight="1">
      <c r="B238" s="31"/>
      <c r="C238" s="135" t="s">
        <v>293</v>
      </c>
      <c r="D238" s="135" t="s">
        <v>130</v>
      </c>
      <c r="E238" s="136" t="s">
        <v>294</v>
      </c>
      <c r="F238" s="137" t="s">
        <v>295</v>
      </c>
      <c r="G238" s="138" t="s">
        <v>133</v>
      </c>
      <c r="H238" s="139">
        <v>8.6850000000000005</v>
      </c>
      <c r="I238" s="140"/>
      <c r="J238" s="141">
        <f>ROUND(I238*H238,2)</f>
        <v>0</v>
      </c>
      <c r="K238" s="142"/>
      <c r="L238" s="31"/>
      <c r="M238" s="143" t="s">
        <v>1</v>
      </c>
      <c r="N238" s="144" t="s">
        <v>40</v>
      </c>
      <c r="P238" s="145">
        <f>O238*H238</f>
        <v>0</v>
      </c>
      <c r="Q238" s="145">
        <v>2.4018999999999999</v>
      </c>
      <c r="R238" s="145">
        <f>Q238*H238</f>
        <v>20.860501500000002</v>
      </c>
      <c r="S238" s="145">
        <v>0</v>
      </c>
      <c r="T238" s="146">
        <f>S238*H238</f>
        <v>0</v>
      </c>
      <c r="AR238" s="147" t="s">
        <v>134</v>
      </c>
      <c r="AT238" s="147" t="s">
        <v>130</v>
      </c>
      <c r="AU238" s="147" t="s">
        <v>135</v>
      </c>
      <c r="AY238" s="16" t="s">
        <v>128</v>
      </c>
      <c r="BE238" s="148">
        <f>IF(N238="základná",J238,0)</f>
        <v>0</v>
      </c>
      <c r="BF238" s="148">
        <f>IF(N238="znížená",J238,0)</f>
        <v>0</v>
      </c>
      <c r="BG238" s="148">
        <f>IF(N238="zákl. prenesená",J238,0)</f>
        <v>0</v>
      </c>
      <c r="BH238" s="148">
        <f>IF(N238="zníž. prenesená",J238,0)</f>
        <v>0</v>
      </c>
      <c r="BI238" s="148">
        <f>IF(N238="nulová",J238,0)</f>
        <v>0</v>
      </c>
      <c r="BJ238" s="16" t="s">
        <v>135</v>
      </c>
      <c r="BK238" s="148">
        <f>ROUND(I238*H238,2)</f>
        <v>0</v>
      </c>
      <c r="BL238" s="16" t="s">
        <v>134</v>
      </c>
      <c r="BM238" s="147" t="s">
        <v>296</v>
      </c>
    </row>
    <row r="239" spans="2:65" s="12" customFormat="1">
      <c r="B239" s="149"/>
      <c r="D239" s="150" t="s">
        <v>137</v>
      </c>
      <c r="E239" s="151" t="s">
        <v>1</v>
      </c>
      <c r="F239" s="152" t="s">
        <v>297</v>
      </c>
      <c r="H239" s="153">
        <v>8.6850000000000005</v>
      </c>
      <c r="I239" s="154"/>
      <c r="L239" s="149"/>
      <c r="M239" s="155"/>
      <c r="T239" s="156"/>
      <c r="AT239" s="151" t="s">
        <v>137</v>
      </c>
      <c r="AU239" s="151" t="s">
        <v>135</v>
      </c>
      <c r="AV239" s="12" t="s">
        <v>135</v>
      </c>
      <c r="AW239" s="12" t="s">
        <v>31</v>
      </c>
      <c r="AX239" s="12" t="s">
        <v>82</v>
      </c>
      <c r="AY239" s="151" t="s">
        <v>128</v>
      </c>
    </row>
    <row r="240" spans="2:65" s="1" customFormat="1" ht="16.5" customHeight="1">
      <c r="B240" s="31"/>
      <c r="C240" s="135" t="s">
        <v>298</v>
      </c>
      <c r="D240" s="135" t="s">
        <v>130</v>
      </c>
      <c r="E240" s="136" t="s">
        <v>299</v>
      </c>
      <c r="F240" s="137" t="s">
        <v>300</v>
      </c>
      <c r="G240" s="138" t="s">
        <v>171</v>
      </c>
      <c r="H240" s="139">
        <v>47.258000000000003</v>
      </c>
      <c r="I240" s="140"/>
      <c r="J240" s="141">
        <f>ROUND(I240*H240,2)</f>
        <v>0</v>
      </c>
      <c r="K240" s="142"/>
      <c r="L240" s="31"/>
      <c r="M240" s="143" t="s">
        <v>1</v>
      </c>
      <c r="N240" s="144" t="s">
        <v>40</v>
      </c>
      <c r="P240" s="145">
        <f>O240*H240</f>
        <v>0</v>
      </c>
      <c r="Q240" s="145">
        <v>1.8600000000000001E-3</v>
      </c>
      <c r="R240" s="145">
        <f>Q240*H240</f>
        <v>8.7899880000000014E-2</v>
      </c>
      <c r="S240" s="145">
        <v>0</v>
      </c>
      <c r="T240" s="146">
        <f>S240*H240</f>
        <v>0</v>
      </c>
      <c r="AR240" s="147" t="s">
        <v>134</v>
      </c>
      <c r="AT240" s="147" t="s">
        <v>130</v>
      </c>
      <c r="AU240" s="147" t="s">
        <v>135</v>
      </c>
      <c r="AY240" s="16" t="s">
        <v>128</v>
      </c>
      <c r="BE240" s="148">
        <f>IF(N240="základná",J240,0)</f>
        <v>0</v>
      </c>
      <c r="BF240" s="148">
        <f>IF(N240="znížená",J240,0)</f>
        <v>0</v>
      </c>
      <c r="BG240" s="148">
        <f>IF(N240="zákl. prenesená",J240,0)</f>
        <v>0</v>
      </c>
      <c r="BH240" s="148">
        <f>IF(N240="zníž. prenesená",J240,0)</f>
        <v>0</v>
      </c>
      <c r="BI240" s="148">
        <f>IF(N240="nulová",J240,0)</f>
        <v>0</v>
      </c>
      <c r="BJ240" s="16" t="s">
        <v>135</v>
      </c>
      <c r="BK240" s="148">
        <f>ROUND(I240*H240,2)</f>
        <v>0</v>
      </c>
      <c r="BL240" s="16" t="s">
        <v>134</v>
      </c>
      <c r="BM240" s="147" t="s">
        <v>301</v>
      </c>
    </row>
    <row r="241" spans="2:65" s="12" customFormat="1">
      <c r="B241" s="149"/>
      <c r="D241" s="150" t="s">
        <v>137</v>
      </c>
      <c r="E241" s="151" t="s">
        <v>1</v>
      </c>
      <c r="F241" s="152" t="s">
        <v>302</v>
      </c>
      <c r="H241" s="153">
        <v>47.258000000000003</v>
      </c>
      <c r="I241" s="154"/>
      <c r="L241" s="149"/>
      <c r="M241" s="155"/>
      <c r="T241" s="156"/>
      <c r="AT241" s="151" t="s">
        <v>137</v>
      </c>
      <c r="AU241" s="151" t="s">
        <v>135</v>
      </c>
      <c r="AV241" s="12" t="s">
        <v>135</v>
      </c>
      <c r="AW241" s="12" t="s">
        <v>31</v>
      </c>
      <c r="AX241" s="12" t="s">
        <v>82</v>
      </c>
      <c r="AY241" s="151" t="s">
        <v>128</v>
      </c>
    </row>
    <row r="242" spans="2:65" s="1" customFormat="1" ht="16.5" customHeight="1">
      <c r="B242" s="31"/>
      <c r="C242" s="135" t="s">
        <v>303</v>
      </c>
      <c r="D242" s="135" t="s">
        <v>130</v>
      </c>
      <c r="E242" s="136" t="s">
        <v>304</v>
      </c>
      <c r="F242" s="137" t="s">
        <v>305</v>
      </c>
      <c r="G242" s="138" t="s">
        <v>171</v>
      </c>
      <c r="H242" s="139">
        <v>47.258000000000003</v>
      </c>
      <c r="I242" s="140"/>
      <c r="J242" s="141">
        <f>ROUND(I242*H242,2)</f>
        <v>0</v>
      </c>
      <c r="K242" s="142"/>
      <c r="L242" s="31"/>
      <c r="M242" s="143" t="s">
        <v>1</v>
      </c>
      <c r="N242" s="144" t="s">
        <v>40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134</v>
      </c>
      <c r="AT242" s="147" t="s">
        <v>130</v>
      </c>
      <c r="AU242" s="147" t="s">
        <v>135</v>
      </c>
      <c r="AY242" s="16" t="s">
        <v>128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6" t="s">
        <v>135</v>
      </c>
      <c r="BK242" s="148">
        <f>ROUND(I242*H242,2)</f>
        <v>0</v>
      </c>
      <c r="BL242" s="16" t="s">
        <v>134</v>
      </c>
      <c r="BM242" s="147" t="s">
        <v>306</v>
      </c>
    </row>
    <row r="243" spans="2:65" s="1" customFormat="1" ht="24.15" customHeight="1">
      <c r="B243" s="31"/>
      <c r="C243" s="135" t="s">
        <v>307</v>
      </c>
      <c r="D243" s="135" t="s">
        <v>130</v>
      </c>
      <c r="E243" s="136" t="s">
        <v>308</v>
      </c>
      <c r="F243" s="137" t="s">
        <v>309</v>
      </c>
      <c r="G243" s="138" t="s">
        <v>171</v>
      </c>
      <c r="H243" s="139">
        <v>47.258000000000003</v>
      </c>
      <c r="I243" s="140"/>
      <c r="J243" s="141">
        <f>ROUND(I243*H243,2)</f>
        <v>0</v>
      </c>
      <c r="K243" s="142"/>
      <c r="L243" s="31"/>
      <c r="M243" s="143" t="s">
        <v>1</v>
      </c>
      <c r="N243" s="144" t="s">
        <v>40</v>
      </c>
      <c r="P243" s="145">
        <f>O243*H243</f>
        <v>0</v>
      </c>
      <c r="Q243" s="145">
        <v>7.3125000000000004E-3</v>
      </c>
      <c r="R243" s="145">
        <f>Q243*H243</f>
        <v>0.34557412500000007</v>
      </c>
      <c r="S243" s="145">
        <v>0</v>
      </c>
      <c r="T243" s="146">
        <f>S243*H243</f>
        <v>0</v>
      </c>
      <c r="AR243" s="147" t="s">
        <v>134</v>
      </c>
      <c r="AT243" s="147" t="s">
        <v>130</v>
      </c>
      <c r="AU243" s="147" t="s">
        <v>135</v>
      </c>
      <c r="AY243" s="16" t="s">
        <v>128</v>
      </c>
      <c r="BE243" s="148">
        <f>IF(N243="základná",J243,0)</f>
        <v>0</v>
      </c>
      <c r="BF243" s="148">
        <f>IF(N243="znížená",J243,0)</f>
        <v>0</v>
      </c>
      <c r="BG243" s="148">
        <f>IF(N243="zákl. prenesená",J243,0)</f>
        <v>0</v>
      </c>
      <c r="BH243" s="148">
        <f>IF(N243="zníž. prenesená",J243,0)</f>
        <v>0</v>
      </c>
      <c r="BI243" s="148">
        <f>IF(N243="nulová",J243,0)</f>
        <v>0</v>
      </c>
      <c r="BJ243" s="16" t="s">
        <v>135</v>
      </c>
      <c r="BK243" s="148">
        <f>ROUND(I243*H243,2)</f>
        <v>0</v>
      </c>
      <c r="BL243" s="16" t="s">
        <v>134</v>
      </c>
      <c r="BM243" s="147" t="s">
        <v>310</v>
      </c>
    </row>
    <row r="244" spans="2:65" s="1" customFormat="1" ht="24.15" customHeight="1">
      <c r="B244" s="31"/>
      <c r="C244" s="135" t="s">
        <v>311</v>
      </c>
      <c r="D244" s="135" t="s">
        <v>130</v>
      </c>
      <c r="E244" s="136" t="s">
        <v>312</v>
      </c>
      <c r="F244" s="137" t="s">
        <v>313</v>
      </c>
      <c r="G244" s="138" t="s">
        <v>171</v>
      </c>
      <c r="H244" s="139">
        <v>47.258000000000003</v>
      </c>
      <c r="I244" s="140"/>
      <c r="J244" s="141">
        <f>ROUND(I244*H244,2)</f>
        <v>0</v>
      </c>
      <c r="K244" s="142"/>
      <c r="L244" s="31"/>
      <c r="M244" s="143" t="s">
        <v>1</v>
      </c>
      <c r="N244" s="144" t="s">
        <v>40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134</v>
      </c>
      <c r="AT244" s="147" t="s">
        <v>130</v>
      </c>
      <c r="AU244" s="147" t="s">
        <v>135</v>
      </c>
      <c r="AY244" s="16" t="s">
        <v>128</v>
      </c>
      <c r="BE244" s="148">
        <f>IF(N244="základná",J244,0)</f>
        <v>0</v>
      </c>
      <c r="BF244" s="148">
        <f>IF(N244="znížená",J244,0)</f>
        <v>0</v>
      </c>
      <c r="BG244" s="148">
        <f>IF(N244="zákl. prenesená",J244,0)</f>
        <v>0</v>
      </c>
      <c r="BH244" s="148">
        <f>IF(N244="zníž. prenesená",J244,0)</f>
        <v>0</v>
      </c>
      <c r="BI244" s="148">
        <f>IF(N244="nulová",J244,0)</f>
        <v>0</v>
      </c>
      <c r="BJ244" s="16" t="s">
        <v>135</v>
      </c>
      <c r="BK244" s="148">
        <f>ROUND(I244*H244,2)</f>
        <v>0</v>
      </c>
      <c r="BL244" s="16" t="s">
        <v>134</v>
      </c>
      <c r="BM244" s="147" t="s">
        <v>314</v>
      </c>
    </row>
    <row r="245" spans="2:65" s="1" customFormat="1" ht="37.85" customHeight="1">
      <c r="B245" s="31"/>
      <c r="C245" s="135" t="s">
        <v>315</v>
      </c>
      <c r="D245" s="135" t="s">
        <v>130</v>
      </c>
      <c r="E245" s="136" t="s">
        <v>316</v>
      </c>
      <c r="F245" s="137" t="s">
        <v>317</v>
      </c>
      <c r="G245" s="138" t="s">
        <v>181</v>
      </c>
      <c r="H245" s="139">
        <v>0.95</v>
      </c>
      <c r="I245" s="140"/>
      <c r="J245" s="141">
        <f>ROUND(I245*H245,2)</f>
        <v>0</v>
      </c>
      <c r="K245" s="142"/>
      <c r="L245" s="31"/>
      <c r="M245" s="143" t="s">
        <v>1</v>
      </c>
      <c r="N245" s="144" t="s">
        <v>40</v>
      </c>
      <c r="P245" s="145">
        <f>O245*H245</f>
        <v>0</v>
      </c>
      <c r="Q245" s="145">
        <v>1.0162834300000001</v>
      </c>
      <c r="R245" s="145">
        <f>Q245*H245</f>
        <v>0.96546925850000009</v>
      </c>
      <c r="S245" s="145">
        <v>0</v>
      </c>
      <c r="T245" s="146">
        <f>S245*H245</f>
        <v>0</v>
      </c>
      <c r="AR245" s="147" t="s">
        <v>134</v>
      </c>
      <c r="AT245" s="147" t="s">
        <v>130</v>
      </c>
      <c r="AU245" s="147" t="s">
        <v>135</v>
      </c>
      <c r="AY245" s="16" t="s">
        <v>128</v>
      </c>
      <c r="BE245" s="148">
        <f>IF(N245="základná",J245,0)</f>
        <v>0</v>
      </c>
      <c r="BF245" s="148">
        <f>IF(N245="znížená",J245,0)</f>
        <v>0</v>
      </c>
      <c r="BG245" s="148">
        <f>IF(N245="zákl. prenesená",J245,0)</f>
        <v>0</v>
      </c>
      <c r="BH245" s="148">
        <f>IF(N245="zníž. prenesená",J245,0)</f>
        <v>0</v>
      </c>
      <c r="BI245" s="148">
        <f>IF(N245="nulová",J245,0)</f>
        <v>0</v>
      </c>
      <c r="BJ245" s="16" t="s">
        <v>135</v>
      </c>
      <c r="BK245" s="148">
        <f>ROUND(I245*H245,2)</f>
        <v>0</v>
      </c>
      <c r="BL245" s="16" t="s">
        <v>134</v>
      </c>
      <c r="BM245" s="147" t="s">
        <v>318</v>
      </c>
    </row>
    <row r="246" spans="2:65" s="1" customFormat="1" ht="21.75" customHeight="1">
      <c r="B246" s="31"/>
      <c r="C246" s="135" t="s">
        <v>319</v>
      </c>
      <c r="D246" s="135" t="s">
        <v>130</v>
      </c>
      <c r="E246" s="136" t="s">
        <v>320</v>
      </c>
      <c r="F246" s="137" t="s">
        <v>321</v>
      </c>
      <c r="G246" s="138" t="s">
        <v>133</v>
      </c>
      <c r="H246" s="139">
        <v>5.8730000000000002</v>
      </c>
      <c r="I246" s="140"/>
      <c r="J246" s="141">
        <f>ROUND(I246*H246,2)</f>
        <v>0</v>
      </c>
      <c r="K246" s="142"/>
      <c r="L246" s="31"/>
      <c r="M246" s="143" t="s">
        <v>1</v>
      </c>
      <c r="N246" s="144" t="s">
        <v>40</v>
      </c>
      <c r="P246" s="145">
        <f>O246*H246</f>
        <v>0</v>
      </c>
      <c r="Q246" s="145">
        <v>2.4018600000000001</v>
      </c>
      <c r="R246" s="145">
        <f>Q246*H246</f>
        <v>14.106123780000001</v>
      </c>
      <c r="S246" s="145">
        <v>0</v>
      </c>
      <c r="T246" s="146">
        <f>S246*H246</f>
        <v>0</v>
      </c>
      <c r="AR246" s="147" t="s">
        <v>134</v>
      </c>
      <c r="AT246" s="147" t="s">
        <v>130</v>
      </c>
      <c r="AU246" s="147" t="s">
        <v>135</v>
      </c>
      <c r="AY246" s="16" t="s">
        <v>128</v>
      </c>
      <c r="BE246" s="148">
        <f>IF(N246="základná",J246,0)</f>
        <v>0</v>
      </c>
      <c r="BF246" s="148">
        <f>IF(N246="znížená",J246,0)</f>
        <v>0</v>
      </c>
      <c r="BG246" s="148">
        <f>IF(N246="zákl. prenesená",J246,0)</f>
        <v>0</v>
      </c>
      <c r="BH246" s="148">
        <f>IF(N246="zníž. prenesená",J246,0)</f>
        <v>0</v>
      </c>
      <c r="BI246" s="148">
        <f>IF(N246="nulová",J246,0)</f>
        <v>0</v>
      </c>
      <c r="BJ246" s="16" t="s">
        <v>135</v>
      </c>
      <c r="BK246" s="148">
        <f>ROUND(I246*H246,2)</f>
        <v>0</v>
      </c>
      <c r="BL246" s="16" t="s">
        <v>134</v>
      </c>
      <c r="BM246" s="147" t="s">
        <v>322</v>
      </c>
    </row>
    <row r="247" spans="2:65" s="12" customFormat="1">
      <c r="B247" s="149"/>
      <c r="D247" s="150" t="s">
        <v>137</v>
      </c>
      <c r="E247" s="151" t="s">
        <v>1</v>
      </c>
      <c r="F247" s="152" t="s">
        <v>323</v>
      </c>
      <c r="H247" s="153">
        <v>2.79</v>
      </c>
      <c r="I247" s="154"/>
      <c r="L247" s="149"/>
      <c r="M247" s="155"/>
      <c r="T247" s="156"/>
      <c r="AT247" s="151" t="s">
        <v>137</v>
      </c>
      <c r="AU247" s="151" t="s">
        <v>135</v>
      </c>
      <c r="AV247" s="12" t="s">
        <v>135</v>
      </c>
      <c r="AW247" s="12" t="s">
        <v>31</v>
      </c>
      <c r="AX247" s="12" t="s">
        <v>74</v>
      </c>
      <c r="AY247" s="151" t="s">
        <v>128</v>
      </c>
    </row>
    <row r="248" spans="2:65" s="12" customFormat="1">
      <c r="B248" s="149"/>
      <c r="D248" s="150" t="s">
        <v>137</v>
      </c>
      <c r="E248" s="151" t="s">
        <v>1</v>
      </c>
      <c r="F248" s="152" t="s">
        <v>324</v>
      </c>
      <c r="H248" s="153">
        <v>0.83399999999999996</v>
      </c>
      <c r="I248" s="154"/>
      <c r="L248" s="149"/>
      <c r="M248" s="155"/>
      <c r="T248" s="156"/>
      <c r="AT248" s="151" t="s">
        <v>137</v>
      </c>
      <c r="AU248" s="151" t="s">
        <v>135</v>
      </c>
      <c r="AV248" s="12" t="s">
        <v>135</v>
      </c>
      <c r="AW248" s="12" t="s">
        <v>31</v>
      </c>
      <c r="AX248" s="12" t="s">
        <v>74</v>
      </c>
      <c r="AY248" s="151" t="s">
        <v>128</v>
      </c>
    </row>
    <row r="249" spans="2:65" s="14" customFormat="1">
      <c r="B249" s="164"/>
      <c r="D249" s="150" t="s">
        <v>137</v>
      </c>
      <c r="E249" s="165" t="s">
        <v>1</v>
      </c>
      <c r="F249" s="166" t="s">
        <v>218</v>
      </c>
      <c r="H249" s="167">
        <v>3.6240000000000001</v>
      </c>
      <c r="I249" s="168"/>
      <c r="L249" s="164"/>
      <c r="M249" s="169"/>
      <c r="T249" s="170"/>
      <c r="AT249" s="165" t="s">
        <v>137</v>
      </c>
      <c r="AU249" s="165" t="s">
        <v>135</v>
      </c>
      <c r="AV249" s="14" t="s">
        <v>147</v>
      </c>
      <c r="AW249" s="14" t="s">
        <v>31</v>
      </c>
      <c r="AX249" s="14" t="s">
        <v>74</v>
      </c>
      <c r="AY249" s="165" t="s">
        <v>128</v>
      </c>
    </row>
    <row r="250" spans="2:65" s="12" customFormat="1">
      <c r="B250" s="149"/>
      <c r="D250" s="150" t="s">
        <v>137</v>
      </c>
      <c r="E250" s="151" t="s">
        <v>1</v>
      </c>
      <c r="F250" s="152" t="s">
        <v>325</v>
      </c>
      <c r="H250" s="153">
        <v>2.2490000000000001</v>
      </c>
      <c r="I250" s="154"/>
      <c r="L250" s="149"/>
      <c r="M250" s="155"/>
      <c r="T250" s="156"/>
      <c r="AT250" s="151" t="s">
        <v>137</v>
      </c>
      <c r="AU250" s="151" t="s">
        <v>135</v>
      </c>
      <c r="AV250" s="12" t="s">
        <v>135</v>
      </c>
      <c r="AW250" s="12" t="s">
        <v>31</v>
      </c>
      <c r="AX250" s="12" t="s">
        <v>74</v>
      </c>
      <c r="AY250" s="151" t="s">
        <v>128</v>
      </c>
    </row>
    <row r="251" spans="2:65" s="13" customFormat="1">
      <c r="B251" s="157"/>
      <c r="D251" s="150" t="s">
        <v>137</v>
      </c>
      <c r="E251" s="158" t="s">
        <v>1</v>
      </c>
      <c r="F251" s="159" t="s">
        <v>146</v>
      </c>
      <c r="H251" s="160">
        <v>5.8730000000000002</v>
      </c>
      <c r="I251" s="161"/>
      <c r="L251" s="157"/>
      <c r="M251" s="162"/>
      <c r="T251" s="163"/>
      <c r="AT251" s="158" t="s">
        <v>137</v>
      </c>
      <c r="AU251" s="158" t="s">
        <v>135</v>
      </c>
      <c r="AV251" s="13" t="s">
        <v>134</v>
      </c>
      <c r="AW251" s="13" t="s">
        <v>31</v>
      </c>
      <c r="AX251" s="13" t="s">
        <v>82</v>
      </c>
      <c r="AY251" s="158" t="s">
        <v>128</v>
      </c>
    </row>
    <row r="252" spans="2:65" s="1" customFormat="1" ht="24.15" customHeight="1">
      <c r="B252" s="31"/>
      <c r="C252" s="135" t="s">
        <v>326</v>
      </c>
      <c r="D252" s="135" t="s">
        <v>130</v>
      </c>
      <c r="E252" s="136" t="s">
        <v>327</v>
      </c>
      <c r="F252" s="137" t="s">
        <v>328</v>
      </c>
      <c r="G252" s="138" t="s">
        <v>171</v>
      </c>
      <c r="H252" s="139">
        <v>43.44</v>
      </c>
      <c r="I252" s="140"/>
      <c r="J252" s="141">
        <f>ROUND(I252*H252,2)</f>
        <v>0</v>
      </c>
      <c r="K252" s="142"/>
      <c r="L252" s="31"/>
      <c r="M252" s="143" t="s">
        <v>1</v>
      </c>
      <c r="N252" s="144" t="s">
        <v>40</v>
      </c>
      <c r="P252" s="145">
        <f>O252*H252</f>
        <v>0</v>
      </c>
      <c r="Q252" s="145">
        <v>3.14E-3</v>
      </c>
      <c r="R252" s="145">
        <f>Q252*H252</f>
        <v>0.13640159999999998</v>
      </c>
      <c r="S252" s="145">
        <v>0</v>
      </c>
      <c r="T252" s="146">
        <f>S252*H252</f>
        <v>0</v>
      </c>
      <c r="AR252" s="147" t="s">
        <v>134</v>
      </c>
      <c r="AT252" s="147" t="s">
        <v>130</v>
      </c>
      <c r="AU252" s="147" t="s">
        <v>135</v>
      </c>
      <c r="AY252" s="16" t="s">
        <v>128</v>
      </c>
      <c r="BE252" s="148">
        <f>IF(N252="základná",J252,0)</f>
        <v>0</v>
      </c>
      <c r="BF252" s="148">
        <f>IF(N252="znížená",J252,0)</f>
        <v>0</v>
      </c>
      <c r="BG252" s="148">
        <f>IF(N252="zákl. prenesená",J252,0)</f>
        <v>0</v>
      </c>
      <c r="BH252" s="148">
        <f>IF(N252="zníž. prenesená",J252,0)</f>
        <v>0</v>
      </c>
      <c r="BI252" s="148">
        <f>IF(N252="nulová",J252,0)</f>
        <v>0</v>
      </c>
      <c r="BJ252" s="16" t="s">
        <v>135</v>
      </c>
      <c r="BK252" s="148">
        <f>ROUND(I252*H252,2)</f>
        <v>0</v>
      </c>
      <c r="BL252" s="16" t="s">
        <v>134</v>
      </c>
      <c r="BM252" s="147" t="s">
        <v>329</v>
      </c>
    </row>
    <row r="253" spans="2:65" s="12" customFormat="1">
      <c r="B253" s="149"/>
      <c r="D253" s="150" t="s">
        <v>137</v>
      </c>
      <c r="E253" s="151" t="s">
        <v>1</v>
      </c>
      <c r="F253" s="152" t="s">
        <v>330</v>
      </c>
      <c r="H253" s="153">
        <v>13.965</v>
      </c>
      <c r="I253" s="154"/>
      <c r="L253" s="149"/>
      <c r="M253" s="155"/>
      <c r="T253" s="156"/>
      <c r="AT253" s="151" t="s">
        <v>137</v>
      </c>
      <c r="AU253" s="151" t="s">
        <v>135</v>
      </c>
      <c r="AV253" s="12" t="s">
        <v>135</v>
      </c>
      <c r="AW253" s="12" t="s">
        <v>31</v>
      </c>
      <c r="AX253" s="12" t="s">
        <v>74</v>
      </c>
      <c r="AY253" s="151" t="s">
        <v>128</v>
      </c>
    </row>
    <row r="254" spans="2:65" s="12" customFormat="1">
      <c r="B254" s="149"/>
      <c r="D254" s="150" t="s">
        <v>137</v>
      </c>
      <c r="E254" s="151" t="s">
        <v>1</v>
      </c>
      <c r="F254" s="152" t="s">
        <v>331</v>
      </c>
      <c r="H254" s="153">
        <v>8.56</v>
      </c>
      <c r="I254" s="154"/>
      <c r="L254" s="149"/>
      <c r="M254" s="155"/>
      <c r="T254" s="156"/>
      <c r="AT254" s="151" t="s">
        <v>137</v>
      </c>
      <c r="AU254" s="151" t="s">
        <v>135</v>
      </c>
      <c r="AV254" s="12" t="s">
        <v>135</v>
      </c>
      <c r="AW254" s="12" t="s">
        <v>31</v>
      </c>
      <c r="AX254" s="12" t="s">
        <v>74</v>
      </c>
      <c r="AY254" s="151" t="s">
        <v>128</v>
      </c>
    </row>
    <row r="255" spans="2:65" s="12" customFormat="1">
      <c r="B255" s="149"/>
      <c r="D255" s="150" t="s">
        <v>137</v>
      </c>
      <c r="E255" s="151" t="s">
        <v>1</v>
      </c>
      <c r="F255" s="152" t="s">
        <v>332</v>
      </c>
      <c r="H255" s="153">
        <v>5.5609999999999999</v>
      </c>
      <c r="I255" s="154"/>
      <c r="L255" s="149"/>
      <c r="M255" s="155"/>
      <c r="T255" s="156"/>
      <c r="AT255" s="151" t="s">
        <v>137</v>
      </c>
      <c r="AU255" s="151" t="s">
        <v>135</v>
      </c>
      <c r="AV255" s="12" t="s">
        <v>135</v>
      </c>
      <c r="AW255" s="12" t="s">
        <v>31</v>
      </c>
      <c r="AX255" s="12" t="s">
        <v>74</v>
      </c>
      <c r="AY255" s="151" t="s">
        <v>128</v>
      </c>
    </row>
    <row r="256" spans="2:65" s="14" customFormat="1">
      <c r="B256" s="164"/>
      <c r="D256" s="150" t="s">
        <v>137</v>
      </c>
      <c r="E256" s="165" t="s">
        <v>1</v>
      </c>
      <c r="F256" s="166" t="s">
        <v>218</v>
      </c>
      <c r="H256" s="167">
        <v>28.085999999999999</v>
      </c>
      <c r="I256" s="168"/>
      <c r="L256" s="164"/>
      <c r="M256" s="169"/>
      <c r="T256" s="170"/>
      <c r="AT256" s="165" t="s">
        <v>137</v>
      </c>
      <c r="AU256" s="165" t="s">
        <v>135</v>
      </c>
      <c r="AV256" s="14" t="s">
        <v>147</v>
      </c>
      <c r="AW256" s="14" t="s">
        <v>31</v>
      </c>
      <c r="AX256" s="14" t="s">
        <v>74</v>
      </c>
      <c r="AY256" s="165" t="s">
        <v>128</v>
      </c>
    </row>
    <row r="257" spans="2:65" s="12" customFormat="1">
      <c r="B257" s="149"/>
      <c r="D257" s="150" t="s">
        <v>137</v>
      </c>
      <c r="E257" s="151" t="s">
        <v>1</v>
      </c>
      <c r="F257" s="152" t="s">
        <v>333</v>
      </c>
      <c r="H257" s="153">
        <v>8.2050000000000001</v>
      </c>
      <c r="I257" s="154"/>
      <c r="L257" s="149"/>
      <c r="M257" s="155"/>
      <c r="T257" s="156"/>
      <c r="AT257" s="151" t="s">
        <v>137</v>
      </c>
      <c r="AU257" s="151" t="s">
        <v>135</v>
      </c>
      <c r="AV257" s="12" t="s">
        <v>135</v>
      </c>
      <c r="AW257" s="12" t="s">
        <v>31</v>
      </c>
      <c r="AX257" s="12" t="s">
        <v>74</v>
      </c>
      <c r="AY257" s="151" t="s">
        <v>128</v>
      </c>
    </row>
    <row r="258" spans="2:65" s="12" customFormat="1">
      <c r="B258" s="149"/>
      <c r="D258" s="150" t="s">
        <v>137</v>
      </c>
      <c r="E258" s="151" t="s">
        <v>1</v>
      </c>
      <c r="F258" s="152" t="s">
        <v>334</v>
      </c>
      <c r="H258" s="153">
        <v>7.149</v>
      </c>
      <c r="I258" s="154"/>
      <c r="L258" s="149"/>
      <c r="M258" s="155"/>
      <c r="T258" s="156"/>
      <c r="AT258" s="151" t="s">
        <v>137</v>
      </c>
      <c r="AU258" s="151" t="s">
        <v>135</v>
      </c>
      <c r="AV258" s="12" t="s">
        <v>135</v>
      </c>
      <c r="AW258" s="12" t="s">
        <v>31</v>
      </c>
      <c r="AX258" s="12" t="s">
        <v>74</v>
      </c>
      <c r="AY258" s="151" t="s">
        <v>128</v>
      </c>
    </row>
    <row r="259" spans="2:65" s="14" customFormat="1">
      <c r="B259" s="164"/>
      <c r="D259" s="150" t="s">
        <v>137</v>
      </c>
      <c r="E259" s="165" t="s">
        <v>1</v>
      </c>
      <c r="F259" s="166" t="s">
        <v>218</v>
      </c>
      <c r="H259" s="167">
        <v>15.353999999999999</v>
      </c>
      <c r="I259" s="168"/>
      <c r="L259" s="164"/>
      <c r="M259" s="169"/>
      <c r="T259" s="170"/>
      <c r="AT259" s="165" t="s">
        <v>137</v>
      </c>
      <c r="AU259" s="165" t="s">
        <v>135</v>
      </c>
      <c r="AV259" s="14" t="s">
        <v>147</v>
      </c>
      <c r="AW259" s="14" t="s">
        <v>31</v>
      </c>
      <c r="AX259" s="14" t="s">
        <v>74</v>
      </c>
      <c r="AY259" s="165" t="s">
        <v>128</v>
      </c>
    </row>
    <row r="260" spans="2:65" s="13" customFormat="1">
      <c r="B260" s="157"/>
      <c r="D260" s="150" t="s">
        <v>137</v>
      </c>
      <c r="E260" s="158" t="s">
        <v>1</v>
      </c>
      <c r="F260" s="159" t="s">
        <v>146</v>
      </c>
      <c r="H260" s="160">
        <v>43.44</v>
      </c>
      <c r="I260" s="161"/>
      <c r="L260" s="157"/>
      <c r="M260" s="162"/>
      <c r="T260" s="163"/>
      <c r="AT260" s="158" t="s">
        <v>137</v>
      </c>
      <c r="AU260" s="158" t="s">
        <v>135</v>
      </c>
      <c r="AV260" s="13" t="s">
        <v>134</v>
      </c>
      <c r="AW260" s="13" t="s">
        <v>31</v>
      </c>
      <c r="AX260" s="13" t="s">
        <v>82</v>
      </c>
      <c r="AY260" s="158" t="s">
        <v>128</v>
      </c>
    </row>
    <row r="261" spans="2:65" s="1" customFormat="1" ht="24.15" customHeight="1">
      <c r="B261" s="31"/>
      <c r="C261" s="135" t="s">
        <v>335</v>
      </c>
      <c r="D261" s="135" t="s">
        <v>130</v>
      </c>
      <c r="E261" s="136" t="s">
        <v>336</v>
      </c>
      <c r="F261" s="137" t="s">
        <v>337</v>
      </c>
      <c r="G261" s="138" t="s">
        <v>171</v>
      </c>
      <c r="H261" s="139">
        <v>43.44</v>
      </c>
      <c r="I261" s="140"/>
      <c r="J261" s="141">
        <f>ROUND(I261*H261,2)</f>
        <v>0</v>
      </c>
      <c r="K261" s="142"/>
      <c r="L261" s="31"/>
      <c r="M261" s="143" t="s">
        <v>1</v>
      </c>
      <c r="N261" s="144" t="s">
        <v>40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134</v>
      </c>
      <c r="AT261" s="147" t="s">
        <v>130</v>
      </c>
      <c r="AU261" s="147" t="s">
        <v>135</v>
      </c>
      <c r="AY261" s="16" t="s">
        <v>128</v>
      </c>
      <c r="BE261" s="148">
        <f>IF(N261="základná",J261,0)</f>
        <v>0</v>
      </c>
      <c r="BF261" s="148">
        <f>IF(N261="znížená",J261,0)</f>
        <v>0</v>
      </c>
      <c r="BG261" s="148">
        <f>IF(N261="zákl. prenesená",J261,0)</f>
        <v>0</v>
      </c>
      <c r="BH261" s="148">
        <f>IF(N261="zníž. prenesená",J261,0)</f>
        <v>0</v>
      </c>
      <c r="BI261" s="148">
        <f>IF(N261="nulová",J261,0)</f>
        <v>0</v>
      </c>
      <c r="BJ261" s="16" t="s">
        <v>135</v>
      </c>
      <c r="BK261" s="148">
        <f>ROUND(I261*H261,2)</f>
        <v>0</v>
      </c>
      <c r="BL261" s="16" t="s">
        <v>134</v>
      </c>
      <c r="BM261" s="147" t="s">
        <v>338</v>
      </c>
    </row>
    <row r="262" spans="2:65" s="1" customFormat="1" ht="24.15" customHeight="1">
      <c r="B262" s="31"/>
      <c r="C262" s="135" t="s">
        <v>339</v>
      </c>
      <c r="D262" s="135" t="s">
        <v>130</v>
      </c>
      <c r="E262" s="136" t="s">
        <v>340</v>
      </c>
      <c r="F262" s="137" t="s">
        <v>341</v>
      </c>
      <c r="G262" s="138" t="s">
        <v>181</v>
      </c>
      <c r="H262" s="139">
        <v>0.89</v>
      </c>
      <c r="I262" s="140"/>
      <c r="J262" s="141">
        <f>ROUND(I262*H262,2)</f>
        <v>0</v>
      </c>
      <c r="K262" s="142"/>
      <c r="L262" s="31"/>
      <c r="M262" s="143" t="s">
        <v>1</v>
      </c>
      <c r="N262" s="144" t="s">
        <v>40</v>
      </c>
      <c r="P262" s="145">
        <f>O262*H262</f>
        <v>0</v>
      </c>
      <c r="Q262" s="145">
        <v>1.0165900000000001</v>
      </c>
      <c r="R262" s="145">
        <f>Q262*H262</f>
        <v>0.9047651000000001</v>
      </c>
      <c r="S262" s="145">
        <v>0</v>
      </c>
      <c r="T262" s="146">
        <f>S262*H262</f>
        <v>0</v>
      </c>
      <c r="AR262" s="147" t="s">
        <v>134</v>
      </c>
      <c r="AT262" s="147" t="s">
        <v>130</v>
      </c>
      <c r="AU262" s="147" t="s">
        <v>135</v>
      </c>
      <c r="AY262" s="16" t="s">
        <v>128</v>
      </c>
      <c r="BE262" s="148">
        <f>IF(N262="základná",J262,0)</f>
        <v>0</v>
      </c>
      <c r="BF262" s="148">
        <f>IF(N262="znížená",J262,0)</f>
        <v>0</v>
      </c>
      <c r="BG262" s="148">
        <f>IF(N262="zákl. prenesená",J262,0)</f>
        <v>0</v>
      </c>
      <c r="BH262" s="148">
        <f>IF(N262="zníž. prenesená",J262,0)</f>
        <v>0</v>
      </c>
      <c r="BI262" s="148">
        <f>IF(N262="nulová",J262,0)</f>
        <v>0</v>
      </c>
      <c r="BJ262" s="16" t="s">
        <v>135</v>
      </c>
      <c r="BK262" s="148">
        <f>ROUND(I262*H262,2)</f>
        <v>0</v>
      </c>
      <c r="BL262" s="16" t="s">
        <v>134</v>
      </c>
      <c r="BM262" s="147" t="s">
        <v>342</v>
      </c>
    </row>
    <row r="263" spans="2:65" s="1" customFormat="1" ht="33" customHeight="1">
      <c r="B263" s="31"/>
      <c r="C263" s="135" t="s">
        <v>343</v>
      </c>
      <c r="D263" s="135" t="s">
        <v>130</v>
      </c>
      <c r="E263" s="136" t="s">
        <v>344</v>
      </c>
      <c r="F263" s="137" t="s">
        <v>345</v>
      </c>
      <c r="G263" s="138" t="s">
        <v>171</v>
      </c>
      <c r="H263" s="139">
        <v>30.295000000000002</v>
      </c>
      <c r="I263" s="140"/>
      <c r="J263" s="141">
        <f>ROUND(I263*H263,2)</f>
        <v>0</v>
      </c>
      <c r="K263" s="142"/>
      <c r="L263" s="31"/>
      <c r="M263" s="143" t="s">
        <v>1</v>
      </c>
      <c r="N263" s="144" t="s">
        <v>40</v>
      </c>
      <c r="P263" s="145">
        <f>O263*H263</f>
        <v>0</v>
      </c>
      <c r="Q263" s="145">
        <v>1.4999999999999999E-4</v>
      </c>
      <c r="R263" s="145">
        <f>Q263*H263</f>
        <v>4.5442499999999997E-3</v>
      </c>
      <c r="S263" s="145">
        <v>0</v>
      </c>
      <c r="T263" s="146">
        <f>S263*H263</f>
        <v>0</v>
      </c>
      <c r="AR263" s="147" t="s">
        <v>134</v>
      </c>
      <c r="AT263" s="147" t="s">
        <v>130</v>
      </c>
      <c r="AU263" s="147" t="s">
        <v>135</v>
      </c>
      <c r="AY263" s="16" t="s">
        <v>128</v>
      </c>
      <c r="BE263" s="148">
        <f>IF(N263="základná",J263,0)</f>
        <v>0</v>
      </c>
      <c r="BF263" s="148">
        <f>IF(N263="znížená",J263,0)</f>
        <v>0</v>
      </c>
      <c r="BG263" s="148">
        <f>IF(N263="zákl. prenesená",J263,0)</f>
        <v>0</v>
      </c>
      <c r="BH263" s="148">
        <f>IF(N263="zníž. prenesená",J263,0)</f>
        <v>0</v>
      </c>
      <c r="BI263" s="148">
        <f>IF(N263="nulová",J263,0)</f>
        <v>0</v>
      </c>
      <c r="BJ263" s="16" t="s">
        <v>135</v>
      </c>
      <c r="BK263" s="148">
        <f>ROUND(I263*H263,2)</f>
        <v>0</v>
      </c>
      <c r="BL263" s="16" t="s">
        <v>134</v>
      </c>
      <c r="BM263" s="147" t="s">
        <v>346</v>
      </c>
    </row>
    <row r="264" spans="2:65" s="12" customFormat="1">
      <c r="B264" s="149"/>
      <c r="D264" s="150" t="s">
        <v>137</v>
      </c>
      <c r="E264" s="151" t="s">
        <v>1</v>
      </c>
      <c r="F264" s="152" t="s">
        <v>347</v>
      </c>
      <c r="H264" s="153">
        <v>0.625</v>
      </c>
      <c r="I264" s="154"/>
      <c r="L264" s="149"/>
      <c r="M264" s="155"/>
      <c r="T264" s="156"/>
      <c r="AT264" s="151" t="s">
        <v>137</v>
      </c>
      <c r="AU264" s="151" t="s">
        <v>135</v>
      </c>
      <c r="AV264" s="12" t="s">
        <v>135</v>
      </c>
      <c r="AW264" s="12" t="s">
        <v>31</v>
      </c>
      <c r="AX264" s="12" t="s">
        <v>74</v>
      </c>
      <c r="AY264" s="151" t="s">
        <v>128</v>
      </c>
    </row>
    <row r="265" spans="2:65" s="12" customFormat="1">
      <c r="B265" s="149"/>
      <c r="D265" s="150" t="s">
        <v>137</v>
      </c>
      <c r="E265" s="151" t="s">
        <v>1</v>
      </c>
      <c r="F265" s="152" t="s">
        <v>348</v>
      </c>
      <c r="H265" s="153">
        <v>0.7</v>
      </c>
      <c r="I265" s="154"/>
      <c r="L265" s="149"/>
      <c r="M265" s="155"/>
      <c r="T265" s="156"/>
      <c r="AT265" s="151" t="s">
        <v>137</v>
      </c>
      <c r="AU265" s="151" t="s">
        <v>135</v>
      </c>
      <c r="AV265" s="12" t="s">
        <v>135</v>
      </c>
      <c r="AW265" s="12" t="s">
        <v>31</v>
      </c>
      <c r="AX265" s="12" t="s">
        <v>74</v>
      </c>
      <c r="AY265" s="151" t="s">
        <v>128</v>
      </c>
    </row>
    <row r="266" spans="2:65" s="12" customFormat="1">
      <c r="B266" s="149"/>
      <c r="D266" s="150" t="s">
        <v>137</v>
      </c>
      <c r="E266" s="151" t="s">
        <v>1</v>
      </c>
      <c r="F266" s="152" t="s">
        <v>349</v>
      </c>
      <c r="H266" s="153">
        <v>0.5</v>
      </c>
      <c r="I266" s="154"/>
      <c r="L266" s="149"/>
      <c r="M266" s="155"/>
      <c r="T266" s="156"/>
      <c r="AT266" s="151" t="s">
        <v>137</v>
      </c>
      <c r="AU266" s="151" t="s">
        <v>135</v>
      </c>
      <c r="AV266" s="12" t="s">
        <v>135</v>
      </c>
      <c r="AW266" s="12" t="s">
        <v>31</v>
      </c>
      <c r="AX266" s="12" t="s">
        <v>74</v>
      </c>
      <c r="AY266" s="151" t="s">
        <v>128</v>
      </c>
    </row>
    <row r="267" spans="2:65" s="12" customFormat="1">
      <c r="B267" s="149"/>
      <c r="D267" s="150" t="s">
        <v>137</v>
      </c>
      <c r="E267" s="151" t="s">
        <v>1</v>
      </c>
      <c r="F267" s="152" t="s">
        <v>350</v>
      </c>
      <c r="H267" s="153">
        <v>1.89</v>
      </c>
      <c r="I267" s="154"/>
      <c r="L267" s="149"/>
      <c r="M267" s="155"/>
      <c r="T267" s="156"/>
      <c r="AT267" s="151" t="s">
        <v>137</v>
      </c>
      <c r="AU267" s="151" t="s">
        <v>135</v>
      </c>
      <c r="AV267" s="12" t="s">
        <v>135</v>
      </c>
      <c r="AW267" s="12" t="s">
        <v>31</v>
      </c>
      <c r="AX267" s="12" t="s">
        <v>74</v>
      </c>
      <c r="AY267" s="151" t="s">
        <v>128</v>
      </c>
    </row>
    <row r="268" spans="2:65" s="12" customFormat="1">
      <c r="B268" s="149"/>
      <c r="D268" s="150" t="s">
        <v>137</v>
      </c>
      <c r="E268" s="151" t="s">
        <v>1</v>
      </c>
      <c r="F268" s="152" t="s">
        <v>351</v>
      </c>
      <c r="H268" s="153">
        <v>1.26</v>
      </c>
      <c r="I268" s="154"/>
      <c r="L268" s="149"/>
      <c r="M268" s="155"/>
      <c r="T268" s="156"/>
      <c r="AT268" s="151" t="s">
        <v>137</v>
      </c>
      <c r="AU268" s="151" t="s">
        <v>135</v>
      </c>
      <c r="AV268" s="12" t="s">
        <v>135</v>
      </c>
      <c r="AW268" s="12" t="s">
        <v>31</v>
      </c>
      <c r="AX268" s="12" t="s">
        <v>74</v>
      </c>
      <c r="AY268" s="151" t="s">
        <v>128</v>
      </c>
    </row>
    <row r="269" spans="2:65" s="12" customFormat="1">
      <c r="B269" s="149"/>
      <c r="D269" s="150" t="s">
        <v>137</v>
      </c>
      <c r="E269" s="151" t="s">
        <v>1</v>
      </c>
      <c r="F269" s="152" t="s">
        <v>352</v>
      </c>
      <c r="H269" s="153">
        <v>0.63</v>
      </c>
      <c r="I269" s="154"/>
      <c r="L269" s="149"/>
      <c r="M269" s="155"/>
      <c r="T269" s="156"/>
      <c r="AT269" s="151" t="s">
        <v>137</v>
      </c>
      <c r="AU269" s="151" t="s">
        <v>135</v>
      </c>
      <c r="AV269" s="12" t="s">
        <v>135</v>
      </c>
      <c r="AW269" s="12" t="s">
        <v>31</v>
      </c>
      <c r="AX269" s="12" t="s">
        <v>74</v>
      </c>
      <c r="AY269" s="151" t="s">
        <v>128</v>
      </c>
    </row>
    <row r="270" spans="2:65" s="14" customFormat="1">
      <c r="B270" s="164"/>
      <c r="D270" s="150" t="s">
        <v>137</v>
      </c>
      <c r="E270" s="165" t="s">
        <v>1</v>
      </c>
      <c r="F270" s="166" t="s">
        <v>218</v>
      </c>
      <c r="H270" s="167">
        <v>5.6050000000000004</v>
      </c>
      <c r="I270" s="168"/>
      <c r="L270" s="164"/>
      <c r="M270" s="169"/>
      <c r="T270" s="170"/>
      <c r="AT270" s="165" t="s">
        <v>137</v>
      </c>
      <c r="AU270" s="165" t="s">
        <v>135</v>
      </c>
      <c r="AV270" s="14" t="s">
        <v>147</v>
      </c>
      <c r="AW270" s="14" t="s">
        <v>31</v>
      </c>
      <c r="AX270" s="14" t="s">
        <v>74</v>
      </c>
      <c r="AY270" s="165" t="s">
        <v>128</v>
      </c>
    </row>
    <row r="271" spans="2:65" s="12" customFormat="1">
      <c r="B271" s="149"/>
      <c r="D271" s="150" t="s">
        <v>137</v>
      </c>
      <c r="E271" s="151" t="s">
        <v>1</v>
      </c>
      <c r="F271" s="152" t="s">
        <v>353</v>
      </c>
      <c r="H271" s="153">
        <v>10.29</v>
      </c>
      <c r="I271" s="154"/>
      <c r="L271" s="149"/>
      <c r="M271" s="155"/>
      <c r="T271" s="156"/>
      <c r="AT271" s="151" t="s">
        <v>137</v>
      </c>
      <c r="AU271" s="151" t="s">
        <v>135</v>
      </c>
      <c r="AV271" s="12" t="s">
        <v>135</v>
      </c>
      <c r="AW271" s="12" t="s">
        <v>31</v>
      </c>
      <c r="AX271" s="12" t="s">
        <v>74</v>
      </c>
      <c r="AY271" s="151" t="s">
        <v>128</v>
      </c>
    </row>
    <row r="272" spans="2:65" s="12" customFormat="1">
      <c r="B272" s="149"/>
      <c r="D272" s="150" t="s">
        <v>137</v>
      </c>
      <c r="E272" s="151" t="s">
        <v>1</v>
      </c>
      <c r="F272" s="152" t="s">
        <v>354</v>
      </c>
      <c r="H272" s="153">
        <v>4.8</v>
      </c>
      <c r="I272" s="154"/>
      <c r="L272" s="149"/>
      <c r="M272" s="155"/>
      <c r="T272" s="156"/>
      <c r="AT272" s="151" t="s">
        <v>137</v>
      </c>
      <c r="AU272" s="151" t="s">
        <v>135</v>
      </c>
      <c r="AV272" s="12" t="s">
        <v>135</v>
      </c>
      <c r="AW272" s="12" t="s">
        <v>31</v>
      </c>
      <c r="AX272" s="12" t="s">
        <v>74</v>
      </c>
      <c r="AY272" s="151" t="s">
        <v>128</v>
      </c>
    </row>
    <row r="273" spans="2:65" s="14" customFormat="1">
      <c r="B273" s="164"/>
      <c r="D273" s="150" t="s">
        <v>137</v>
      </c>
      <c r="E273" s="165" t="s">
        <v>1</v>
      </c>
      <c r="F273" s="166" t="s">
        <v>218</v>
      </c>
      <c r="H273" s="167">
        <v>15.09</v>
      </c>
      <c r="I273" s="168"/>
      <c r="L273" s="164"/>
      <c r="M273" s="169"/>
      <c r="T273" s="170"/>
      <c r="AT273" s="165" t="s">
        <v>137</v>
      </c>
      <c r="AU273" s="165" t="s">
        <v>135</v>
      </c>
      <c r="AV273" s="14" t="s">
        <v>147</v>
      </c>
      <c r="AW273" s="14" t="s">
        <v>31</v>
      </c>
      <c r="AX273" s="14" t="s">
        <v>74</v>
      </c>
      <c r="AY273" s="165" t="s">
        <v>128</v>
      </c>
    </row>
    <row r="274" spans="2:65" s="12" customFormat="1">
      <c r="B274" s="149"/>
      <c r="D274" s="150" t="s">
        <v>137</v>
      </c>
      <c r="E274" s="151" t="s">
        <v>1</v>
      </c>
      <c r="F274" s="152" t="s">
        <v>355</v>
      </c>
      <c r="H274" s="153">
        <v>9.6</v>
      </c>
      <c r="I274" s="154"/>
      <c r="L274" s="149"/>
      <c r="M274" s="155"/>
      <c r="T274" s="156"/>
      <c r="AT274" s="151" t="s">
        <v>137</v>
      </c>
      <c r="AU274" s="151" t="s">
        <v>135</v>
      </c>
      <c r="AV274" s="12" t="s">
        <v>135</v>
      </c>
      <c r="AW274" s="12" t="s">
        <v>31</v>
      </c>
      <c r="AX274" s="12" t="s">
        <v>74</v>
      </c>
      <c r="AY274" s="151" t="s">
        <v>128</v>
      </c>
    </row>
    <row r="275" spans="2:65" s="13" customFormat="1">
      <c r="B275" s="157"/>
      <c r="D275" s="150" t="s">
        <v>137</v>
      </c>
      <c r="E275" s="158" t="s">
        <v>1</v>
      </c>
      <c r="F275" s="159" t="s">
        <v>146</v>
      </c>
      <c r="H275" s="160">
        <v>30.295000000000002</v>
      </c>
      <c r="I275" s="161"/>
      <c r="L275" s="157"/>
      <c r="M275" s="162"/>
      <c r="T275" s="163"/>
      <c r="AT275" s="158" t="s">
        <v>137</v>
      </c>
      <c r="AU275" s="158" t="s">
        <v>135</v>
      </c>
      <c r="AV275" s="13" t="s">
        <v>134</v>
      </c>
      <c r="AW275" s="13" t="s">
        <v>31</v>
      </c>
      <c r="AX275" s="13" t="s">
        <v>82</v>
      </c>
      <c r="AY275" s="158" t="s">
        <v>128</v>
      </c>
    </row>
    <row r="276" spans="2:65" s="1" customFormat="1" ht="16.5" customHeight="1">
      <c r="B276" s="31"/>
      <c r="C276" s="171" t="s">
        <v>356</v>
      </c>
      <c r="D276" s="171" t="s">
        <v>357</v>
      </c>
      <c r="E276" s="172" t="s">
        <v>358</v>
      </c>
      <c r="F276" s="173" t="s">
        <v>359</v>
      </c>
      <c r="G276" s="174" t="s">
        <v>171</v>
      </c>
      <c r="H276" s="175">
        <v>31.81</v>
      </c>
      <c r="I276" s="176"/>
      <c r="J276" s="177">
        <f>ROUND(I276*H276,2)</f>
        <v>0</v>
      </c>
      <c r="K276" s="178"/>
      <c r="L276" s="179"/>
      <c r="M276" s="180" t="s">
        <v>1</v>
      </c>
      <c r="N276" s="181" t="s">
        <v>40</v>
      </c>
      <c r="P276" s="145">
        <f>O276*H276</f>
        <v>0</v>
      </c>
      <c r="Q276" s="145">
        <v>4.1999999999999997E-3</v>
      </c>
      <c r="R276" s="145">
        <f>Q276*H276</f>
        <v>0.133602</v>
      </c>
      <c r="S276" s="145">
        <v>0</v>
      </c>
      <c r="T276" s="146">
        <f>S276*H276</f>
        <v>0</v>
      </c>
      <c r="AR276" s="147" t="s">
        <v>174</v>
      </c>
      <c r="AT276" s="147" t="s">
        <v>357</v>
      </c>
      <c r="AU276" s="147" t="s">
        <v>135</v>
      </c>
      <c r="AY276" s="16" t="s">
        <v>128</v>
      </c>
      <c r="BE276" s="148">
        <f>IF(N276="základná",J276,0)</f>
        <v>0</v>
      </c>
      <c r="BF276" s="148">
        <f>IF(N276="znížená",J276,0)</f>
        <v>0</v>
      </c>
      <c r="BG276" s="148">
        <f>IF(N276="zákl. prenesená",J276,0)</f>
        <v>0</v>
      </c>
      <c r="BH276" s="148">
        <f>IF(N276="zníž. prenesená",J276,0)</f>
        <v>0</v>
      </c>
      <c r="BI276" s="148">
        <f>IF(N276="nulová",J276,0)</f>
        <v>0</v>
      </c>
      <c r="BJ276" s="16" t="s">
        <v>135</v>
      </c>
      <c r="BK276" s="148">
        <f>ROUND(I276*H276,2)</f>
        <v>0</v>
      </c>
      <c r="BL276" s="16" t="s">
        <v>134</v>
      </c>
      <c r="BM276" s="147" t="s">
        <v>360</v>
      </c>
    </row>
    <row r="277" spans="2:65" s="12" customFormat="1">
      <c r="B277" s="149"/>
      <c r="D277" s="150" t="s">
        <v>137</v>
      </c>
      <c r="F277" s="152" t="s">
        <v>361</v>
      </c>
      <c r="H277" s="153">
        <v>31.81</v>
      </c>
      <c r="I277" s="154"/>
      <c r="L277" s="149"/>
      <c r="M277" s="155"/>
      <c r="T277" s="156"/>
      <c r="AT277" s="151" t="s">
        <v>137</v>
      </c>
      <c r="AU277" s="151" t="s">
        <v>135</v>
      </c>
      <c r="AV277" s="12" t="s">
        <v>135</v>
      </c>
      <c r="AW277" s="12" t="s">
        <v>4</v>
      </c>
      <c r="AX277" s="12" t="s">
        <v>82</v>
      </c>
      <c r="AY277" s="151" t="s">
        <v>128</v>
      </c>
    </row>
    <row r="278" spans="2:65" s="11" customFormat="1" ht="22.85" customHeight="1">
      <c r="B278" s="124"/>
      <c r="D278" s="125" t="s">
        <v>73</v>
      </c>
      <c r="E278" s="133" t="s">
        <v>163</v>
      </c>
      <c r="F278" s="133" t="s">
        <v>362</v>
      </c>
      <c r="I278" s="127"/>
      <c r="J278" s="134">
        <f>BK278</f>
        <v>0</v>
      </c>
      <c r="L278" s="124"/>
      <c r="M278" s="128"/>
      <c r="P278" s="129">
        <f>SUM(P279:P323)</f>
        <v>0</v>
      </c>
      <c r="R278" s="129">
        <f>SUM(R279:R323)</f>
        <v>20.124840130000003</v>
      </c>
      <c r="T278" s="130">
        <f>SUM(T279:T323)</f>
        <v>0</v>
      </c>
      <c r="AR278" s="125" t="s">
        <v>82</v>
      </c>
      <c r="AT278" s="131" t="s">
        <v>73</v>
      </c>
      <c r="AU278" s="131" t="s">
        <v>82</v>
      </c>
      <c r="AY278" s="125" t="s">
        <v>128</v>
      </c>
      <c r="BK278" s="132">
        <f>SUM(BK279:BK323)</f>
        <v>0</v>
      </c>
    </row>
    <row r="279" spans="2:65" s="1" customFormat="1" ht="24.15" customHeight="1">
      <c r="B279" s="31"/>
      <c r="C279" s="135" t="s">
        <v>363</v>
      </c>
      <c r="D279" s="135" t="s">
        <v>130</v>
      </c>
      <c r="E279" s="136" t="s">
        <v>364</v>
      </c>
      <c r="F279" s="137" t="s">
        <v>365</v>
      </c>
      <c r="G279" s="138" t="s">
        <v>171</v>
      </c>
      <c r="H279" s="139">
        <v>46.676000000000002</v>
      </c>
      <c r="I279" s="140"/>
      <c r="J279" s="141">
        <f>ROUND(I279*H279,2)</f>
        <v>0</v>
      </c>
      <c r="K279" s="142"/>
      <c r="L279" s="31"/>
      <c r="M279" s="143" t="s">
        <v>1</v>
      </c>
      <c r="N279" s="144" t="s">
        <v>40</v>
      </c>
      <c r="P279" s="145">
        <f>O279*H279</f>
        <v>0</v>
      </c>
      <c r="Q279" s="145">
        <v>1.6500000000000001E-2</v>
      </c>
      <c r="R279" s="145">
        <f>Q279*H279</f>
        <v>0.77015400000000012</v>
      </c>
      <c r="S279" s="145">
        <v>0</v>
      </c>
      <c r="T279" s="146">
        <f>S279*H279</f>
        <v>0</v>
      </c>
      <c r="AR279" s="147" t="s">
        <v>134</v>
      </c>
      <c r="AT279" s="147" t="s">
        <v>130</v>
      </c>
      <c r="AU279" s="147" t="s">
        <v>135</v>
      </c>
      <c r="AY279" s="16" t="s">
        <v>128</v>
      </c>
      <c r="BE279" s="148">
        <f>IF(N279="základná",J279,0)</f>
        <v>0</v>
      </c>
      <c r="BF279" s="148">
        <f>IF(N279="znížená",J279,0)</f>
        <v>0</v>
      </c>
      <c r="BG279" s="148">
        <f>IF(N279="zákl. prenesená",J279,0)</f>
        <v>0</v>
      </c>
      <c r="BH279" s="148">
        <f>IF(N279="zníž. prenesená",J279,0)</f>
        <v>0</v>
      </c>
      <c r="BI279" s="148">
        <f>IF(N279="nulová",J279,0)</f>
        <v>0</v>
      </c>
      <c r="BJ279" s="16" t="s">
        <v>135</v>
      </c>
      <c r="BK279" s="148">
        <f>ROUND(I279*H279,2)</f>
        <v>0</v>
      </c>
      <c r="BL279" s="16" t="s">
        <v>134</v>
      </c>
      <c r="BM279" s="147" t="s">
        <v>366</v>
      </c>
    </row>
    <row r="280" spans="2:65" s="1" customFormat="1" ht="16.5" customHeight="1">
      <c r="B280" s="31"/>
      <c r="C280" s="135" t="s">
        <v>367</v>
      </c>
      <c r="D280" s="135" t="s">
        <v>130</v>
      </c>
      <c r="E280" s="136" t="s">
        <v>368</v>
      </c>
      <c r="F280" s="137" t="s">
        <v>369</v>
      </c>
      <c r="G280" s="138" t="s">
        <v>171</v>
      </c>
      <c r="H280" s="139">
        <v>46.676000000000002</v>
      </c>
      <c r="I280" s="140"/>
      <c r="J280" s="141">
        <f>ROUND(I280*H280,2)</f>
        <v>0</v>
      </c>
      <c r="K280" s="142"/>
      <c r="L280" s="31"/>
      <c r="M280" s="143" t="s">
        <v>1</v>
      </c>
      <c r="N280" s="144" t="s">
        <v>40</v>
      </c>
      <c r="P280" s="145">
        <f>O280*H280</f>
        <v>0</v>
      </c>
      <c r="Q280" s="145">
        <v>4.6750000000000003E-3</v>
      </c>
      <c r="R280" s="145">
        <f>Q280*H280</f>
        <v>0.21821030000000002</v>
      </c>
      <c r="S280" s="145">
        <v>0</v>
      </c>
      <c r="T280" s="146">
        <f>S280*H280</f>
        <v>0</v>
      </c>
      <c r="AR280" s="147" t="s">
        <v>134</v>
      </c>
      <c r="AT280" s="147" t="s">
        <v>130</v>
      </c>
      <c r="AU280" s="147" t="s">
        <v>135</v>
      </c>
      <c r="AY280" s="16" t="s">
        <v>128</v>
      </c>
      <c r="BE280" s="148">
        <f>IF(N280="základná",J280,0)</f>
        <v>0</v>
      </c>
      <c r="BF280" s="148">
        <f>IF(N280="znížená",J280,0)</f>
        <v>0</v>
      </c>
      <c r="BG280" s="148">
        <f>IF(N280="zákl. prenesená",J280,0)</f>
        <v>0</v>
      </c>
      <c r="BH280" s="148">
        <f>IF(N280="zníž. prenesená",J280,0)</f>
        <v>0</v>
      </c>
      <c r="BI280" s="148">
        <f>IF(N280="nulová",J280,0)</f>
        <v>0</v>
      </c>
      <c r="BJ280" s="16" t="s">
        <v>135</v>
      </c>
      <c r="BK280" s="148">
        <f>ROUND(I280*H280,2)</f>
        <v>0</v>
      </c>
      <c r="BL280" s="16" t="s">
        <v>134</v>
      </c>
      <c r="BM280" s="147" t="s">
        <v>370</v>
      </c>
    </row>
    <row r="281" spans="2:65" s="1" customFormat="1" ht="37.85" customHeight="1">
      <c r="B281" s="31"/>
      <c r="C281" s="135" t="s">
        <v>371</v>
      </c>
      <c r="D281" s="135" t="s">
        <v>130</v>
      </c>
      <c r="E281" s="136" t="s">
        <v>372</v>
      </c>
      <c r="F281" s="137" t="s">
        <v>373</v>
      </c>
      <c r="G281" s="138" t="s">
        <v>171</v>
      </c>
      <c r="H281" s="139">
        <v>46.676000000000002</v>
      </c>
      <c r="I281" s="140"/>
      <c r="J281" s="141">
        <f>ROUND(I281*H281,2)</f>
        <v>0</v>
      </c>
      <c r="K281" s="142"/>
      <c r="L281" s="31"/>
      <c r="M281" s="143" t="s">
        <v>1</v>
      </c>
      <c r="N281" s="144" t="s">
        <v>40</v>
      </c>
      <c r="P281" s="145">
        <f>O281*H281</f>
        <v>0</v>
      </c>
      <c r="Q281" s="145">
        <v>7.7000000000000002E-3</v>
      </c>
      <c r="R281" s="145">
        <f>Q281*H281</f>
        <v>0.35940520000000004</v>
      </c>
      <c r="S281" s="145">
        <v>0</v>
      </c>
      <c r="T281" s="146">
        <f>S281*H281</f>
        <v>0</v>
      </c>
      <c r="AR281" s="147" t="s">
        <v>134</v>
      </c>
      <c r="AT281" s="147" t="s">
        <v>130</v>
      </c>
      <c r="AU281" s="147" t="s">
        <v>135</v>
      </c>
      <c r="AY281" s="16" t="s">
        <v>128</v>
      </c>
      <c r="BE281" s="148">
        <f>IF(N281="základná",J281,0)</f>
        <v>0</v>
      </c>
      <c r="BF281" s="148">
        <f>IF(N281="znížená",J281,0)</f>
        <v>0</v>
      </c>
      <c r="BG281" s="148">
        <f>IF(N281="zákl. prenesená",J281,0)</f>
        <v>0</v>
      </c>
      <c r="BH281" s="148">
        <f>IF(N281="zníž. prenesená",J281,0)</f>
        <v>0</v>
      </c>
      <c r="BI281" s="148">
        <f>IF(N281="nulová",J281,0)</f>
        <v>0</v>
      </c>
      <c r="BJ281" s="16" t="s">
        <v>135</v>
      </c>
      <c r="BK281" s="148">
        <f>ROUND(I281*H281,2)</f>
        <v>0</v>
      </c>
      <c r="BL281" s="16" t="s">
        <v>134</v>
      </c>
      <c r="BM281" s="147" t="s">
        <v>374</v>
      </c>
    </row>
    <row r="282" spans="2:65" s="12" customFormat="1">
      <c r="B282" s="149"/>
      <c r="D282" s="150" t="s">
        <v>137</v>
      </c>
      <c r="E282" s="151" t="s">
        <v>1</v>
      </c>
      <c r="F282" s="152" t="s">
        <v>375</v>
      </c>
      <c r="H282" s="153">
        <v>16.05</v>
      </c>
      <c r="I282" s="154"/>
      <c r="L282" s="149"/>
      <c r="M282" s="155"/>
      <c r="T282" s="156"/>
      <c r="AT282" s="151" t="s">
        <v>137</v>
      </c>
      <c r="AU282" s="151" t="s">
        <v>135</v>
      </c>
      <c r="AV282" s="12" t="s">
        <v>135</v>
      </c>
      <c r="AW282" s="12" t="s">
        <v>31</v>
      </c>
      <c r="AX282" s="12" t="s">
        <v>74</v>
      </c>
      <c r="AY282" s="151" t="s">
        <v>128</v>
      </c>
    </row>
    <row r="283" spans="2:65" s="12" customFormat="1">
      <c r="B283" s="149"/>
      <c r="D283" s="150" t="s">
        <v>137</v>
      </c>
      <c r="E283" s="151" t="s">
        <v>1</v>
      </c>
      <c r="F283" s="152" t="s">
        <v>376</v>
      </c>
      <c r="H283" s="153">
        <v>4</v>
      </c>
      <c r="I283" s="154"/>
      <c r="L283" s="149"/>
      <c r="M283" s="155"/>
      <c r="T283" s="156"/>
      <c r="AT283" s="151" t="s">
        <v>137</v>
      </c>
      <c r="AU283" s="151" t="s">
        <v>135</v>
      </c>
      <c r="AV283" s="12" t="s">
        <v>135</v>
      </c>
      <c r="AW283" s="12" t="s">
        <v>31</v>
      </c>
      <c r="AX283" s="12" t="s">
        <v>74</v>
      </c>
      <c r="AY283" s="151" t="s">
        <v>128</v>
      </c>
    </row>
    <row r="284" spans="2:65" s="12" customFormat="1">
      <c r="B284" s="149"/>
      <c r="D284" s="150" t="s">
        <v>137</v>
      </c>
      <c r="E284" s="151" t="s">
        <v>1</v>
      </c>
      <c r="F284" s="152" t="s">
        <v>377</v>
      </c>
      <c r="H284" s="153">
        <v>16.666</v>
      </c>
      <c r="I284" s="154"/>
      <c r="L284" s="149"/>
      <c r="M284" s="155"/>
      <c r="T284" s="156"/>
      <c r="AT284" s="151" t="s">
        <v>137</v>
      </c>
      <c r="AU284" s="151" t="s">
        <v>135</v>
      </c>
      <c r="AV284" s="12" t="s">
        <v>135</v>
      </c>
      <c r="AW284" s="12" t="s">
        <v>31</v>
      </c>
      <c r="AX284" s="12" t="s">
        <v>74</v>
      </c>
      <c r="AY284" s="151" t="s">
        <v>128</v>
      </c>
    </row>
    <row r="285" spans="2:65" s="12" customFormat="1">
      <c r="B285" s="149"/>
      <c r="D285" s="150" t="s">
        <v>137</v>
      </c>
      <c r="E285" s="151" t="s">
        <v>1</v>
      </c>
      <c r="F285" s="152" t="s">
        <v>378</v>
      </c>
      <c r="H285" s="153">
        <v>9.9600000000000009</v>
      </c>
      <c r="I285" s="154"/>
      <c r="L285" s="149"/>
      <c r="M285" s="155"/>
      <c r="T285" s="156"/>
      <c r="AT285" s="151" t="s">
        <v>137</v>
      </c>
      <c r="AU285" s="151" t="s">
        <v>135</v>
      </c>
      <c r="AV285" s="12" t="s">
        <v>135</v>
      </c>
      <c r="AW285" s="12" t="s">
        <v>31</v>
      </c>
      <c r="AX285" s="12" t="s">
        <v>74</v>
      </c>
      <c r="AY285" s="151" t="s">
        <v>128</v>
      </c>
    </row>
    <row r="286" spans="2:65" s="13" customFormat="1">
      <c r="B286" s="157"/>
      <c r="D286" s="150" t="s">
        <v>137</v>
      </c>
      <c r="E286" s="158" t="s">
        <v>1</v>
      </c>
      <c r="F286" s="159" t="s">
        <v>146</v>
      </c>
      <c r="H286" s="160">
        <v>46.676000000000002</v>
      </c>
      <c r="I286" s="161"/>
      <c r="L286" s="157"/>
      <c r="M286" s="162"/>
      <c r="T286" s="163"/>
      <c r="AT286" s="158" t="s">
        <v>137</v>
      </c>
      <c r="AU286" s="158" t="s">
        <v>135</v>
      </c>
      <c r="AV286" s="13" t="s">
        <v>134</v>
      </c>
      <c r="AW286" s="13" t="s">
        <v>31</v>
      </c>
      <c r="AX286" s="13" t="s">
        <v>82</v>
      </c>
      <c r="AY286" s="158" t="s">
        <v>128</v>
      </c>
    </row>
    <row r="287" spans="2:65" s="1" customFormat="1" ht="16.5" customHeight="1">
      <c r="B287" s="31"/>
      <c r="C287" s="135" t="s">
        <v>379</v>
      </c>
      <c r="D287" s="135" t="s">
        <v>130</v>
      </c>
      <c r="E287" s="136" t="s">
        <v>380</v>
      </c>
      <c r="F287" s="137" t="s">
        <v>381</v>
      </c>
      <c r="G287" s="138" t="s">
        <v>171</v>
      </c>
      <c r="H287" s="139">
        <v>301.88299999999998</v>
      </c>
      <c r="I287" s="140"/>
      <c r="J287" s="141">
        <f>ROUND(I287*H287,2)</f>
        <v>0</v>
      </c>
      <c r="K287" s="142"/>
      <c r="L287" s="31"/>
      <c r="M287" s="143" t="s">
        <v>1</v>
      </c>
      <c r="N287" s="144" t="s">
        <v>40</v>
      </c>
      <c r="P287" s="145">
        <f>O287*H287</f>
        <v>0</v>
      </c>
      <c r="Q287" s="145">
        <v>4.4600000000000004E-3</v>
      </c>
      <c r="R287" s="145">
        <f>Q287*H287</f>
        <v>1.34639818</v>
      </c>
      <c r="S287" s="145">
        <v>0</v>
      </c>
      <c r="T287" s="146">
        <f>S287*H287</f>
        <v>0</v>
      </c>
      <c r="AR287" s="147" t="s">
        <v>134</v>
      </c>
      <c r="AT287" s="147" t="s">
        <v>130</v>
      </c>
      <c r="AU287" s="147" t="s">
        <v>135</v>
      </c>
      <c r="AY287" s="16" t="s">
        <v>128</v>
      </c>
      <c r="BE287" s="148">
        <f>IF(N287="základná",J287,0)</f>
        <v>0</v>
      </c>
      <c r="BF287" s="148">
        <f>IF(N287="znížená",J287,0)</f>
        <v>0</v>
      </c>
      <c r="BG287" s="148">
        <f>IF(N287="zákl. prenesená",J287,0)</f>
        <v>0</v>
      </c>
      <c r="BH287" s="148">
        <f>IF(N287="zníž. prenesená",J287,0)</f>
        <v>0</v>
      </c>
      <c r="BI287" s="148">
        <f>IF(N287="nulová",J287,0)</f>
        <v>0</v>
      </c>
      <c r="BJ287" s="16" t="s">
        <v>135</v>
      </c>
      <c r="BK287" s="148">
        <f>ROUND(I287*H287,2)</f>
        <v>0</v>
      </c>
      <c r="BL287" s="16" t="s">
        <v>134</v>
      </c>
      <c r="BM287" s="147" t="s">
        <v>382</v>
      </c>
    </row>
    <row r="288" spans="2:65" s="12" customFormat="1">
      <c r="B288" s="149"/>
      <c r="D288" s="150" t="s">
        <v>137</v>
      </c>
      <c r="E288" s="151" t="s">
        <v>1</v>
      </c>
      <c r="F288" s="152" t="s">
        <v>383</v>
      </c>
      <c r="H288" s="153">
        <v>62.832000000000001</v>
      </c>
      <c r="I288" s="154"/>
      <c r="L288" s="149"/>
      <c r="M288" s="155"/>
      <c r="T288" s="156"/>
      <c r="AT288" s="151" t="s">
        <v>137</v>
      </c>
      <c r="AU288" s="151" t="s">
        <v>135</v>
      </c>
      <c r="AV288" s="12" t="s">
        <v>135</v>
      </c>
      <c r="AW288" s="12" t="s">
        <v>31</v>
      </c>
      <c r="AX288" s="12" t="s">
        <v>74</v>
      </c>
      <c r="AY288" s="151" t="s">
        <v>128</v>
      </c>
    </row>
    <row r="289" spans="2:65" s="12" customFormat="1">
      <c r="B289" s="149"/>
      <c r="D289" s="150" t="s">
        <v>137</v>
      </c>
      <c r="E289" s="151" t="s">
        <v>1</v>
      </c>
      <c r="F289" s="152" t="s">
        <v>384</v>
      </c>
      <c r="H289" s="153">
        <v>10.66</v>
      </c>
      <c r="I289" s="154"/>
      <c r="L289" s="149"/>
      <c r="M289" s="155"/>
      <c r="T289" s="156"/>
      <c r="AT289" s="151" t="s">
        <v>137</v>
      </c>
      <c r="AU289" s="151" t="s">
        <v>135</v>
      </c>
      <c r="AV289" s="12" t="s">
        <v>135</v>
      </c>
      <c r="AW289" s="12" t="s">
        <v>31</v>
      </c>
      <c r="AX289" s="12" t="s">
        <v>74</v>
      </c>
      <c r="AY289" s="151" t="s">
        <v>128</v>
      </c>
    </row>
    <row r="290" spans="2:65" s="12" customFormat="1">
      <c r="B290" s="149"/>
      <c r="D290" s="150" t="s">
        <v>137</v>
      </c>
      <c r="E290" s="151" t="s">
        <v>1</v>
      </c>
      <c r="F290" s="152" t="s">
        <v>385</v>
      </c>
      <c r="H290" s="153">
        <v>43.643999999999998</v>
      </c>
      <c r="I290" s="154"/>
      <c r="L290" s="149"/>
      <c r="M290" s="155"/>
      <c r="T290" s="156"/>
      <c r="AT290" s="151" t="s">
        <v>137</v>
      </c>
      <c r="AU290" s="151" t="s">
        <v>135</v>
      </c>
      <c r="AV290" s="12" t="s">
        <v>135</v>
      </c>
      <c r="AW290" s="12" t="s">
        <v>31</v>
      </c>
      <c r="AX290" s="12" t="s">
        <v>74</v>
      </c>
      <c r="AY290" s="151" t="s">
        <v>128</v>
      </c>
    </row>
    <row r="291" spans="2:65" s="12" customFormat="1">
      <c r="B291" s="149"/>
      <c r="D291" s="150" t="s">
        <v>137</v>
      </c>
      <c r="E291" s="151" t="s">
        <v>1</v>
      </c>
      <c r="F291" s="152" t="s">
        <v>386</v>
      </c>
      <c r="H291" s="153">
        <v>34.587000000000003</v>
      </c>
      <c r="I291" s="154"/>
      <c r="L291" s="149"/>
      <c r="M291" s="155"/>
      <c r="T291" s="156"/>
      <c r="AT291" s="151" t="s">
        <v>137</v>
      </c>
      <c r="AU291" s="151" t="s">
        <v>135</v>
      </c>
      <c r="AV291" s="12" t="s">
        <v>135</v>
      </c>
      <c r="AW291" s="12" t="s">
        <v>31</v>
      </c>
      <c r="AX291" s="12" t="s">
        <v>74</v>
      </c>
      <c r="AY291" s="151" t="s">
        <v>128</v>
      </c>
    </row>
    <row r="292" spans="2:65" s="14" customFormat="1">
      <c r="B292" s="164"/>
      <c r="D292" s="150" t="s">
        <v>137</v>
      </c>
      <c r="E292" s="165" t="s">
        <v>1</v>
      </c>
      <c r="F292" s="166" t="s">
        <v>218</v>
      </c>
      <c r="H292" s="167">
        <v>151.72300000000001</v>
      </c>
      <c r="I292" s="168"/>
      <c r="L292" s="164"/>
      <c r="M292" s="169"/>
      <c r="T292" s="170"/>
      <c r="AT292" s="165" t="s">
        <v>137</v>
      </c>
      <c r="AU292" s="165" t="s">
        <v>135</v>
      </c>
      <c r="AV292" s="14" t="s">
        <v>147</v>
      </c>
      <c r="AW292" s="14" t="s">
        <v>31</v>
      </c>
      <c r="AX292" s="14" t="s">
        <v>74</v>
      </c>
      <c r="AY292" s="165" t="s">
        <v>128</v>
      </c>
    </row>
    <row r="293" spans="2:65" s="12" customFormat="1">
      <c r="B293" s="149"/>
      <c r="D293" s="150" t="s">
        <v>137</v>
      </c>
      <c r="E293" s="151" t="s">
        <v>1</v>
      </c>
      <c r="F293" s="152" t="s">
        <v>387</v>
      </c>
      <c r="H293" s="153">
        <v>49.2</v>
      </c>
      <c r="I293" s="154"/>
      <c r="L293" s="149"/>
      <c r="M293" s="155"/>
      <c r="T293" s="156"/>
      <c r="AT293" s="151" t="s">
        <v>137</v>
      </c>
      <c r="AU293" s="151" t="s">
        <v>135</v>
      </c>
      <c r="AV293" s="12" t="s">
        <v>135</v>
      </c>
      <c r="AW293" s="12" t="s">
        <v>31</v>
      </c>
      <c r="AX293" s="12" t="s">
        <v>74</v>
      </c>
      <c r="AY293" s="151" t="s">
        <v>128</v>
      </c>
    </row>
    <row r="294" spans="2:65" s="12" customFormat="1">
      <c r="B294" s="149"/>
      <c r="D294" s="150" t="s">
        <v>137</v>
      </c>
      <c r="E294" s="151" t="s">
        <v>1</v>
      </c>
      <c r="F294" s="152" t="s">
        <v>388</v>
      </c>
      <c r="H294" s="153">
        <v>9.1</v>
      </c>
      <c r="I294" s="154"/>
      <c r="L294" s="149"/>
      <c r="M294" s="155"/>
      <c r="T294" s="156"/>
      <c r="AT294" s="151" t="s">
        <v>137</v>
      </c>
      <c r="AU294" s="151" t="s">
        <v>135</v>
      </c>
      <c r="AV294" s="12" t="s">
        <v>135</v>
      </c>
      <c r="AW294" s="12" t="s">
        <v>31</v>
      </c>
      <c r="AX294" s="12" t="s">
        <v>74</v>
      </c>
      <c r="AY294" s="151" t="s">
        <v>128</v>
      </c>
    </row>
    <row r="295" spans="2:65" s="12" customFormat="1">
      <c r="B295" s="149"/>
      <c r="D295" s="150" t="s">
        <v>137</v>
      </c>
      <c r="E295" s="151" t="s">
        <v>1</v>
      </c>
      <c r="F295" s="152" t="s">
        <v>389</v>
      </c>
      <c r="H295" s="153">
        <v>47.04</v>
      </c>
      <c r="I295" s="154"/>
      <c r="L295" s="149"/>
      <c r="M295" s="155"/>
      <c r="T295" s="156"/>
      <c r="AT295" s="151" t="s">
        <v>137</v>
      </c>
      <c r="AU295" s="151" t="s">
        <v>135</v>
      </c>
      <c r="AV295" s="12" t="s">
        <v>135</v>
      </c>
      <c r="AW295" s="12" t="s">
        <v>31</v>
      </c>
      <c r="AX295" s="12" t="s">
        <v>74</v>
      </c>
      <c r="AY295" s="151" t="s">
        <v>128</v>
      </c>
    </row>
    <row r="296" spans="2:65" s="12" customFormat="1">
      <c r="B296" s="149"/>
      <c r="D296" s="150" t="s">
        <v>137</v>
      </c>
      <c r="E296" s="151" t="s">
        <v>1</v>
      </c>
      <c r="F296" s="152" t="s">
        <v>390</v>
      </c>
      <c r="H296" s="153">
        <v>44.82</v>
      </c>
      <c r="I296" s="154"/>
      <c r="L296" s="149"/>
      <c r="M296" s="155"/>
      <c r="T296" s="156"/>
      <c r="AT296" s="151" t="s">
        <v>137</v>
      </c>
      <c r="AU296" s="151" t="s">
        <v>135</v>
      </c>
      <c r="AV296" s="12" t="s">
        <v>135</v>
      </c>
      <c r="AW296" s="12" t="s">
        <v>31</v>
      </c>
      <c r="AX296" s="12" t="s">
        <v>74</v>
      </c>
      <c r="AY296" s="151" t="s">
        <v>128</v>
      </c>
    </row>
    <row r="297" spans="2:65" s="14" customFormat="1">
      <c r="B297" s="164"/>
      <c r="D297" s="150" t="s">
        <v>137</v>
      </c>
      <c r="E297" s="165" t="s">
        <v>1</v>
      </c>
      <c r="F297" s="166" t="s">
        <v>218</v>
      </c>
      <c r="H297" s="167">
        <v>150.16</v>
      </c>
      <c r="I297" s="168"/>
      <c r="L297" s="164"/>
      <c r="M297" s="169"/>
      <c r="T297" s="170"/>
      <c r="AT297" s="165" t="s">
        <v>137</v>
      </c>
      <c r="AU297" s="165" t="s">
        <v>135</v>
      </c>
      <c r="AV297" s="14" t="s">
        <v>147</v>
      </c>
      <c r="AW297" s="14" t="s">
        <v>31</v>
      </c>
      <c r="AX297" s="14" t="s">
        <v>74</v>
      </c>
      <c r="AY297" s="165" t="s">
        <v>128</v>
      </c>
    </row>
    <row r="298" spans="2:65" s="13" customFormat="1">
      <c r="B298" s="157"/>
      <c r="D298" s="150" t="s">
        <v>137</v>
      </c>
      <c r="E298" s="158" t="s">
        <v>1</v>
      </c>
      <c r="F298" s="159" t="s">
        <v>146</v>
      </c>
      <c r="H298" s="160">
        <v>301.88299999999998</v>
      </c>
      <c r="I298" s="161"/>
      <c r="L298" s="157"/>
      <c r="M298" s="162"/>
      <c r="T298" s="163"/>
      <c r="AT298" s="158" t="s">
        <v>137</v>
      </c>
      <c r="AU298" s="158" t="s">
        <v>135</v>
      </c>
      <c r="AV298" s="13" t="s">
        <v>134</v>
      </c>
      <c r="AW298" s="13" t="s">
        <v>31</v>
      </c>
      <c r="AX298" s="13" t="s">
        <v>82</v>
      </c>
      <c r="AY298" s="158" t="s">
        <v>128</v>
      </c>
    </row>
    <row r="299" spans="2:65" s="1" customFormat="1" ht="37.85" customHeight="1">
      <c r="B299" s="31"/>
      <c r="C299" s="135" t="s">
        <v>391</v>
      </c>
      <c r="D299" s="135" t="s">
        <v>130</v>
      </c>
      <c r="E299" s="136" t="s">
        <v>392</v>
      </c>
      <c r="F299" s="137" t="s">
        <v>393</v>
      </c>
      <c r="G299" s="138" t="s">
        <v>171</v>
      </c>
      <c r="H299" s="139">
        <v>336.483</v>
      </c>
      <c r="I299" s="140"/>
      <c r="J299" s="141">
        <f>ROUND(I299*H299,2)</f>
        <v>0</v>
      </c>
      <c r="K299" s="142"/>
      <c r="L299" s="31"/>
      <c r="M299" s="143" t="s">
        <v>1</v>
      </c>
      <c r="N299" s="144" t="s">
        <v>40</v>
      </c>
      <c r="P299" s="145">
        <f>O299*H299</f>
        <v>0</v>
      </c>
      <c r="Q299" s="145">
        <v>7.3499999999999998E-3</v>
      </c>
      <c r="R299" s="145">
        <f>Q299*H299</f>
        <v>2.4731500500000001</v>
      </c>
      <c r="S299" s="145">
        <v>0</v>
      </c>
      <c r="T299" s="146">
        <f>S299*H299</f>
        <v>0</v>
      </c>
      <c r="AR299" s="147" t="s">
        <v>134</v>
      </c>
      <c r="AT299" s="147" t="s">
        <v>130</v>
      </c>
      <c r="AU299" s="147" t="s">
        <v>135</v>
      </c>
      <c r="AY299" s="16" t="s">
        <v>128</v>
      </c>
      <c r="BE299" s="148">
        <f>IF(N299="základná",J299,0)</f>
        <v>0</v>
      </c>
      <c r="BF299" s="148">
        <f>IF(N299="znížená",J299,0)</f>
        <v>0</v>
      </c>
      <c r="BG299" s="148">
        <f>IF(N299="zákl. prenesená",J299,0)</f>
        <v>0</v>
      </c>
      <c r="BH299" s="148">
        <f>IF(N299="zníž. prenesená",J299,0)</f>
        <v>0</v>
      </c>
      <c r="BI299" s="148">
        <f>IF(N299="nulová",J299,0)</f>
        <v>0</v>
      </c>
      <c r="BJ299" s="16" t="s">
        <v>135</v>
      </c>
      <c r="BK299" s="148">
        <f>ROUND(I299*H299,2)</f>
        <v>0</v>
      </c>
      <c r="BL299" s="16" t="s">
        <v>134</v>
      </c>
      <c r="BM299" s="147" t="s">
        <v>394</v>
      </c>
    </row>
    <row r="300" spans="2:65" s="12" customFormat="1">
      <c r="B300" s="149"/>
      <c r="D300" s="150" t="s">
        <v>137</v>
      </c>
      <c r="E300" s="151" t="s">
        <v>1</v>
      </c>
      <c r="F300" s="152" t="s">
        <v>383</v>
      </c>
      <c r="H300" s="153">
        <v>62.832000000000001</v>
      </c>
      <c r="I300" s="154"/>
      <c r="L300" s="149"/>
      <c r="M300" s="155"/>
      <c r="T300" s="156"/>
      <c r="AT300" s="151" t="s">
        <v>137</v>
      </c>
      <c r="AU300" s="151" t="s">
        <v>135</v>
      </c>
      <c r="AV300" s="12" t="s">
        <v>135</v>
      </c>
      <c r="AW300" s="12" t="s">
        <v>31</v>
      </c>
      <c r="AX300" s="12" t="s">
        <v>74</v>
      </c>
      <c r="AY300" s="151" t="s">
        <v>128</v>
      </c>
    </row>
    <row r="301" spans="2:65" s="12" customFormat="1">
      <c r="B301" s="149"/>
      <c r="D301" s="150" t="s">
        <v>137</v>
      </c>
      <c r="E301" s="151" t="s">
        <v>1</v>
      </c>
      <c r="F301" s="152" t="s">
        <v>395</v>
      </c>
      <c r="H301" s="153">
        <v>27.06</v>
      </c>
      <c r="I301" s="154"/>
      <c r="L301" s="149"/>
      <c r="M301" s="155"/>
      <c r="T301" s="156"/>
      <c r="AT301" s="151" t="s">
        <v>137</v>
      </c>
      <c r="AU301" s="151" t="s">
        <v>135</v>
      </c>
      <c r="AV301" s="12" t="s">
        <v>135</v>
      </c>
      <c r="AW301" s="12" t="s">
        <v>31</v>
      </c>
      <c r="AX301" s="12" t="s">
        <v>74</v>
      </c>
      <c r="AY301" s="151" t="s">
        <v>128</v>
      </c>
    </row>
    <row r="302" spans="2:65" s="12" customFormat="1">
      <c r="B302" s="149"/>
      <c r="D302" s="150" t="s">
        <v>137</v>
      </c>
      <c r="E302" s="151" t="s">
        <v>1</v>
      </c>
      <c r="F302" s="152" t="s">
        <v>385</v>
      </c>
      <c r="H302" s="153">
        <v>43.643999999999998</v>
      </c>
      <c r="I302" s="154"/>
      <c r="L302" s="149"/>
      <c r="M302" s="155"/>
      <c r="T302" s="156"/>
      <c r="AT302" s="151" t="s">
        <v>137</v>
      </c>
      <c r="AU302" s="151" t="s">
        <v>135</v>
      </c>
      <c r="AV302" s="12" t="s">
        <v>135</v>
      </c>
      <c r="AW302" s="12" t="s">
        <v>31</v>
      </c>
      <c r="AX302" s="12" t="s">
        <v>74</v>
      </c>
      <c r="AY302" s="151" t="s">
        <v>128</v>
      </c>
    </row>
    <row r="303" spans="2:65" s="12" customFormat="1">
      <c r="B303" s="149"/>
      <c r="D303" s="150" t="s">
        <v>137</v>
      </c>
      <c r="E303" s="151" t="s">
        <v>1</v>
      </c>
      <c r="F303" s="152" t="s">
        <v>386</v>
      </c>
      <c r="H303" s="153">
        <v>34.587000000000003</v>
      </c>
      <c r="I303" s="154"/>
      <c r="L303" s="149"/>
      <c r="M303" s="155"/>
      <c r="T303" s="156"/>
      <c r="AT303" s="151" t="s">
        <v>137</v>
      </c>
      <c r="AU303" s="151" t="s">
        <v>135</v>
      </c>
      <c r="AV303" s="12" t="s">
        <v>135</v>
      </c>
      <c r="AW303" s="12" t="s">
        <v>31</v>
      </c>
      <c r="AX303" s="12" t="s">
        <v>74</v>
      </c>
      <c r="AY303" s="151" t="s">
        <v>128</v>
      </c>
    </row>
    <row r="304" spans="2:65" s="14" customFormat="1">
      <c r="B304" s="164"/>
      <c r="D304" s="150" t="s">
        <v>137</v>
      </c>
      <c r="E304" s="165" t="s">
        <v>1</v>
      </c>
      <c r="F304" s="166" t="s">
        <v>218</v>
      </c>
      <c r="H304" s="167">
        <v>168.12299999999999</v>
      </c>
      <c r="I304" s="168"/>
      <c r="L304" s="164"/>
      <c r="M304" s="169"/>
      <c r="T304" s="170"/>
      <c r="AT304" s="165" t="s">
        <v>137</v>
      </c>
      <c r="AU304" s="165" t="s">
        <v>135</v>
      </c>
      <c r="AV304" s="14" t="s">
        <v>147</v>
      </c>
      <c r="AW304" s="14" t="s">
        <v>31</v>
      </c>
      <c r="AX304" s="14" t="s">
        <v>74</v>
      </c>
      <c r="AY304" s="165" t="s">
        <v>128</v>
      </c>
    </row>
    <row r="305" spans="2:65" s="12" customFormat="1">
      <c r="B305" s="149"/>
      <c r="D305" s="150" t="s">
        <v>137</v>
      </c>
      <c r="E305" s="151" t="s">
        <v>1</v>
      </c>
      <c r="F305" s="152" t="s">
        <v>387</v>
      </c>
      <c r="H305" s="153">
        <v>49.2</v>
      </c>
      <c r="I305" s="154"/>
      <c r="L305" s="149"/>
      <c r="M305" s="155"/>
      <c r="T305" s="156"/>
      <c r="AT305" s="151" t="s">
        <v>137</v>
      </c>
      <c r="AU305" s="151" t="s">
        <v>135</v>
      </c>
      <c r="AV305" s="12" t="s">
        <v>135</v>
      </c>
      <c r="AW305" s="12" t="s">
        <v>31</v>
      </c>
      <c r="AX305" s="12" t="s">
        <v>74</v>
      </c>
      <c r="AY305" s="151" t="s">
        <v>128</v>
      </c>
    </row>
    <row r="306" spans="2:65" s="12" customFormat="1">
      <c r="B306" s="149"/>
      <c r="D306" s="150" t="s">
        <v>137</v>
      </c>
      <c r="E306" s="151" t="s">
        <v>1</v>
      </c>
      <c r="F306" s="152" t="s">
        <v>396</v>
      </c>
      <c r="H306" s="153">
        <v>27.3</v>
      </c>
      <c r="I306" s="154"/>
      <c r="L306" s="149"/>
      <c r="M306" s="155"/>
      <c r="T306" s="156"/>
      <c r="AT306" s="151" t="s">
        <v>137</v>
      </c>
      <c r="AU306" s="151" t="s">
        <v>135</v>
      </c>
      <c r="AV306" s="12" t="s">
        <v>135</v>
      </c>
      <c r="AW306" s="12" t="s">
        <v>31</v>
      </c>
      <c r="AX306" s="12" t="s">
        <v>74</v>
      </c>
      <c r="AY306" s="151" t="s">
        <v>128</v>
      </c>
    </row>
    <row r="307" spans="2:65" s="12" customFormat="1">
      <c r="B307" s="149"/>
      <c r="D307" s="150" t="s">
        <v>137</v>
      </c>
      <c r="E307" s="151" t="s">
        <v>1</v>
      </c>
      <c r="F307" s="152" t="s">
        <v>389</v>
      </c>
      <c r="H307" s="153">
        <v>47.04</v>
      </c>
      <c r="I307" s="154"/>
      <c r="L307" s="149"/>
      <c r="M307" s="155"/>
      <c r="T307" s="156"/>
      <c r="AT307" s="151" t="s">
        <v>137</v>
      </c>
      <c r="AU307" s="151" t="s">
        <v>135</v>
      </c>
      <c r="AV307" s="12" t="s">
        <v>135</v>
      </c>
      <c r="AW307" s="12" t="s">
        <v>31</v>
      </c>
      <c r="AX307" s="12" t="s">
        <v>74</v>
      </c>
      <c r="AY307" s="151" t="s">
        <v>128</v>
      </c>
    </row>
    <row r="308" spans="2:65" s="12" customFormat="1">
      <c r="B308" s="149"/>
      <c r="D308" s="150" t="s">
        <v>137</v>
      </c>
      <c r="E308" s="151" t="s">
        <v>1</v>
      </c>
      <c r="F308" s="152" t="s">
        <v>390</v>
      </c>
      <c r="H308" s="153">
        <v>44.82</v>
      </c>
      <c r="I308" s="154"/>
      <c r="L308" s="149"/>
      <c r="M308" s="155"/>
      <c r="T308" s="156"/>
      <c r="AT308" s="151" t="s">
        <v>137</v>
      </c>
      <c r="AU308" s="151" t="s">
        <v>135</v>
      </c>
      <c r="AV308" s="12" t="s">
        <v>135</v>
      </c>
      <c r="AW308" s="12" t="s">
        <v>31</v>
      </c>
      <c r="AX308" s="12" t="s">
        <v>74</v>
      </c>
      <c r="AY308" s="151" t="s">
        <v>128</v>
      </c>
    </row>
    <row r="309" spans="2:65" s="14" customFormat="1">
      <c r="B309" s="164"/>
      <c r="D309" s="150" t="s">
        <v>137</v>
      </c>
      <c r="E309" s="165" t="s">
        <v>1</v>
      </c>
      <c r="F309" s="166" t="s">
        <v>218</v>
      </c>
      <c r="H309" s="167">
        <v>168.36</v>
      </c>
      <c r="I309" s="168"/>
      <c r="L309" s="164"/>
      <c r="M309" s="169"/>
      <c r="T309" s="170"/>
      <c r="AT309" s="165" t="s">
        <v>137</v>
      </c>
      <c r="AU309" s="165" t="s">
        <v>135</v>
      </c>
      <c r="AV309" s="14" t="s">
        <v>147</v>
      </c>
      <c r="AW309" s="14" t="s">
        <v>31</v>
      </c>
      <c r="AX309" s="14" t="s">
        <v>74</v>
      </c>
      <c r="AY309" s="165" t="s">
        <v>128</v>
      </c>
    </row>
    <row r="310" spans="2:65" s="13" customFormat="1">
      <c r="B310" s="157"/>
      <c r="D310" s="150" t="s">
        <v>137</v>
      </c>
      <c r="E310" s="158" t="s">
        <v>1</v>
      </c>
      <c r="F310" s="159" t="s">
        <v>146</v>
      </c>
      <c r="H310" s="160">
        <v>336.483</v>
      </c>
      <c r="I310" s="161"/>
      <c r="L310" s="157"/>
      <c r="M310" s="162"/>
      <c r="T310" s="163"/>
      <c r="AT310" s="158" t="s">
        <v>137</v>
      </c>
      <c r="AU310" s="158" t="s">
        <v>135</v>
      </c>
      <c r="AV310" s="13" t="s">
        <v>134</v>
      </c>
      <c r="AW310" s="13" t="s">
        <v>31</v>
      </c>
      <c r="AX310" s="13" t="s">
        <v>82</v>
      </c>
      <c r="AY310" s="158" t="s">
        <v>128</v>
      </c>
    </row>
    <row r="311" spans="2:65" s="1" customFormat="1" ht="44.25" customHeight="1">
      <c r="B311" s="31"/>
      <c r="C311" s="135" t="s">
        <v>397</v>
      </c>
      <c r="D311" s="135" t="s">
        <v>130</v>
      </c>
      <c r="E311" s="136" t="s">
        <v>398</v>
      </c>
      <c r="F311" s="137" t="s">
        <v>399</v>
      </c>
      <c r="G311" s="138" t="s">
        <v>171</v>
      </c>
      <c r="H311" s="139">
        <v>336.483</v>
      </c>
      <c r="I311" s="140"/>
      <c r="J311" s="141">
        <f>ROUND(I311*H311,2)</f>
        <v>0</v>
      </c>
      <c r="K311" s="142"/>
      <c r="L311" s="31"/>
      <c r="M311" s="143" t="s">
        <v>1</v>
      </c>
      <c r="N311" s="144" t="s">
        <v>40</v>
      </c>
      <c r="P311" s="145">
        <f>O311*H311</f>
        <v>0</v>
      </c>
      <c r="Q311" s="145">
        <v>1.6799999999999999E-2</v>
      </c>
      <c r="R311" s="145">
        <f>Q311*H311</f>
        <v>5.6529143999999993</v>
      </c>
      <c r="S311" s="145">
        <v>0</v>
      </c>
      <c r="T311" s="146">
        <f>S311*H311</f>
        <v>0</v>
      </c>
      <c r="AR311" s="147" t="s">
        <v>134</v>
      </c>
      <c r="AT311" s="147" t="s">
        <v>130</v>
      </c>
      <c r="AU311" s="147" t="s">
        <v>135</v>
      </c>
      <c r="AY311" s="16" t="s">
        <v>128</v>
      </c>
      <c r="BE311" s="148">
        <f>IF(N311="základná",J311,0)</f>
        <v>0</v>
      </c>
      <c r="BF311" s="148">
        <f>IF(N311="znížená",J311,0)</f>
        <v>0</v>
      </c>
      <c r="BG311" s="148">
        <f>IF(N311="zákl. prenesená",J311,0)</f>
        <v>0</v>
      </c>
      <c r="BH311" s="148">
        <f>IF(N311="zníž. prenesená",J311,0)</f>
        <v>0</v>
      </c>
      <c r="BI311" s="148">
        <f>IF(N311="nulová",J311,0)</f>
        <v>0</v>
      </c>
      <c r="BJ311" s="16" t="s">
        <v>135</v>
      </c>
      <c r="BK311" s="148">
        <f>ROUND(I311*H311,2)</f>
        <v>0</v>
      </c>
      <c r="BL311" s="16" t="s">
        <v>134</v>
      </c>
      <c r="BM311" s="147" t="s">
        <v>400</v>
      </c>
    </row>
    <row r="312" spans="2:65" s="1" customFormat="1" ht="21.75" customHeight="1">
      <c r="B312" s="31"/>
      <c r="C312" s="135" t="s">
        <v>401</v>
      </c>
      <c r="D312" s="135" t="s">
        <v>130</v>
      </c>
      <c r="E312" s="136" t="s">
        <v>402</v>
      </c>
      <c r="F312" s="137" t="s">
        <v>403</v>
      </c>
      <c r="G312" s="138" t="s">
        <v>171</v>
      </c>
      <c r="H312" s="139">
        <v>90.335999999999999</v>
      </c>
      <c r="I312" s="140"/>
      <c r="J312" s="141">
        <f>ROUND(I312*H312,2)</f>
        <v>0</v>
      </c>
      <c r="K312" s="142"/>
      <c r="L312" s="31"/>
      <c r="M312" s="143" t="s">
        <v>1</v>
      </c>
      <c r="N312" s="144" t="s">
        <v>40</v>
      </c>
      <c r="P312" s="145">
        <f>O312*H312</f>
        <v>0</v>
      </c>
      <c r="Q312" s="145">
        <v>0.10299999999999999</v>
      </c>
      <c r="R312" s="145">
        <f>Q312*H312</f>
        <v>9.304608</v>
      </c>
      <c r="S312" s="145">
        <v>0</v>
      </c>
      <c r="T312" s="146">
        <f>S312*H312</f>
        <v>0</v>
      </c>
      <c r="AR312" s="147" t="s">
        <v>134</v>
      </c>
      <c r="AT312" s="147" t="s">
        <v>130</v>
      </c>
      <c r="AU312" s="147" t="s">
        <v>135</v>
      </c>
      <c r="AY312" s="16" t="s">
        <v>128</v>
      </c>
      <c r="BE312" s="148">
        <f>IF(N312="základná",J312,0)</f>
        <v>0</v>
      </c>
      <c r="BF312" s="148">
        <f>IF(N312="znížená",J312,0)</f>
        <v>0</v>
      </c>
      <c r="BG312" s="148">
        <f>IF(N312="zákl. prenesená",J312,0)</f>
        <v>0</v>
      </c>
      <c r="BH312" s="148">
        <f>IF(N312="zníž. prenesená",J312,0)</f>
        <v>0</v>
      </c>
      <c r="BI312" s="148">
        <f>IF(N312="nulová",J312,0)</f>
        <v>0</v>
      </c>
      <c r="BJ312" s="16" t="s">
        <v>135</v>
      </c>
      <c r="BK312" s="148">
        <f>ROUND(I312*H312,2)</f>
        <v>0</v>
      </c>
      <c r="BL312" s="16" t="s">
        <v>134</v>
      </c>
      <c r="BM312" s="147" t="s">
        <v>404</v>
      </c>
    </row>
    <row r="313" spans="2:65" s="12" customFormat="1">
      <c r="B313" s="149"/>
      <c r="D313" s="150" t="s">
        <v>137</v>
      </c>
      <c r="E313" s="151" t="s">
        <v>1</v>
      </c>
      <c r="F313" s="152" t="s">
        <v>375</v>
      </c>
      <c r="H313" s="153">
        <v>16.05</v>
      </c>
      <c r="I313" s="154"/>
      <c r="L313" s="149"/>
      <c r="M313" s="155"/>
      <c r="T313" s="156"/>
      <c r="AT313" s="151" t="s">
        <v>137</v>
      </c>
      <c r="AU313" s="151" t="s">
        <v>135</v>
      </c>
      <c r="AV313" s="12" t="s">
        <v>135</v>
      </c>
      <c r="AW313" s="12" t="s">
        <v>31</v>
      </c>
      <c r="AX313" s="12" t="s">
        <v>74</v>
      </c>
      <c r="AY313" s="151" t="s">
        <v>128</v>
      </c>
    </row>
    <row r="314" spans="2:65" s="12" customFormat="1">
      <c r="B314" s="149"/>
      <c r="D314" s="150" t="s">
        <v>137</v>
      </c>
      <c r="E314" s="151" t="s">
        <v>1</v>
      </c>
      <c r="F314" s="152" t="s">
        <v>376</v>
      </c>
      <c r="H314" s="153">
        <v>4</v>
      </c>
      <c r="I314" s="154"/>
      <c r="L314" s="149"/>
      <c r="M314" s="155"/>
      <c r="T314" s="156"/>
      <c r="AT314" s="151" t="s">
        <v>137</v>
      </c>
      <c r="AU314" s="151" t="s">
        <v>135</v>
      </c>
      <c r="AV314" s="12" t="s">
        <v>135</v>
      </c>
      <c r="AW314" s="12" t="s">
        <v>31</v>
      </c>
      <c r="AX314" s="12" t="s">
        <v>74</v>
      </c>
      <c r="AY314" s="151" t="s">
        <v>128</v>
      </c>
    </row>
    <row r="315" spans="2:65" s="12" customFormat="1">
      <c r="B315" s="149"/>
      <c r="D315" s="150" t="s">
        <v>137</v>
      </c>
      <c r="E315" s="151" t="s">
        <v>1</v>
      </c>
      <c r="F315" s="152" t="s">
        <v>377</v>
      </c>
      <c r="H315" s="153">
        <v>16.666</v>
      </c>
      <c r="I315" s="154"/>
      <c r="L315" s="149"/>
      <c r="M315" s="155"/>
      <c r="T315" s="156"/>
      <c r="AT315" s="151" t="s">
        <v>137</v>
      </c>
      <c r="AU315" s="151" t="s">
        <v>135</v>
      </c>
      <c r="AV315" s="12" t="s">
        <v>135</v>
      </c>
      <c r="AW315" s="12" t="s">
        <v>31</v>
      </c>
      <c r="AX315" s="12" t="s">
        <v>74</v>
      </c>
      <c r="AY315" s="151" t="s">
        <v>128</v>
      </c>
    </row>
    <row r="316" spans="2:65" s="12" customFormat="1">
      <c r="B316" s="149"/>
      <c r="D316" s="150" t="s">
        <v>137</v>
      </c>
      <c r="E316" s="151" t="s">
        <v>1</v>
      </c>
      <c r="F316" s="152" t="s">
        <v>378</v>
      </c>
      <c r="H316" s="153">
        <v>9.9600000000000009</v>
      </c>
      <c r="I316" s="154"/>
      <c r="L316" s="149"/>
      <c r="M316" s="155"/>
      <c r="T316" s="156"/>
      <c r="AT316" s="151" t="s">
        <v>137</v>
      </c>
      <c r="AU316" s="151" t="s">
        <v>135</v>
      </c>
      <c r="AV316" s="12" t="s">
        <v>135</v>
      </c>
      <c r="AW316" s="12" t="s">
        <v>31</v>
      </c>
      <c r="AX316" s="12" t="s">
        <v>74</v>
      </c>
      <c r="AY316" s="151" t="s">
        <v>128</v>
      </c>
    </row>
    <row r="317" spans="2:65" s="14" customFormat="1">
      <c r="B317" s="164"/>
      <c r="D317" s="150" t="s">
        <v>137</v>
      </c>
      <c r="E317" s="165" t="s">
        <v>1</v>
      </c>
      <c r="F317" s="166" t="s">
        <v>218</v>
      </c>
      <c r="H317" s="167">
        <v>46.676000000000002</v>
      </c>
      <c r="I317" s="168"/>
      <c r="L317" s="164"/>
      <c r="M317" s="169"/>
      <c r="T317" s="170"/>
      <c r="AT317" s="165" t="s">
        <v>137</v>
      </c>
      <c r="AU317" s="165" t="s">
        <v>135</v>
      </c>
      <c r="AV317" s="14" t="s">
        <v>147</v>
      </c>
      <c r="AW317" s="14" t="s">
        <v>31</v>
      </c>
      <c r="AX317" s="14" t="s">
        <v>74</v>
      </c>
      <c r="AY317" s="165" t="s">
        <v>128</v>
      </c>
    </row>
    <row r="318" spans="2:65" s="12" customFormat="1">
      <c r="B318" s="149"/>
      <c r="D318" s="150" t="s">
        <v>137</v>
      </c>
      <c r="E318" s="151" t="s">
        <v>1</v>
      </c>
      <c r="F318" s="152" t="s">
        <v>405</v>
      </c>
      <c r="H318" s="153">
        <v>10.54</v>
      </c>
      <c r="I318" s="154"/>
      <c r="L318" s="149"/>
      <c r="M318" s="155"/>
      <c r="T318" s="156"/>
      <c r="AT318" s="151" t="s">
        <v>137</v>
      </c>
      <c r="AU318" s="151" t="s">
        <v>135</v>
      </c>
      <c r="AV318" s="12" t="s">
        <v>135</v>
      </c>
      <c r="AW318" s="12" t="s">
        <v>31</v>
      </c>
      <c r="AX318" s="12" t="s">
        <v>74</v>
      </c>
      <c r="AY318" s="151" t="s">
        <v>128</v>
      </c>
    </row>
    <row r="319" spans="2:65" s="12" customFormat="1">
      <c r="B319" s="149"/>
      <c r="D319" s="150" t="s">
        <v>137</v>
      </c>
      <c r="E319" s="151" t="s">
        <v>1</v>
      </c>
      <c r="F319" s="152" t="s">
        <v>406</v>
      </c>
      <c r="H319" s="153">
        <v>4.9000000000000004</v>
      </c>
      <c r="I319" s="154"/>
      <c r="L319" s="149"/>
      <c r="M319" s="155"/>
      <c r="T319" s="156"/>
      <c r="AT319" s="151" t="s">
        <v>137</v>
      </c>
      <c r="AU319" s="151" t="s">
        <v>135</v>
      </c>
      <c r="AV319" s="12" t="s">
        <v>135</v>
      </c>
      <c r="AW319" s="12" t="s">
        <v>31</v>
      </c>
      <c r="AX319" s="12" t="s">
        <v>74</v>
      </c>
      <c r="AY319" s="151" t="s">
        <v>128</v>
      </c>
    </row>
    <row r="320" spans="2:65" s="12" customFormat="1">
      <c r="B320" s="149"/>
      <c r="D320" s="150" t="s">
        <v>137</v>
      </c>
      <c r="E320" s="151" t="s">
        <v>1</v>
      </c>
      <c r="F320" s="152" t="s">
        <v>407</v>
      </c>
      <c r="H320" s="153">
        <v>14.555999999999999</v>
      </c>
      <c r="I320" s="154"/>
      <c r="L320" s="149"/>
      <c r="M320" s="155"/>
      <c r="T320" s="156"/>
      <c r="AT320" s="151" t="s">
        <v>137</v>
      </c>
      <c r="AU320" s="151" t="s">
        <v>135</v>
      </c>
      <c r="AV320" s="12" t="s">
        <v>135</v>
      </c>
      <c r="AW320" s="12" t="s">
        <v>31</v>
      </c>
      <c r="AX320" s="12" t="s">
        <v>74</v>
      </c>
      <c r="AY320" s="151" t="s">
        <v>128</v>
      </c>
    </row>
    <row r="321" spans="2:65" s="12" customFormat="1">
      <c r="B321" s="149"/>
      <c r="D321" s="150" t="s">
        <v>137</v>
      </c>
      <c r="E321" s="151" t="s">
        <v>1</v>
      </c>
      <c r="F321" s="152" t="s">
        <v>408</v>
      </c>
      <c r="H321" s="153">
        <v>13.664</v>
      </c>
      <c r="I321" s="154"/>
      <c r="L321" s="149"/>
      <c r="M321" s="155"/>
      <c r="T321" s="156"/>
      <c r="AT321" s="151" t="s">
        <v>137</v>
      </c>
      <c r="AU321" s="151" t="s">
        <v>135</v>
      </c>
      <c r="AV321" s="12" t="s">
        <v>135</v>
      </c>
      <c r="AW321" s="12" t="s">
        <v>31</v>
      </c>
      <c r="AX321" s="12" t="s">
        <v>74</v>
      </c>
      <c r="AY321" s="151" t="s">
        <v>128</v>
      </c>
    </row>
    <row r="322" spans="2:65" s="14" customFormat="1">
      <c r="B322" s="164"/>
      <c r="D322" s="150" t="s">
        <v>137</v>
      </c>
      <c r="E322" s="165" t="s">
        <v>1</v>
      </c>
      <c r="F322" s="166" t="s">
        <v>218</v>
      </c>
      <c r="H322" s="167">
        <v>43.66</v>
      </c>
      <c r="I322" s="168"/>
      <c r="L322" s="164"/>
      <c r="M322" s="169"/>
      <c r="T322" s="170"/>
      <c r="AT322" s="165" t="s">
        <v>137</v>
      </c>
      <c r="AU322" s="165" t="s">
        <v>135</v>
      </c>
      <c r="AV322" s="14" t="s">
        <v>147</v>
      </c>
      <c r="AW322" s="14" t="s">
        <v>31</v>
      </c>
      <c r="AX322" s="14" t="s">
        <v>74</v>
      </c>
      <c r="AY322" s="165" t="s">
        <v>128</v>
      </c>
    </row>
    <row r="323" spans="2:65" s="13" customFormat="1">
      <c r="B323" s="157"/>
      <c r="D323" s="150" t="s">
        <v>137</v>
      </c>
      <c r="E323" s="158" t="s">
        <v>1</v>
      </c>
      <c r="F323" s="159" t="s">
        <v>146</v>
      </c>
      <c r="H323" s="160">
        <v>90.335999999999999</v>
      </c>
      <c r="I323" s="161"/>
      <c r="L323" s="157"/>
      <c r="M323" s="162"/>
      <c r="T323" s="163"/>
      <c r="AT323" s="158" t="s">
        <v>137</v>
      </c>
      <c r="AU323" s="158" t="s">
        <v>135</v>
      </c>
      <c r="AV323" s="13" t="s">
        <v>134</v>
      </c>
      <c r="AW323" s="13" t="s">
        <v>31</v>
      </c>
      <c r="AX323" s="13" t="s">
        <v>82</v>
      </c>
      <c r="AY323" s="158" t="s">
        <v>128</v>
      </c>
    </row>
    <row r="324" spans="2:65" s="11" customFormat="1" ht="22.85" customHeight="1">
      <c r="B324" s="124"/>
      <c r="D324" s="125" t="s">
        <v>73</v>
      </c>
      <c r="E324" s="133" t="s">
        <v>178</v>
      </c>
      <c r="F324" s="133" t="s">
        <v>409</v>
      </c>
      <c r="I324" s="127"/>
      <c r="J324" s="134">
        <f>BK324</f>
        <v>0</v>
      </c>
      <c r="L324" s="124"/>
      <c r="M324" s="128"/>
      <c r="P324" s="129">
        <f>SUM(P325:P340)</f>
        <v>0</v>
      </c>
      <c r="R324" s="129">
        <f>SUM(R325:R340)</f>
        <v>3.3301570799999998</v>
      </c>
      <c r="T324" s="130">
        <f>SUM(T325:T340)</f>
        <v>0</v>
      </c>
      <c r="AR324" s="125" t="s">
        <v>82</v>
      </c>
      <c r="AT324" s="131" t="s">
        <v>73</v>
      </c>
      <c r="AU324" s="131" t="s">
        <v>82</v>
      </c>
      <c r="AY324" s="125" t="s">
        <v>128</v>
      </c>
      <c r="BK324" s="132">
        <f>SUM(BK325:BK340)</f>
        <v>0</v>
      </c>
    </row>
    <row r="325" spans="2:65" s="1" customFormat="1" ht="24.15" customHeight="1">
      <c r="B325" s="31"/>
      <c r="C325" s="135" t="s">
        <v>410</v>
      </c>
      <c r="D325" s="135" t="s">
        <v>130</v>
      </c>
      <c r="E325" s="136" t="s">
        <v>411</v>
      </c>
      <c r="F325" s="137" t="s">
        <v>412</v>
      </c>
      <c r="G325" s="138" t="s">
        <v>171</v>
      </c>
      <c r="H325" s="139">
        <v>193.1</v>
      </c>
      <c r="I325" s="140"/>
      <c r="J325" s="141">
        <f>ROUND(I325*H325,2)</f>
        <v>0</v>
      </c>
      <c r="K325" s="142"/>
      <c r="L325" s="31"/>
      <c r="M325" s="143" t="s">
        <v>1</v>
      </c>
      <c r="N325" s="144" t="s">
        <v>40</v>
      </c>
      <c r="P325" s="145">
        <f>O325*H325</f>
        <v>0</v>
      </c>
      <c r="Q325" s="145">
        <v>1.653E-2</v>
      </c>
      <c r="R325" s="145">
        <f>Q325*H325</f>
        <v>3.1919429999999998</v>
      </c>
      <c r="S325" s="145">
        <v>0</v>
      </c>
      <c r="T325" s="146">
        <f>S325*H325</f>
        <v>0</v>
      </c>
      <c r="AR325" s="147" t="s">
        <v>134</v>
      </c>
      <c r="AT325" s="147" t="s">
        <v>130</v>
      </c>
      <c r="AU325" s="147" t="s">
        <v>135</v>
      </c>
      <c r="AY325" s="16" t="s">
        <v>128</v>
      </c>
      <c r="BE325" s="148">
        <f>IF(N325="základná",J325,0)</f>
        <v>0</v>
      </c>
      <c r="BF325" s="148">
        <f>IF(N325="znížená",J325,0)</f>
        <v>0</v>
      </c>
      <c r="BG325" s="148">
        <f>IF(N325="zákl. prenesená",J325,0)</f>
        <v>0</v>
      </c>
      <c r="BH325" s="148">
        <f>IF(N325="zníž. prenesená",J325,0)</f>
        <v>0</v>
      </c>
      <c r="BI325" s="148">
        <f>IF(N325="nulová",J325,0)</f>
        <v>0</v>
      </c>
      <c r="BJ325" s="16" t="s">
        <v>135</v>
      </c>
      <c r="BK325" s="148">
        <f>ROUND(I325*H325,2)</f>
        <v>0</v>
      </c>
      <c r="BL325" s="16" t="s">
        <v>134</v>
      </c>
      <c r="BM325" s="147" t="s">
        <v>413</v>
      </c>
    </row>
    <row r="326" spans="2:65" s="12" customFormat="1">
      <c r="B326" s="149"/>
      <c r="D326" s="150" t="s">
        <v>137</v>
      </c>
      <c r="E326" s="151" t="s">
        <v>1</v>
      </c>
      <c r="F326" s="152" t="s">
        <v>414</v>
      </c>
      <c r="H326" s="153">
        <v>193.1</v>
      </c>
      <c r="I326" s="154"/>
      <c r="L326" s="149"/>
      <c r="M326" s="155"/>
      <c r="T326" s="156"/>
      <c r="AT326" s="151" t="s">
        <v>137</v>
      </c>
      <c r="AU326" s="151" t="s">
        <v>135</v>
      </c>
      <c r="AV326" s="12" t="s">
        <v>135</v>
      </c>
      <c r="AW326" s="12" t="s">
        <v>31</v>
      </c>
      <c r="AX326" s="12" t="s">
        <v>82</v>
      </c>
      <c r="AY326" s="151" t="s">
        <v>128</v>
      </c>
    </row>
    <row r="327" spans="2:65" s="1" customFormat="1" ht="24.15" customHeight="1">
      <c r="B327" s="31"/>
      <c r="C327" s="135" t="s">
        <v>415</v>
      </c>
      <c r="D327" s="135" t="s">
        <v>130</v>
      </c>
      <c r="E327" s="136" t="s">
        <v>416</v>
      </c>
      <c r="F327" s="137" t="s">
        <v>417</v>
      </c>
      <c r="G327" s="138" t="s">
        <v>171</v>
      </c>
      <c r="H327" s="139">
        <v>193.1</v>
      </c>
      <c r="I327" s="140"/>
      <c r="J327" s="141">
        <f>ROUND(I327*H327,2)</f>
        <v>0</v>
      </c>
      <c r="K327" s="142"/>
      <c r="L327" s="31"/>
      <c r="M327" s="143" t="s">
        <v>1</v>
      </c>
      <c r="N327" s="144" t="s">
        <v>40</v>
      </c>
      <c r="P327" s="145">
        <f>O327*H327</f>
        <v>0</v>
      </c>
      <c r="Q327" s="145">
        <v>0</v>
      </c>
      <c r="R327" s="145">
        <f>Q327*H327</f>
        <v>0</v>
      </c>
      <c r="S327" s="145">
        <v>0</v>
      </c>
      <c r="T327" s="146">
        <f>S327*H327</f>
        <v>0</v>
      </c>
      <c r="AR327" s="147" t="s">
        <v>134</v>
      </c>
      <c r="AT327" s="147" t="s">
        <v>130</v>
      </c>
      <c r="AU327" s="147" t="s">
        <v>135</v>
      </c>
      <c r="AY327" s="16" t="s">
        <v>128</v>
      </c>
      <c r="BE327" s="148">
        <f>IF(N327="základná",J327,0)</f>
        <v>0</v>
      </c>
      <c r="BF327" s="148">
        <f>IF(N327="znížená",J327,0)</f>
        <v>0</v>
      </c>
      <c r="BG327" s="148">
        <f>IF(N327="zákl. prenesená",J327,0)</f>
        <v>0</v>
      </c>
      <c r="BH327" s="148">
        <f>IF(N327="zníž. prenesená",J327,0)</f>
        <v>0</v>
      </c>
      <c r="BI327" s="148">
        <f>IF(N327="nulová",J327,0)</f>
        <v>0</v>
      </c>
      <c r="BJ327" s="16" t="s">
        <v>135</v>
      </c>
      <c r="BK327" s="148">
        <f>ROUND(I327*H327,2)</f>
        <v>0</v>
      </c>
      <c r="BL327" s="16" t="s">
        <v>134</v>
      </c>
      <c r="BM327" s="147" t="s">
        <v>418</v>
      </c>
    </row>
    <row r="328" spans="2:65" s="1" customFormat="1" ht="37.85" customHeight="1">
      <c r="B328" s="31"/>
      <c r="C328" s="135" t="s">
        <v>419</v>
      </c>
      <c r="D328" s="135" t="s">
        <v>130</v>
      </c>
      <c r="E328" s="136" t="s">
        <v>420</v>
      </c>
      <c r="F328" s="137" t="s">
        <v>421</v>
      </c>
      <c r="G328" s="138" t="s">
        <v>171</v>
      </c>
      <c r="H328" s="139">
        <v>193.1</v>
      </c>
      <c r="I328" s="140"/>
      <c r="J328" s="141">
        <f>ROUND(I328*H328,2)</f>
        <v>0</v>
      </c>
      <c r="K328" s="142"/>
      <c r="L328" s="31"/>
      <c r="M328" s="143" t="s">
        <v>1</v>
      </c>
      <c r="N328" s="144" t="s">
        <v>40</v>
      </c>
      <c r="P328" s="145">
        <f>O328*H328</f>
        <v>0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AR328" s="147" t="s">
        <v>134</v>
      </c>
      <c r="AT328" s="147" t="s">
        <v>130</v>
      </c>
      <c r="AU328" s="147" t="s">
        <v>135</v>
      </c>
      <c r="AY328" s="16" t="s">
        <v>128</v>
      </c>
      <c r="BE328" s="148">
        <f>IF(N328="základná",J328,0)</f>
        <v>0</v>
      </c>
      <c r="BF328" s="148">
        <f>IF(N328="znížená",J328,0)</f>
        <v>0</v>
      </c>
      <c r="BG328" s="148">
        <f>IF(N328="zákl. prenesená",J328,0)</f>
        <v>0</v>
      </c>
      <c r="BH328" s="148">
        <f>IF(N328="zníž. prenesená",J328,0)</f>
        <v>0</v>
      </c>
      <c r="BI328" s="148">
        <f>IF(N328="nulová",J328,0)</f>
        <v>0</v>
      </c>
      <c r="BJ328" s="16" t="s">
        <v>135</v>
      </c>
      <c r="BK328" s="148">
        <f>ROUND(I328*H328,2)</f>
        <v>0</v>
      </c>
      <c r="BL328" s="16" t="s">
        <v>134</v>
      </c>
      <c r="BM328" s="147" t="s">
        <v>422</v>
      </c>
    </row>
    <row r="329" spans="2:65" s="1" customFormat="1" ht="24.15" customHeight="1">
      <c r="B329" s="31"/>
      <c r="C329" s="135" t="s">
        <v>423</v>
      </c>
      <c r="D329" s="135" t="s">
        <v>130</v>
      </c>
      <c r="E329" s="136" t="s">
        <v>424</v>
      </c>
      <c r="F329" s="137" t="s">
        <v>425</v>
      </c>
      <c r="G329" s="138" t="s">
        <v>171</v>
      </c>
      <c r="H329" s="139">
        <v>90.335999999999999</v>
      </c>
      <c r="I329" s="140"/>
      <c r="J329" s="141">
        <f>ROUND(I329*H329,2)</f>
        <v>0</v>
      </c>
      <c r="K329" s="142"/>
      <c r="L329" s="31"/>
      <c r="M329" s="143" t="s">
        <v>1</v>
      </c>
      <c r="N329" s="144" t="s">
        <v>40</v>
      </c>
      <c r="P329" s="145">
        <f>O329*H329</f>
        <v>0</v>
      </c>
      <c r="Q329" s="145">
        <v>1.5299999999999999E-3</v>
      </c>
      <c r="R329" s="145">
        <f>Q329*H329</f>
        <v>0.13821407999999999</v>
      </c>
      <c r="S329" s="145">
        <v>0</v>
      </c>
      <c r="T329" s="146">
        <f>S329*H329</f>
        <v>0</v>
      </c>
      <c r="AR329" s="147" t="s">
        <v>134</v>
      </c>
      <c r="AT329" s="147" t="s">
        <v>130</v>
      </c>
      <c r="AU329" s="147" t="s">
        <v>135</v>
      </c>
      <c r="AY329" s="16" t="s">
        <v>128</v>
      </c>
      <c r="BE329" s="148">
        <f>IF(N329="základná",J329,0)</f>
        <v>0</v>
      </c>
      <c r="BF329" s="148">
        <f>IF(N329="znížená",J329,0)</f>
        <v>0</v>
      </c>
      <c r="BG329" s="148">
        <f>IF(N329="zákl. prenesená",J329,0)</f>
        <v>0</v>
      </c>
      <c r="BH329" s="148">
        <f>IF(N329="zníž. prenesená",J329,0)</f>
        <v>0</v>
      </c>
      <c r="BI329" s="148">
        <f>IF(N329="nulová",J329,0)</f>
        <v>0</v>
      </c>
      <c r="BJ329" s="16" t="s">
        <v>135</v>
      </c>
      <c r="BK329" s="148">
        <f>ROUND(I329*H329,2)</f>
        <v>0</v>
      </c>
      <c r="BL329" s="16" t="s">
        <v>134</v>
      </c>
      <c r="BM329" s="147" t="s">
        <v>426</v>
      </c>
    </row>
    <row r="330" spans="2:65" s="12" customFormat="1">
      <c r="B330" s="149"/>
      <c r="D330" s="150" t="s">
        <v>137</v>
      </c>
      <c r="E330" s="151" t="s">
        <v>1</v>
      </c>
      <c r="F330" s="152" t="s">
        <v>375</v>
      </c>
      <c r="H330" s="153">
        <v>16.05</v>
      </c>
      <c r="I330" s="154"/>
      <c r="L330" s="149"/>
      <c r="M330" s="155"/>
      <c r="T330" s="156"/>
      <c r="AT330" s="151" t="s">
        <v>137</v>
      </c>
      <c r="AU330" s="151" t="s">
        <v>135</v>
      </c>
      <c r="AV330" s="12" t="s">
        <v>135</v>
      </c>
      <c r="AW330" s="12" t="s">
        <v>31</v>
      </c>
      <c r="AX330" s="12" t="s">
        <v>74</v>
      </c>
      <c r="AY330" s="151" t="s">
        <v>128</v>
      </c>
    </row>
    <row r="331" spans="2:65" s="12" customFormat="1">
      <c r="B331" s="149"/>
      <c r="D331" s="150" t="s">
        <v>137</v>
      </c>
      <c r="E331" s="151" t="s">
        <v>1</v>
      </c>
      <c r="F331" s="152" t="s">
        <v>376</v>
      </c>
      <c r="H331" s="153">
        <v>4</v>
      </c>
      <c r="I331" s="154"/>
      <c r="L331" s="149"/>
      <c r="M331" s="155"/>
      <c r="T331" s="156"/>
      <c r="AT331" s="151" t="s">
        <v>137</v>
      </c>
      <c r="AU331" s="151" t="s">
        <v>135</v>
      </c>
      <c r="AV331" s="12" t="s">
        <v>135</v>
      </c>
      <c r="AW331" s="12" t="s">
        <v>31</v>
      </c>
      <c r="AX331" s="12" t="s">
        <v>74</v>
      </c>
      <c r="AY331" s="151" t="s">
        <v>128</v>
      </c>
    </row>
    <row r="332" spans="2:65" s="12" customFormat="1">
      <c r="B332" s="149"/>
      <c r="D332" s="150" t="s">
        <v>137</v>
      </c>
      <c r="E332" s="151" t="s">
        <v>1</v>
      </c>
      <c r="F332" s="152" t="s">
        <v>377</v>
      </c>
      <c r="H332" s="153">
        <v>16.666</v>
      </c>
      <c r="I332" s="154"/>
      <c r="L332" s="149"/>
      <c r="M332" s="155"/>
      <c r="T332" s="156"/>
      <c r="AT332" s="151" t="s">
        <v>137</v>
      </c>
      <c r="AU332" s="151" t="s">
        <v>135</v>
      </c>
      <c r="AV332" s="12" t="s">
        <v>135</v>
      </c>
      <c r="AW332" s="12" t="s">
        <v>31</v>
      </c>
      <c r="AX332" s="12" t="s">
        <v>74</v>
      </c>
      <c r="AY332" s="151" t="s">
        <v>128</v>
      </c>
    </row>
    <row r="333" spans="2:65" s="12" customFormat="1">
      <c r="B333" s="149"/>
      <c r="D333" s="150" t="s">
        <v>137</v>
      </c>
      <c r="E333" s="151" t="s">
        <v>1</v>
      </c>
      <c r="F333" s="152" t="s">
        <v>378</v>
      </c>
      <c r="H333" s="153">
        <v>9.9600000000000009</v>
      </c>
      <c r="I333" s="154"/>
      <c r="L333" s="149"/>
      <c r="M333" s="155"/>
      <c r="T333" s="156"/>
      <c r="AT333" s="151" t="s">
        <v>137</v>
      </c>
      <c r="AU333" s="151" t="s">
        <v>135</v>
      </c>
      <c r="AV333" s="12" t="s">
        <v>135</v>
      </c>
      <c r="AW333" s="12" t="s">
        <v>31</v>
      </c>
      <c r="AX333" s="12" t="s">
        <v>74</v>
      </c>
      <c r="AY333" s="151" t="s">
        <v>128</v>
      </c>
    </row>
    <row r="334" spans="2:65" s="14" customFormat="1">
      <c r="B334" s="164"/>
      <c r="D334" s="150" t="s">
        <v>137</v>
      </c>
      <c r="E334" s="165" t="s">
        <v>1</v>
      </c>
      <c r="F334" s="166" t="s">
        <v>218</v>
      </c>
      <c r="H334" s="167">
        <v>46.676000000000002</v>
      </c>
      <c r="I334" s="168"/>
      <c r="L334" s="164"/>
      <c r="M334" s="169"/>
      <c r="T334" s="170"/>
      <c r="AT334" s="165" t="s">
        <v>137</v>
      </c>
      <c r="AU334" s="165" t="s">
        <v>135</v>
      </c>
      <c r="AV334" s="14" t="s">
        <v>147</v>
      </c>
      <c r="AW334" s="14" t="s">
        <v>31</v>
      </c>
      <c r="AX334" s="14" t="s">
        <v>74</v>
      </c>
      <c r="AY334" s="165" t="s">
        <v>128</v>
      </c>
    </row>
    <row r="335" spans="2:65" s="12" customFormat="1">
      <c r="B335" s="149"/>
      <c r="D335" s="150" t="s">
        <v>137</v>
      </c>
      <c r="E335" s="151" t="s">
        <v>1</v>
      </c>
      <c r="F335" s="152" t="s">
        <v>405</v>
      </c>
      <c r="H335" s="153">
        <v>10.54</v>
      </c>
      <c r="I335" s="154"/>
      <c r="L335" s="149"/>
      <c r="M335" s="155"/>
      <c r="T335" s="156"/>
      <c r="AT335" s="151" t="s">
        <v>137</v>
      </c>
      <c r="AU335" s="151" t="s">
        <v>135</v>
      </c>
      <c r="AV335" s="12" t="s">
        <v>135</v>
      </c>
      <c r="AW335" s="12" t="s">
        <v>31</v>
      </c>
      <c r="AX335" s="12" t="s">
        <v>74</v>
      </c>
      <c r="AY335" s="151" t="s">
        <v>128</v>
      </c>
    </row>
    <row r="336" spans="2:65" s="12" customFormat="1">
      <c r="B336" s="149"/>
      <c r="D336" s="150" t="s">
        <v>137</v>
      </c>
      <c r="E336" s="151" t="s">
        <v>1</v>
      </c>
      <c r="F336" s="152" t="s">
        <v>406</v>
      </c>
      <c r="H336" s="153">
        <v>4.9000000000000004</v>
      </c>
      <c r="I336" s="154"/>
      <c r="L336" s="149"/>
      <c r="M336" s="155"/>
      <c r="T336" s="156"/>
      <c r="AT336" s="151" t="s">
        <v>137</v>
      </c>
      <c r="AU336" s="151" t="s">
        <v>135</v>
      </c>
      <c r="AV336" s="12" t="s">
        <v>135</v>
      </c>
      <c r="AW336" s="12" t="s">
        <v>31</v>
      </c>
      <c r="AX336" s="12" t="s">
        <v>74</v>
      </c>
      <c r="AY336" s="151" t="s">
        <v>128</v>
      </c>
    </row>
    <row r="337" spans="2:65" s="12" customFormat="1">
      <c r="B337" s="149"/>
      <c r="D337" s="150" t="s">
        <v>137</v>
      </c>
      <c r="E337" s="151" t="s">
        <v>1</v>
      </c>
      <c r="F337" s="152" t="s">
        <v>407</v>
      </c>
      <c r="H337" s="153">
        <v>14.555999999999999</v>
      </c>
      <c r="I337" s="154"/>
      <c r="L337" s="149"/>
      <c r="M337" s="155"/>
      <c r="T337" s="156"/>
      <c r="AT337" s="151" t="s">
        <v>137</v>
      </c>
      <c r="AU337" s="151" t="s">
        <v>135</v>
      </c>
      <c r="AV337" s="12" t="s">
        <v>135</v>
      </c>
      <c r="AW337" s="12" t="s">
        <v>31</v>
      </c>
      <c r="AX337" s="12" t="s">
        <v>74</v>
      </c>
      <c r="AY337" s="151" t="s">
        <v>128</v>
      </c>
    </row>
    <row r="338" spans="2:65" s="12" customFormat="1">
      <c r="B338" s="149"/>
      <c r="D338" s="150" t="s">
        <v>137</v>
      </c>
      <c r="E338" s="151" t="s">
        <v>1</v>
      </c>
      <c r="F338" s="152" t="s">
        <v>408</v>
      </c>
      <c r="H338" s="153">
        <v>13.664</v>
      </c>
      <c r="I338" s="154"/>
      <c r="L338" s="149"/>
      <c r="M338" s="155"/>
      <c r="T338" s="156"/>
      <c r="AT338" s="151" t="s">
        <v>137</v>
      </c>
      <c r="AU338" s="151" t="s">
        <v>135</v>
      </c>
      <c r="AV338" s="12" t="s">
        <v>135</v>
      </c>
      <c r="AW338" s="12" t="s">
        <v>31</v>
      </c>
      <c r="AX338" s="12" t="s">
        <v>74</v>
      </c>
      <c r="AY338" s="151" t="s">
        <v>128</v>
      </c>
    </row>
    <row r="339" spans="2:65" s="14" customFormat="1">
      <c r="B339" s="164"/>
      <c r="D339" s="150" t="s">
        <v>137</v>
      </c>
      <c r="E339" s="165" t="s">
        <v>1</v>
      </c>
      <c r="F339" s="166" t="s">
        <v>218</v>
      </c>
      <c r="H339" s="167">
        <v>43.66</v>
      </c>
      <c r="I339" s="168"/>
      <c r="L339" s="164"/>
      <c r="M339" s="169"/>
      <c r="T339" s="170"/>
      <c r="AT339" s="165" t="s">
        <v>137</v>
      </c>
      <c r="AU339" s="165" t="s">
        <v>135</v>
      </c>
      <c r="AV339" s="14" t="s">
        <v>147</v>
      </c>
      <c r="AW339" s="14" t="s">
        <v>31</v>
      </c>
      <c r="AX339" s="14" t="s">
        <v>74</v>
      </c>
      <c r="AY339" s="165" t="s">
        <v>128</v>
      </c>
    </row>
    <row r="340" spans="2:65" s="13" customFormat="1">
      <c r="B340" s="157"/>
      <c r="D340" s="150" t="s">
        <v>137</v>
      </c>
      <c r="E340" s="158" t="s">
        <v>1</v>
      </c>
      <c r="F340" s="159" t="s">
        <v>146</v>
      </c>
      <c r="H340" s="160">
        <v>90.335999999999999</v>
      </c>
      <c r="I340" s="161"/>
      <c r="L340" s="157"/>
      <c r="M340" s="162"/>
      <c r="T340" s="163"/>
      <c r="AT340" s="158" t="s">
        <v>137</v>
      </c>
      <c r="AU340" s="158" t="s">
        <v>135</v>
      </c>
      <c r="AV340" s="13" t="s">
        <v>134</v>
      </c>
      <c r="AW340" s="13" t="s">
        <v>31</v>
      </c>
      <c r="AX340" s="13" t="s">
        <v>82</v>
      </c>
      <c r="AY340" s="158" t="s">
        <v>128</v>
      </c>
    </row>
    <row r="341" spans="2:65" s="11" customFormat="1" ht="22.85" customHeight="1">
      <c r="B341" s="124"/>
      <c r="D341" s="125" t="s">
        <v>73</v>
      </c>
      <c r="E341" s="133" t="s">
        <v>427</v>
      </c>
      <c r="F341" s="133" t="s">
        <v>428</v>
      </c>
      <c r="I341" s="127"/>
      <c r="J341" s="134">
        <f>BK341</f>
        <v>0</v>
      </c>
      <c r="L341" s="124"/>
      <c r="M341" s="128"/>
      <c r="P341" s="129">
        <f>P342</f>
        <v>0</v>
      </c>
      <c r="R341" s="129">
        <f>R342</f>
        <v>0</v>
      </c>
      <c r="T341" s="130">
        <f>T342</f>
        <v>0</v>
      </c>
      <c r="AR341" s="125" t="s">
        <v>82</v>
      </c>
      <c r="AT341" s="131" t="s">
        <v>73</v>
      </c>
      <c r="AU341" s="131" t="s">
        <v>82</v>
      </c>
      <c r="AY341" s="125" t="s">
        <v>128</v>
      </c>
      <c r="BK341" s="132">
        <f>BK342</f>
        <v>0</v>
      </c>
    </row>
    <row r="342" spans="2:65" s="1" customFormat="1" ht="24.15" customHeight="1">
      <c r="B342" s="31"/>
      <c r="C342" s="135" t="s">
        <v>429</v>
      </c>
      <c r="D342" s="135" t="s">
        <v>130</v>
      </c>
      <c r="E342" s="136" t="s">
        <v>430</v>
      </c>
      <c r="F342" s="137" t="s">
        <v>431</v>
      </c>
      <c r="G342" s="138" t="s">
        <v>181</v>
      </c>
      <c r="H342" s="139">
        <v>203.57599999999999</v>
      </c>
      <c r="I342" s="140"/>
      <c r="J342" s="141">
        <f>ROUND(I342*H342,2)</f>
        <v>0</v>
      </c>
      <c r="K342" s="142"/>
      <c r="L342" s="31"/>
      <c r="M342" s="143" t="s">
        <v>1</v>
      </c>
      <c r="N342" s="144" t="s">
        <v>40</v>
      </c>
      <c r="P342" s="145">
        <f>O342*H342</f>
        <v>0</v>
      </c>
      <c r="Q342" s="145">
        <v>0</v>
      </c>
      <c r="R342" s="145">
        <f>Q342*H342</f>
        <v>0</v>
      </c>
      <c r="S342" s="145">
        <v>0</v>
      </c>
      <c r="T342" s="146">
        <f>S342*H342</f>
        <v>0</v>
      </c>
      <c r="AR342" s="147" t="s">
        <v>134</v>
      </c>
      <c r="AT342" s="147" t="s">
        <v>130</v>
      </c>
      <c r="AU342" s="147" t="s">
        <v>135</v>
      </c>
      <c r="AY342" s="16" t="s">
        <v>128</v>
      </c>
      <c r="BE342" s="148">
        <f>IF(N342="základná",J342,0)</f>
        <v>0</v>
      </c>
      <c r="BF342" s="148">
        <f>IF(N342="znížená",J342,0)</f>
        <v>0</v>
      </c>
      <c r="BG342" s="148">
        <f>IF(N342="zákl. prenesená",J342,0)</f>
        <v>0</v>
      </c>
      <c r="BH342" s="148">
        <f>IF(N342="zníž. prenesená",J342,0)</f>
        <v>0</v>
      </c>
      <c r="BI342" s="148">
        <f>IF(N342="nulová",J342,0)</f>
        <v>0</v>
      </c>
      <c r="BJ342" s="16" t="s">
        <v>135</v>
      </c>
      <c r="BK342" s="148">
        <f>ROUND(I342*H342,2)</f>
        <v>0</v>
      </c>
      <c r="BL342" s="16" t="s">
        <v>134</v>
      </c>
      <c r="BM342" s="147" t="s">
        <v>432</v>
      </c>
    </row>
    <row r="343" spans="2:65" s="11" customFormat="1" ht="25.95" customHeight="1">
      <c r="B343" s="124"/>
      <c r="D343" s="125" t="s">
        <v>73</v>
      </c>
      <c r="E343" s="126" t="s">
        <v>433</v>
      </c>
      <c r="F343" s="126" t="s">
        <v>434</v>
      </c>
      <c r="I343" s="127"/>
      <c r="J343" s="114">
        <f>BK343</f>
        <v>0</v>
      </c>
      <c r="L343" s="124"/>
      <c r="M343" s="128"/>
      <c r="P343" s="129">
        <f>P344+P355+P398+P413+P415+P420+P426+P457+P470+P483+P491+P499</f>
        <v>0</v>
      </c>
      <c r="R343" s="129">
        <f>R344+R355+R398+R413+R415+R420+R426+R457+R470+R483+R491+R499</f>
        <v>29.521401963400002</v>
      </c>
      <c r="T343" s="130">
        <f>T344+T355+T398+T413+T415+T420+T426+T457+T470+T483+T491+T499</f>
        <v>0</v>
      </c>
      <c r="AR343" s="125" t="s">
        <v>135</v>
      </c>
      <c r="AT343" s="131" t="s">
        <v>73</v>
      </c>
      <c r="AU343" s="131" t="s">
        <v>74</v>
      </c>
      <c r="AY343" s="125" t="s">
        <v>128</v>
      </c>
      <c r="BK343" s="132">
        <f>BK344+BK355+BK398+BK413+BK415+BK420+BK426+BK457+BK470+BK483+BK491+BK499</f>
        <v>0</v>
      </c>
    </row>
    <row r="344" spans="2:65" s="11" customFormat="1" ht="22.85" customHeight="1">
      <c r="B344" s="124"/>
      <c r="D344" s="125" t="s">
        <v>73</v>
      </c>
      <c r="E344" s="133" t="s">
        <v>435</v>
      </c>
      <c r="F344" s="133" t="s">
        <v>436</v>
      </c>
      <c r="I344" s="127"/>
      <c r="J344" s="134">
        <f>BK344</f>
        <v>0</v>
      </c>
      <c r="L344" s="124"/>
      <c r="M344" s="128"/>
      <c r="P344" s="129">
        <f>SUM(P345:P354)</f>
        <v>0</v>
      </c>
      <c r="R344" s="129">
        <f>SUM(R345:R354)</f>
        <v>0.16758000000000001</v>
      </c>
      <c r="T344" s="130">
        <f>SUM(T345:T354)</f>
        <v>0</v>
      </c>
      <c r="AR344" s="125" t="s">
        <v>135</v>
      </c>
      <c r="AT344" s="131" t="s">
        <v>73</v>
      </c>
      <c r="AU344" s="131" t="s">
        <v>82</v>
      </c>
      <c r="AY344" s="125" t="s">
        <v>128</v>
      </c>
      <c r="BK344" s="132">
        <f>SUM(BK345:BK354)</f>
        <v>0</v>
      </c>
    </row>
    <row r="345" spans="2:65" s="1" customFormat="1" ht="37.85" customHeight="1">
      <c r="B345" s="31"/>
      <c r="C345" s="135" t="s">
        <v>437</v>
      </c>
      <c r="D345" s="135" t="s">
        <v>130</v>
      </c>
      <c r="E345" s="136" t="s">
        <v>438</v>
      </c>
      <c r="F345" s="137" t="s">
        <v>439</v>
      </c>
      <c r="G345" s="138" t="s">
        <v>171</v>
      </c>
      <c r="H345" s="139">
        <v>63</v>
      </c>
      <c r="I345" s="140"/>
      <c r="J345" s="141">
        <f>ROUND(I345*H345,2)</f>
        <v>0</v>
      </c>
      <c r="K345" s="142"/>
      <c r="L345" s="31"/>
      <c r="M345" s="143" t="s">
        <v>1</v>
      </c>
      <c r="N345" s="144" t="s">
        <v>40</v>
      </c>
      <c r="P345" s="145">
        <f>O345*H345</f>
        <v>0</v>
      </c>
      <c r="Q345" s="145">
        <v>3.0000000000000001E-5</v>
      </c>
      <c r="R345" s="145">
        <f>Q345*H345</f>
        <v>1.89E-3</v>
      </c>
      <c r="S345" s="145">
        <v>0</v>
      </c>
      <c r="T345" s="146">
        <f>S345*H345</f>
        <v>0</v>
      </c>
      <c r="AR345" s="147" t="s">
        <v>232</v>
      </c>
      <c r="AT345" s="147" t="s">
        <v>130</v>
      </c>
      <c r="AU345" s="147" t="s">
        <v>135</v>
      </c>
      <c r="AY345" s="16" t="s">
        <v>128</v>
      </c>
      <c r="BE345" s="148">
        <f>IF(N345="základná",J345,0)</f>
        <v>0</v>
      </c>
      <c r="BF345" s="148">
        <f>IF(N345="znížená",J345,0)</f>
        <v>0</v>
      </c>
      <c r="BG345" s="148">
        <f>IF(N345="zákl. prenesená",J345,0)</f>
        <v>0</v>
      </c>
      <c r="BH345" s="148">
        <f>IF(N345="zníž. prenesená",J345,0)</f>
        <v>0</v>
      </c>
      <c r="BI345" s="148">
        <f>IF(N345="nulová",J345,0)</f>
        <v>0</v>
      </c>
      <c r="BJ345" s="16" t="s">
        <v>135</v>
      </c>
      <c r="BK345" s="148">
        <f>ROUND(I345*H345,2)</f>
        <v>0</v>
      </c>
      <c r="BL345" s="16" t="s">
        <v>232</v>
      </c>
      <c r="BM345" s="147" t="s">
        <v>440</v>
      </c>
    </row>
    <row r="346" spans="2:65" s="12" customFormat="1">
      <c r="B346" s="149"/>
      <c r="D346" s="150" t="s">
        <v>137</v>
      </c>
      <c r="E346" s="151" t="s">
        <v>1</v>
      </c>
      <c r="F346" s="152" t="s">
        <v>441</v>
      </c>
      <c r="H346" s="153">
        <v>63</v>
      </c>
      <c r="I346" s="154"/>
      <c r="L346" s="149"/>
      <c r="M346" s="155"/>
      <c r="T346" s="156"/>
      <c r="AT346" s="151" t="s">
        <v>137</v>
      </c>
      <c r="AU346" s="151" t="s">
        <v>135</v>
      </c>
      <c r="AV346" s="12" t="s">
        <v>135</v>
      </c>
      <c r="AW346" s="12" t="s">
        <v>31</v>
      </c>
      <c r="AX346" s="12" t="s">
        <v>82</v>
      </c>
      <c r="AY346" s="151" t="s">
        <v>128</v>
      </c>
    </row>
    <row r="347" spans="2:65" s="1" customFormat="1" ht="24.15" customHeight="1">
      <c r="B347" s="31"/>
      <c r="C347" s="171" t="s">
        <v>442</v>
      </c>
      <c r="D347" s="171" t="s">
        <v>357</v>
      </c>
      <c r="E347" s="172" t="s">
        <v>443</v>
      </c>
      <c r="F347" s="173" t="s">
        <v>444</v>
      </c>
      <c r="G347" s="174" t="s">
        <v>171</v>
      </c>
      <c r="H347" s="175">
        <v>63</v>
      </c>
      <c r="I347" s="176"/>
      <c r="J347" s="177">
        <f>ROUND(I347*H347,2)</f>
        <v>0</v>
      </c>
      <c r="K347" s="178"/>
      <c r="L347" s="179"/>
      <c r="M347" s="180" t="s">
        <v>1</v>
      </c>
      <c r="N347" s="181" t="s">
        <v>40</v>
      </c>
      <c r="P347" s="145">
        <f>O347*H347</f>
        <v>0</v>
      </c>
      <c r="Q347" s="145">
        <v>1.9400000000000001E-3</v>
      </c>
      <c r="R347" s="145">
        <f>Q347*H347</f>
        <v>0.12222000000000001</v>
      </c>
      <c r="S347" s="145">
        <v>0</v>
      </c>
      <c r="T347" s="146">
        <f>S347*H347</f>
        <v>0</v>
      </c>
      <c r="AR347" s="147" t="s">
        <v>319</v>
      </c>
      <c r="AT347" s="147" t="s">
        <v>357</v>
      </c>
      <c r="AU347" s="147" t="s">
        <v>135</v>
      </c>
      <c r="AY347" s="16" t="s">
        <v>128</v>
      </c>
      <c r="BE347" s="148">
        <f>IF(N347="základná",J347,0)</f>
        <v>0</v>
      </c>
      <c r="BF347" s="148">
        <f>IF(N347="znížená",J347,0)</f>
        <v>0</v>
      </c>
      <c r="BG347" s="148">
        <f>IF(N347="zákl. prenesená",J347,0)</f>
        <v>0</v>
      </c>
      <c r="BH347" s="148">
        <f>IF(N347="zníž. prenesená",J347,0)</f>
        <v>0</v>
      </c>
      <c r="BI347" s="148">
        <f>IF(N347="nulová",J347,0)</f>
        <v>0</v>
      </c>
      <c r="BJ347" s="16" t="s">
        <v>135</v>
      </c>
      <c r="BK347" s="148">
        <f>ROUND(I347*H347,2)</f>
        <v>0</v>
      </c>
      <c r="BL347" s="16" t="s">
        <v>232</v>
      </c>
      <c r="BM347" s="147" t="s">
        <v>445</v>
      </c>
    </row>
    <row r="348" spans="2:65" s="1" customFormat="1" ht="37.85" customHeight="1">
      <c r="B348" s="31"/>
      <c r="C348" s="135" t="s">
        <v>446</v>
      </c>
      <c r="D348" s="135" t="s">
        <v>130</v>
      </c>
      <c r="E348" s="136" t="s">
        <v>447</v>
      </c>
      <c r="F348" s="137" t="s">
        <v>448</v>
      </c>
      <c r="G348" s="138" t="s">
        <v>171</v>
      </c>
      <c r="H348" s="139">
        <v>63</v>
      </c>
      <c r="I348" s="140"/>
      <c r="J348" s="141">
        <f>ROUND(I348*H348,2)</f>
        <v>0</v>
      </c>
      <c r="K348" s="142"/>
      <c r="L348" s="31"/>
      <c r="M348" s="143" t="s">
        <v>1</v>
      </c>
      <c r="N348" s="144" t="s">
        <v>40</v>
      </c>
      <c r="P348" s="145">
        <f>O348*H348</f>
        <v>0</v>
      </c>
      <c r="Q348" s="145">
        <v>0</v>
      </c>
      <c r="R348" s="145">
        <f>Q348*H348</f>
        <v>0</v>
      </c>
      <c r="S348" s="145">
        <v>0</v>
      </c>
      <c r="T348" s="146">
        <f>S348*H348</f>
        <v>0</v>
      </c>
      <c r="AR348" s="147" t="s">
        <v>232</v>
      </c>
      <c r="AT348" s="147" t="s">
        <v>130</v>
      </c>
      <c r="AU348" s="147" t="s">
        <v>135</v>
      </c>
      <c r="AY348" s="16" t="s">
        <v>128</v>
      </c>
      <c r="BE348" s="148">
        <f>IF(N348="základná",J348,0)</f>
        <v>0</v>
      </c>
      <c r="BF348" s="148">
        <f>IF(N348="znížená",J348,0)</f>
        <v>0</v>
      </c>
      <c r="BG348" s="148">
        <f>IF(N348="zákl. prenesená",J348,0)</f>
        <v>0</v>
      </c>
      <c r="BH348" s="148">
        <f>IF(N348="zníž. prenesená",J348,0)</f>
        <v>0</v>
      </c>
      <c r="BI348" s="148">
        <f>IF(N348="nulová",J348,0)</f>
        <v>0</v>
      </c>
      <c r="BJ348" s="16" t="s">
        <v>135</v>
      </c>
      <c r="BK348" s="148">
        <f>ROUND(I348*H348,2)</f>
        <v>0</v>
      </c>
      <c r="BL348" s="16" t="s">
        <v>232</v>
      </c>
      <c r="BM348" s="147" t="s">
        <v>449</v>
      </c>
    </row>
    <row r="349" spans="2:65" s="1" customFormat="1" ht="16.5" customHeight="1">
      <c r="B349" s="31"/>
      <c r="C349" s="171" t="s">
        <v>450</v>
      </c>
      <c r="D349" s="171" t="s">
        <v>357</v>
      </c>
      <c r="E349" s="172" t="s">
        <v>451</v>
      </c>
      <c r="F349" s="173" t="s">
        <v>452</v>
      </c>
      <c r="G349" s="174" t="s">
        <v>171</v>
      </c>
      <c r="H349" s="175">
        <v>72.45</v>
      </c>
      <c r="I349" s="176"/>
      <c r="J349" s="177">
        <f>ROUND(I349*H349,2)</f>
        <v>0</v>
      </c>
      <c r="K349" s="178"/>
      <c r="L349" s="179"/>
      <c r="M349" s="180" t="s">
        <v>1</v>
      </c>
      <c r="N349" s="181" t="s">
        <v>40</v>
      </c>
      <c r="P349" s="145">
        <f>O349*H349</f>
        <v>0</v>
      </c>
      <c r="Q349" s="145">
        <v>2.9999999999999997E-4</v>
      </c>
      <c r="R349" s="145">
        <f>Q349*H349</f>
        <v>2.1734999999999997E-2</v>
      </c>
      <c r="S349" s="145">
        <v>0</v>
      </c>
      <c r="T349" s="146">
        <f>S349*H349</f>
        <v>0</v>
      </c>
      <c r="AR349" s="147" t="s">
        <v>319</v>
      </c>
      <c r="AT349" s="147" t="s">
        <v>357</v>
      </c>
      <c r="AU349" s="147" t="s">
        <v>135</v>
      </c>
      <c r="AY349" s="16" t="s">
        <v>128</v>
      </c>
      <c r="BE349" s="148">
        <f>IF(N349="základná",J349,0)</f>
        <v>0</v>
      </c>
      <c r="BF349" s="148">
        <f>IF(N349="znížená",J349,0)</f>
        <v>0</v>
      </c>
      <c r="BG349" s="148">
        <f>IF(N349="zákl. prenesená",J349,0)</f>
        <v>0</v>
      </c>
      <c r="BH349" s="148">
        <f>IF(N349="zníž. prenesená",J349,0)</f>
        <v>0</v>
      </c>
      <c r="BI349" s="148">
        <f>IF(N349="nulová",J349,0)</f>
        <v>0</v>
      </c>
      <c r="BJ349" s="16" t="s">
        <v>135</v>
      </c>
      <c r="BK349" s="148">
        <f>ROUND(I349*H349,2)</f>
        <v>0</v>
      </c>
      <c r="BL349" s="16" t="s">
        <v>232</v>
      </c>
      <c r="BM349" s="147" t="s">
        <v>453</v>
      </c>
    </row>
    <row r="350" spans="2:65" s="12" customFormat="1">
      <c r="B350" s="149"/>
      <c r="D350" s="150" t="s">
        <v>137</v>
      </c>
      <c r="F350" s="152" t="s">
        <v>454</v>
      </c>
      <c r="H350" s="153">
        <v>72.45</v>
      </c>
      <c r="I350" s="154"/>
      <c r="L350" s="149"/>
      <c r="M350" s="155"/>
      <c r="T350" s="156"/>
      <c r="AT350" s="151" t="s">
        <v>137</v>
      </c>
      <c r="AU350" s="151" t="s">
        <v>135</v>
      </c>
      <c r="AV350" s="12" t="s">
        <v>135</v>
      </c>
      <c r="AW350" s="12" t="s">
        <v>4</v>
      </c>
      <c r="AX350" s="12" t="s">
        <v>82</v>
      </c>
      <c r="AY350" s="151" t="s">
        <v>128</v>
      </c>
    </row>
    <row r="351" spans="2:65" s="1" customFormat="1" ht="37.85" customHeight="1">
      <c r="B351" s="31"/>
      <c r="C351" s="135" t="s">
        <v>455</v>
      </c>
      <c r="D351" s="135" t="s">
        <v>130</v>
      </c>
      <c r="E351" s="136" t="s">
        <v>456</v>
      </c>
      <c r="F351" s="137" t="s">
        <v>457</v>
      </c>
      <c r="G351" s="138" t="s">
        <v>171</v>
      </c>
      <c r="H351" s="139">
        <v>63</v>
      </c>
      <c r="I351" s="140"/>
      <c r="J351" s="141">
        <f>ROUND(I351*H351,2)</f>
        <v>0</v>
      </c>
      <c r="K351" s="142"/>
      <c r="L351" s="31"/>
      <c r="M351" s="143" t="s">
        <v>1</v>
      </c>
      <c r="N351" s="144" t="s">
        <v>40</v>
      </c>
      <c r="P351" s="145">
        <f>O351*H351</f>
        <v>0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AR351" s="147" t="s">
        <v>232</v>
      </c>
      <c r="AT351" s="147" t="s">
        <v>130</v>
      </c>
      <c r="AU351" s="147" t="s">
        <v>135</v>
      </c>
      <c r="AY351" s="16" t="s">
        <v>128</v>
      </c>
      <c r="BE351" s="148">
        <f>IF(N351="základná",J351,0)</f>
        <v>0</v>
      </c>
      <c r="BF351" s="148">
        <f>IF(N351="znížená",J351,0)</f>
        <v>0</v>
      </c>
      <c r="BG351" s="148">
        <f>IF(N351="zákl. prenesená",J351,0)</f>
        <v>0</v>
      </c>
      <c r="BH351" s="148">
        <f>IF(N351="zníž. prenesená",J351,0)</f>
        <v>0</v>
      </c>
      <c r="BI351" s="148">
        <f>IF(N351="nulová",J351,0)</f>
        <v>0</v>
      </c>
      <c r="BJ351" s="16" t="s">
        <v>135</v>
      </c>
      <c r="BK351" s="148">
        <f>ROUND(I351*H351,2)</f>
        <v>0</v>
      </c>
      <c r="BL351" s="16" t="s">
        <v>232</v>
      </c>
      <c r="BM351" s="147" t="s">
        <v>458</v>
      </c>
    </row>
    <row r="352" spans="2:65" s="1" customFormat="1" ht="16.5" customHeight="1">
      <c r="B352" s="31"/>
      <c r="C352" s="171" t="s">
        <v>459</v>
      </c>
      <c r="D352" s="171" t="s">
        <v>357</v>
      </c>
      <c r="E352" s="172" t="s">
        <v>451</v>
      </c>
      <c r="F352" s="173" t="s">
        <v>452</v>
      </c>
      <c r="G352" s="174" t="s">
        <v>171</v>
      </c>
      <c r="H352" s="175">
        <v>72.45</v>
      </c>
      <c r="I352" s="176"/>
      <c r="J352" s="177">
        <f>ROUND(I352*H352,2)</f>
        <v>0</v>
      </c>
      <c r="K352" s="178"/>
      <c r="L352" s="179"/>
      <c r="M352" s="180" t="s">
        <v>1</v>
      </c>
      <c r="N352" s="181" t="s">
        <v>40</v>
      </c>
      <c r="P352" s="145">
        <f>O352*H352</f>
        <v>0</v>
      </c>
      <c r="Q352" s="145">
        <v>2.9999999999999997E-4</v>
      </c>
      <c r="R352" s="145">
        <f>Q352*H352</f>
        <v>2.1734999999999997E-2</v>
      </c>
      <c r="S352" s="145">
        <v>0</v>
      </c>
      <c r="T352" s="146">
        <f>S352*H352</f>
        <v>0</v>
      </c>
      <c r="AR352" s="147" t="s">
        <v>319</v>
      </c>
      <c r="AT352" s="147" t="s">
        <v>357</v>
      </c>
      <c r="AU352" s="147" t="s">
        <v>135</v>
      </c>
      <c r="AY352" s="16" t="s">
        <v>128</v>
      </c>
      <c r="BE352" s="148">
        <f>IF(N352="základná",J352,0)</f>
        <v>0</v>
      </c>
      <c r="BF352" s="148">
        <f>IF(N352="znížená",J352,0)</f>
        <v>0</v>
      </c>
      <c r="BG352" s="148">
        <f>IF(N352="zákl. prenesená",J352,0)</f>
        <v>0</v>
      </c>
      <c r="BH352" s="148">
        <f>IF(N352="zníž. prenesená",J352,0)</f>
        <v>0</v>
      </c>
      <c r="BI352" s="148">
        <f>IF(N352="nulová",J352,0)</f>
        <v>0</v>
      </c>
      <c r="BJ352" s="16" t="s">
        <v>135</v>
      </c>
      <c r="BK352" s="148">
        <f>ROUND(I352*H352,2)</f>
        <v>0</v>
      </c>
      <c r="BL352" s="16" t="s">
        <v>232</v>
      </c>
      <c r="BM352" s="147" t="s">
        <v>460</v>
      </c>
    </row>
    <row r="353" spans="2:65" s="12" customFormat="1">
      <c r="B353" s="149"/>
      <c r="D353" s="150" t="s">
        <v>137</v>
      </c>
      <c r="F353" s="152" t="s">
        <v>454</v>
      </c>
      <c r="H353" s="153">
        <v>72.45</v>
      </c>
      <c r="I353" s="154"/>
      <c r="L353" s="149"/>
      <c r="M353" s="155"/>
      <c r="T353" s="156"/>
      <c r="AT353" s="151" t="s">
        <v>137</v>
      </c>
      <c r="AU353" s="151" t="s">
        <v>135</v>
      </c>
      <c r="AV353" s="12" t="s">
        <v>135</v>
      </c>
      <c r="AW353" s="12" t="s">
        <v>4</v>
      </c>
      <c r="AX353" s="12" t="s">
        <v>82</v>
      </c>
      <c r="AY353" s="151" t="s">
        <v>128</v>
      </c>
    </row>
    <row r="354" spans="2:65" s="1" customFormat="1" ht="24.15" customHeight="1">
      <c r="B354" s="31"/>
      <c r="C354" s="135" t="s">
        <v>461</v>
      </c>
      <c r="D354" s="135" t="s">
        <v>130</v>
      </c>
      <c r="E354" s="136" t="s">
        <v>462</v>
      </c>
      <c r="F354" s="137" t="s">
        <v>463</v>
      </c>
      <c r="G354" s="138" t="s">
        <v>181</v>
      </c>
      <c r="H354" s="139">
        <v>0.16800000000000001</v>
      </c>
      <c r="I354" s="140"/>
      <c r="J354" s="141">
        <f>ROUND(I354*H354,2)</f>
        <v>0</v>
      </c>
      <c r="K354" s="142"/>
      <c r="L354" s="31"/>
      <c r="M354" s="143" t="s">
        <v>1</v>
      </c>
      <c r="N354" s="144" t="s">
        <v>40</v>
      </c>
      <c r="P354" s="145">
        <f>O354*H354</f>
        <v>0</v>
      </c>
      <c r="Q354" s="145">
        <v>0</v>
      </c>
      <c r="R354" s="145">
        <f>Q354*H354</f>
        <v>0</v>
      </c>
      <c r="S354" s="145">
        <v>0</v>
      </c>
      <c r="T354" s="146">
        <f>S354*H354</f>
        <v>0</v>
      </c>
      <c r="AR354" s="147" t="s">
        <v>232</v>
      </c>
      <c r="AT354" s="147" t="s">
        <v>130</v>
      </c>
      <c r="AU354" s="147" t="s">
        <v>135</v>
      </c>
      <c r="AY354" s="16" t="s">
        <v>128</v>
      </c>
      <c r="BE354" s="148">
        <f>IF(N354="základná",J354,0)</f>
        <v>0</v>
      </c>
      <c r="BF354" s="148">
        <f>IF(N354="znížená",J354,0)</f>
        <v>0</v>
      </c>
      <c r="BG354" s="148">
        <f>IF(N354="zákl. prenesená",J354,0)</f>
        <v>0</v>
      </c>
      <c r="BH354" s="148">
        <f>IF(N354="zníž. prenesená",J354,0)</f>
        <v>0</v>
      </c>
      <c r="BI354" s="148">
        <f>IF(N354="nulová",J354,0)</f>
        <v>0</v>
      </c>
      <c r="BJ354" s="16" t="s">
        <v>135</v>
      </c>
      <c r="BK354" s="148">
        <f>ROUND(I354*H354,2)</f>
        <v>0</v>
      </c>
      <c r="BL354" s="16" t="s">
        <v>232</v>
      </c>
      <c r="BM354" s="147" t="s">
        <v>464</v>
      </c>
    </row>
    <row r="355" spans="2:65" s="11" customFormat="1" ht="22.85" customHeight="1">
      <c r="B355" s="124"/>
      <c r="D355" s="125" t="s">
        <v>73</v>
      </c>
      <c r="E355" s="133" t="s">
        <v>465</v>
      </c>
      <c r="F355" s="133" t="s">
        <v>466</v>
      </c>
      <c r="I355" s="127"/>
      <c r="J355" s="134">
        <f>BK355</f>
        <v>0</v>
      </c>
      <c r="L355" s="124"/>
      <c r="M355" s="128"/>
      <c r="P355" s="129">
        <f>SUM(P356:P397)</f>
        <v>0</v>
      </c>
      <c r="R355" s="129">
        <f>SUM(R356:R397)</f>
        <v>1.5467951</v>
      </c>
      <c r="T355" s="130">
        <f>SUM(T356:T397)</f>
        <v>0</v>
      </c>
      <c r="AR355" s="125" t="s">
        <v>135</v>
      </c>
      <c r="AT355" s="131" t="s">
        <v>73</v>
      </c>
      <c r="AU355" s="131" t="s">
        <v>82</v>
      </c>
      <c r="AY355" s="125" t="s">
        <v>128</v>
      </c>
      <c r="BK355" s="132">
        <f>SUM(BK356:BK397)</f>
        <v>0</v>
      </c>
    </row>
    <row r="356" spans="2:65" s="1" customFormat="1" ht="16.5" customHeight="1">
      <c r="B356" s="31"/>
      <c r="C356" s="135" t="s">
        <v>467</v>
      </c>
      <c r="D356" s="135" t="s">
        <v>130</v>
      </c>
      <c r="E356" s="136" t="s">
        <v>468</v>
      </c>
      <c r="F356" s="137" t="s">
        <v>469</v>
      </c>
      <c r="G356" s="138" t="s">
        <v>171</v>
      </c>
      <c r="H356" s="139">
        <v>90.335999999999999</v>
      </c>
      <c r="I356" s="140"/>
      <c r="J356" s="141">
        <f>ROUND(I356*H356,2)</f>
        <v>0</v>
      </c>
      <c r="K356" s="142"/>
      <c r="L356" s="31"/>
      <c r="M356" s="143" t="s">
        <v>1</v>
      </c>
      <c r="N356" s="144" t="s">
        <v>40</v>
      </c>
      <c r="P356" s="145">
        <f>O356*H356</f>
        <v>0</v>
      </c>
      <c r="Q356" s="145">
        <v>0</v>
      </c>
      <c r="R356" s="145">
        <f>Q356*H356</f>
        <v>0</v>
      </c>
      <c r="S356" s="145">
        <v>0</v>
      </c>
      <c r="T356" s="146">
        <f>S356*H356</f>
        <v>0</v>
      </c>
      <c r="AR356" s="147" t="s">
        <v>232</v>
      </c>
      <c r="AT356" s="147" t="s">
        <v>130</v>
      </c>
      <c r="AU356" s="147" t="s">
        <v>135</v>
      </c>
      <c r="AY356" s="16" t="s">
        <v>128</v>
      </c>
      <c r="BE356" s="148">
        <f>IF(N356="základná",J356,0)</f>
        <v>0</v>
      </c>
      <c r="BF356" s="148">
        <f>IF(N356="znížená",J356,0)</f>
        <v>0</v>
      </c>
      <c r="BG356" s="148">
        <f>IF(N356="zákl. prenesená",J356,0)</f>
        <v>0</v>
      </c>
      <c r="BH356" s="148">
        <f>IF(N356="zníž. prenesená",J356,0)</f>
        <v>0</v>
      </c>
      <c r="BI356" s="148">
        <f>IF(N356="nulová",J356,0)</f>
        <v>0</v>
      </c>
      <c r="BJ356" s="16" t="s">
        <v>135</v>
      </c>
      <c r="BK356" s="148">
        <f>ROUND(I356*H356,2)</f>
        <v>0</v>
      </c>
      <c r="BL356" s="16" t="s">
        <v>232</v>
      </c>
      <c r="BM356" s="147" t="s">
        <v>470</v>
      </c>
    </row>
    <row r="357" spans="2:65" s="12" customFormat="1">
      <c r="B357" s="149"/>
      <c r="D357" s="150" t="s">
        <v>137</v>
      </c>
      <c r="E357" s="151" t="s">
        <v>1</v>
      </c>
      <c r="F357" s="152" t="s">
        <v>375</v>
      </c>
      <c r="H357" s="153">
        <v>16.05</v>
      </c>
      <c r="I357" s="154"/>
      <c r="L357" s="149"/>
      <c r="M357" s="155"/>
      <c r="T357" s="156"/>
      <c r="AT357" s="151" t="s">
        <v>137</v>
      </c>
      <c r="AU357" s="151" t="s">
        <v>135</v>
      </c>
      <c r="AV357" s="12" t="s">
        <v>135</v>
      </c>
      <c r="AW357" s="12" t="s">
        <v>31</v>
      </c>
      <c r="AX357" s="12" t="s">
        <v>74</v>
      </c>
      <c r="AY357" s="151" t="s">
        <v>128</v>
      </c>
    </row>
    <row r="358" spans="2:65" s="12" customFormat="1">
      <c r="B358" s="149"/>
      <c r="D358" s="150" t="s">
        <v>137</v>
      </c>
      <c r="E358" s="151" t="s">
        <v>1</v>
      </c>
      <c r="F358" s="152" t="s">
        <v>376</v>
      </c>
      <c r="H358" s="153">
        <v>4</v>
      </c>
      <c r="I358" s="154"/>
      <c r="L358" s="149"/>
      <c r="M358" s="155"/>
      <c r="T358" s="156"/>
      <c r="AT358" s="151" t="s">
        <v>137</v>
      </c>
      <c r="AU358" s="151" t="s">
        <v>135</v>
      </c>
      <c r="AV358" s="12" t="s">
        <v>135</v>
      </c>
      <c r="AW358" s="12" t="s">
        <v>31</v>
      </c>
      <c r="AX358" s="12" t="s">
        <v>74</v>
      </c>
      <c r="AY358" s="151" t="s">
        <v>128</v>
      </c>
    </row>
    <row r="359" spans="2:65" s="12" customFormat="1">
      <c r="B359" s="149"/>
      <c r="D359" s="150" t="s">
        <v>137</v>
      </c>
      <c r="E359" s="151" t="s">
        <v>1</v>
      </c>
      <c r="F359" s="152" t="s">
        <v>377</v>
      </c>
      <c r="H359" s="153">
        <v>16.666</v>
      </c>
      <c r="I359" s="154"/>
      <c r="L359" s="149"/>
      <c r="M359" s="155"/>
      <c r="T359" s="156"/>
      <c r="AT359" s="151" t="s">
        <v>137</v>
      </c>
      <c r="AU359" s="151" t="s">
        <v>135</v>
      </c>
      <c r="AV359" s="12" t="s">
        <v>135</v>
      </c>
      <c r="AW359" s="12" t="s">
        <v>31</v>
      </c>
      <c r="AX359" s="12" t="s">
        <v>74</v>
      </c>
      <c r="AY359" s="151" t="s">
        <v>128</v>
      </c>
    </row>
    <row r="360" spans="2:65" s="12" customFormat="1">
      <c r="B360" s="149"/>
      <c r="D360" s="150" t="s">
        <v>137</v>
      </c>
      <c r="E360" s="151" t="s">
        <v>1</v>
      </c>
      <c r="F360" s="152" t="s">
        <v>378</v>
      </c>
      <c r="H360" s="153">
        <v>9.9600000000000009</v>
      </c>
      <c r="I360" s="154"/>
      <c r="L360" s="149"/>
      <c r="M360" s="155"/>
      <c r="T360" s="156"/>
      <c r="AT360" s="151" t="s">
        <v>137</v>
      </c>
      <c r="AU360" s="151" t="s">
        <v>135</v>
      </c>
      <c r="AV360" s="12" t="s">
        <v>135</v>
      </c>
      <c r="AW360" s="12" t="s">
        <v>31</v>
      </c>
      <c r="AX360" s="12" t="s">
        <v>74</v>
      </c>
      <c r="AY360" s="151" t="s">
        <v>128</v>
      </c>
    </row>
    <row r="361" spans="2:65" s="14" customFormat="1">
      <c r="B361" s="164"/>
      <c r="D361" s="150" t="s">
        <v>137</v>
      </c>
      <c r="E361" s="165" t="s">
        <v>1</v>
      </c>
      <c r="F361" s="166" t="s">
        <v>218</v>
      </c>
      <c r="H361" s="167">
        <v>46.676000000000002</v>
      </c>
      <c r="I361" s="168"/>
      <c r="L361" s="164"/>
      <c r="M361" s="169"/>
      <c r="T361" s="170"/>
      <c r="AT361" s="165" t="s">
        <v>137</v>
      </c>
      <c r="AU361" s="165" t="s">
        <v>135</v>
      </c>
      <c r="AV361" s="14" t="s">
        <v>147</v>
      </c>
      <c r="AW361" s="14" t="s">
        <v>31</v>
      </c>
      <c r="AX361" s="14" t="s">
        <v>74</v>
      </c>
      <c r="AY361" s="165" t="s">
        <v>128</v>
      </c>
    </row>
    <row r="362" spans="2:65" s="12" customFormat="1">
      <c r="B362" s="149"/>
      <c r="D362" s="150" t="s">
        <v>137</v>
      </c>
      <c r="E362" s="151" t="s">
        <v>1</v>
      </c>
      <c r="F362" s="152" t="s">
        <v>405</v>
      </c>
      <c r="H362" s="153">
        <v>10.54</v>
      </c>
      <c r="I362" s="154"/>
      <c r="L362" s="149"/>
      <c r="M362" s="155"/>
      <c r="T362" s="156"/>
      <c r="AT362" s="151" t="s">
        <v>137</v>
      </c>
      <c r="AU362" s="151" t="s">
        <v>135</v>
      </c>
      <c r="AV362" s="12" t="s">
        <v>135</v>
      </c>
      <c r="AW362" s="12" t="s">
        <v>31</v>
      </c>
      <c r="AX362" s="12" t="s">
        <v>74</v>
      </c>
      <c r="AY362" s="151" t="s">
        <v>128</v>
      </c>
    </row>
    <row r="363" spans="2:65" s="12" customFormat="1">
      <c r="B363" s="149"/>
      <c r="D363" s="150" t="s">
        <v>137</v>
      </c>
      <c r="E363" s="151" t="s">
        <v>1</v>
      </c>
      <c r="F363" s="152" t="s">
        <v>406</v>
      </c>
      <c r="H363" s="153">
        <v>4.9000000000000004</v>
      </c>
      <c r="I363" s="154"/>
      <c r="L363" s="149"/>
      <c r="M363" s="155"/>
      <c r="T363" s="156"/>
      <c r="AT363" s="151" t="s">
        <v>137</v>
      </c>
      <c r="AU363" s="151" t="s">
        <v>135</v>
      </c>
      <c r="AV363" s="12" t="s">
        <v>135</v>
      </c>
      <c r="AW363" s="12" t="s">
        <v>31</v>
      </c>
      <c r="AX363" s="12" t="s">
        <v>74</v>
      </c>
      <c r="AY363" s="151" t="s">
        <v>128</v>
      </c>
    </row>
    <row r="364" spans="2:65" s="12" customFormat="1">
      <c r="B364" s="149"/>
      <c r="D364" s="150" t="s">
        <v>137</v>
      </c>
      <c r="E364" s="151" t="s">
        <v>1</v>
      </c>
      <c r="F364" s="152" t="s">
        <v>407</v>
      </c>
      <c r="H364" s="153">
        <v>14.555999999999999</v>
      </c>
      <c r="I364" s="154"/>
      <c r="L364" s="149"/>
      <c r="M364" s="155"/>
      <c r="T364" s="156"/>
      <c r="AT364" s="151" t="s">
        <v>137</v>
      </c>
      <c r="AU364" s="151" t="s">
        <v>135</v>
      </c>
      <c r="AV364" s="12" t="s">
        <v>135</v>
      </c>
      <c r="AW364" s="12" t="s">
        <v>31</v>
      </c>
      <c r="AX364" s="12" t="s">
        <v>74</v>
      </c>
      <c r="AY364" s="151" t="s">
        <v>128</v>
      </c>
    </row>
    <row r="365" spans="2:65" s="12" customFormat="1">
      <c r="B365" s="149"/>
      <c r="D365" s="150" t="s">
        <v>137</v>
      </c>
      <c r="E365" s="151" t="s">
        <v>1</v>
      </c>
      <c r="F365" s="152" t="s">
        <v>408</v>
      </c>
      <c r="H365" s="153">
        <v>13.664</v>
      </c>
      <c r="I365" s="154"/>
      <c r="L365" s="149"/>
      <c r="M365" s="155"/>
      <c r="T365" s="156"/>
      <c r="AT365" s="151" t="s">
        <v>137</v>
      </c>
      <c r="AU365" s="151" t="s">
        <v>135</v>
      </c>
      <c r="AV365" s="12" t="s">
        <v>135</v>
      </c>
      <c r="AW365" s="12" t="s">
        <v>31</v>
      </c>
      <c r="AX365" s="12" t="s">
        <v>74</v>
      </c>
      <c r="AY365" s="151" t="s">
        <v>128</v>
      </c>
    </row>
    <row r="366" spans="2:65" s="14" customFormat="1">
      <c r="B366" s="164"/>
      <c r="D366" s="150" t="s">
        <v>137</v>
      </c>
      <c r="E366" s="165" t="s">
        <v>1</v>
      </c>
      <c r="F366" s="166" t="s">
        <v>218</v>
      </c>
      <c r="H366" s="167">
        <v>43.66</v>
      </c>
      <c r="I366" s="168"/>
      <c r="L366" s="164"/>
      <c r="M366" s="169"/>
      <c r="T366" s="170"/>
      <c r="AT366" s="165" t="s">
        <v>137</v>
      </c>
      <c r="AU366" s="165" t="s">
        <v>135</v>
      </c>
      <c r="AV366" s="14" t="s">
        <v>147</v>
      </c>
      <c r="AW366" s="14" t="s">
        <v>31</v>
      </c>
      <c r="AX366" s="14" t="s">
        <v>74</v>
      </c>
      <c r="AY366" s="165" t="s">
        <v>128</v>
      </c>
    </row>
    <row r="367" spans="2:65" s="13" customFormat="1">
      <c r="B367" s="157"/>
      <c r="D367" s="150" t="s">
        <v>137</v>
      </c>
      <c r="E367" s="158" t="s">
        <v>1</v>
      </c>
      <c r="F367" s="159" t="s">
        <v>146</v>
      </c>
      <c r="H367" s="160">
        <v>90.335999999999999</v>
      </c>
      <c r="I367" s="161"/>
      <c r="L367" s="157"/>
      <c r="M367" s="162"/>
      <c r="T367" s="163"/>
      <c r="AT367" s="158" t="s">
        <v>137</v>
      </c>
      <c r="AU367" s="158" t="s">
        <v>135</v>
      </c>
      <c r="AV367" s="13" t="s">
        <v>134</v>
      </c>
      <c r="AW367" s="13" t="s">
        <v>31</v>
      </c>
      <c r="AX367" s="13" t="s">
        <v>82</v>
      </c>
      <c r="AY367" s="158" t="s">
        <v>128</v>
      </c>
    </row>
    <row r="368" spans="2:65" s="1" customFormat="1" ht="21.75" customHeight="1">
      <c r="B368" s="31"/>
      <c r="C368" s="171" t="s">
        <v>471</v>
      </c>
      <c r="D368" s="171" t="s">
        <v>357</v>
      </c>
      <c r="E368" s="172" t="s">
        <v>472</v>
      </c>
      <c r="F368" s="173" t="s">
        <v>473</v>
      </c>
      <c r="G368" s="174" t="s">
        <v>171</v>
      </c>
      <c r="H368" s="175">
        <v>103.886</v>
      </c>
      <c r="I368" s="176"/>
      <c r="J368" s="177">
        <f>ROUND(I368*H368,2)</f>
        <v>0</v>
      </c>
      <c r="K368" s="178"/>
      <c r="L368" s="179"/>
      <c r="M368" s="180" t="s">
        <v>1</v>
      </c>
      <c r="N368" s="181" t="s">
        <v>40</v>
      </c>
      <c r="P368" s="145">
        <f>O368*H368</f>
        <v>0</v>
      </c>
      <c r="Q368" s="145">
        <v>1E-4</v>
      </c>
      <c r="R368" s="145">
        <f>Q368*H368</f>
        <v>1.03886E-2</v>
      </c>
      <c r="S368" s="145">
        <v>0</v>
      </c>
      <c r="T368" s="146">
        <f>S368*H368</f>
        <v>0</v>
      </c>
      <c r="AR368" s="147" t="s">
        <v>319</v>
      </c>
      <c r="AT368" s="147" t="s">
        <v>357</v>
      </c>
      <c r="AU368" s="147" t="s">
        <v>135</v>
      </c>
      <c r="AY368" s="16" t="s">
        <v>128</v>
      </c>
      <c r="BE368" s="148">
        <f>IF(N368="základná",J368,0)</f>
        <v>0</v>
      </c>
      <c r="BF368" s="148">
        <f>IF(N368="znížená",J368,0)</f>
        <v>0</v>
      </c>
      <c r="BG368" s="148">
        <f>IF(N368="zákl. prenesená",J368,0)</f>
        <v>0</v>
      </c>
      <c r="BH368" s="148">
        <f>IF(N368="zníž. prenesená",J368,0)</f>
        <v>0</v>
      </c>
      <c r="BI368" s="148">
        <f>IF(N368="nulová",J368,0)</f>
        <v>0</v>
      </c>
      <c r="BJ368" s="16" t="s">
        <v>135</v>
      </c>
      <c r="BK368" s="148">
        <f>ROUND(I368*H368,2)</f>
        <v>0</v>
      </c>
      <c r="BL368" s="16" t="s">
        <v>232</v>
      </c>
      <c r="BM368" s="147" t="s">
        <v>474</v>
      </c>
    </row>
    <row r="369" spans="2:65" s="12" customFormat="1">
      <c r="B369" s="149"/>
      <c r="D369" s="150" t="s">
        <v>137</v>
      </c>
      <c r="F369" s="152" t="s">
        <v>475</v>
      </c>
      <c r="H369" s="153">
        <v>103.886</v>
      </c>
      <c r="I369" s="154"/>
      <c r="L369" s="149"/>
      <c r="M369" s="155"/>
      <c r="T369" s="156"/>
      <c r="AT369" s="151" t="s">
        <v>137</v>
      </c>
      <c r="AU369" s="151" t="s">
        <v>135</v>
      </c>
      <c r="AV369" s="12" t="s">
        <v>135</v>
      </c>
      <c r="AW369" s="12" t="s">
        <v>4</v>
      </c>
      <c r="AX369" s="12" t="s">
        <v>82</v>
      </c>
      <c r="AY369" s="151" t="s">
        <v>128</v>
      </c>
    </row>
    <row r="370" spans="2:65" s="1" customFormat="1" ht="24.15" customHeight="1">
      <c r="B370" s="31"/>
      <c r="C370" s="135" t="s">
        <v>476</v>
      </c>
      <c r="D370" s="135" t="s">
        <v>130</v>
      </c>
      <c r="E370" s="136" t="s">
        <v>477</v>
      </c>
      <c r="F370" s="137" t="s">
        <v>478</v>
      </c>
      <c r="G370" s="138" t="s">
        <v>171</v>
      </c>
      <c r="H370" s="139">
        <v>137.012</v>
      </c>
      <c r="I370" s="140"/>
      <c r="J370" s="141">
        <f>ROUND(I370*H370,2)</f>
        <v>0</v>
      </c>
      <c r="K370" s="142"/>
      <c r="L370" s="31"/>
      <c r="M370" s="143" t="s">
        <v>1</v>
      </c>
      <c r="N370" s="144" t="s">
        <v>40</v>
      </c>
      <c r="P370" s="145">
        <f>O370*H370</f>
        <v>0</v>
      </c>
      <c r="Q370" s="145">
        <v>0</v>
      </c>
      <c r="R370" s="145">
        <f>Q370*H370</f>
        <v>0</v>
      </c>
      <c r="S370" s="145">
        <v>0</v>
      </c>
      <c r="T370" s="146">
        <f>S370*H370</f>
        <v>0</v>
      </c>
      <c r="AR370" s="147" t="s">
        <v>232</v>
      </c>
      <c r="AT370" s="147" t="s">
        <v>130</v>
      </c>
      <c r="AU370" s="147" t="s">
        <v>135</v>
      </c>
      <c r="AY370" s="16" t="s">
        <v>128</v>
      </c>
      <c r="BE370" s="148">
        <f>IF(N370="základná",J370,0)</f>
        <v>0</v>
      </c>
      <c r="BF370" s="148">
        <f>IF(N370="znížená",J370,0)</f>
        <v>0</v>
      </c>
      <c r="BG370" s="148">
        <f>IF(N370="zákl. prenesená",J370,0)</f>
        <v>0</v>
      </c>
      <c r="BH370" s="148">
        <f>IF(N370="zníž. prenesená",J370,0)</f>
        <v>0</v>
      </c>
      <c r="BI370" s="148">
        <f>IF(N370="nulová",J370,0)</f>
        <v>0</v>
      </c>
      <c r="BJ370" s="16" t="s">
        <v>135</v>
      </c>
      <c r="BK370" s="148">
        <f>ROUND(I370*H370,2)</f>
        <v>0</v>
      </c>
      <c r="BL370" s="16" t="s">
        <v>232</v>
      </c>
      <c r="BM370" s="147" t="s">
        <v>479</v>
      </c>
    </row>
    <row r="371" spans="2:65" s="12" customFormat="1">
      <c r="B371" s="149"/>
      <c r="D371" s="150" t="s">
        <v>137</v>
      </c>
      <c r="E371" s="151" t="s">
        <v>1</v>
      </c>
      <c r="F371" s="152" t="s">
        <v>375</v>
      </c>
      <c r="H371" s="153">
        <v>16.05</v>
      </c>
      <c r="I371" s="154"/>
      <c r="L371" s="149"/>
      <c r="M371" s="155"/>
      <c r="T371" s="156"/>
      <c r="AT371" s="151" t="s">
        <v>137</v>
      </c>
      <c r="AU371" s="151" t="s">
        <v>135</v>
      </c>
      <c r="AV371" s="12" t="s">
        <v>135</v>
      </c>
      <c r="AW371" s="12" t="s">
        <v>31</v>
      </c>
      <c r="AX371" s="12" t="s">
        <v>74</v>
      </c>
      <c r="AY371" s="151" t="s">
        <v>128</v>
      </c>
    </row>
    <row r="372" spans="2:65" s="12" customFormat="1">
      <c r="B372" s="149"/>
      <c r="D372" s="150" t="s">
        <v>137</v>
      </c>
      <c r="E372" s="151" t="s">
        <v>1</v>
      </c>
      <c r="F372" s="152" t="s">
        <v>376</v>
      </c>
      <c r="H372" s="153">
        <v>4</v>
      </c>
      <c r="I372" s="154"/>
      <c r="L372" s="149"/>
      <c r="M372" s="155"/>
      <c r="T372" s="156"/>
      <c r="AT372" s="151" t="s">
        <v>137</v>
      </c>
      <c r="AU372" s="151" t="s">
        <v>135</v>
      </c>
      <c r="AV372" s="12" t="s">
        <v>135</v>
      </c>
      <c r="AW372" s="12" t="s">
        <v>31</v>
      </c>
      <c r="AX372" s="12" t="s">
        <v>74</v>
      </c>
      <c r="AY372" s="151" t="s">
        <v>128</v>
      </c>
    </row>
    <row r="373" spans="2:65" s="12" customFormat="1">
      <c r="B373" s="149"/>
      <c r="D373" s="150" t="s">
        <v>137</v>
      </c>
      <c r="E373" s="151" t="s">
        <v>1</v>
      </c>
      <c r="F373" s="152" t="s">
        <v>377</v>
      </c>
      <c r="H373" s="153">
        <v>16.666</v>
      </c>
      <c r="I373" s="154"/>
      <c r="L373" s="149"/>
      <c r="M373" s="155"/>
      <c r="T373" s="156"/>
      <c r="AT373" s="151" t="s">
        <v>137</v>
      </c>
      <c r="AU373" s="151" t="s">
        <v>135</v>
      </c>
      <c r="AV373" s="12" t="s">
        <v>135</v>
      </c>
      <c r="AW373" s="12" t="s">
        <v>31</v>
      </c>
      <c r="AX373" s="12" t="s">
        <v>74</v>
      </c>
      <c r="AY373" s="151" t="s">
        <v>128</v>
      </c>
    </row>
    <row r="374" spans="2:65" s="12" customFormat="1">
      <c r="B374" s="149"/>
      <c r="D374" s="150" t="s">
        <v>137</v>
      </c>
      <c r="E374" s="151" t="s">
        <v>1</v>
      </c>
      <c r="F374" s="152" t="s">
        <v>378</v>
      </c>
      <c r="H374" s="153">
        <v>9.9600000000000009</v>
      </c>
      <c r="I374" s="154"/>
      <c r="L374" s="149"/>
      <c r="M374" s="155"/>
      <c r="T374" s="156"/>
      <c r="AT374" s="151" t="s">
        <v>137</v>
      </c>
      <c r="AU374" s="151" t="s">
        <v>135</v>
      </c>
      <c r="AV374" s="12" t="s">
        <v>135</v>
      </c>
      <c r="AW374" s="12" t="s">
        <v>31</v>
      </c>
      <c r="AX374" s="12" t="s">
        <v>74</v>
      </c>
      <c r="AY374" s="151" t="s">
        <v>128</v>
      </c>
    </row>
    <row r="375" spans="2:65" s="14" customFormat="1">
      <c r="B375" s="164"/>
      <c r="D375" s="150" t="s">
        <v>137</v>
      </c>
      <c r="E375" s="165" t="s">
        <v>1</v>
      </c>
      <c r="F375" s="166" t="s">
        <v>218</v>
      </c>
      <c r="H375" s="167">
        <v>46.676000000000002</v>
      </c>
      <c r="I375" s="168"/>
      <c r="L375" s="164"/>
      <c r="M375" s="169"/>
      <c r="T375" s="170"/>
      <c r="AT375" s="165" t="s">
        <v>137</v>
      </c>
      <c r="AU375" s="165" t="s">
        <v>135</v>
      </c>
      <c r="AV375" s="14" t="s">
        <v>147</v>
      </c>
      <c r="AW375" s="14" t="s">
        <v>31</v>
      </c>
      <c r="AX375" s="14" t="s">
        <v>74</v>
      </c>
      <c r="AY375" s="165" t="s">
        <v>128</v>
      </c>
    </row>
    <row r="376" spans="2:65" s="12" customFormat="1">
      <c r="B376" s="149"/>
      <c r="D376" s="150" t="s">
        <v>137</v>
      </c>
      <c r="E376" s="151" t="s">
        <v>1</v>
      </c>
      <c r="F376" s="152" t="s">
        <v>375</v>
      </c>
      <c r="H376" s="153">
        <v>16.05</v>
      </c>
      <c r="I376" s="154"/>
      <c r="L376" s="149"/>
      <c r="M376" s="155"/>
      <c r="T376" s="156"/>
      <c r="AT376" s="151" t="s">
        <v>137</v>
      </c>
      <c r="AU376" s="151" t="s">
        <v>135</v>
      </c>
      <c r="AV376" s="12" t="s">
        <v>135</v>
      </c>
      <c r="AW376" s="12" t="s">
        <v>31</v>
      </c>
      <c r="AX376" s="12" t="s">
        <v>74</v>
      </c>
      <c r="AY376" s="151" t="s">
        <v>128</v>
      </c>
    </row>
    <row r="377" spans="2:65" s="12" customFormat="1">
      <c r="B377" s="149"/>
      <c r="D377" s="150" t="s">
        <v>137</v>
      </c>
      <c r="E377" s="151" t="s">
        <v>1</v>
      </c>
      <c r="F377" s="152" t="s">
        <v>376</v>
      </c>
      <c r="H377" s="153">
        <v>4</v>
      </c>
      <c r="I377" s="154"/>
      <c r="L377" s="149"/>
      <c r="M377" s="155"/>
      <c r="T377" s="156"/>
      <c r="AT377" s="151" t="s">
        <v>137</v>
      </c>
      <c r="AU377" s="151" t="s">
        <v>135</v>
      </c>
      <c r="AV377" s="12" t="s">
        <v>135</v>
      </c>
      <c r="AW377" s="12" t="s">
        <v>31</v>
      </c>
      <c r="AX377" s="12" t="s">
        <v>74</v>
      </c>
      <c r="AY377" s="151" t="s">
        <v>128</v>
      </c>
    </row>
    <row r="378" spans="2:65" s="12" customFormat="1">
      <c r="B378" s="149"/>
      <c r="D378" s="150" t="s">
        <v>137</v>
      </c>
      <c r="E378" s="151" t="s">
        <v>1</v>
      </c>
      <c r="F378" s="152" t="s">
        <v>377</v>
      </c>
      <c r="H378" s="153">
        <v>16.666</v>
      </c>
      <c r="I378" s="154"/>
      <c r="L378" s="149"/>
      <c r="M378" s="155"/>
      <c r="T378" s="156"/>
      <c r="AT378" s="151" t="s">
        <v>137</v>
      </c>
      <c r="AU378" s="151" t="s">
        <v>135</v>
      </c>
      <c r="AV378" s="12" t="s">
        <v>135</v>
      </c>
      <c r="AW378" s="12" t="s">
        <v>31</v>
      </c>
      <c r="AX378" s="12" t="s">
        <v>74</v>
      </c>
      <c r="AY378" s="151" t="s">
        <v>128</v>
      </c>
    </row>
    <row r="379" spans="2:65" s="12" customFormat="1">
      <c r="B379" s="149"/>
      <c r="D379" s="150" t="s">
        <v>137</v>
      </c>
      <c r="E379" s="151" t="s">
        <v>1</v>
      </c>
      <c r="F379" s="152" t="s">
        <v>378</v>
      </c>
      <c r="H379" s="153">
        <v>9.9600000000000009</v>
      </c>
      <c r="I379" s="154"/>
      <c r="L379" s="149"/>
      <c r="M379" s="155"/>
      <c r="T379" s="156"/>
      <c r="AT379" s="151" t="s">
        <v>137</v>
      </c>
      <c r="AU379" s="151" t="s">
        <v>135</v>
      </c>
      <c r="AV379" s="12" t="s">
        <v>135</v>
      </c>
      <c r="AW379" s="12" t="s">
        <v>31</v>
      </c>
      <c r="AX379" s="12" t="s">
        <v>74</v>
      </c>
      <c r="AY379" s="151" t="s">
        <v>128</v>
      </c>
    </row>
    <row r="380" spans="2:65" s="14" customFormat="1">
      <c r="B380" s="164"/>
      <c r="D380" s="150" t="s">
        <v>137</v>
      </c>
      <c r="E380" s="165" t="s">
        <v>1</v>
      </c>
      <c r="F380" s="166" t="s">
        <v>218</v>
      </c>
      <c r="H380" s="167">
        <v>46.676000000000002</v>
      </c>
      <c r="I380" s="168"/>
      <c r="L380" s="164"/>
      <c r="M380" s="169"/>
      <c r="T380" s="170"/>
      <c r="AT380" s="165" t="s">
        <v>137</v>
      </c>
      <c r="AU380" s="165" t="s">
        <v>135</v>
      </c>
      <c r="AV380" s="14" t="s">
        <v>147</v>
      </c>
      <c r="AW380" s="14" t="s">
        <v>31</v>
      </c>
      <c r="AX380" s="14" t="s">
        <v>74</v>
      </c>
      <c r="AY380" s="165" t="s">
        <v>128</v>
      </c>
    </row>
    <row r="381" spans="2:65" s="12" customFormat="1">
      <c r="B381" s="149"/>
      <c r="D381" s="150" t="s">
        <v>137</v>
      </c>
      <c r="E381" s="151" t="s">
        <v>1</v>
      </c>
      <c r="F381" s="152" t="s">
        <v>405</v>
      </c>
      <c r="H381" s="153">
        <v>10.54</v>
      </c>
      <c r="I381" s="154"/>
      <c r="L381" s="149"/>
      <c r="M381" s="155"/>
      <c r="T381" s="156"/>
      <c r="AT381" s="151" t="s">
        <v>137</v>
      </c>
      <c r="AU381" s="151" t="s">
        <v>135</v>
      </c>
      <c r="AV381" s="12" t="s">
        <v>135</v>
      </c>
      <c r="AW381" s="12" t="s">
        <v>31</v>
      </c>
      <c r="AX381" s="12" t="s">
        <v>74</v>
      </c>
      <c r="AY381" s="151" t="s">
        <v>128</v>
      </c>
    </row>
    <row r="382" spans="2:65" s="12" customFormat="1">
      <c r="B382" s="149"/>
      <c r="D382" s="150" t="s">
        <v>137</v>
      </c>
      <c r="E382" s="151" t="s">
        <v>1</v>
      </c>
      <c r="F382" s="152" t="s">
        <v>406</v>
      </c>
      <c r="H382" s="153">
        <v>4.9000000000000004</v>
      </c>
      <c r="I382" s="154"/>
      <c r="L382" s="149"/>
      <c r="M382" s="155"/>
      <c r="T382" s="156"/>
      <c r="AT382" s="151" t="s">
        <v>137</v>
      </c>
      <c r="AU382" s="151" t="s">
        <v>135</v>
      </c>
      <c r="AV382" s="12" t="s">
        <v>135</v>
      </c>
      <c r="AW382" s="12" t="s">
        <v>31</v>
      </c>
      <c r="AX382" s="12" t="s">
        <v>74</v>
      </c>
      <c r="AY382" s="151" t="s">
        <v>128</v>
      </c>
    </row>
    <row r="383" spans="2:65" s="12" customFormat="1">
      <c r="B383" s="149"/>
      <c r="D383" s="150" t="s">
        <v>137</v>
      </c>
      <c r="E383" s="151" t="s">
        <v>1</v>
      </c>
      <c r="F383" s="152" t="s">
        <v>407</v>
      </c>
      <c r="H383" s="153">
        <v>14.555999999999999</v>
      </c>
      <c r="I383" s="154"/>
      <c r="L383" s="149"/>
      <c r="M383" s="155"/>
      <c r="T383" s="156"/>
      <c r="AT383" s="151" t="s">
        <v>137</v>
      </c>
      <c r="AU383" s="151" t="s">
        <v>135</v>
      </c>
      <c r="AV383" s="12" t="s">
        <v>135</v>
      </c>
      <c r="AW383" s="12" t="s">
        <v>31</v>
      </c>
      <c r="AX383" s="12" t="s">
        <v>74</v>
      </c>
      <c r="AY383" s="151" t="s">
        <v>128</v>
      </c>
    </row>
    <row r="384" spans="2:65" s="12" customFormat="1">
      <c r="B384" s="149"/>
      <c r="D384" s="150" t="s">
        <v>137</v>
      </c>
      <c r="E384" s="151" t="s">
        <v>1</v>
      </c>
      <c r="F384" s="152" t="s">
        <v>408</v>
      </c>
      <c r="H384" s="153">
        <v>13.664</v>
      </c>
      <c r="I384" s="154"/>
      <c r="L384" s="149"/>
      <c r="M384" s="155"/>
      <c r="T384" s="156"/>
      <c r="AT384" s="151" t="s">
        <v>137</v>
      </c>
      <c r="AU384" s="151" t="s">
        <v>135</v>
      </c>
      <c r="AV384" s="12" t="s">
        <v>135</v>
      </c>
      <c r="AW384" s="12" t="s">
        <v>31</v>
      </c>
      <c r="AX384" s="12" t="s">
        <v>74</v>
      </c>
      <c r="AY384" s="151" t="s">
        <v>128</v>
      </c>
    </row>
    <row r="385" spans="2:65" s="14" customFormat="1">
      <c r="B385" s="164"/>
      <c r="D385" s="150" t="s">
        <v>137</v>
      </c>
      <c r="E385" s="165" t="s">
        <v>1</v>
      </c>
      <c r="F385" s="166" t="s">
        <v>218</v>
      </c>
      <c r="H385" s="167">
        <v>43.66</v>
      </c>
      <c r="I385" s="168"/>
      <c r="L385" s="164"/>
      <c r="M385" s="169"/>
      <c r="T385" s="170"/>
      <c r="AT385" s="165" t="s">
        <v>137</v>
      </c>
      <c r="AU385" s="165" t="s">
        <v>135</v>
      </c>
      <c r="AV385" s="14" t="s">
        <v>147</v>
      </c>
      <c r="AW385" s="14" t="s">
        <v>31</v>
      </c>
      <c r="AX385" s="14" t="s">
        <v>74</v>
      </c>
      <c r="AY385" s="165" t="s">
        <v>128</v>
      </c>
    </row>
    <row r="386" spans="2:65" s="13" customFormat="1">
      <c r="B386" s="157"/>
      <c r="D386" s="150" t="s">
        <v>137</v>
      </c>
      <c r="E386" s="158" t="s">
        <v>1</v>
      </c>
      <c r="F386" s="159" t="s">
        <v>146</v>
      </c>
      <c r="H386" s="160">
        <v>137.012</v>
      </c>
      <c r="I386" s="161"/>
      <c r="L386" s="157"/>
      <c r="M386" s="162"/>
      <c r="T386" s="163"/>
      <c r="AT386" s="158" t="s">
        <v>137</v>
      </c>
      <c r="AU386" s="158" t="s">
        <v>135</v>
      </c>
      <c r="AV386" s="13" t="s">
        <v>134</v>
      </c>
      <c r="AW386" s="13" t="s">
        <v>31</v>
      </c>
      <c r="AX386" s="13" t="s">
        <v>82</v>
      </c>
      <c r="AY386" s="158" t="s">
        <v>128</v>
      </c>
    </row>
    <row r="387" spans="2:65" s="1" customFormat="1" ht="24.15" customHeight="1">
      <c r="B387" s="31"/>
      <c r="C387" s="171" t="s">
        <v>480</v>
      </c>
      <c r="D387" s="171" t="s">
        <v>357</v>
      </c>
      <c r="E387" s="172" t="s">
        <v>481</v>
      </c>
      <c r="F387" s="173" t="s">
        <v>482</v>
      </c>
      <c r="G387" s="174" t="s">
        <v>171</v>
      </c>
      <c r="H387" s="175">
        <v>47.61</v>
      </c>
      <c r="I387" s="176"/>
      <c r="J387" s="177">
        <f>ROUND(I387*H387,2)</f>
        <v>0</v>
      </c>
      <c r="K387" s="178"/>
      <c r="L387" s="179"/>
      <c r="M387" s="180" t="s">
        <v>1</v>
      </c>
      <c r="N387" s="181" t="s">
        <v>40</v>
      </c>
      <c r="P387" s="145">
        <f>O387*H387</f>
        <v>0</v>
      </c>
      <c r="Q387" s="145">
        <v>1.98E-3</v>
      </c>
      <c r="R387" s="145">
        <f>Q387*H387</f>
        <v>9.4267799999999999E-2</v>
      </c>
      <c r="S387" s="145">
        <v>0</v>
      </c>
      <c r="T387" s="146">
        <f>S387*H387</f>
        <v>0</v>
      </c>
      <c r="AR387" s="147" t="s">
        <v>319</v>
      </c>
      <c r="AT387" s="147" t="s">
        <v>357</v>
      </c>
      <c r="AU387" s="147" t="s">
        <v>135</v>
      </c>
      <c r="AY387" s="16" t="s">
        <v>128</v>
      </c>
      <c r="BE387" s="148">
        <f>IF(N387="základná",J387,0)</f>
        <v>0</v>
      </c>
      <c r="BF387" s="148">
        <f>IF(N387="znížená",J387,0)</f>
        <v>0</v>
      </c>
      <c r="BG387" s="148">
        <f>IF(N387="zákl. prenesená",J387,0)</f>
        <v>0</v>
      </c>
      <c r="BH387" s="148">
        <f>IF(N387="zníž. prenesená",J387,0)</f>
        <v>0</v>
      </c>
      <c r="BI387" s="148">
        <f>IF(N387="nulová",J387,0)</f>
        <v>0</v>
      </c>
      <c r="BJ387" s="16" t="s">
        <v>135</v>
      </c>
      <c r="BK387" s="148">
        <f>ROUND(I387*H387,2)</f>
        <v>0</v>
      </c>
      <c r="BL387" s="16" t="s">
        <v>232</v>
      </c>
      <c r="BM387" s="147" t="s">
        <v>483</v>
      </c>
    </row>
    <row r="388" spans="2:65" s="12" customFormat="1">
      <c r="B388" s="149"/>
      <c r="D388" s="150" t="s">
        <v>137</v>
      </c>
      <c r="F388" s="152" t="s">
        <v>484</v>
      </c>
      <c r="H388" s="153">
        <v>47.61</v>
      </c>
      <c r="I388" s="154"/>
      <c r="L388" s="149"/>
      <c r="M388" s="155"/>
      <c r="T388" s="156"/>
      <c r="AT388" s="151" t="s">
        <v>137</v>
      </c>
      <c r="AU388" s="151" t="s">
        <v>135</v>
      </c>
      <c r="AV388" s="12" t="s">
        <v>135</v>
      </c>
      <c r="AW388" s="12" t="s">
        <v>4</v>
      </c>
      <c r="AX388" s="12" t="s">
        <v>82</v>
      </c>
      <c r="AY388" s="151" t="s">
        <v>128</v>
      </c>
    </row>
    <row r="389" spans="2:65" s="1" customFormat="1" ht="37.85" customHeight="1">
      <c r="B389" s="31"/>
      <c r="C389" s="171" t="s">
        <v>485</v>
      </c>
      <c r="D389" s="171" t="s">
        <v>357</v>
      </c>
      <c r="E389" s="172" t="s">
        <v>486</v>
      </c>
      <c r="F389" s="173" t="s">
        <v>487</v>
      </c>
      <c r="G389" s="174" t="s">
        <v>171</v>
      </c>
      <c r="H389" s="175">
        <v>47.61</v>
      </c>
      <c r="I389" s="176"/>
      <c r="J389" s="177">
        <f>ROUND(I389*H389,2)</f>
        <v>0</v>
      </c>
      <c r="K389" s="178"/>
      <c r="L389" s="179"/>
      <c r="M389" s="180" t="s">
        <v>1</v>
      </c>
      <c r="N389" s="181" t="s">
        <v>40</v>
      </c>
      <c r="P389" s="145">
        <f>O389*H389</f>
        <v>0</v>
      </c>
      <c r="Q389" s="145">
        <v>6.4999999999999997E-4</v>
      </c>
      <c r="R389" s="145">
        <f>Q389*H389</f>
        <v>3.0946499999999998E-2</v>
      </c>
      <c r="S389" s="145">
        <v>0</v>
      </c>
      <c r="T389" s="146">
        <f>S389*H389</f>
        <v>0</v>
      </c>
      <c r="AR389" s="147" t="s">
        <v>319</v>
      </c>
      <c r="AT389" s="147" t="s">
        <v>357</v>
      </c>
      <c r="AU389" s="147" t="s">
        <v>135</v>
      </c>
      <c r="AY389" s="16" t="s">
        <v>128</v>
      </c>
      <c r="BE389" s="148">
        <f>IF(N389="základná",J389,0)</f>
        <v>0</v>
      </c>
      <c r="BF389" s="148">
        <f>IF(N389="znížená",J389,0)</f>
        <v>0</v>
      </c>
      <c r="BG389" s="148">
        <f>IF(N389="zákl. prenesená",J389,0)</f>
        <v>0</v>
      </c>
      <c r="BH389" s="148">
        <f>IF(N389="zníž. prenesená",J389,0)</f>
        <v>0</v>
      </c>
      <c r="BI389" s="148">
        <f>IF(N389="nulová",J389,0)</f>
        <v>0</v>
      </c>
      <c r="BJ389" s="16" t="s">
        <v>135</v>
      </c>
      <c r="BK389" s="148">
        <f>ROUND(I389*H389,2)</f>
        <v>0</v>
      </c>
      <c r="BL389" s="16" t="s">
        <v>232</v>
      </c>
      <c r="BM389" s="147" t="s">
        <v>488</v>
      </c>
    </row>
    <row r="390" spans="2:65" s="1" customFormat="1" ht="24.15" customHeight="1">
      <c r="B390" s="31"/>
      <c r="C390" s="171" t="s">
        <v>489</v>
      </c>
      <c r="D390" s="171" t="s">
        <v>357</v>
      </c>
      <c r="E390" s="172" t="s">
        <v>490</v>
      </c>
      <c r="F390" s="173" t="s">
        <v>491</v>
      </c>
      <c r="G390" s="174" t="s">
        <v>171</v>
      </c>
      <c r="H390" s="175">
        <v>46.28</v>
      </c>
      <c r="I390" s="176"/>
      <c r="J390" s="177">
        <f>ROUND(I390*H390,2)</f>
        <v>0</v>
      </c>
      <c r="K390" s="178"/>
      <c r="L390" s="179"/>
      <c r="M390" s="180" t="s">
        <v>1</v>
      </c>
      <c r="N390" s="181" t="s">
        <v>40</v>
      </c>
      <c r="P390" s="145">
        <f>O390*H390</f>
        <v>0</v>
      </c>
      <c r="Q390" s="145">
        <v>1.32E-3</v>
      </c>
      <c r="R390" s="145">
        <f>Q390*H390</f>
        <v>6.1089600000000001E-2</v>
      </c>
      <c r="S390" s="145">
        <v>0</v>
      </c>
      <c r="T390" s="146">
        <f>S390*H390</f>
        <v>0</v>
      </c>
      <c r="AR390" s="147" t="s">
        <v>319</v>
      </c>
      <c r="AT390" s="147" t="s">
        <v>357</v>
      </c>
      <c r="AU390" s="147" t="s">
        <v>135</v>
      </c>
      <c r="AY390" s="16" t="s">
        <v>128</v>
      </c>
      <c r="BE390" s="148">
        <f>IF(N390="základná",J390,0)</f>
        <v>0</v>
      </c>
      <c r="BF390" s="148">
        <f>IF(N390="znížená",J390,0)</f>
        <v>0</v>
      </c>
      <c r="BG390" s="148">
        <f>IF(N390="zákl. prenesená",J390,0)</f>
        <v>0</v>
      </c>
      <c r="BH390" s="148">
        <f>IF(N390="zníž. prenesená",J390,0)</f>
        <v>0</v>
      </c>
      <c r="BI390" s="148">
        <f>IF(N390="nulová",J390,0)</f>
        <v>0</v>
      </c>
      <c r="BJ390" s="16" t="s">
        <v>135</v>
      </c>
      <c r="BK390" s="148">
        <f>ROUND(I390*H390,2)</f>
        <v>0</v>
      </c>
      <c r="BL390" s="16" t="s">
        <v>232</v>
      </c>
      <c r="BM390" s="147" t="s">
        <v>492</v>
      </c>
    </row>
    <row r="391" spans="2:65" s="12" customFormat="1">
      <c r="B391" s="149"/>
      <c r="D391" s="150" t="s">
        <v>137</v>
      </c>
      <c r="F391" s="152" t="s">
        <v>493</v>
      </c>
      <c r="H391" s="153">
        <v>46.28</v>
      </c>
      <c r="I391" s="154"/>
      <c r="L391" s="149"/>
      <c r="M391" s="155"/>
      <c r="T391" s="156"/>
      <c r="AT391" s="151" t="s">
        <v>137</v>
      </c>
      <c r="AU391" s="151" t="s">
        <v>135</v>
      </c>
      <c r="AV391" s="12" t="s">
        <v>135</v>
      </c>
      <c r="AW391" s="12" t="s">
        <v>4</v>
      </c>
      <c r="AX391" s="12" t="s">
        <v>82</v>
      </c>
      <c r="AY391" s="151" t="s">
        <v>128</v>
      </c>
    </row>
    <row r="392" spans="2:65" s="1" customFormat="1" ht="37.85" customHeight="1">
      <c r="B392" s="31"/>
      <c r="C392" s="135" t="s">
        <v>494</v>
      </c>
      <c r="D392" s="135" t="s">
        <v>130</v>
      </c>
      <c r="E392" s="136" t="s">
        <v>495</v>
      </c>
      <c r="F392" s="137" t="s">
        <v>496</v>
      </c>
      <c r="G392" s="138" t="s">
        <v>171</v>
      </c>
      <c r="H392" s="139">
        <v>63</v>
      </c>
      <c r="I392" s="140"/>
      <c r="J392" s="141">
        <f>ROUND(I392*H392,2)</f>
        <v>0</v>
      </c>
      <c r="K392" s="142"/>
      <c r="L392" s="31"/>
      <c r="M392" s="143" t="s">
        <v>1</v>
      </c>
      <c r="N392" s="144" t="s">
        <v>40</v>
      </c>
      <c r="P392" s="145">
        <f>O392*H392</f>
        <v>0</v>
      </c>
      <c r="Q392" s="145">
        <v>8.1999999999999998E-4</v>
      </c>
      <c r="R392" s="145">
        <f>Q392*H392</f>
        <v>5.1659999999999998E-2</v>
      </c>
      <c r="S392" s="145">
        <v>0</v>
      </c>
      <c r="T392" s="146">
        <f>S392*H392</f>
        <v>0</v>
      </c>
      <c r="AR392" s="147" t="s">
        <v>232</v>
      </c>
      <c r="AT392" s="147" t="s">
        <v>130</v>
      </c>
      <c r="AU392" s="147" t="s">
        <v>135</v>
      </c>
      <c r="AY392" s="16" t="s">
        <v>128</v>
      </c>
      <c r="BE392" s="148">
        <f>IF(N392="základná",J392,0)</f>
        <v>0</v>
      </c>
      <c r="BF392" s="148">
        <f>IF(N392="znížená",J392,0)</f>
        <v>0</v>
      </c>
      <c r="BG392" s="148">
        <f>IF(N392="zákl. prenesená",J392,0)</f>
        <v>0</v>
      </c>
      <c r="BH392" s="148">
        <f>IF(N392="zníž. prenesená",J392,0)</f>
        <v>0</v>
      </c>
      <c r="BI392" s="148">
        <f>IF(N392="nulová",J392,0)</f>
        <v>0</v>
      </c>
      <c r="BJ392" s="16" t="s">
        <v>135</v>
      </c>
      <c r="BK392" s="148">
        <f>ROUND(I392*H392,2)</f>
        <v>0</v>
      </c>
      <c r="BL392" s="16" t="s">
        <v>232</v>
      </c>
      <c r="BM392" s="147" t="s">
        <v>497</v>
      </c>
    </row>
    <row r="393" spans="2:65" s="1" customFormat="1" ht="24.15" customHeight="1">
      <c r="B393" s="31"/>
      <c r="C393" s="171" t="s">
        <v>498</v>
      </c>
      <c r="D393" s="171" t="s">
        <v>357</v>
      </c>
      <c r="E393" s="172" t="s">
        <v>499</v>
      </c>
      <c r="F393" s="173" t="s">
        <v>500</v>
      </c>
      <c r="G393" s="174" t="s">
        <v>171</v>
      </c>
      <c r="H393" s="175">
        <v>63</v>
      </c>
      <c r="I393" s="176"/>
      <c r="J393" s="177">
        <f>ROUND(I393*H393,2)</f>
        <v>0</v>
      </c>
      <c r="K393" s="178"/>
      <c r="L393" s="179"/>
      <c r="M393" s="180" t="s">
        <v>1</v>
      </c>
      <c r="N393" s="181" t="s">
        <v>40</v>
      </c>
      <c r="P393" s="145">
        <f>O393*H393</f>
        <v>0</v>
      </c>
      <c r="Q393" s="145">
        <v>2.3999999999999998E-3</v>
      </c>
      <c r="R393" s="145">
        <f>Q393*H393</f>
        <v>0.15119999999999997</v>
      </c>
      <c r="S393" s="145">
        <v>0</v>
      </c>
      <c r="T393" s="146">
        <f>S393*H393</f>
        <v>0</v>
      </c>
      <c r="AR393" s="147" t="s">
        <v>319</v>
      </c>
      <c r="AT393" s="147" t="s">
        <v>357</v>
      </c>
      <c r="AU393" s="147" t="s">
        <v>135</v>
      </c>
      <c r="AY393" s="16" t="s">
        <v>128</v>
      </c>
      <c r="BE393" s="148">
        <f>IF(N393="základná",J393,0)</f>
        <v>0</v>
      </c>
      <c r="BF393" s="148">
        <f>IF(N393="znížená",J393,0)</f>
        <v>0</v>
      </c>
      <c r="BG393" s="148">
        <f>IF(N393="zákl. prenesená",J393,0)</f>
        <v>0</v>
      </c>
      <c r="BH393" s="148">
        <f>IF(N393="zníž. prenesená",J393,0)</f>
        <v>0</v>
      </c>
      <c r="BI393" s="148">
        <f>IF(N393="nulová",J393,0)</f>
        <v>0</v>
      </c>
      <c r="BJ393" s="16" t="s">
        <v>135</v>
      </c>
      <c r="BK393" s="148">
        <f>ROUND(I393*H393,2)</f>
        <v>0</v>
      </c>
      <c r="BL393" s="16" t="s">
        <v>232</v>
      </c>
      <c r="BM393" s="147" t="s">
        <v>501</v>
      </c>
    </row>
    <row r="394" spans="2:65" s="1" customFormat="1" ht="33" customHeight="1">
      <c r="B394" s="31"/>
      <c r="C394" s="135" t="s">
        <v>502</v>
      </c>
      <c r="D394" s="135" t="s">
        <v>130</v>
      </c>
      <c r="E394" s="136" t="s">
        <v>503</v>
      </c>
      <c r="F394" s="137" t="s">
        <v>504</v>
      </c>
      <c r="G394" s="138" t="s">
        <v>171</v>
      </c>
      <c r="H394" s="139">
        <v>63</v>
      </c>
      <c r="I394" s="140"/>
      <c r="J394" s="141">
        <f>ROUND(I394*H394,2)</f>
        <v>0</v>
      </c>
      <c r="K394" s="142"/>
      <c r="L394" s="31"/>
      <c r="M394" s="143" t="s">
        <v>1</v>
      </c>
      <c r="N394" s="144" t="s">
        <v>40</v>
      </c>
      <c r="P394" s="145">
        <f>O394*H394</f>
        <v>0</v>
      </c>
      <c r="Q394" s="145">
        <v>5.9702000000000002E-3</v>
      </c>
      <c r="R394" s="145">
        <f>Q394*H394</f>
        <v>0.37612260000000003</v>
      </c>
      <c r="S394" s="145">
        <v>0</v>
      </c>
      <c r="T394" s="146">
        <f>S394*H394</f>
        <v>0</v>
      </c>
      <c r="AR394" s="147" t="s">
        <v>232</v>
      </c>
      <c r="AT394" s="147" t="s">
        <v>130</v>
      </c>
      <c r="AU394" s="147" t="s">
        <v>135</v>
      </c>
      <c r="AY394" s="16" t="s">
        <v>128</v>
      </c>
      <c r="BE394" s="148">
        <f>IF(N394="základná",J394,0)</f>
        <v>0</v>
      </c>
      <c r="BF394" s="148">
        <f>IF(N394="znížená",J394,0)</f>
        <v>0</v>
      </c>
      <c r="BG394" s="148">
        <f>IF(N394="zákl. prenesená",J394,0)</f>
        <v>0</v>
      </c>
      <c r="BH394" s="148">
        <f>IF(N394="zníž. prenesená",J394,0)</f>
        <v>0</v>
      </c>
      <c r="BI394" s="148">
        <f>IF(N394="nulová",J394,0)</f>
        <v>0</v>
      </c>
      <c r="BJ394" s="16" t="s">
        <v>135</v>
      </c>
      <c r="BK394" s="148">
        <f>ROUND(I394*H394,2)</f>
        <v>0</v>
      </c>
      <c r="BL394" s="16" t="s">
        <v>232</v>
      </c>
      <c r="BM394" s="147" t="s">
        <v>505</v>
      </c>
    </row>
    <row r="395" spans="2:65" s="1" customFormat="1" ht="24.15" customHeight="1">
      <c r="B395" s="31"/>
      <c r="C395" s="171" t="s">
        <v>506</v>
      </c>
      <c r="D395" s="171" t="s">
        <v>357</v>
      </c>
      <c r="E395" s="172" t="s">
        <v>507</v>
      </c>
      <c r="F395" s="173" t="s">
        <v>508</v>
      </c>
      <c r="G395" s="174" t="s">
        <v>171</v>
      </c>
      <c r="H395" s="175">
        <v>64.260000000000005</v>
      </c>
      <c r="I395" s="176"/>
      <c r="J395" s="177">
        <f>ROUND(I395*H395,2)</f>
        <v>0</v>
      </c>
      <c r="K395" s="178"/>
      <c r="L395" s="179"/>
      <c r="M395" s="180" t="s">
        <v>1</v>
      </c>
      <c r="N395" s="181" t="s">
        <v>40</v>
      </c>
      <c r="P395" s="145">
        <f>O395*H395</f>
        <v>0</v>
      </c>
      <c r="Q395" s="145">
        <v>1.2E-2</v>
      </c>
      <c r="R395" s="145">
        <f>Q395*H395</f>
        <v>0.77112000000000003</v>
      </c>
      <c r="S395" s="145">
        <v>0</v>
      </c>
      <c r="T395" s="146">
        <f>S395*H395</f>
        <v>0</v>
      </c>
      <c r="AR395" s="147" t="s">
        <v>319</v>
      </c>
      <c r="AT395" s="147" t="s">
        <v>357</v>
      </c>
      <c r="AU395" s="147" t="s">
        <v>135</v>
      </c>
      <c r="AY395" s="16" t="s">
        <v>128</v>
      </c>
      <c r="BE395" s="148">
        <f>IF(N395="základná",J395,0)</f>
        <v>0</v>
      </c>
      <c r="BF395" s="148">
        <f>IF(N395="znížená",J395,0)</f>
        <v>0</v>
      </c>
      <c r="BG395" s="148">
        <f>IF(N395="zákl. prenesená",J395,0)</f>
        <v>0</v>
      </c>
      <c r="BH395" s="148">
        <f>IF(N395="zníž. prenesená",J395,0)</f>
        <v>0</v>
      </c>
      <c r="BI395" s="148">
        <f>IF(N395="nulová",J395,0)</f>
        <v>0</v>
      </c>
      <c r="BJ395" s="16" t="s">
        <v>135</v>
      </c>
      <c r="BK395" s="148">
        <f>ROUND(I395*H395,2)</f>
        <v>0</v>
      </c>
      <c r="BL395" s="16" t="s">
        <v>232</v>
      </c>
      <c r="BM395" s="147" t="s">
        <v>509</v>
      </c>
    </row>
    <row r="396" spans="2:65" s="12" customFormat="1">
      <c r="B396" s="149"/>
      <c r="D396" s="150" t="s">
        <v>137</v>
      </c>
      <c r="F396" s="152" t="s">
        <v>510</v>
      </c>
      <c r="H396" s="153">
        <v>64.260000000000005</v>
      </c>
      <c r="I396" s="154"/>
      <c r="L396" s="149"/>
      <c r="M396" s="155"/>
      <c r="T396" s="156"/>
      <c r="AT396" s="151" t="s">
        <v>137</v>
      </c>
      <c r="AU396" s="151" t="s">
        <v>135</v>
      </c>
      <c r="AV396" s="12" t="s">
        <v>135</v>
      </c>
      <c r="AW396" s="12" t="s">
        <v>4</v>
      </c>
      <c r="AX396" s="12" t="s">
        <v>82</v>
      </c>
      <c r="AY396" s="151" t="s">
        <v>128</v>
      </c>
    </row>
    <row r="397" spans="2:65" s="1" customFormat="1" ht="24.15" customHeight="1">
      <c r="B397" s="31"/>
      <c r="C397" s="135" t="s">
        <v>511</v>
      </c>
      <c r="D397" s="135" t="s">
        <v>130</v>
      </c>
      <c r="E397" s="136" t="s">
        <v>512</v>
      </c>
      <c r="F397" s="137" t="s">
        <v>513</v>
      </c>
      <c r="G397" s="138" t="s">
        <v>181</v>
      </c>
      <c r="H397" s="139">
        <v>1.5469999999999999</v>
      </c>
      <c r="I397" s="140"/>
      <c r="J397" s="141">
        <f>ROUND(I397*H397,2)</f>
        <v>0</v>
      </c>
      <c r="K397" s="142"/>
      <c r="L397" s="31"/>
      <c r="M397" s="143" t="s">
        <v>1</v>
      </c>
      <c r="N397" s="144" t="s">
        <v>40</v>
      </c>
      <c r="P397" s="145">
        <f>O397*H397</f>
        <v>0</v>
      </c>
      <c r="Q397" s="145">
        <v>0</v>
      </c>
      <c r="R397" s="145">
        <f>Q397*H397</f>
        <v>0</v>
      </c>
      <c r="S397" s="145">
        <v>0</v>
      </c>
      <c r="T397" s="146">
        <f>S397*H397</f>
        <v>0</v>
      </c>
      <c r="AR397" s="147" t="s">
        <v>232</v>
      </c>
      <c r="AT397" s="147" t="s">
        <v>130</v>
      </c>
      <c r="AU397" s="147" t="s">
        <v>135</v>
      </c>
      <c r="AY397" s="16" t="s">
        <v>128</v>
      </c>
      <c r="BE397" s="148">
        <f>IF(N397="základná",J397,0)</f>
        <v>0</v>
      </c>
      <c r="BF397" s="148">
        <f>IF(N397="znížená",J397,0)</f>
        <v>0</v>
      </c>
      <c r="BG397" s="148">
        <f>IF(N397="zákl. prenesená",J397,0)</f>
        <v>0</v>
      </c>
      <c r="BH397" s="148">
        <f>IF(N397="zníž. prenesená",J397,0)</f>
        <v>0</v>
      </c>
      <c r="BI397" s="148">
        <f>IF(N397="nulová",J397,0)</f>
        <v>0</v>
      </c>
      <c r="BJ397" s="16" t="s">
        <v>135</v>
      </c>
      <c r="BK397" s="148">
        <f>ROUND(I397*H397,2)</f>
        <v>0</v>
      </c>
      <c r="BL397" s="16" t="s">
        <v>232</v>
      </c>
      <c r="BM397" s="147" t="s">
        <v>514</v>
      </c>
    </row>
    <row r="398" spans="2:65" s="11" customFormat="1" ht="22.85" customHeight="1">
      <c r="B398" s="124"/>
      <c r="D398" s="125" t="s">
        <v>73</v>
      </c>
      <c r="E398" s="133" t="s">
        <v>515</v>
      </c>
      <c r="F398" s="133" t="s">
        <v>516</v>
      </c>
      <c r="I398" s="127"/>
      <c r="J398" s="134">
        <f>BK398</f>
        <v>0</v>
      </c>
      <c r="L398" s="124"/>
      <c r="M398" s="128"/>
      <c r="P398" s="129">
        <f>SUM(P399:P412)</f>
        <v>0</v>
      </c>
      <c r="R398" s="129">
        <f>SUM(R399:R412)</f>
        <v>4.5605080000000005</v>
      </c>
      <c r="T398" s="130">
        <f>SUM(T399:T412)</f>
        <v>0</v>
      </c>
      <c r="AR398" s="125" t="s">
        <v>135</v>
      </c>
      <c r="AT398" s="131" t="s">
        <v>73</v>
      </c>
      <c r="AU398" s="131" t="s">
        <v>82</v>
      </c>
      <c r="AY398" s="125" t="s">
        <v>128</v>
      </c>
      <c r="BK398" s="132">
        <f>SUM(BK399:BK412)</f>
        <v>0</v>
      </c>
    </row>
    <row r="399" spans="2:65" s="1" customFormat="1" ht="24.15" customHeight="1">
      <c r="B399" s="31"/>
      <c r="C399" s="135" t="s">
        <v>517</v>
      </c>
      <c r="D399" s="135" t="s">
        <v>130</v>
      </c>
      <c r="E399" s="136" t="s">
        <v>518</v>
      </c>
      <c r="F399" s="137" t="s">
        <v>519</v>
      </c>
      <c r="G399" s="138" t="s">
        <v>520</v>
      </c>
      <c r="H399" s="139">
        <v>90</v>
      </c>
      <c r="I399" s="140"/>
      <c r="J399" s="141">
        <f t="shared" ref="J399:J404" si="0">ROUND(I399*H399,2)</f>
        <v>0</v>
      </c>
      <c r="K399" s="142"/>
      <c r="L399" s="31"/>
      <c r="M399" s="143" t="s">
        <v>1</v>
      </c>
      <c r="N399" s="144" t="s">
        <v>40</v>
      </c>
      <c r="P399" s="145">
        <f t="shared" ref="P399:P404" si="1">O399*H399</f>
        <v>0</v>
      </c>
      <c r="Q399" s="145">
        <v>2.5999999999999998E-4</v>
      </c>
      <c r="R399" s="145">
        <f t="shared" ref="R399:R404" si="2">Q399*H399</f>
        <v>2.3399999999999997E-2</v>
      </c>
      <c r="S399" s="145">
        <v>0</v>
      </c>
      <c r="T399" s="146">
        <f t="shared" ref="T399:T404" si="3">S399*H399</f>
        <v>0</v>
      </c>
      <c r="AR399" s="147" t="s">
        <v>232</v>
      </c>
      <c r="AT399" s="147" t="s">
        <v>130</v>
      </c>
      <c r="AU399" s="147" t="s">
        <v>135</v>
      </c>
      <c r="AY399" s="16" t="s">
        <v>128</v>
      </c>
      <c r="BE399" s="148">
        <f t="shared" ref="BE399:BE404" si="4">IF(N399="základná",J399,0)</f>
        <v>0</v>
      </c>
      <c r="BF399" s="148">
        <f t="shared" ref="BF399:BF404" si="5">IF(N399="znížená",J399,0)</f>
        <v>0</v>
      </c>
      <c r="BG399" s="148">
        <f t="shared" ref="BG399:BG404" si="6">IF(N399="zákl. prenesená",J399,0)</f>
        <v>0</v>
      </c>
      <c r="BH399" s="148">
        <f t="shared" ref="BH399:BH404" si="7">IF(N399="zníž. prenesená",J399,0)</f>
        <v>0</v>
      </c>
      <c r="BI399" s="148">
        <f t="shared" ref="BI399:BI404" si="8">IF(N399="nulová",J399,0)</f>
        <v>0</v>
      </c>
      <c r="BJ399" s="16" t="s">
        <v>135</v>
      </c>
      <c r="BK399" s="148">
        <f t="shared" ref="BK399:BK404" si="9">ROUND(I399*H399,2)</f>
        <v>0</v>
      </c>
      <c r="BL399" s="16" t="s">
        <v>232</v>
      </c>
      <c r="BM399" s="147" t="s">
        <v>521</v>
      </c>
    </row>
    <row r="400" spans="2:65" s="1" customFormat="1" ht="24.15" customHeight="1">
      <c r="B400" s="31"/>
      <c r="C400" s="135" t="s">
        <v>522</v>
      </c>
      <c r="D400" s="135" t="s">
        <v>130</v>
      </c>
      <c r="E400" s="136" t="s">
        <v>523</v>
      </c>
      <c r="F400" s="137" t="s">
        <v>524</v>
      </c>
      <c r="G400" s="138" t="s">
        <v>520</v>
      </c>
      <c r="H400" s="139">
        <v>108</v>
      </c>
      <c r="I400" s="140"/>
      <c r="J400" s="141">
        <f t="shared" si="0"/>
        <v>0</v>
      </c>
      <c r="K400" s="142"/>
      <c r="L400" s="31"/>
      <c r="M400" s="143" t="s">
        <v>1</v>
      </c>
      <c r="N400" s="144" t="s">
        <v>40</v>
      </c>
      <c r="P400" s="145">
        <f t="shared" si="1"/>
        <v>0</v>
      </c>
      <c r="Q400" s="145">
        <v>2.5999999999999998E-4</v>
      </c>
      <c r="R400" s="145">
        <f t="shared" si="2"/>
        <v>2.8079999999999997E-2</v>
      </c>
      <c r="S400" s="145">
        <v>0</v>
      </c>
      <c r="T400" s="146">
        <f t="shared" si="3"/>
        <v>0</v>
      </c>
      <c r="AR400" s="147" t="s">
        <v>232</v>
      </c>
      <c r="AT400" s="147" t="s">
        <v>130</v>
      </c>
      <c r="AU400" s="147" t="s">
        <v>135</v>
      </c>
      <c r="AY400" s="16" t="s">
        <v>128</v>
      </c>
      <c r="BE400" s="148">
        <f t="shared" si="4"/>
        <v>0</v>
      </c>
      <c r="BF400" s="148">
        <f t="shared" si="5"/>
        <v>0</v>
      </c>
      <c r="BG400" s="148">
        <f t="shared" si="6"/>
        <v>0</v>
      </c>
      <c r="BH400" s="148">
        <f t="shared" si="7"/>
        <v>0</v>
      </c>
      <c r="BI400" s="148">
        <f t="shared" si="8"/>
        <v>0</v>
      </c>
      <c r="BJ400" s="16" t="s">
        <v>135</v>
      </c>
      <c r="BK400" s="148">
        <f t="shared" si="9"/>
        <v>0</v>
      </c>
      <c r="BL400" s="16" t="s">
        <v>232</v>
      </c>
      <c r="BM400" s="147" t="s">
        <v>525</v>
      </c>
    </row>
    <row r="401" spans="2:65" s="1" customFormat="1" ht="24.15" customHeight="1">
      <c r="B401" s="31"/>
      <c r="C401" s="135" t="s">
        <v>526</v>
      </c>
      <c r="D401" s="135" t="s">
        <v>130</v>
      </c>
      <c r="E401" s="136" t="s">
        <v>527</v>
      </c>
      <c r="F401" s="137" t="s">
        <v>528</v>
      </c>
      <c r="G401" s="138" t="s">
        <v>520</v>
      </c>
      <c r="H401" s="139">
        <v>36.799999999999997</v>
      </c>
      <c r="I401" s="140"/>
      <c r="J401" s="141">
        <f t="shared" si="0"/>
        <v>0</v>
      </c>
      <c r="K401" s="142"/>
      <c r="L401" s="31"/>
      <c r="M401" s="143" t="s">
        <v>1</v>
      </c>
      <c r="N401" s="144" t="s">
        <v>40</v>
      </c>
      <c r="P401" s="145">
        <f t="shared" si="1"/>
        <v>0</v>
      </c>
      <c r="Q401" s="145">
        <v>2.5999999999999998E-4</v>
      </c>
      <c r="R401" s="145">
        <f t="shared" si="2"/>
        <v>9.5679999999999984E-3</v>
      </c>
      <c r="S401" s="145">
        <v>0</v>
      </c>
      <c r="T401" s="146">
        <f t="shared" si="3"/>
        <v>0</v>
      </c>
      <c r="AR401" s="147" t="s">
        <v>232</v>
      </c>
      <c r="AT401" s="147" t="s">
        <v>130</v>
      </c>
      <c r="AU401" s="147" t="s">
        <v>135</v>
      </c>
      <c r="AY401" s="16" t="s">
        <v>128</v>
      </c>
      <c r="BE401" s="148">
        <f t="shared" si="4"/>
        <v>0</v>
      </c>
      <c r="BF401" s="148">
        <f t="shared" si="5"/>
        <v>0</v>
      </c>
      <c r="BG401" s="148">
        <f t="shared" si="6"/>
        <v>0</v>
      </c>
      <c r="BH401" s="148">
        <f t="shared" si="7"/>
        <v>0</v>
      </c>
      <c r="BI401" s="148">
        <f t="shared" si="8"/>
        <v>0</v>
      </c>
      <c r="BJ401" s="16" t="s">
        <v>135</v>
      </c>
      <c r="BK401" s="148">
        <f t="shared" si="9"/>
        <v>0</v>
      </c>
      <c r="BL401" s="16" t="s">
        <v>232</v>
      </c>
      <c r="BM401" s="147" t="s">
        <v>529</v>
      </c>
    </row>
    <row r="402" spans="2:65" s="1" customFormat="1" ht="24.15" customHeight="1">
      <c r="B402" s="31"/>
      <c r="C402" s="171" t="s">
        <v>530</v>
      </c>
      <c r="D402" s="171" t="s">
        <v>357</v>
      </c>
      <c r="E402" s="172" t="s">
        <v>531</v>
      </c>
      <c r="F402" s="173" t="s">
        <v>532</v>
      </c>
      <c r="G402" s="174" t="s">
        <v>133</v>
      </c>
      <c r="H402" s="175">
        <v>4.53</v>
      </c>
      <c r="I402" s="176"/>
      <c r="J402" s="177">
        <f t="shared" si="0"/>
        <v>0</v>
      </c>
      <c r="K402" s="178"/>
      <c r="L402" s="179"/>
      <c r="M402" s="180" t="s">
        <v>1</v>
      </c>
      <c r="N402" s="181" t="s">
        <v>40</v>
      </c>
      <c r="P402" s="145">
        <f t="shared" si="1"/>
        <v>0</v>
      </c>
      <c r="Q402" s="145">
        <v>0.55000000000000004</v>
      </c>
      <c r="R402" s="145">
        <f t="shared" si="2"/>
        <v>2.4915000000000003</v>
      </c>
      <c r="S402" s="145">
        <v>0</v>
      </c>
      <c r="T402" s="146">
        <f t="shared" si="3"/>
        <v>0</v>
      </c>
      <c r="AR402" s="147" t="s">
        <v>319</v>
      </c>
      <c r="AT402" s="147" t="s">
        <v>357</v>
      </c>
      <c r="AU402" s="147" t="s">
        <v>135</v>
      </c>
      <c r="AY402" s="16" t="s">
        <v>128</v>
      </c>
      <c r="BE402" s="148">
        <f t="shared" si="4"/>
        <v>0</v>
      </c>
      <c r="BF402" s="148">
        <f t="shared" si="5"/>
        <v>0</v>
      </c>
      <c r="BG402" s="148">
        <f t="shared" si="6"/>
        <v>0</v>
      </c>
      <c r="BH402" s="148">
        <f t="shared" si="7"/>
        <v>0</v>
      </c>
      <c r="BI402" s="148">
        <f t="shared" si="8"/>
        <v>0</v>
      </c>
      <c r="BJ402" s="16" t="s">
        <v>135</v>
      </c>
      <c r="BK402" s="148">
        <f t="shared" si="9"/>
        <v>0</v>
      </c>
      <c r="BL402" s="16" t="s">
        <v>232</v>
      </c>
      <c r="BM402" s="147" t="s">
        <v>533</v>
      </c>
    </row>
    <row r="403" spans="2:65" s="1" customFormat="1" ht="24.15" customHeight="1">
      <c r="B403" s="31"/>
      <c r="C403" s="135" t="s">
        <v>534</v>
      </c>
      <c r="D403" s="135" t="s">
        <v>130</v>
      </c>
      <c r="E403" s="136" t="s">
        <v>535</v>
      </c>
      <c r="F403" s="137" t="s">
        <v>536</v>
      </c>
      <c r="G403" s="138" t="s">
        <v>171</v>
      </c>
      <c r="H403" s="139">
        <v>90</v>
      </c>
      <c r="I403" s="140"/>
      <c r="J403" s="141">
        <f t="shared" si="0"/>
        <v>0</v>
      </c>
      <c r="K403" s="142"/>
      <c r="L403" s="31"/>
      <c r="M403" s="143" t="s">
        <v>1</v>
      </c>
      <c r="N403" s="144" t="s">
        <v>40</v>
      </c>
      <c r="P403" s="145">
        <f t="shared" si="1"/>
        <v>0</v>
      </c>
      <c r="Q403" s="145">
        <v>0</v>
      </c>
      <c r="R403" s="145">
        <f t="shared" si="2"/>
        <v>0</v>
      </c>
      <c r="S403" s="145">
        <v>0</v>
      </c>
      <c r="T403" s="146">
        <f t="shared" si="3"/>
        <v>0</v>
      </c>
      <c r="AR403" s="147" t="s">
        <v>232</v>
      </c>
      <c r="AT403" s="147" t="s">
        <v>130</v>
      </c>
      <c r="AU403" s="147" t="s">
        <v>135</v>
      </c>
      <c r="AY403" s="16" t="s">
        <v>128</v>
      </c>
      <c r="BE403" s="148">
        <f t="shared" si="4"/>
        <v>0</v>
      </c>
      <c r="BF403" s="148">
        <f t="shared" si="5"/>
        <v>0</v>
      </c>
      <c r="BG403" s="148">
        <f t="shared" si="6"/>
        <v>0</v>
      </c>
      <c r="BH403" s="148">
        <f t="shared" si="7"/>
        <v>0</v>
      </c>
      <c r="BI403" s="148">
        <f t="shared" si="8"/>
        <v>0</v>
      </c>
      <c r="BJ403" s="16" t="s">
        <v>135</v>
      </c>
      <c r="BK403" s="148">
        <f t="shared" si="9"/>
        <v>0</v>
      </c>
      <c r="BL403" s="16" t="s">
        <v>232</v>
      </c>
      <c r="BM403" s="147" t="s">
        <v>537</v>
      </c>
    </row>
    <row r="404" spans="2:65" s="1" customFormat="1" ht="24.15" customHeight="1">
      <c r="B404" s="31"/>
      <c r="C404" s="171" t="s">
        <v>538</v>
      </c>
      <c r="D404" s="171" t="s">
        <v>357</v>
      </c>
      <c r="E404" s="172" t="s">
        <v>539</v>
      </c>
      <c r="F404" s="173" t="s">
        <v>540</v>
      </c>
      <c r="G404" s="174" t="s">
        <v>133</v>
      </c>
      <c r="H404" s="175">
        <v>2.3759999999999999</v>
      </c>
      <c r="I404" s="176"/>
      <c r="J404" s="177">
        <f t="shared" si="0"/>
        <v>0</v>
      </c>
      <c r="K404" s="178"/>
      <c r="L404" s="179"/>
      <c r="M404" s="180" t="s">
        <v>1</v>
      </c>
      <c r="N404" s="181" t="s">
        <v>40</v>
      </c>
      <c r="P404" s="145">
        <f t="shared" si="1"/>
        <v>0</v>
      </c>
      <c r="Q404" s="145">
        <v>0.55000000000000004</v>
      </c>
      <c r="R404" s="145">
        <f t="shared" si="2"/>
        <v>1.3068</v>
      </c>
      <c r="S404" s="145">
        <v>0</v>
      </c>
      <c r="T404" s="146">
        <f t="shared" si="3"/>
        <v>0</v>
      </c>
      <c r="AR404" s="147" t="s">
        <v>319</v>
      </c>
      <c r="AT404" s="147" t="s">
        <v>357</v>
      </c>
      <c r="AU404" s="147" t="s">
        <v>135</v>
      </c>
      <c r="AY404" s="16" t="s">
        <v>128</v>
      </c>
      <c r="BE404" s="148">
        <f t="shared" si="4"/>
        <v>0</v>
      </c>
      <c r="BF404" s="148">
        <f t="shared" si="5"/>
        <v>0</v>
      </c>
      <c r="BG404" s="148">
        <f t="shared" si="6"/>
        <v>0</v>
      </c>
      <c r="BH404" s="148">
        <f t="shared" si="7"/>
        <v>0</v>
      </c>
      <c r="BI404" s="148">
        <f t="shared" si="8"/>
        <v>0</v>
      </c>
      <c r="BJ404" s="16" t="s">
        <v>135</v>
      </c>
      <c r="BK404" s="148">
        <f t="shared" si="9"/>
        <v>0</v>
      </c>
      <c r="BL404" s="16" t="s">
        <v>232</v>
      </c>
      <c r="BM404" s="147" t="s">
        <v>541</v>
      </c>
    </row>
    <row r="405" spans="2:65" s="12" customFormat="1">
      <c r="B405" s="149"/>
      <c r="D405" s="150" t="s">
        <v>137</v>
      </c>
      <c r="F405" s="152" t="s">
        <v>542</v>
      </c>
      <c r="H405" s="153">
        <v>2.3759999999999999</v>
      </c>
      <c r="I405" s="154"/>
      <c r="L405" s="149"/>
      <c r="M405" s="155"/>
      <c r="T405" s="156"/>
      <c r="AT405" s="151" t="s">
        <v>137</v>
      </c>
      <c r="AU405" s="151" t="s">
        <v>135</v>
      </c>
      <c r="AV405" s="12" t="s">
        <v>135</v>
      </c>
      <c r="AW405" s="12" t="s">
        <v>4</v>
      </c>
      <c r="AX405" s="12" t="s">
        <v>82</v>
      </c>
      <c r="AY405" s="151" t="s">
        <v>128</v>
      </c>
    </row>
    <row r="406" spans="2:65" s="1" customFormat="1" ht="24.15" customHeight="1">
      <c r="B406" s="31"/>
      <c r="C406" s="135" t="s">
        <v>543</v>
      </c>
      <c r="D406" s="135" t="s">
        <v>130</v>
      </c>
      <c r="E406" s="136" t="s">
        <v>544</v>
      </c>
      <c r="F406" s="137" t="s">
        <v>545</v>
      </c>
      <c r="G406" s="138" t="s">
        <v>520</v>
      </c>
      <c r="H406" s="139">
        <v>280</v>
      </c>
      <c r="I406" s="140"/>
      <c r="J406" s="141">
        <f t="shared" ref="J406:J412" si="10">ROUND(I406*H406,2)</f>
        <v>0</v>
      </c>
      <c r="K406" s="142"/>
      <c r="L406" s="31"/>
      <c r="M406" s="143" t="s">
        <v>1</v>
      </c>
      <c r="N406" s="144" t="s">
        <v>40</v>
      </c>
      <c r="P406" s="145">
        <f t="shared" ref="P406:P412" si="11">O406*H406</f>
        <v>0</v>
      </c>
      <c r="Q406" s="145">
        <v>0</v>
      </c>
      <c r="R406" s="145">
        <f t="shared" ref="R406:R412" si="12">Q406*H406</f>
        <v>0</v>
      </c>
      <c r="S406" s="145">
        <v>0</v>
      </c>
      <c r="T406" s="146">
        <f t="shared" ref="T406:T412" si="13">S406*H406</f>
        <v>0</v>
      </c>
      <c r="AR406" s="147" t="s">
        <v>232</v>
      </c>
      <c r="AT406" s="147" t="s">
        <v>130</v>
      </c>
      <c r="AU406" s="147" t="s">
        <v>135</v>
      </c>
      <c r="AY406" s="16" t="s">
        <v>128</v>
      </c>
      <c r="BE406" s="148">
        <f t="shared" ref="BE406:BE412" si="14">IF(N406="základná",J406,0)</f>
        <v>0</v>
      </c>
      <c r="BF406" s="148">
        <f t="shared" ref="BF406:BF412" si="15">IF(N406="znížená",J406,0)</f>
        <v>0</v>
      </c>
      <c r="BG406" s="148">
        <f t="shared" ref="BG406:BG412" si="16">IF(N406="zákl. prenesená",J406,0)</f>
        <v>0</v>
      </c>
      <c r="BH406" s="148">
        <f t="shared" ref="BH406:BH412" si="17">IF(N406="zníž. prenesená",J406,0)</f>
        <v>0</v>
      </c>
      <c r="BI406" s="148">
        <f t="shared" ref="BI406:BI412" si="18">IF(N406="nulová",J406,0)</f>
        <v>0</v>
      </c>
      <c r="BJ406" s="16" t="s">
        <v>135</v>
      </c>
      <c r="BK406" s="148">
        <f t="shared" ref="BK406:BK412" si="19">ROUND(I406*H406,2)</f>
        <v>0</v>
      </c>
      <c r="BL406" s="16" t="s">
        <v>232</v>
      </c>
      <c r="BM406" s="147" t="s">
        <v>546</v>
      </c>
    </row>
    <row r="407" spans="2:65" s="1" customFormat="1" ht="16.5" customHeight="1">
      <c r="B407" s="31"/>
      <c r="C407" s="135" t="s">
        <v>547</v>
      </c>
      <c r="D407" s="135" t="s">
        <v>130</v>
      </c>
      <c r="E407" s="136" t="s">
        <v>548</v>
      </c>
      <c r="F407" s="137" t="s">
        <v>549</v>
      </c>
      <c r="G407" s="138" t="s">
        <v>520</v>
      </c>
      <c r="H407" s="139">
        <v>108</v>
      </c>
      <c r="I407" s="140"/>
      <c r="J407" s="141">
        <f t="shared" si="10"/>
        <v>0</v>
      </c>
      <c r="K407" s="142"/>
      <c r="L407" s="31"/>
      <c r="M407" s="143" t="s">
        <v>1</v>
      </c>
      <c r="N407" s="144" t="s">
        <v>40</v>
      </c>
      <c r="P407" s="145">
        <f t="shared" si="11"/>
        <v>0</v>
      </c>
      <c r="Q407" s="145">
        <v>0</v>
      </c>
      <c r="R407" s="145">
        <f t="shared" si="12"/>
        <v>0</v>
      </c>
      <c r="S407" s="145">
        <v>0</v>
      </c>
      <c r="T407" s="146">
        <f t="shared" si="13"/>
        <v>0</v>
      </c>
      <c r="AR407" s="147" t="s">
        <v>232</v>
      </c>
      <c r="AT407" s="147" t="s">
        <v>130</v>
      </c>
      <c r="AU407" s="147" t="s">
        <v>135</v>
      </c>
      <c r="AY407" s="16" t="s">
        <v>128</v>
      </c>
      <c r="BE407" s="148">
        <f t="shared" si="14"/>
        <v>0</v>
      </c>
      <c r="BF407" s="148">
        <f t="shared" si="15"/>
        <v>0</v>
      </c>
      <c r="BG407" s="148">
        <f t="shared" si="16"/>
        <v>0</v>
      </c>
      <c r="BH407" s="148">
        <f t="shared" si="17"/>
        <v>0</v>
      </c>
      <c r="BI407" s="148">
        <f t="shared" si="18"/>
        <v>0</v>
      </c>
      <c r="BJ407" s="16" t="s">
        <v>135</v>
      </c>
      <c r="BK407" s="148">
        <f t="shared" si="19"/>
        <v>0</v>
      </c>
      <c r="BL407" s="16" t="s">
        <v>232</v>
      </c>
      <c r="BM407" s="147" t="s">
        <v>550</v>
      </c>
    </row>
    <row r="408" spans="2:65" s="1" customFormat="1" ht="16.5" customHeight="1">
      <c r="B408" s="31"/>
      <c r="C408" s="171" t="s">
        <v>551</v>
      </c>
      <c r="D408" s="171" t="s">
        <v>357</v>
      </c>
      <c r="E408" s="172" t="s">
        <v>552</v>
      </c>
      <c r="F408" s="173" t="s">
        <v>553</v>
      </c>
      <c r="G408" s="174" t="s">
        <v>133</v>
      </c>
      <c r="H408" s="175">
        <v>0.7</v>
      </c>
      <c r="I408" s="176"/>
      <c r="J408" s="177">
        <f t="shared" si="10"/>
        <v>0</v>
      </c>
      <c r="K408" s="178"/>
      <c r="L408" s="179"/>
      <c r="M408" s="180" t="s">
        <v>1</v>
      </c>
      <c r="N408" s="181" t="s">
        <v>40</v>
      </c>
      <c r="P408" s="145">
        <f t="shared" si="11"/>
        <v>0</v>
      </c>
      <c r="Q408" s="145">
        <v>0.55000000000000004</v>
      </c>
      <c r="R408" s="145">
        <f t="shared" si="12"/>
        <v>0.38500000000000001</v>
      </c>
      <c r="S408" s="145">
        <v>0</v>
      </c>
      <c r="T408" s="146">
        <f t="shared" si="13"/>
        <v>0</v>
      </c>
      <c r="AR408" s="147" t="s">
        <v>319</v>
      </c>
      <c r="AT408" s="147" t="s">
        <v>357</v>
      </c>
      <c r="AU408" s="147" t="s">
        <v>135</v>
      </c>
      <c r="AY408" s="16" t="s">
        <v>128</v>
      </c>
      <c r="BE408" s="148">
        <f t="shared" si="14"/>
        <v>0</v>
      </c>
      <c r="BF408" s="148">
        <f t="shared" si="15"/>
        <v>0</v>
      </c>
      <c r="BG408" s="148">
        <f t="shared" si="16"/>
        <v>0</v>
      </c>
      <c r="BH408" s="148">
        <f t="shared" si="17"/>
        <v>0</v>
      </c>
      <c r="BI408" s="148">
        <f t="shared" si="18"/>
        <v>0</v>
      </c>
      <c r="BJ408" s="16" t="s">
        <v>135</v>
      </c>
      <c r="BK408" s="148">
        <f t="shared" si="19"/>
        <v>0</v>
      </c>
      <c r="BL408" s="16" t="s">
        <v>232</v>
      </c>
      <c r="BM408" s="147" t="s">
        <v>554</v>
      </c>
    </row>
    <row r="409" spans="2:65" s="1" customFormat="1" ht="44.25" customHeight="1">
      <c r="B409" s="31"/>
      <c r="C409" s="135" t="s">
        <v>555</v>
      </c>
      <c r="D409" s="135" t="s">
        <v>130</v>
      </c>
      <c r="E409" s="136" t="s">
        <v>556</v>
      </c>
      <c r="F409" s="137" t="s">
        <v>557</v>
      </c>
      <c r="G409" s="138" t="s">
        <v>133</v>
      </c>
      <c r="H409" s="139">
        <v>7.6</v>
      </c>
      <c r="I409" s="140"/>
      <c r="J409" s="141">
        <f t="shared" si="10"/>
        <v>0</v>
      </c>
      <c r="K409" s="142"/>
      <c r="L409" s="31"/>
      <c r="M409" s="143" t="s">
        <v>1</v>
      </c>
      <c r="N409" s="144" t="s">
        <v>40</v>
      </c>
      <c r="P409" s="145">
        <f t="shared" si="11"/>
        <v>0</v>
      </c>
      <c r="Q409" s="145">
        <v>2.2349999999999998E-2</v>
      </c>
      <c r="R409" s="145">
        <f t="shared" si="12"/>
        <v>0.16985999999999998</v>
      </c>
      <c r="S409" s="145">
        <v>0</v>
      </c>
      <c r="T409" s="146">
        <f t="shared" si="13"/>
        <v>0</v>
      </c>
      <c r="AR409" s="147" t="s">
        <v>232</v>
      </c>
      <c r="AT409" s="147" t="s">
        <v>130</v>
      </c>
      <c r="AU409" s="147" t="s">
        <v>135</v>
      </c>
      <c r="AY409" s="16" t="s">
        <v>128</v>
      </c>
      <c r="BE409" s="148">
        <f t="shared" si="14"/>
        <v>0</v>
      </c>
      <c r="BF409" s="148">
        <f t="shared" si="15"/>
        <v>0</v>
      </c>
      <c r="BG409" s="148">
        <f t="shared" si="16"/>
        <v>0</v>
      </c>
      <c r="BH409" s="148">
        <f t="shared" si="17"/>
        <v>0</v>
      </c>
      <c r="BI409" s="148">
        <f t="shared" si="18"/>
        <v>0</v>
      </c>
      <c r="BJ409" s="16" t="s">
        <v>135</v>
      </c>
      <c r="BK409" s="148">
        <f t="shared" si="19"/>
        <v>0</v>
      </c>
      <c r="BL409" s="16" t="s">
        <v>232</v>
      </c>
      <c r="BM409" s="147" t="s">
        <v>558</v>
      </c>
    </row>
    <row r="410" spans="2:65" s="1" customFormat="1" ht="33" customHeight="1">
      <c r="B410" s="31"/>
      <c r="C410" s="135" t="s">
        <v>559</v>
      </c>
      <c r="D410" s="135" t="s">
        <v>130</v>
      </c>
      <c r="E410" s="136" t="s">
        <v>560</v>
      </c>
      <c r="F410" s="137" t="s">
        <v>561</v>
      </c>
      <c r="G410" s="138" t="s">
        <v>171</v>
      </c>
      <c r="H410" s="139">
        <v>26.6</v>
      </c>
      <c r="I410" s="140"/>
      <c r="J410" s="141">
        <f t="shared" si="10"/>
        <v>0</v>
      </c>
      <c r="K410" s="142"/>
      <c r="L410" s="31"/>
      <c r="M410" s="143" t="s">
        <v>1</v>
      </c>
      <c r="N410" s="144" t="s">
        <v>40</v>
      </c>
      <c r="P410" s="145">
        <f t="shared" si="11"/>
        <v>0</v>
      </c>
      <c r="Q410" s="145">
        <v>0</v>
      </c>
      <c r="R410" s="145">
        <f t="shared" si="12"/>
        <v>0</v>
      </c>
      <c r="S410" s="145">
        <v>0</v>
      </c>
      <c r="T410" s="146">
        <f t="shared" si="13"/>
        <v>0</v>
      </c>
      <c r="AR410" s="147" t="s">
        <v>232</v>
      </c>
      <c r="AT410" s="147" t="s">
        <v>130</v>
      </c>
      <c r="AU410" s="147" t="s">
        <v>135</v>
      </c>
      <c r="AY410" s="16" t="s">
        <v>128</v>
      </c>
      <c r="BE410" s="148">
        <f t="shared" si="14"/>
        <v>0</v>
      </c>
      <c r="BF410" s="148">
        <f t="shared" si="15"/>
        <v>0</v>
      </c>
      <c r="BG410" s="148">
        <f t="shared" si="16"/>
        <v>0</v>
      </c>
      <c r="BH410" s="148">
        <f t="shared" si="17"/>
        <v>0</v>
      </c>
      <c r="BI410" s="148">
        <f t="shared" si="18"/>
        <v>0</v>
      </c>
      <c r="BJ410" s="16" t="s">
        <v>135</v>
      </c>
      <c r="BK410" s="148">
        <f t="shared" si="19"/>
        <v>0</v>
      </c>
      <c r="BL410" s="16" t="s">
        <v>232</v>
      </c>
      <c r="BM410" s="147" t="s">
        <v>562</v>
      </c>
    </row>
    <row r="411" spans="2:65" s="1" customFormat="1" ht="24.15" customHeight="1">
      <c r="B411" s="31"/>
      <c r="C411" s="171" t="s">
        <v>563</v>
      </c>
      <c r="D411" s="171" t="s">
        <v>357</v>
      </c>
      <c r="E411" s="172" t="s">
        <v>564</v>
      </c>
      <c r="F411" s="173" t="s">
        <v>565</v>
      </c>
      <c r="G411" s="174" t="s">
        <v>171</v>
      </c>
      <c r="H411" s="175">
        <v>26.6</v>
      </c>
      <c r="I411" s="176"/>
      <c r="J411" s="177">
        <f t="shared" si="10"/>
        <v>0</v>
      </c>
      <c r="K411" s="178"/>
      <c r="L411" s="179"/>
      <c r="M411" s="180" t="s">
        <v>1</v>
      </c>
      <c r="N411" s="181" t="s">
        <v>40</v>
      </c>
      <c r="P411" s="145">
        <f t="shared" si="11"/>
        <v>0</v>
      </c>
      <c r="Q411" s="145">
        <v>5.4999999999999997E-3</v>
      </c>
      <c r="R411" s="145">
        <f t="shared" si="12"/>
        <v>0.14629999999999999</v>
      </c>
      <c r="S411" s="145">
        <v>0</v>
      </c>
      <c r="T411" s="146">
        <f t="shared" si="13"/>
        <v>0</v>
      </c>
      <c r="AR411" s="147" t="s">
        <v>319</v>
      </c>
      <c r="AT411" s="147" t="s">
        <v>357</v>
      </c>
      <c r="AU411" s="147" t="s">
        <v>135</v>
      </c>
      <c r="AY411" s="16" t="s">
        <v>128</v>
      </c>
      <c r="BE411" s="148">
        <f t="shared" si="14"/>
        <v>0</v>
      </c>
      <c r="BF411" s="148">
        <f t="shared" si="15"/>
        <v>0</v>
      </c>
      <c r="BG411" s="148">
        <f t="shared" si="16"/>
        <v>0</v>
      </c>
      <c r="BH411" s="148">
        <f t="shared" si="17"/>
        <v>0</v>
      </c>
      <c r="BI411" s="148">
        <f t="shared" si="18"/>
        <v>0</v>
      </c>
      <c r="BJ411" s="16" t="s">
        <v>135</v>
      </c>
      <c r="BK411" s="148">
        <f t="shared" si="19"/>
        <v>0</v>
      </c>
      <c r="BL411" s="16" t="s">
        <v>232</v>
      </c>
      <c r="BM411" s="147" t="s">
        <v>566</v>
      </c>
    </row>
    <row r="412" spans="2:65" s="1" customFormat="1" ht="24.15" customHeight="1">
      <c r="B412" s="31"/>
      <c r="C412" s="135" t="s">
        <v>567</v>
      </c>
      <c r="D412" s="135" t="s">
        <v>130</v>
      </c>
      <c r="E412" s="136" t="s">
        <v>568</v>
      </c>
      <c r="F412" s="137" t="s">
        <v>569</v>
      </c>
      <c r="G412" s="138" t="s">
        <v>181</v>
      </c>
      <c r="H412" s="139">
        <v>4.5609999999999999</v>
      </c>
      <c r="I412" s="140"/>
      <c r="J412" s="141">
        <f t="shared" si="10"/>
        <v>0</v>
      </c>
      <c r="K412" s="142"/>
      <c r="L412" s="31"/>
      <c r="M412" s="143" t="s">
        <v>1</v>
      </c>
      <c r="N412" s="144" t="s">
        <v>40</v>
      </c>
      <c r="P412" s="145">
        <f t="shared" si="11"/>
        <v>0</v>
      </c>
      <c r="Q412" s="145">
        <v>0</v>
      </c>
      <c r="R412" s="145">
        <f t="shared" si="12"/>
        <v>0</v>
      </c>
      <c r="S412" s="145">
        <v>0</v>
      </c>
      <c r="T412" s="146">
        <f t="shared" si="13"/>
        <v>0</v>
      </c>
      <c r="AR412" s="147" t="s">
        <v>232</v>
      </c>
      <c r="AT412" s="147" t="s">
        <v>130</v>
      </c>
      <c r="AU412" s="147" t="s">
        <v>135</v>
      </c>
      <c r="AY412" s="16" t="s">
        <v>128</v>
      </c>
      <c r="BE412" s="148">
        <f t="shared" si="14"/>
        <v>0</v>
      </c>
      <c r="BF412" s="148">
        <f t="shared" si="15"/>
        <v>0</v>
      </c>
      <c r="BG412" s="148">
        <f t="shared" si="16"/>
        <v>0</v>
      </c>
      <c r="BH412" s="148">
        <f t="shared" si="17"/>
        <v>0</v>
      </c>
      <c r="BI412" s="148">
        <f t="shared" si="18"/>
        <v>0</v>
      </c>
      <c r="BJ412" s="16" t="s">
        <v>135</v>
      </c>
      <c r="BK412" s="148">
        <f t="shared" si="19"/>
        <v>0</v>
      </c>
      <c r="BL412" s="16" t="s">
        <v>232</v>
      </c>
      <c r="BM412" s="147" t="s">
        <v>570</v>
      </c>
    </row>
    <row r="413" spans="2:65" s="11" customFormat="1" ht="22.85" customHeight="1">
      <c r="B413" s="124"/>
      <c r="D413" s="125" t="s">
        <v>73</v>
      </c>
      <c r="E413" s="133" t="s">
        <v>571</v>
      </c>
      <c r="F413" s="133" t="s">
        <v>572</v>
      </c>
      <c r="I413" s="127"/>
      <c r="J413" s="134">
        <f>BK413</f>
        <v>0</v>
      </c>
      <c r="L413" s="124"/>
      <c r="M413" s="128"/>
      <c r="P413" s="129">
        <f>P414</f>
        <v>0</v>
      </c>
      <c r="R413" s="129">
        <f>R414</f>
        <v>0.73113348840000003</v>
      </c>
      <c r="T413" s="130">
        <f>T414</f>
        <v>0</v>
      </c>
      <c r="AR413" s="125" t="s">
        <v>135</v>
      </c>
      <c r="AT413" s="131" t="s">
        <v>73</v>
      </c>
      <c r="AU413" s="131" t="s">
        <v>82</v>
      </c>
      <c r="AY413" s="125" t="s">
        <v>128</v>
      </c>
      <c r="BK413" s="132">
        <f>BK414</f>
        <v>0</v>
      </c>
    </row>
    <row r="414" spans="2:65" s="1" customFormat="1" ht="37.85" customHeight="1">
      <c r="B414" s="31"/>
      <c r="C414" s="135" t="s">
        <v>573</v>
      </c>
      <c r="D414" s="135" t="s">
        <v>130</v>
      </c>
      <c r="E414" s="136" t="s">
        <v>574</v>
      </c>
      <c r="F414" s="137" t="s">
        <v>575</v>
      </c>
      <c r="G414" s="138" t="s">
        <v>171</v>
      </c>
      <c r="H414" s="139">
        <v>56.84</v>
      </c>
      <c r="I414" s="140"/>
      <c r="J414" s="141">
        <f>ROUND(I414*H414,2)</f>
        <v>0</v>
      </c>
      <c r="K414" s="142"/>
      <c r="L414" s="31"/>
      <c r="M414" s="143" t="s">
        <v>1</v>
      </c>
      <c r="N414" s="144" t="s">
        <v>40</v>
      </c>
      <c r="P414" s="145">
        <f>O414*H414</f>
        <v>0</v>
      </c>
      <c r="Q414" s="145">
        <v>1.2863009999999999E-2</v>
      </c>
      <c r="R414" s="145">
        <f>Q414*H414</f>
        <v>0.73113348840000003</v>
      </c>
      <c r="S414" s="145">
        <v>0</v>
      </c>
      <c r="T414" s="146">
        <f>S414*H414</f>
        <v>0</v>
      </c>
      <c r="AR414" s="147" t="s">
        <v>232</v>
      </c>
      <c r="AT414" s="147" t="s">
        <v>130</v>
      </c>
      <c r="AU414" s="147" t="s">
        <v>135</v>
      </c>
      <c r="AY414" s="16" t="s">
        <v>128</v>
      </c>
      <c r="BE414" s="148">
        <f>IF(N414="základná",J414,0)</f>
        <v>0</v>
      </c>
      <c r="BF414" s="148">
        <f>IF(N414="znížená",J414,0)</f>
        <v>0</v>
      </c>
      <c r="BG414" s="148">
        <f>IF(N414="zákl. prenesená",J414,0)</f>
        <v>0</v>
      </c>
      <c r="BH414" s="148">
        <f>IF(N414="zníž. prenesená",J414,0)</f>
        <v>0</v>
      </c>
      <c r="BI414" s="148">
        <f>IF(N414="nulová",J414,0)</f>
        <v>0</v>
      </c>
      <c r="BJ414" s="16" t="s">
        <v>135</v>
      </c>
      <c r="BK414" s="148">
        <f>ROUND(I414*H414,2)</f>
        <v>0</v>
      </c>
      <c r="BL414" s="16" t="s">
        <v>232</v>
      </c>
      <c r="BM414" s="147" t="s">
        <v>576</v>
      </c>
    </row>
    <row r="415" spans="2:65" s="11" customFormat="1" ht="22.85" customHeight="1">
      <c r="B415" s="124"/>
      <c r="D415" s="125" t="s">
        <v>73</v>
      </c>
      <c r="E415" s="133" t="s">
        <v>577</v>
      </c>
      <c r="F415" s="133" t="s">
        <v>578</v>
      </c>
      <c r="I415" s="127"/>
      <c r="J415" s="134">
        <f>BK415</f>
        <v>0</v>
      </c>
      <c r="L415" s="124"/>
      <c r="M415" s="128"/>
      <c r="P415" s="129">
        <f>SUM(P416:P419)</f>
        <v>0</v>
      </c>
      <c r="R415" s="129">
        <f>SUM(R416:R419)</f>
        <v>8.9508064999999998E-2</v>
      </c>
      <c r="T415" s="130">
        <f>SUM(T416:T419)</f>
        <v>0</v>
      </c>
      <c r="AR415" s="125" t="s">
        <v>135</v>
      </c>
      <c r="AT415" s="131" t="s">
        <v>73</v>
      </c>
      <c r="AU415" s="131" t="s">
        <v>82</v>
      </c>
      <c r="AY415" s="125" t="s">
        <v>128</v>
      </c>
      <c r="BK415" s="132">
        <f>SUM(BK416:BK419)</f>
        <v>0</v>
      </c>
    </row>
    <row r="416" spans="2:65" s="1" customFormat="1" ht="24.15" customHeight="1">
      <c r="B416" s="31"/>
      <c r="C416" s="135" t="s">
        <v>579</v>
      </c>
      <c r="D416" s="135" t="s">
        <v>130</v>
      </c>
      <c r="E416" s="136" t="s">
        <v>580</v>
      </c>
      <c r="F416" s="137" t="s">
        <v>581</v>
      </c>
      <c r="G416" s="138" t="s">
        <v>520</v>
      </c>
      <c r="H416" s="139">
        <v>20</v>
      </c>
      <c r="I416" s="140"/>
      <c r="J416" s="141">
        <f>ROUND(I416*H416,2)</f>
        <v>0</v>
      </c>
      <c r="K416" s="142"/>
      <c r="L416" s="31"/>
      <c r="M416" s="143" t="s">
        <v>1</v>
      </c>
      <c r="N416" s="144" t="s">
        <v>40</v>
      </c>
      <c r="P416" s="145">
        <f>O416*H416</f>
        <v>0</v>
      </c>
      <c r="Q416" s="145">
        <v>2.1557299999999998E-3</v>
      </c>
      <c r="R416" s="145">
        <f>Q416*H416</f>
        <v>4.3114599999999996E-2</v>
      </c>
      <c r="S416" s="145">
        <v>0</v>
      </c>
      <c r="T416" s="146">
        <f>S416*H416</f>
        <v>0</v>
      </c>
      <c r="AR416" s="147" t="s">
        <v>232</v>
      </c>
      <c r="AT416" s="147" t="s">
        <v>130</v>
      </c>
      <c r="AU416" s="147" t="s">
        <v>135</v>
      </c>
      <c r="AY416" s="16" t="s">
        <v>128</v>
      </c>
      <c r="BE416" s="148">
        <f>IF(N416="základná",J416,0)</f>
        <v>0</v>
      </c>
      <c r="BF416" s="148">
        <f>IF(N416="znížená",J416,0)</f>
        <v>0</v>
      </c>
      <c r="BG416" s="148">
        <f>IF(N416="zákl. prenesená",J416,0)</f>
        <v>0</v>
      </c>
      <c r="BH416" s="148">
        <f>IF(N416="zníž. prenesená",J416,0)</f>
        <v>0</v>
      </c>
      <c r="BI416" s="148">
        <f>IF(N416="nulová",J416,0)</f>
        <v>0</v>
      </c>
      <c r="BJ416" s="16" t="s">
        <v>135</v>
      </c>
      <c r="BK416" s="148">
        <f>ROUND(I416*H416,2)</f>
        <v>0</v>
      </c>
      <c r="BL416" s="16" t="s">
        <v>232</v>
      </c>
      <c r="BM416" s="147" t="s">
        <v>582</v>
      </c>
    </row>
    <row r="417" spans="2:65" s="1" customFormat="1" ht="33" customHeight="1">
      <c r="B417" s="31"/>
      <c r="C417" s="135" t="s">
        <v>583</v>
      </c>
      <c r="D417" s="135" t="s">
        <v>130</v>
      </c>
      <c r="E417" s="136" t="s">
        <v>584</v>
      </c>
      <c r="F417" s="137" t="s">
        <v>585</v>
      </c>
      <c r="G417" s="138" t="s">
        <v>520</v>
      </c>
      <c r="H417" s="139">
        <v>7.75</v>
      </c>
      <c r="I417" s="140"/>
      <c r="J417" s="141">
        <f>ROUND(I417*H417,2)</f>
        <v>0</v>
      </c>
      <c r="K417" s="142"/>
      <c r="L417" s="31"/>
      <c r="M417" s="143" t="s">
        <v>1</v>
      </c>
      <c r="N417" s="144" t="s">
        <v>40</v>
      </c>
      <c r="P417" s="145">
        <f>O417*H417</f>
        <v>0</v>
      </c>
      <c r="Q417" s="145">
        <v>2.2472600000000001E-3</v>
      </c>
      <c r="R417" s="145">
        <f>Q417*H417</f>
        <v>1.7416265E-2</v>
      </c>
      <c r="S417" s="145">
        <v>0</v>
      </c>
      <c r="T417" s="146">
        <f>S417*H417</f>
        <v>0</v>
      </c>
      <c r="AR417" s="147" t="s">
        <v>232</v>
      </c>
      <c r="AT417" s="147" t="s">
        <v>130</v>
      </c>
      <c r="AU417" s="147" t="s">
        <v>135</v>
      </c>
      <c r="AY417" s="16" t="s">
        <v>128</v>
      </c>
      <c r="BE417" s="148">
        <f>IF(N417="základná",J417,0)</f>
        <v>0</v>
      </c>
      <c r="BF417" s="148">
        <f>IF(N417="znížená",J417,0)</f>
        <v>0</v>
      </c>
      <c r="BG417" s="148">
        <f>IF(N417="zákl. prenesená",J417,0)</f>
        <v>0</v>
      </c>
      <c r="BH417" s="148">
        <f>IF(N417="zníž. prenesená",J417,0)</f>
        <v>0</v>
      </c>
      <c r="BI417" s="148">
        <f>IF(N417="nulová",J417,0)</f>
        <v>0</v>
      </c>
      <c r="BJ417" s="16" t="s">
        <v>135</v>
      </c>
      <c r="BK417" s="148">
        <f>ROUND(I417*H417,2)</f>
        <v>0</v>
      </c>
      <c r="BL417" s="16" t="s">
        <v>232</v>
      </c>
      <c r="BM417" s="147" t="s">
        <v>586</v>
      </c>
    </row>
    <row r="418" spans="2:65" s="1" customFormat="1" ht="24.15" customHeight="1">
      <c r="B418" s="31"/>
      <c r="C418" s="135" t="s">
        <v>587</v>
      </c>
      <c r="D418" s="135" t="s">
        <v>130</v>
      </c>
      <c r="E418" s="136" t="s">
        <v>588</v>
      </c>
      <c r="F418" s="137" t="s">
        <v>589</v>
      </c>
      <c r="G418" s="138" t="s">
        <v>520</v>
      </c>
      <c r="H418" s="139">
        <v>14</v>
      </c>
      <c r="I418" s="140"/>
      <c r="J418" s="141">
        <f>ROUND(I418*H418,2)</f>
        <v>0</v>
      </c>
      <c r="K418" s="142"/>
      <c r="L418" s="31"/>
      <c r="M418" s="143" t="s">
        <v>1</v>
      </c>
      <c r="N418" s="144" t="s">
        <v>40</v>
      </c>
      <c r="P418" s="145">
        <f>O418*H418</f>
        <v>0</v>
      </c>
      <c r="Q418" s="145">
        <v>2.0698000000000001E-3</v>
      </c>
      <c r="R418" s="145">
        <f>Q418*H418</f>
        <v>2.8977200000000002E-2</v>
      </c>
      <c r="S418" s="145">
        <v>0</v>
      </c>
      <c r="T418" s="146">
        <f>S418*H418</f>
        <v>0</v>
      </c>
      <c r="AR418" s="147" t="s">
        <v>232</v>
      </c>
      <c r="AT418" s="147" t="s">
        <v>130</v>
      </c>
      <c r="AU418" s="147" t="s">
        <v>135</v>
      </c>
      <c r="AY418" s="16" t="s">
        <v>128</v>
      </c>
      <c r="BE418" s="148">
        <f>IF(N418="základná",J418,0)</f>
        <v>0</v>
      </c>
      <c r="BF418" s="148">
        <f>IF(N418="znížená",J418,0)</f>
        <v>0</v>
      </c>
      <c r="BG418" s="148">
        <f>IF(N418="zákl. prenesená",J418,0)</f>
        <v>0</v>
      </c>
      <c r="BH418" s="148">
        <f>IF(N418="zníž. prenesená",J418,0)</f>
        <v>0</v>
      </c>
      <c r="BI418" s="148">
        <f>IF(N418="nulová",J418,0)</f>
        <v>0</v>
      </c>
      <c r="BJ418" s="16" t="s">
        <v>135</v>
      </c>
      <c r="BK418" s="148">
        <f>ROUND(I418*H418,2)</f>
        <v>0</v>
      </c>
      <c r="BL418" s="16" t="s">
        <v>232</v>
      </c>
      <c r="BM418" s="147" t="s">
        <v>590</v>
      </c>
    </row>
    <row r="419" spans="2:65" s="1" customFormat="1" ht="24.15" customHeight="1">
      <c r="B419" s="31"/>
      <c r="C419" s="135" t="s">
        <v>591</v>
      </c>
      <c r="D419" s="135" t="s">
        <v>130</v>
      </c>
      <c r="E419" s="136" t="s">
        <v>592</v>
      </c>
      <c r="F419" s="137" t="s">
        <v>593</v>
      </c>
      <c r="G419" s="138" t="s">
        <v>181</v>
      </c>
      <c r="H419" s="139">
        <v>0.09</v>
      </c>
      <c r="I419" s="140"/>
      <c r="J419" s="141">
        <f>ROUND(I419*H419,2)</f>
        <v>0</v>
      </c>
      <c r="K419" s="142"/>
      <c r="L419" s="31"/>
      <c r="M419" s="143" t="s">
        <v>1</v>
      </c>
      <c r="N419" s="144" t="s">
        <v>40</v>
      </c>
      <c r="P419" s="145">
        <f>O419*H419</f>
        <v>0</v>
      </c>
      <c r="Q419" s="145">
        <v>0</v>
      </c>
      <c r="R419" s="145">
        <f>Q419*H419</f>
        <v>0</v>
      </c>
      <c r="S419" s="145">
        <v>0</v>
      </c>
      <c r="T419" s="146">
        <f>S419*H419</f>
        <v>0</v>
      </c>
      <c r="AR419" s="147" t="s">
        <v>232</v>
      </c>
      <c r="AT419" s="147" t="s">
        <v>130</v>
      </c>
      <c r="AU419" s="147" t="s">
        <v>135</v>
      </c>
      <c r="AY419" s="16" t="s">
        <v>128</v>
      </c>
      <c r="BE419" s="148">
        <f>IF(N419="základná",J419,0)</f>
        <v>0</v>
      </c>
      <c r="BF419" s="148">
        <f>IF(N419="znížená",J419,0)</f>
        <v>0</v>
      </c>
      <c r="BG419" s="148">
        <f>IF(N419="zákl. prenesená",J419,0)</f>
        <v>0</v>
      </c>
      <c r="BH419" s="148">
        <f>IF(N419="zníž. prenesená",J419,0)</f>
        <v>0</v>
      </c>
      <c r="BI419" s="148">
        <f>IF(N419="nulová",J419,0)</f>
        <v>0</v>
      </c>
      <c r="BJ419" s="16" t="s">
        <v>135</v>
      </c>
      <c r="BK419" s="148">
        <f>ROUND(I419*H419,2)</f>
        <v>0</v>
      </c>
      <c r="BL419" s="16" t="s">
        <v>232</v>
      </c>
      <c r="BM419" s="147" t="s">
        <v>594</v>
      </c>
    </row>
    <row r="420" spans="2:65" s="11" customFormat="1" ht="22.85" customHeight="1">
      <c r="B420" s="124"/>
      <c r="D420" s="125" t="s">
        <v>73</v>
      </c>
      <c r="E420" s="133" t="s">
        <v>595</v>
      </c>
      <c r="F420" s="133" t="s">
        <v>596</v>
      </c>
      <c r="I420" s="127"/>
      <c r="J420" s="134">
        <f>BK420</f>
        <v>0</v>
      </c>
      <c r="L420" s="124"/>
      <c r="M420" s="128"/>
      <c r="P420" s="129">
        <f>SUM(P421:P425)</f>
        <v>0</v>
      </c>
      <c r="R420" s="129">
        <f>SUM(R421:R425)</f>
        <v>4.3753729999999997</v>
      </c>
      <c r="T420" s="130">
        <f>SUM(T421:T425)</f>
        <v>0</v>
      </c>
      <c r="AR420" s="125" t="s">
        <v>135</v>
      </c>
      <c r="AT420" s="131" t="s">
        <v>73</v>
      </c>
      <c r="AU420" s="131" t="s">
        <v>82</v>
      </c>
      <c r="AY420" s="125" t="s">
        <v>128</v>
      </c>
      <c r="BK420" s="132">
        <f>SUM(BK421:BK425)</f>
        <v>0</v>
      </c>
    </row>
    <row r="421" spans="2:65" s="1" customFormat="1" ht="24.15" customHeight="1">
      <c r="B421" s="31"/>
      <c r="C421" s="135" t="s">
        <v>597</v>
      </c>
      <c r="D421" s="135" t="s">
        <v>130</v>
      </c>
      <c r="E421" s="136" t="s">
        <v>598</v>
      </c>
      <c r="F421" s="137" t="s">
        <v>599</v>
      </c>
      <c r="G421" s="138" t="s">
        <v>520</v>
      </c>
      <c r="H421" s="139">
        <v>18</v>
      </c>
      <c r="I421" s="140"/>
      <c r="J421" s="141">
        <f>ROUND(I421*H421,2)</f>
        <v>0</v>
      </c>
      <c r="K421" s="142"/>
      <c r="L421" s="31"/>
      <c r="M421" s="143" t="s">
        <v>1</v>
      </c>
      <c r="N421" s="144" t="s">
        <v>40</v>
      </c>
      <c r="P421" s="145">
        <f>O421*H421</f>
        <v>0</v>
      </c>
      <c r="Q421" s="145">
        <v>1.2996000000000001E-2</v>
      </c>
      <c r="R421" s="145">
        <f>Q421*H421</f>
        <v>0.23392800000000002</v>
      </c>
      <c r="S421" s="145">
        <v>0</v>
      </c>
      <c r="T421" s="146">
        <f>S421*H421</f>
        <v>0</v>
      </c>
      <c r="AR421" s="147" t="s">
        <v>232</v>
      </c>
      <c r="AT421" s="147" t="s">
        <v>130</v>
      </c>
      <c r="AU421" s="147" t="s">
        <v>135</v>
      </c>
      <c r="AY421" s="16" t="s">
        <v>128</v>
      </c>
      <c r="BE421" s="148">
        <f>IF(N421="základná",J421,0)</f>
        <v>0</v>
      </c>
      <c r="BF421" s="148">
        <f>IF(N421="znížená",J421,0)</f>
        <v>0</v>
      </c>
      <c r="BG421" s="148">
        <f>IF(N421="zákl. prenesená",J421,0)</f>
        <v>0</v>
      </c>
      <c r="BH421" s="148">
        <f>IF(N421="zníž. prenesená",J421,0)</f>
        <v>0</v>
      </c>
      <c r="BI421" s="148">
        <f>IF(N421="nulová",J421,0)</f>
        <v>0</v>
      </c>
      <c r="BJ421" s="16" t="s">
        <v>135</v>
      </c>
      <c r="BK421" s="148">
        <f>ROUND(I421*H421,2)</f>
        <v>0</v>
      </c>
      <c r="BL421" s="16" t="s">
        <v>232</v>
      </c>
      <c r="BM421" s="147" t="s">
        <v>600</v>
      </c>
    </row>
    <row r="422" spans="2:65" s="1" customFormat="1" ht="24.15" customHeight="1">
      <c r="B422" s="31"/>
      <c r="C422" s="135" t="s">
        <v>601</v>
      </c>
      <c r="D422" s="135" t="s">
        <v>130</v>
      </c>
      <c r="E422" s="136" t="s">
        <v>602</v>
      </c>
      <c r="F422" s="137" t="s">
        <v>603</v>
      </c>
      <c r="G422" s="138" t="s">
        <v>171</v>
      </c>
      <c r="H422" s="139">
        <v>90</v>
      </c>
      <c r="I422" s="140"/>
      <c r="J422" s="141">
        <f>ROUND(I422*H422,2)</f>
        <v>0</v>
      </c>
      <c r="K422" s="142"/>
      <c r="L422" s="31"/>
      <c r="M422" s="143" t="s">
        <v>1</v>
      </c>
      <c r="N422" s="144" t="s">
        <v>40</v>
      </c>
      <c r="P422" s="145">
        <f>O422*H422</f>
        <v>0</v>
      </c>
      <c r="Q422" s="145">
        <v>4.4157399999999999E-2</v>
      </c>
      <c r="R422" s="145">
        <f>Q422*H422</f>
        <v>3.9741659999999999</v>
      </c>
      <c r="S422" s="145">
        <v>0</v>
      </c>
      <c r="T422" s="146">
        <f>S422*H422</f>
        <v>0</v>
      </c>
      <c r="AR422" s="147" t="s">
        <v>232</v>
      </c>
      <c r="AT422" s="147" t="s">
        <v>130</v>
      </c>
      <c r="AU422" s="147" t="s">
        <v>135</v>
      </c>
      <c r="AY422" s="16" t="s">
        <v>128</v>
      </c>
      <c r="BE422" s="148">
        <f>IF(N422="základná",J422,0)</f>
        <v>0</v>
      </c>
      <c r="BF422" s="148">
        <f>IF(N422="znížená",J422,0)</f>
        <v>0</v>
      </c>
      <c r="BG422" s="148">
        <f>IF(N422="zákl. prenesená",J422,0)</f>
        <v>0</v>
      </c>
      <c r="BH422" s="148">
        <f>IF(N422="zníž. prenesená",J422,0)</f>
        <v>0</v>
      </c>
      <c r="BI422" s="148">
        <f>IF(N422="nulová",J422,0)</f>
        <v>0</v>
      </c>
      <c r="BJ422" s="16" t="s">
        <v>135</v>
      </c>
      <c r="BK422" s="148">
        <f>ROUND(I422*H422,2)</f>
        <v>0</v>
      </c>
      <c r="BL422" s="16" t="s">
        <v>232</v>
      </c>
      <c r="BM422" s="147" t="s">
        <v>604</v>
      </c>
    </row>
    <row r="423" spans="2:65" s="1" customFormat="1" ht="33" customHeight="1">
      <c r="B423" s="31"/>
      <c r="C423" s="135" t="s">
        <v>605</v>
      </c>
      <c r="D423" s="135" t="s">
        <v>130</v>
      </c>
      <c r="E423" s="136" t="s">
        <v>606</v>
      </c>
      <c r="F423" s="137" t="s">
        <v>607</v>
      </c>
      <c r="G423" s="138" t="s">
        <v>520</v>
      </c>
      <c r="H423" s="139">
        <v>10</v>
      </c>
      <c r="I423" s="140"/>
      <c r="J423" s="141">
        <f>ROUND(I423*H423,2)</f>
        <v>0</v>
      </c>
      <c r="K423" s="142"/>
      <c r="L423" s="31"/>
      <c r="M423" s="143" t="s">
        <v>1</v>
      </c>
      <c r="N423" s="144" t="s">
        <v>40</v>
      </c>
      <c r="P423" s="145">
        <f>O423*H423</f>
        <v>0</v>
      </c>
      <c r="Q423" s="145">
        <v>1.46579E-2</v>
      </c>
      <c r="R423" s="145">
        <f>Q423*H423</f>
        <v>0.14657899999999999</v>
      </c>
      <c r="S423" s="145">
        <v>0</v>
      </c>
      <c r="T423" s="146">
        <f>S423*H423</f>
        <v>0</v>
      </c>
      <c r="AR423" s="147" t="s">
        <v>232</v>
      </c>
      <c r="AT423" s="147" t="s">
        <v>130</v>
      </c>
      <c r="AU423" s="147" t="s">
        <v>135</v>
      </c>
      <c r="AY423" s="16" t="s">
        <v>128</v>
      </c>
      <c r="BE423" s="148">
        <f>IF(N423="základná",J423,0)</f>
        <v>0</v>
      </c>
      <c r="BF423" s="148">
        <f>IF(N423="znížená",J423,0)</f>
        <v>0</v>
      </c>
      <c r="BG423" s="148">
        <f>IF(N423="zákl. prenesená",J423,0)</f>
        <v>0</v>
      </c>
      <c r="BH423" s="148">
        <f>IF(N423="zníž. prenesená",J423,0)</f>
        <v>0</v>
      </c>
      <c r="BI423" s="148">
        <f>IF(N423="nulová",J423,0)</f>
        <v>0</v>
      </c>
      <c r="BJ423" s="16" t="s">
        <v>135</v>
      </c>
      <c r="BK423" s="148">
        <f>ROUND(I423*H423,2)</f>
        <v>0</v>
      </c>
      <c r="BL423" s="16" t="s">
        <v>232</v>
      </c>
      <c r="BM423" s="147" t="s">
        <v>608</v>
      </c>
    </row>
    <row r="424" spans="2:65" s="1" customFormat="1" ht="24.15" customHeight="1">
      <c r="B424" s="31"/>
      <c r="C424" s="135" t="s">
        <v>609</v>
      </c>
      <c r="D424" s="135" t="s">
        <v>130</v>
      </c>
      <c r="E424" s="136" t="s">
        <v>610</v>
      </c>
      <c r="F424" s="137" t="s">
        <v>611</v>
      </c>
      <c r="G424" s="138" t="s">
        <v>171</v>
      </c>
      <c r="H424" s="139">
        <v>90</v>
      </c>
      <c r="I424" s="140"/>
      <c r="J424" s="141">
        <f>ROUND(I424*H424,2)</f>
        <v>0</v>
      </c>
      <c r="K424" s="142"/>
      <c r="L424" s="31"/>
      <c r="M424" s="143" t="s">
        <v>1</v>
      </c>
      <c r="N424" s="144" t="s">
        <v>40</v>
      </c>
      <c r="P424" s="145">
        <f>O424*H424</f>
        <v>0</v>
      </c>
      <c r="Q424" s="145">
        <v>2.3000000000000001E-4</v>
      </c>
      <c r="R424" s="145">
        <f>Q424*H424</f>
        <v>2.07E-2</v>
      </c>
      <c r="S424" s="145">
        <v>0</v>
      </c>
      <c r="T424" s="146">
        <f>S424*H424</f>
        <v>0</v>
      </c>
      <c r="AR424" s="147" t="s">
        <v>232</v>
      </c>
      <c r="AT424" s="147" t="s">
        <v>130</v>
      </c>
      <c r="AU424" s="147" t="s">
        <v>135</v>
      </c>
      <c r="AY424" s="16" t="s">
        <v>128</v>
      </c>
      <c r="BE424" s="148">
        <f>IF(N424="základná",J424,0)</f>
        <v>0</v>
      </c>
      <c r="BF424" s="148">
        <f>IF(N424="znížená",J424,0)</f>
        <v>0</v>
      </c>
      <c r="BG424" s="148">
        <f>IF(N424="zákl. prenesená",J424,0)</f>
        <v>0</v>
      </c>
      <c r="BH424" s="148">
        <f>IF(N424="zníž. prenesená",J424,0)</f>
        <v>0</v>
      </c>
      <c r="BI424" s="148">
        <f>IF(N424="nulová",J424,0)</f>
        <v>0</v>
      </c>
      <c r="BJ424" s="16" t="s">
        <v>135</v>
      </c>
      <c r="BK424" s="148">
        <f>ROUND(I424*H424,2)</f>
        <v>0</v>
      </c>
      <c r="BL424" s="16" t="s">
        <v>232</v>
      </c>
      <c r="BM424" s="147" t="s">
        <v>612</v>
      </c>
    </row>
    <row r="425" spans="2:65" s="1" customFormat="1" ht="21.75" customHeight="1">
      <c r="B425" s="31"/>
      <c r="C425" s="135" t="s">
        <v>613</v>
      </c>
      <c r="D425" s="135" t="s">
        <v>130</v>
      </c>
      <c r="E425" s="136" t="s">
        <v>614</v>
      </c>
      <c r="F425" s="137" t="s">
        <v>615</v>
      </c>
      <c r="G425" s="138" t="s">
        <v>181</v>
      </c>
      <c r="H425" s="139">
        <v>4.375</v>
      </c>
      <c r="I425" s="140"/>
      <c r="J425" s="141">
        <f>ROUND(I425*H425,2)</f>
        <v>0</v>
      </c>
      <c r="K425" s="142"/>
      <c r="L425" s="31"/>
      <c r="M425" s="143" t="s">
        <v>1</v>
      </c>
      <c r="N425" s="144" t="s">
        <v>40</v>
      </c>
      <c r="P425" s="145">
        <f>O425*H425</f>
        <v>0</v>
      </c>
      <c r="Q425" s="145">
        <v>0</v>
      </c>
      <c r="R425" s="145">
        <f>Q425*H425</f>
        <v>0</v>
      </c>
      <c r="S425" s="145">
        <v>0</v>
      </c>
      <c r="T425" s="146">
        <f>S425*H425</f>
        <v>0</v>
      </c>
      <c r="AR425" s="147" t="s">
        <v>232</v>
      </c>
      <c r="AT425" s="147" t="s">
        <v>130</v>
      </c>
      <c r="AU425" s="147" t="s">
        <v>135</v>
      </c>
      <c r="AY425" s="16" t="s">
        <v>128</v>
      </c>
      <c r="BE425" s="148">
        <f>IF(N425="základná",J425,0)</f>
        <v>0</v>
      </c>
      <c r="BF425" s="148">
        <f>IF(N425="znížená",J425,0)</f>
        <v>0</v>
      </c>
      <c r="BG425" s="148">
        <f>IF(N425="zákl. prenesená",J425,0)</f>
        <v>0</v>
      </c>
      <c r="BH425" s="148">
        <f>IF(N425="zníž. prenesená",J425,0)</f>
        <v>0</v>
      </c>
      <c r="BI425" s="148">
        <f>IF(N425="nulová",J425,0)</f>
        <v>0</v>
      </c>
      <c r="BJ425" s="16" t="s">
        <v>135</v>
      </c>
      <c r="BK425" s="148">
        <f>ROUND(I425*H425,2)</f>
        <v>0</v>
      </c>
      <c r="BL425" s="16" t="s">
        <v>232</v>
      </c>
      <c r="BM425" s="147" t="s">
        <v>616</v>
      </c>
    </row>
    <row r="426" spans="2:65" s="11" customFormat="1" ht="22.85" customHeight="1">
      <c r="B426" s="124"/>
      <c r="D426" s="125" t="s">
        <v>73</v>
      </c>
      <c r="E426" s="133" t="s">
        <v>617</v>
      </c>
      <c r="F426" s="133" t="s">
        <v>618</v>
      </c>
      <c r="I426" s="127"/>
      <c r="J426" s="134">
        <f>BK426</f>
        <v>0</v>
      </c>
      <c r="L426" s="124"/>
      <c r="M426" s="128"/>
      <c r="P426" s="129">
        <f>SUM(P427:P456)</f>
        <v>0</v>
      </c>
      <c r="R426" s="129">
        <f>SUM(R427:R456)</f>
        <v>0.75574659999999994</v>
      </c>
      <c r="T426" s="130">
        <f>SUM(T427:T456)</f>
        <v>0</v>
      </c>
      <c r="AR426" s="125" t="s">
        <v>135</v>
      </c>
      <c r="AT426" s="131" t="s">
        <v>73</v>
      </c>
      <c r="AU426" s="131" t="s">
        <v>82</v>
      </c>
      <c r="AY426" s="125" t="s">
        <v>128</v>
      </c>
      <c r="BK426" s="132">
        <f>SUM(BK427:BK456)</f>
        <v>0</v>
      </c>
    </row>
    <row r="427" spans="2:65" s="1" customFormat="1" ht="37.85" customHeight="1">
      <c r="B427" s="31"/>
      <c r="C427" s="135" t="s">
        <v>619</v>
      </c>
      <c r="D427" s="135" t="s">
        <v>130</v>
      </c>
      <c r="E427" s="136" t="s">
        <v>620</v>
      </c>
      <c r="F427" s="137" t="s">
        <v>621</v>
      </c>
      <c r="G427" s="138" t="s">
        <v>520</v>
      </c>
      <c r="H427" s="139">
        <v>5.0999999999999996</v>
      </c>
      <c r="I427" s="140"/>
      <c r="J427" s="141">
        <f>ROUND(I427*H427,2)</f>
        <v>0</v>
      </c>
      <c r="K427" s="142"/>
      <c r="L427" s="31"/>
      <c r="M427" s="143" t="s">
        <v>1</v>
      </c>
      <c r="N427" s="144" t="s">
        <v>40</v>
      </c>
      <c r="P427" s="145">
        <f>O427*H427</f>
        <v>0</v>
      </c>
      <c r="Q427" s="145">
        <v>0</v>
      </c>
      <c r="R427" s="145">
        <f>Q427*H427</f>
        <v>0</v>
      </c>
      <c r="S427" s="145">
        <v>0</v>
      </c>
      <c r="T427" s="146">
        <f>S427*H427</f>
        <v>0</v>
      </c>
      <c r="AR427" s="147" t="s">
        <v>232</v>
      </c>
      <c r="AT427" s="147" t="s">
        <v>130</v>
      </c>
      <c r="AU427" s="147" t="s">
        <v>135</v>
      </c>
      <c r="AY427" s="16" t="s">
        <v>128</v>
      </c>
      <c r="BE427" s="148">
        <f>IF(N427="základná",J427,0)</f>
        <v>0</v>
      </c>
      <c r="BF427" s="148">
        <f>IF(N427="znížená",J427,0)</f>
        <v>0</v>
      </c>
      <c r="BG427" s="148">
        <f>IF(N427="zákl. prenesená",J427,0)</f>
        <v>0</v>
      </c>
      <c r="BH427" s="148">
        <f>IF(N427="zníž. prenesená",J427,0)</f>
        <v>0</v>
      </c>
      <c r="BI427" s="148">
        <f>IF(N427="nulová",J427,0)</f>
        <v>0</v>
      </c>
      <c r="BJ427" s="16" t="s">
        <v>135</v>
      </c>
      <c r="BK427" s="148">
        <f>ROUND(I427*H427,2)</f>
        <v>0</v>
      </c>
      <c r="BL427" s="16" t="s">
        <v>232</v>
      </c>
      <c r="BM427" s="147" t="s">
        <v>622</v>
      </c>
    </row>
    <row r="428" spans="2:65" s="1" customFormat="1" ht="16.5" customHeight="1">
      <c r="B428" s="31"/>
      <c r="C428" s="171" t="s">
        <v>623</v>
      </c>
      <c r="D428" s="171" t="s">
        <v>357</v>
      </c>
      <c r="E428" s="172" t="s">
        <v>624</v>
      </c>
      <c r="F428" s="173" t="s">
        <v>625</v>
      </c>
      <c r="G428" s="174" t="s">
        <v>230</v>
      </c>
      <c r="H428" s="175">
        <v>1</v>
      </c>
      <c r="I428" s="176"/>
      <c r="J428" s="177">
        <f>ROUND(I428*H428,2)</f>
        <v>0</v>
      </c>
      <c r="K428" s="178"/>
      <c r="L428" s="179"/>
      <c r="M428" s="180" t="s">
        <v>1</v>
      </c>
      <c r="N428" s="181" t="s">
        <v>40</v>
      </c>
      <c r="P428" s="145">
        <f>O428*H428</f>
        <v>0</v>
      </c>
      <c r="Q428" s="145">
        <v>0.2</v>
      </c>
      <c r="R428" s="145">
        <f>Q428*H428</f>
        <v>0.2</v>
      </c>
      <c r="S428" s="145">
        <v>0</v>
      </c>
      <c r="T428" s="146">
        <f>S428*H428</f>
        <v>0</v>
      </c>
      <c r="AR428" s="147" t="s">
        <v>319</v>
      </c>
      <c r="AT428" s="147" t="s">
        <v>357</v>
      </c>
      <c r="AU428" s="147" t="s">
        <v>135</v>
      </c>
      <c r="AY428" s="16" t="s">
        <v>128</v>
      </c>
      <c r="BE428" s="148">
        <f>IF(N428="základná",J428,0)</f>
        <v>0</v>
      </c>
      <c r="BF428" s="148">
        <f>IF(N428="znížená",J428,0)</f>
        <v>0</v>
      </c>
      <c r="BG428" s="148">
        <f>IF(N428="zákl. prenesená",J428,0)</f>
        <v>0</v>
      </c>
      <c r="BH428" s="148">
        <f>IF(N428="zníž. prenesená",J428,0)</f>
        <v>0</v>
      </c>
      <c r="BI428" s="148">
        <f>IF(N428="nulová",J428,0)</f>
        <v>0</v>
      </c>
      <c r="BJ428" s="16" t="s">
        <v>135</v>
      </c>
      <c r="BK428" s="148">
        <f>ROUND(I428*H428,2)</f>
        <v>0</v>
      </c>
      <c r="BL428" s="16" t="s">
        <v>232</v>
      </c>
      <c r="BM428" s="147" t="s">
        <v>626</v>
      </c>
    </row>
    <row r="429" spans="2:65" s="1" customFormat="1" ht="24.15" customHeight="1">
      <c r="B429" s="31"/>
      <c r="C429" s="135" t="s">
        <v>627</v>
      </c>
      <c r="D429" s="135" t="s">
        <v>130</v>
      </c>
      <c r="E429" s="136" t="s">
        <v>628</v>
      </c>
      <c r="F429" s="137" t="s">
        <v>629</v>
      </c>
      <c r="G429" s="138" t="s">
        <v>520</v>
      </c>
      <c r="H429" s="139">
        <v>41.25</v>
      </c>
      <c r="I429" s="140"/>
      <c r="J429" s="141">
        <f>ROUND(I429*H429,2)</f>
        <v>0</v>
      </c>
      <c r="K429" s="142"/>
      <c r="L429" s="31"/>
      <c r="M429" s="143" t="s">
        <v>1</v>
      </c>
      <c r="N429" s="144" t="s">
        <v>40</v>
      </c>
      <c r="P429" s="145">
        <f>O429*H429</f>
        <v>0</v>
      </c>
      <c r="Q429" s="145">
        <v>2.2000000000000001E-4</v>
      </c>
      <c r="R429" s="145">
        <f>Q429*H429</f>
        <v>9.0749999999999997E-3</v>
      </c>
      <c r="S429" s="145">
        <v>0</v>
      </c>
      <c r="T429" s="146">
        <f>S429*H429</f>
        <v>0</v>
      </c>
      <c r="AR429" s="147" t="s">
        <v>232</v>
      </c>
      <c r="AT429" s="147" t="s">
        <v>130</v>
      </c>
      <c r="AU429" s="147" t="s">
        <v>135</v>
      </c>
      <c r="AY429" s="16" t="s">
        <v>128</v>
      </c>
      <c r="BE429" s="148">
        <f>IF(N429="základná",J429,0)</f>
        <v>0</v>
      </c>
      <c r="BF429" s="148">
        <f>IF(N429="znížená",J429,0)</f>
        <v>0</v>
      </c>
      <c r="BG429" s="148">
        <f>IF(N429="zákl. prenesená",J429,0)</f>
        <v>0</v>
      </c>
      <c r="BH429" s="148">
        <f>IF(N429="zníž. prenesená",J429,0)</f>
        <v>0</v>
      </c>
      <c r="BI429" s="148">
        <f>IF(N429="nulová",J429,0)</f>
        <v>0</v>
      </c>
      <c r="BJ429" s="16" t="s">
        <v>135</v>
      </c>
      <c r="BK429" s="148">
        <f>ROUND(I429*H429,2)</f>
        <v>0</v>
      </c>
      <c r="BL429" s="16" t="s">
        <v>232</v>
      </c>
      <c r="BM429" s="147" t="s">
        <v>630</v>
      </c>
    </row>
    <row r="430" spans="2:65" s="12" customFormat="1">
      <c r="B430" s="149"/>
      <c r="D430" s="150" t="s">
        <v>137</v>
      </c>
      <c r="E430" s="151" t="s">
        <v>1</v>
      </c>
      <c r="F430" s="152" t="s">
        <v>631</v>
      </c>
      <c r="H430" s="153">
        <v>13.7</v>
      </c>
      <c r="I430" s="154"/>
      <c r="L430" s="149"/>
      <c r="M430" s="155"/>
      <c r="T430" s="156"/>
      <c r="AT430" s="151" t="s">
        <v>137</v>
      </c>
      <c r="AU430" s="151" t="s">
        <v>135</v>
      </c>
      <c r="AV430" s="12" t="s">
        <v>135</v>
      </c>
      <c r="AW430" s="12" t="s">
        <v>31</v>
      </c>
      <c r="AX430" s="12" t="s">
        <v>74</v>
      </c>
      <c r="AY430" s="151" t="s">
        <v>128</v>
      </c>
    </row>
    <row r="431" spans="2:65" s="12" customFormat="1">
      <c r="B431" s="149"/>
      <c r="D431" s="150" t="s">
        <v>137</v>
      </c>
      <c r="E431" s="151" t="s">
        <v>1</v>
      </c>
      <c r="F431" s="152" t="s">
        <v>632</v>
      </c>
      <c r="H431" s="153">
        <v>10.7</v>
      </c>
      <c r="I431" s="154"/>
      <c r="L431" s="149"/>
      <c r="M431" s="155"/>
      <c r="T431" s="156"/>
      <c r="AT431" s="151" t="s">
        <v>137</v>
      </c>
      <c r="AU431" s="151" t="s">
        <v>135</v>
      </c>
      <c r="AV431" s="12" t="s">
        <v>135</v>
      </c>
      <c r="AW431" s="12" t="s">
        <v>31</v>
      </c>
      <c r="AX431" s="12" t="s">
        <v>74</v>
      </c>
      <c r="AY431" s="151" t="s">
        <v>128</v>
      </c>
    </row>
    <row r="432" spans="2:65" s="12" customFormat="1">
      <c r="B432" s="149"/>
      <c r="D432" s="150" t="s">
        <v>137</v>
      </c>
      <c r="E432" s="151" t="s">
        <v>1</v>
      </c>
      <c r="F432" s="152" t="s">
        <v>633</v>
      </c>
      <c r="H432" s="153">
        <v>4</v>
      </c>
      <c r="I432" s="154"/>
      <c r="L432" s="149"/>
      <c r="M432" s="155"/>
      <c r="T432" s="156"/>
      <c r="AT432" s="151" t="s">
        <v>137</v>
      </c>
      <c r="AU432" s="151" t="s">
        <v>135</v>
      </c>
      <c r="AV432" s="12" t="s">
        <v>135</v>
      </c>
      <c r="AW432" s="12" t="s">
        <v>31</v>
      </c>
      <c r="AX432" s="12" t="s">
        <v>74</v>
      </c>
      <c r="AY432" s="151" t="s">
        <v>128</v>
      </c>
    </row>
    <row r="433" spans="2:65" s="12" customFormat="1">
      <c r="B433" s="149"/>
      <c r="D433" s="150" t="s">
        <v>137</v>
      </c>
      <c r="E433" s="151" t="s">
        <v>1</v>
      </c>
      <c r="F433" s="152" t="s">
        <v>634</v>
      </c>
      <c r="H433" s="153">
        <v>4.71</v>
      </c>
      <c r="I433" s="154"/>
      <c r="L433" s="149"/>
      <c r="M433" s="155"/>
      <c r="T433" s="156"/>
      <c r="AT433" s="151" t="s">
        <v>137</v>
      </c>
      <c r="AU433" s="151" t="s">
        <v>135</v>
      </c>
      <c r="AV433" s="12" t="s">
        <v>135</v>
      </c>
      <c r="AW433" s="12" t="s">
        <v>31</v>
      </c>
      <c r="AX433" s="12" t="s">
        <v>74</v>
      </c>
      <c r="AY433" s="151" t="s">
        <v>128</v>
      </c>
    </row>
    <row r="434" spans="2:65" s="12" customFormat="1">
      <c r="B434" s="149"/>
      <c r="D434" s="150" t="s">
        <v>137</v>
      </c>
      <c r="E434" s="151" t="s">
        <v>1</v>
      </c>
      <c r="F434" s="152" t="s">
        <v>635</v>
      </c>
      <c r="H434" s="153">
        <v>3.14</v>
      </c>
      <c r="I434" s="154"/>
      <c r="L434" s="149"/>
      <c r="M434" s="155"/>
      <c r="T434" s="156"/>
      <c r="AT434" s="151" t="s">
        <v>137</v>
      </c>
      <c r="AU434" s="151" t="s">
        <v>135</v>
      </c>
      <c r="AV434" s="12" t="s">
        <v>135</v>
      </c>
      <c r="AW434" s="12" t="s">
        <v>31</v>
      </c>
      <c r="AX434" s="12" t="s">
        <v>74</v>
      </c>
      <c r="AY434" s="151" t="s">
        <v>128</v>
      </c>
    </row>
    <row r="435" spans="2:65" s="12" customFormat="1">
      <c r="B435" s="149"/>
      <c r="D435" s="150" t="s">
        <v>137</v>
      </c>
      <c r="E435" s="151" t="s">
        <v>1</v>
      </c>
      <c r="F435" s="152" t="s">
        <v>636</v>
      </c>
      <c r="H435" s="153">
        <v>5</v>
      </c>
      <c r="I435" s="154"/>
      <c r="L435" s="149"/>
      <c r="M435" s="155"/>
      <c r="T435" s="156"/>
      <c r="AT435" s="151" t="s">
        <v>137</v>
      </c>
      <c r="AU435" s="151" t="s">
        <v>135</v>
      </c>
      <c r="AV435" s="12" t="s">
        <v>135</v>
      </c>
      <c r="AW435" s="12" t="s">
        <v>31</v>
      </c>
      <c r="AX435" s="12" t="s">
        <v>74</v>
      </c>
      <c r="AY435" s="151" t="s">
        <v>128</v>
      </c>
    </row>
    <row r="436" spans="2:65" s="13" customFormat="1">
      <c r="B436" s="157"/>
      <c r="D436" s="150" t="s">
        <v>137</v>
      </c>
      <c r="E436" s="158" t="s">
        <v>1</v>
      </c>
      <c r="F436" s="159" t="s">
        <v>146</v>
      </c>
      <c r="H436" s="160">
        <v>41.25</v>
      </c>
      <c r="I436" s="161"/>
      <c r="L436" s="157"/>
      <c r="M436" s="162"/>
      <c r="T436" s="163"/>
      <c r="AT436" s="158" t="s">
        <v>137</v>
      </c>
      <c r="AU436" s="158" t="s">
        <v>135</v>
      </c>
      <c r="AV436" s="13" t="s">
        <v>134</v>
      </c>
      <c r="AW436" s="13" t="s">
        <v>31</v>
      </c>
      <c r="AX436" s="13" t="s">
        <v>82</v>
      </c>
      <c r="AY436" s="158" t="s">
        <v>128</v>
      </c>
    </row>
    <row r="437" spans="2:65" s="1" customFormat="1" ht="37.85" customHeight="1">
      <c r="B437" s="31"/>
      <c r="C437" s="171" t="s">
        <v>637</v>
      </c>
      <c r="D437" s="171" t="s">
        <v>357</v>
      </c>
      <c r="E437" s="172" t="s">
        <v>638</v>
      </c>
      <c r="F437" s="173" t="s">
        <v>639</v>
      </c>
      <c r="G437" s="174" t="s">
        <v>520</v>
      </c>
      <c r="H437" s="175">
        <v>41.25</v>
      </c>
      <c r="I437" s="176"/>
      <c r="J437" s="177">
        <f t="shared" ref="J437:J456" si="20">ROUND(I437*H437,2)</f>
        <v>0</v>
      </c>
      <c r="K437" s="178"/>
      <c r="L437" s="179"/>
      <c r="M437" s="180" t="s">
        <v>1</v>
      </c>
      <c r="N437" s="181" t="s">
        <v>40</v>
      </c>
      <c r="P437" s="145">
        <f t="shared" ref="P437:P456" si="21">O437*H437</f>
        <v>0</v>
      </c>
      <c r="Q437" s="145">
        <v>1E-4</v>
      </c>
      <c r="R437" s="145">
        <f t="shared" ref="R437:R456" si="22">Q437*H437</f>
        <v>4.1250000000000002E-3</v>
      </c>
      <c r="S437" s="145">
        <v>0</v>
      </c>
      <c r="T437" s="146">
        <f t="shared" ref="T437:T456" si="23">S437*H437</f>
        <v>0</v>
      </c>
      <c r="AR437" s="147" t="s">
        <v>319</v>
      </c>
      <c r="AT437" s="147" t="s">
        <v>357</v>
      </c>
      <c r="AU437" s="147" t="s">
        <v>135</v>
      </c>
      <c r="AY437" s="16" t="s">
        <v>128</v>
      </c>
      <c r="BE437" s="148">
        <f t="shared" ref="BE437:BE456" si="24">IF(N437="základná",J437,0)</f>
        <v>0</v>
      </c>
      <c r="BF437" s="148">
        <f t="shared" ref="BF437:BF456" si="25">IF(N437="znížená",J437,0)</f>
        <v>0</v>
      </c>
      <c r="BG437" s="148">
        <f t="shared" ref="BG437:BG456" si="26">IF(N437="zákl. prenesená",J437,0)</f>
        <v>0</v>
      </c>
      <c r="BH437" s="148">
        <f t="shared" ref="BH437:BH456" si="27">IF(N437="zníž. prenesená",J437,0)</f>
        <v>0</v>
      </c>
      <c r="BI437" s="148">
        <f t="shared" ref="BI437:BI456" si="28">IF(N437="nulová",J437,0)</f>
        <v>0</v>
      </c>
      <c r="BJ437" s="16" t="s">
        <v>135</v>
      </c>
      <c r="BK437" s="148">
        <f t="shared" ref="BK437:BK456" si="29">ROUND(I437*H437,2)</f>
        <v>0</v>
      </c>
      <c r="BL437" s="16" t="s">
        <v>232</v>
      </c>
      <c r="BM437" s="147" t="s">
        <v>640</v>
      </c>
    </row>
    <row r="438" spans="2:65" s="1" customFormat="1" ht="37.85" customHeight="1">
      <c r="B438" s="31"/>
      <c r="C438" s="171" t="s">
        <v>641</v>
      </c>
      <c r="D438" s="171" t="s">
        <v>357</v>
      </c>
      <c r="E438" s="172" t="s">
        <v>642</v>
      </c>
      <c r="F438" s="173" t="s">
        <v>643</v>
      </c>
      <c r="G438" s="174" t="s">
        <v>520</v>
      </c>
      <c r="H438" s="175">
        <v>41.25</v>
      </c>
      <c r="I438" s="176"/>
      <c r="J438" s="177">
        <f t="shared" si="20"/>
        <v>0</v>
      </c>
      <c r="K438" s="178"/>
      <c r="L438" s="179"/>
      <c r="M438" s="180" t="s">
        <v>1</v>
      </c>
      <c r="N438" s="181" t="s">
        <v>40</v>
      </c>
      <c r="P438" s="145">
        <f t="shared" si="21"/>
        <v>0</v>
      </c>
      <c r="Q438" s="145">
        <v>1E-4</v>
      </c>
      <c r="R438" s="145">
        <f t="shared" si="22"/>
        <v>4.1250000000000002E-3</v>
      </c>
      <c r="S438" s="145">
        <v>0</v>
      </c>
      <c r="T438" s="146">
        <f t="shared" si="23"/>
        <v>0</v>
      </c>
      <c r="AR438" s="147" t="s">
        <v>319</v>
      </c>
      <c r="AT438" s="147" t="s">
        <v>357</v>
      </c>
      <c r="AU438" s="147" t="s">
        <v>135</v>
      </c>
      <c r="AY438" s="16" t="s">
        <v>128</v>
      </c>
      <c r="BE438" s="148">
        <f t="shared" si="24"/>
        <v>0</v>
      </c>
      <c r="BF438" s="148">
        <f t="shared" si="25"/>
        <v>0</v>
      </c>
      <c r="BG438" s="148">
        <f t="shared" si="26"/>
        <v>0</v>
      </c>
      <c r="BH438" s="148">
        <f t="shared" si="27"/>
        <v>0</v>
      </c>
      <c r="BI438" s="148">
        <f t="shared" si="28"/>
        <v>0</v>
      </c>
      <c r="BJ438" s="16" t="s">
        <v>135</v>
      </c>
      <c r="BK438" s="148">
        <f t="shared" si="29"/>
        <v>0</v>
      </c>
      <c r="BL438" s="16" t="s">
        <v>232</v>
      </c>
      <c r="BM438" s="147" t="s">
        <v>644</v>
      </c>
    </row>
    <row r="439" spans="2:65" s="1" customFormat="1" ht="24.15" customHeight="1">
      <c r="B439" s="31"/>
      <c r="C439" s="171" t="s">
        <v>645</v>
      </c>
      <c r="D439" s="171" t="s">
        <v>357</v>
      </c>
      <c r="E439" s="172" t="s">
        <v>646</v>
      </c>
      <c r="F439" s="173" t="s">
        <v>647</v>
      </c>
      <c r="G439" s="174" t="s">
        <v>230</v>
      </c>
      <c r="H439" s="175">
        <v>1</v>
      </c>
      <c r="I439" s="176"/>
      <c r="J439" s="177">
        <f t="shared" si="20"/>
        <v>0</v>
      </c>
      <c r="K439" s="178"/>
      <c r="L439" s="179"/>
      <c r="M439" s="180" t="s">
        <v>1</v>
      </c>
      <c r="N439" s="181" t="s">
        <v>40</v>
      </c>
      <c r="P439" s="145">
        <f t="shared" si="21"/>
        <v>0</v>
      </c>
      <c r="Q439" s="145">
        <v>5.6499999999999996E-3</v>
      </c>
      <c r="R439" s="145">
        <f t="shared" si="22"/>
        <v>5.6499999999999996E-3</v>
      </c>
      <c r="S439" s="145">
        <v>0</v>
      </c>
      <c r="T439" s="146">
        <f t="shared" si="23"/>
        <v>0</v>
      </c>
      <c r="AR439" s="147" t="s">
        <v>319</v>
      </c>
      <c r="AT439" s="147" t="s">
        <v>357</v>
      </c>
      <c r="AU439" s="147" t="s">
        <v>135</v>
      </c>
      <c r="AY439" s="16" t="s">
        <v>128</v>
      </c>
      <c r="BE439" s="148">
        <f t="shared" si="24"/>
        <v>0</v>
      </c>
      <c r="BF439" s="148">
        <f t="shared" si="25"/>
        <v>0</v>
      </c>
      <c r="BG439" s="148">
        <f t="shared" si="26"/>
        <v>0</v>
      </c>
      <c r="BH439" s="148">
        <f t="shared" si="27"/>
        <v>0</v>
      </c>
      <c r="BI439" s="148">
        <f t="shared" si="28"/>
        <v>0</v>
      </c>
      <c r="BJ439" s="16" t="s">
        <v>135</v>
      </c>
      <c r="BK439" s="148">
        <f t="shared" si="29"/>
        <v>0</v>
      </c>
      <c r="BL439" s="16" t="s">
        <v>232</v>
      </c>
      <c r="BM439" s="147" t="s">
        <v>648</v>
      </c>
    </row>
    <row r="440" spans="2:65" s="1" customFormat="1" ht="24.15" customHeight="1">
      <c r="B440" s="31"/>
      <c r="C440" s="171" t="s">
        <v>649</v>
      </c>
      <c r="D440" s="171" t="s">
        <v>357</v>
      </c>
      <c r="E440" s="172" t="s">
        <v>650</v>
      </c>
      <c r="F440" s="173" t="s">
        <v>651</v>
      </c>
      <c r="G440" s="174" t="s">
        <v>230</v>
      </c>
      <c r="H440" s="175">
        <v>1</v>
      </c>
      <c r="I440" s="176"/>
      <c r="J440" s="177">
        <f t="shared" si="20"/>
        <v>0</v>
      </c>
      <c r="K440" s="178"/>
      <c r="L440" s="179"/>
      <c r="M440" s="180" t="s">
        <v>1</v>
      </c>
      <c r="N440" s="181" t="s">
        <v>40</v>
      </c>
      <c r="P440" s="145">
        <f t="shared" si="21"/>
        <v>0</v>
      </c>
      <c r="Q440" s="145">
        <v>6.7799999999999996E-3</v>
      </c>
      <c r="R440" s="145">
        <f t="shared" si="22"/>
        <v>6.7799999999999996E-3</v>
      </c>
      <c r="S440" s="145">
        <v>0</v>
      </c>
      <c r="T440" s="146">
        <f t="shared" si="23"/>
        <v>0</v>
      </c>
      <c r="AR440" s="147" t="s">
        <v>319</v>
      </c>
      <c r="AT440" s="147" t="s">
        <v>357</v>
      </c>
      <c r="AU440" s="147" t="s">
        <v>135</v>
      </c>
      <c r="AY440" s="16" t="s">
        <v>128</v>
      </c>
      <c r="BE440" s="148">
        <f t="shared" si="24"/>
        <v>0</v>
      </c>
      <c r="BF440" s="148">
        <f t="shared" si="25"/>
        <v>0</v>
      </c>
      <c r="BG440" s="148">
        <f t="shared" si="26"/>
        <v>0</v>
      </c>
      <c r="BH440" s="148">
        <f t="shared" si="27"/>
        <v>0</v>
      </c>
      <c r="BI440" s="148">
        <f t="shared" si="28"/>
        <v>0</v>
      </c>
      <c r="BJ440" s="16" t="s">
        <v>135</v>
      </c>
      <c r="BK440" s="148">
        <f t="shared" si="29"/>
        <v>0</v>
      </c>
      <c r="BL440" s="16" t="s">
        <v>232</v>
      </c>
      <c r="BM440" s="147" t="s">
        <v>652</v>
      </c>
    </row>
    <row r="441" spans="2:65" s="1" customFormat="1" ht="24.15" customHeight="1">
      <c r="B441" s="31"/>
      <c r="C441" s="171" t="s">
        <v>653</v>
      </c>
      <c r="D441" s="171" t="s">
        <v>357</v>
      </c>
      <c r="E441" s="172" t="s">
        <v>654</v>
      </c>
      <c r="F441" s="173" t="s">
        <v>655</v>
      </c>
      <c r="G441" s="174" t="s">
        <v>230</v>
      </c>
      <c r="H441" s="175">
        <v>1</v>
      </c>
      <c r="I441" s="176"/>
      <c r="J441" s="177">
        <f t="shared" si="20"/>
        <v>0</v>
      </c>
      <c r="K441" s="178"/>
      <c r="L441" s="179"/>
      <c r="M441" s="180" t="s">
        <v>1</v>
      </c>
      <c r="N441" s="181" t="s">
        <v>40</v>
      </c>
      <c r="P441" s="145">
        <f t="shared" si="21"/>
        <v>0</v>
      </c>
      <c r="Q441" s="145">
        <v>2.7119999999999998E-2</v>
      </c>
      <c r="R441" s="145">
        <f t="shared" si="22"/>
        <v>2.7119999999999998E-2</v>
      </c>
      <c r="S441" s="145">
        <v>0</v>
      </c>
      <c r="T441" s="146">
        <f t="shared" si="23"/>
        <v>0</v>
      </c>
      <c r="AR441" s="147" t="s">
        <v>319</v>
      </c>
      <c r="AT441" s="147" t="s">
        <v>357</v>
      </c>
      <c r="AU441" s="147" t="s">
        <v>135</v>
      </c>
      <c r="AY441" s="16" t="s">
        <v>128</v>
      </c>
      <c r="BE441" s="148">
        <f t="shared" si="24"/>
        <v>0</v>
      </c>
      <c r="BF441" s="148">
        <f t="shared" si="25"/>
        <v>0</v>
      </c>
      <c r="BG441" s="148">
        <f t="shared" si="26"/>
        <v>0</v>
      </c>
      <c r="BH441" s="148">
        <f t="shared" si="27"/>
        <v>0</v>
      </c>
      <c r="BI441" s="148">
        <f t="shared" si="28"/>
        <v>0</v>
      </c>
      <c r="BJ441" s="16" t="s">
        <v>135</v>
      </c>
      <c r="BK441" s="148">
        <f t="shared" si="29"/>
        <v>0</v>
      </c>
      <c r="BL441" s="16" t="s">
        <v>232</v>
      </c>
      <c r="BM441" s="147" t="s">
        <v>656</v>
      </c>
    </row>
    <row r="442" spans="2:65" s="1" customFormat="1" ht="16.5" customHeight="1">
      <c r="B442" s="31"/>
      <c r="C442" s="171" t="s">
        <v>427</v>
      </c>
      <c r="D442" s="171" t="s">
        <v>357</v>
      </c>
      <c r="E442" s="172" t="s">
        <v>657</v>
      </c>
      <c r="F442" s="173" t="s">
        <v>658</v>
      </c>
      <c r="G442" s="174" t="s">
        <v>230</v>
      </c>
      <c r="H442" s="175">
        <v>1</v>
      </c>
      <c r="I442" s="176"/>
      <c r="J442" s="177">
        <f t="shared" si="20"/>
        <v>0</v>
      </c>
      <c r="K442" s="178"/>
      <c r="L442" s="179"/>
      <c r="M442" s="180" t="s">
        <v>1</v>
      </c>
      <c r="N442" s="181" t="s">
        <v>40</v>
      </c>
      <c r="P442" s="145">
        <f t="shared" si="21"/>
        <v>0</v>
      </c>
      <c r="Q442" s="145">
        <v>2.2599999999999999E-2</v>
      </c>
      <c r="R442" s="145">
        <f t="shared" si="22"/>
        <v>2.2599999999999999E-2</v>
      </c>
      <c r="S442" s="145">
        <v>0</v>
      </c>
      <c r="T442" s="146">
        <f t="shared" si="23"/>
        <v>0</v>
      </c>
      <c r="AR442" s="147" t="s">
        <v>319</v>
      </c>
      <c r="AT442" s="147" t="s">
        <v>357</v>
      </c>
      <c r="AU442" s="147" t="s">
        <v>135</v>
      </c>
      <c r="AY442" s="16" t="s">
        <v>128</v>
      </c>
      <c r="BE442" s="148">
        <f t="shared" si="24"/>
        <v>0</v>
      </c>
      <c r="BF442" s="148">
        <f t="shared" si="25"/>
        <v>0</v>
      </c>
      <c r="BG442" s="148">
        <f t="shared" si="26"/>
        <v>0</v>
      </c>
      <c r="BH442" s="148">
        <f t="shared" si="27"/>
        <v>0</v>
      </c>
      <c r="BI442" s="148">
        <f t="shared" si="28"/>
        <v>0</v>
      </c>
      <c r="BJ442" s="16" t="s">
        <v>135</v>
      </c>
      <c r="BK442" s="148">
        <f t="shared" si="29"/>
        <v>0</v>
      </c>
      <c r="BL442" s="16" t="s">
        <v>232</v>
      </c>
      <c r="BM442" s="147" t="s">
        <v>659</v>
      </c>
    </row>
    <row r="443" spans="2:65" s="1" customFormat="1" ht="16.5" customHeight="1">
      <c r="B443" s="31"/>
      <c r="C443" s="171" t="s">
        <v>660</v>
      </c>
      <c r="D443" s="171" t="s">
        <v>357</v>
      </c>
      <c r="E443" s="172" t="s">
        <v>661</v>
      </c>
      <c r="F443" s="173" t="s">
        <v>662</v>
      </c>
      <c r="G443" s="174" t="s">
        <v>230</v>
      </c>
      <c r="H443" s="175">
        <v>1</v>
      </c>
      <c r="I443" s="176"/>
      <c r="J443" s="177">
        <f t="shared" si="20"/>
        <v>0</v>
      </c>
      <c r="K443" s="178"/>
      <c r="L443" s="179"/>
      <c r="M443" s="180" t="s">
        <v>1</v>
      </c>
      <c r="N443" s="181" t="s">
        <v>40</v>
      </c>
      <c r="P443" s="145">
        <f t="shared" si="21"/>
        <v>0</v>
      </c>
      <c r="Q443" s="145">
        <v>5.0849999999999999E-2</v>
      </c>
      <c r="R443" s="145">
        <f t="shared" si="22"/>
        <v>5.0849999999999999E-2</v>
      </c>
      <c r="S443" s="145">
        <v>0</v>
      </c>
      <c r="T443" s="146">
        <f t="shared" si="23"/>
        <v>0</v>
      </c>
      <c r="AR443" s="147" t="s">
        <v>319</v>
      </c>
      <c r="AT443" s="147" t="s">
        <v>357</v>
      </c>
      <c r="AU443" s="147" t="s">
        <v>135</v>
      </c>
      <c r="AY443" s="16" t="s">
        <v>128</v>
      </c>
      <c r="BE443" s="148">
        <f t="shared" si="24"/>
        <v>0</v>
      </c>
      <c r="BF443" s="148">
        <f t="shared" si="25"/>
        <v>0</v>
      </c>
      <c r="BG443" s="148">
        <f t="shared" si="26"/>
        <v>0</v>
      </c>
      <c r="BH443" s="148">
        <f t="shared" si="27"/>
        <v>0</v>
      </c>
      <c r="BI443" s="148">
        <f t="shared" si="28"/>
        <v>0</v>
      </c>
      <c r="BJ443" s="16" t="s">
        <v>135</v>
      </c>
      <c r="BK443" s="148">
        <f t="shared" si="29"/>
        <v>0</v>
      </c>
      <c r="BL443" s="16" t="s">
        <v>232</v>
      </c>
      <c r="BM443" s="147" t="s">
        <v>663</v>
      </c>
    </row>
    <row r="444" spans="2:65" s="1" customFormat="1" ht="24.15" customHeight="1">
      <c r="B444" s="31"/>
      <c r="C444" s="171" t="s">
        <v>664</v>
      </c>
      <c r="D444" s="171" t="s">
        <v>357</v>
      </c>
      <c r="E444" s="172" t="s">
        <v>665</v>
      </c>
      <c r="F444" s="173" t="s">
        <v>666</v>
      </c>
      <c r="G444" s="174" t="s">
        <v>230</v>
      </c>
      <c r="H444" s="175">
        <v>3</v>
      </c>
      <c r="I444" s="176"/>
      <c r="J444" s="177">
        <f t="shared" si="20"/>
        <v>0</v>
      </c>
      <c r="K444" s="178"/>
      <c r="L444" s="179"/>
      <c r="M444" s="180" t="s">
        <v>1</v>
      </c>
      <c r="N444" s="181" t="s">
        <v>40</v>
      </c>
      <c r="P444" s="145">
        <f t="shared" si="21"/>
        <v>0</v>
      </c>
      <c r="Q444" s="145">
        <v>3.2539999999999999E-2</v>
      </c>
      <c r="R444" s="145">
        <f t="shared" si="22"/>
        <v>9.7619999999999998E-2</v>
      </c>
      <c r="S444" s="145">
        <v>0</v>
      </c>
      <c r="T444" s="146">
        <f t="shared" si="23"/>
        <v>0</v>
      </c>
      <c r="AR444" s="147" t="s">
        <v>319</v>
      </c>
      <c r="AT444" s="147" t="s">
        <v>357</v>
      </c>
      <c r="AU444" s="147" t="s">
        <v>135</v>
      </c>
      <c r="AY444" s="16" t="s">
        <v>128</v>
      </c>
      <c r="BE444" s="148">
        <f t="shared" si="24"/>
        <v>0</v>
      </c>
      <c r="BF444" s="148">
        <f t="shared" si="25"/>
        <v>0</v>
      </c>
      <c r="BG444" s="148">
        <f t="shared" si="26"/>
        <v>0</v>
      </c>
      <c r="BH444" s="148">
        <f t="shared" si="27"/>
        <v>0</v>
      </c>
      <c r="BI444" s="148">
        <f t="shared" si="28"/>
        <v>0</v>
      </c>
      <c r="BJ444" s="16" t="s">
        <v>135</v>
      </c>
      <c r="BK444" s="148">
        <f t="shared" si="29"/>
        <v>0</v>
      </c>
      <c r="BL444" s="16" t="s">
        <v>232</v>
      </c>
      <c r="BM444" s="147" t="s">
        <v>667</v>
      </c>
    </row>
    <row r="445" spans="2:65" s="1" customFormat="1" ht="33" customHeight="1">
      <c r="B445" s="31"/>
      <c r="C445" s="135" t="s">
        <v>668</v>
      </c>
      <c r="D445" s="135" t="s">
        <v>130</v>
      </c>
      <c r="E445" s="136" t="s">
        <v>669</v>
      </c>
      <c r="F445" s="137" t="s">
        <v>670</v>
      </c>
      <c r="G445" s="138" t="s">
        <v>230</v>
      </c>
      <c r="H445" s="139">
        <v>1</v>
      </c>
      <c r="I445" s="140"/>
      <c r="J445" s="141">
        <f t="shared" si="20"/>
        <v>0</v>
      </c>
      <c r="K445" s="142"/>
      <c r="L445" s="31"/>
      <c r="M445" s="143" t="s">
        <v>1</v>
      </c>
      <c r="N445" s="144" t="s">
        <v>40</v>
      </c>
      <c r="P445" s="145">
        <f t="shared" si="21"/>
        <v>0</v>
      </c>
      <c r="Q445" s="145">
        <v>1.1999999999999999E-3</v>
      </c>
      <c r="R445" s="145">
        <f t="shared" si="22"/>
        <v>1.1999999999999999E-3</v>
      </c>
      <c r="S445" s="145">
        <v>0</v>
      </c>
      <c r="T445" s="146">
        <f t="shared" si="23"/>
        <v>0</v>
      </c>
      <c r="AR445" s="147" t="s">
        <v>232</v>
      </c>
      <c r="AT445" s="147" t="s">
        <v>130</v>
      </c>
      <c r="AU445" s="147" t="s">
        <v>135</v>
      </c>
      <c r="AY445" s="16" t="s">
        <v>128</v>
      </c>
      <c r="BE445" s="148">
        <f t="shared" si="24"/>
        <v>0</v>
      </c>
      <c r="BF445" s="148">
        <f t="shared" si="25"/>
        <v>0</v>
      </c>
      <c r="BG445" s="148">
        <f t="shared" si="26"/>
        <v>0</v>
      </c>
      <c r="BH445" s="148">
        <f t="shared" si="27"/>
        <v>0</v>
      </c>
      <c r="BI445" s="148">
        <f t="shared" si="28"/>
        <v>0</v>
      </c>
      <c r="BJ445" s="16" t="s">
        <v>135</v>
      </c>
      <c r="BK445" s="148">
        <f t="shared" si="29"/>
        <v>0</v>
      </c>
      <c r="BL445" s="16" t="s">
        <v>232</v>
      </c>
      <c r="BM445" s="147" t="s">
        <v>671</v>
      </c>
    </row>
    <row r="446" spans="2:65" s="1" customFormat="1" ht="21.75" customHeight="1">
      <c r="B446" s="31"/>
      <c r="C446" s="171" t="s">
        <v>672</v>
      </c>
      <c r="D446" s="171" t="s">
        <v>357</v>
      </c>
      <c r="E446" s="172" t="s">
        <v>673</v>
      </c>
      <c r="F446" s="173" t="s">
        <v>674</v>
      </c>
      <c r="G446" s="174" t="s">
        <v>230</v>
      </c>
      <c r="H446" s="175">
        <v>1</v>
      </c>
      <c r="I446" s="176"/>
      <c r="J446" s="177">
        <f t="shared" si="20"/>
        <v>0</v>
      </c>
      <c r="K446" s="178"/>
      <c r="L446" s="179"/>
      <c r="M446" s="180" t="s">
        <v>1</v>
      </c>
      <c r="N446" s="181" t="s">
        <v>40</v>
      </c>
      <c r="P446" s="145">
        <f t="shared" si="21"/>
        <v>0</v>
      </c>
      <c r="Q446" s="145">
        <v>7.4999999999999997E-2</v>
      </c>
      <c r="R446" s="145">
        <f t="shared" si="22"/>
        <v>7.4999999999999997E-2</v>
      </c>
      <c r="S446" s="145">
        <v>0</v>
      </c>
      <c r="T446" s="146">
        <f t="shared" si="23"/>
        <v>0</v>
      </c>
      <c r="AR446" s="147" t="s">
        <v>319</v>
      </c>
      <c r="AT446" s="147" t="s">
        <v>357</v>
      </c>
      <c r="AU446" s="147" t="s">
        <v>135</v>
      </c>
      <c r="AY446" s="16" t="s">
        <v>128</v>
      </c>
      <c r="BE446" s="148">
        <f t="shared" si="24"/>
        <v>0</v>
      </c>
      <c r="BF446" s="148">
        <f t="shared" si="25"/>
        <v>0</v>
      </c>
      <c r="BG446" s="148">
        <f t="shared" si="26"/>
        <v>0</v>
      </c>
      <c r="BH446" s="148">
        <f t="shared" si="27"/>
        <v>0</v>
      </c>
      <c r="BI446" s="148">
        <f t="shared" si="28"/>
        <v>0</v>
      </c>
      <c r="BJ446" s="16" t="s">
        <v>135</v>
      </c>
      <c r="BK446" s="148">
        <f t="shared" si="29"/>
        <v>0</v>
      </c>
      <c r="BL446" s="16" t="s">
        <v>232</v>
      </c>
      <c r="BM446" s="147" t="s">
        <v>675</v>
      </c>
    </row>
    <row r="447" spans="2:65" s="1" customFormat="1" ht="33" customHeight="1">
      <c r="B447" s="31"/>
      <c r="C447" s="135" t="s">
        <v>676</v>
      </c>
      <c r="D447" s="135" t="s">
        <v>130</v>
      </c>
      <c r="E447" s="136" t="s">
        <v>677</v>
      </c>
      <c r="F447" s="137" t="s">
        <v>678</v>
      </c>
      <c r="G447" s="138" t="s">
        <v>230</v>
      </c>
      <c r="H447" s="139">
        <v>5</v>
      </c>
      <c r="I447" s="140"/>
      <c r="J447" s="141">
        <f t="shared" si="20"/>
        <v>0</v>
      </c>
      <c r="K447" s="142"/>
      <c r="L447" s="31"/>
      <c r="M447" s="143" t="s">
        <v>1</v>
      </c>
      <c r="N447" s="144" t="s">
        <v>40</v>
      </c>
      <c r="P447" s="145">
        <f t="shared" si="21"/>
        <v>0</v>
      </c>
      <c r="Q447" s="145">
        <v>0</v>
      </c>
      <c r="R447" s="145">
        <f t="shared" si="22"/>
        <v>0</v>
      </c>
      <c r="S447" s="145">
        <v>0</v>
      </c>
      <c r="T447" s="146">
        <f t="shared" si="23"/>
        <v>0</v>
      </c>
      <c r="AR447" s="147" t="s">
        <v>232</v>
      </c>
      <c r="AT447" s="147" t="s">
        <v>130</v>
      </c>
      <c r="AU447" s="147" t="s">
        <v>135</v>
      </c>
      <c r="AY447" s="16" t="s">
        <v>128</v>
      </c>
      <c r="BE447" s="148">
        <f t="shared" si="24"/>
        <v>0</v>
      </c>
      <c r="BF447" s="148">
        <f t="shared" si="25"/>
        <v>0</v>
      </c>
      <c r="BG447" s="148">
        <f t="shared" si="26"/>
        <v>0</v>
      </c>
      <c r="BH447" s="148">
        <f t="shared" si="27"/>
        <v>0</v>
      </c>
      <c r="BI447" s="148">
        <f t="shared" si="28"/>
        <v>0</v>
      </c>
      <c r="BJ447" s="16" t="s">
        <v>135</v>
      </c>
      <c r="BK447" s="148">
        <f t="shared" si="29"/>
        <v>0</v>
      </c>
      <c r="BL447" s="16" t="s">
        <v>232</v>
      </c>
      <c r="BM447" s="147" t="s">
        <v>679</v>
      </c>
    </row>
    <row r="448" spans="2:65" s="1" customFormat="1" ht="24.15" customHeight="1">
      <c r="B448" s="31"/>
      <c r="C448" s="171" t="s">
        <v>680</v>
      </c>
      <c r="D448" s="171" t="s">
        <v>357</v>
      </c>
      <c r="E448" s="172" t="s">
        <v>681</v>
      </c>
      <c r="F448" s="173" t="s">
        <v>682</v>
      </c>
      <c r="G448" s="174" t="s">
        <v>230</v>
      </c>
      <c r="H448" s="175">
        <v>5</v>
      </c>
      <c r="I448" s="176"/>
      <c r="J448" s="177">
        <f t="shared" si="20"/>
        <v>0</v>
      </c>
      <c r="K448" s="178"/>
      <c r="L448" s="179"/>
      <c r="M448" s="180" t="s">
        <v>1</v>
      </c>
      <c r="N448" s="181" t="s">
        <v>40</v>
      </c>
      <c r="P448" s="145">
        <f t="shared" si="21"/>
        <v>0</v>
      </c>
      <c r="Q448" s="145">
        <v>1E-3</v>
      </c>
      <c r="R448" s="145">
        <f t="shared" si="22"/>
        <v>5.0000000000000001E-3</v>
      </c>
      <c r="S448" s="145">
        <v>0</v>
      </c>
      <c r="T448" s="146">
        <f t="shared" si="23"/>
        <v>0</v>
      </c>
      <c r="AR448" s="147" t="s">
        <v>319</v>
      </c>
      <c r="AT448" s="147" t="s">
        <v>357</v>
      </c>
      <c r="AU448" s="147" t="s">
        <v>135</v>
      </c>
      <c r="AY448" s="16" t="s">
        <v>128</v>
      </c>
      <c r="BE448" s="148">
        <f t="shared" si="24"/>
        <v>0</v>
      </c>
      <c r="BF448" s="148">
        <f t="shared" si="25"/>
        <v>0</v>
      </c>
      <c r="BG448" s="148">
        <f t="shared" si="26"/>
        <v>0</v>
      </c>
      <c r="BH448" s="148">
        <f t="shared" si="27"/>
        <v>0</v>
      </c>
      <c r="BI448" s="148">
        <f t="shared" si="28"/>
        <v>0</v>
      </c>
      <c r="BJ448" s="16" t="s">
        <v>135</v>
      </c>
      <c r="BK448" s="148">
        <f t="shared" si="29"/>
        <v>0</v>
      </c>
      <c r="BL448" s="16" t="s">
        <v>232</v>
      </c>
      <c r="BM448" s="147" t="s">
        <v>683</v>
      </c>
    </row>
    <row r="449" spans="2:65" s="1" customFormat="1" ht="24.15" customHeight="1">
      <c r="B449" s="31"/>
      <c r="C449" s="171" t="s">
        <v>684</v>
      </c>
      <c r="D449" s="171" t="s">
        <v>357</v>
      </c>
      <c r="E449" s="172" t="s">
        <v>685</v>
      </c>
      <c r="F449" s="173" t="s">
        <v>686</v>
      </c>
      <c r="G449" s="174" t="s">
        <v>230</v>
      </c>
      <c r="H449" s="175">
        <v>5</v>
      </c>
      <c r="I449" s="176"/>
      <c r="J449" s="177">
        <f t="shared" si="20"/>
        <v>0</v>
      </c>
      <c r="K449" s="178"/>
      <c r="L449" s="179"/>
      <c r="M449" s="180" t="s">
        <v>1</v>
      </c>
      <c r="N449" s="181" t="s">
        <v>40</v>
      </c>
      <c r="P449" s="145">
        <f t="shared" si="21"/>
        <v>0</v>
      </c>
      <c r="Q449" s="145">
        <v>2.5000000000000001E-2</v>
      </c>
      <c r="R449" s="145">
        <f t="shared" si="22"/>
        <v>0.125</v>
      </c>
      <c r="S449" s="145">
        <v>0</v>
      </c>
      <c r="T449" s="146">
        <f t="shared" si="23"/>
        <v>0</v>
      </c>
      <c r="AR449" s="147" t="s">
        <v>319</v>
      </c>
      <c r="AT449" s="147" t="s">
        <v>357</v>
      </c>
      <c r="AU449" s="147" t="s">
        <v>135</v>
      </c>
      <c r="AY449" s="16" t="s">
        <v>128</v>
      </c>
      <c r="BE449" s="148">
        <f t="shared" si="24"/>
        <v>0</v>
      </c>
      <c r="BF449" s="148">
        <f t="shared" si="25"/>
        <v>0</v>
      </c>
      <c r="BG449" s="148">
        <f t="shared" si="26"/>
        <v>0</v>
      </c>
      <c r="BH449" s="148">
        <f t="shared" si="27"/>
        <v>0</v>
      </c>
      <c r="BI449" s="148">
        <f t="shared" si="28"/>
        <v>0</v>
      </c>
      <c r="BJ449" s="16" t="s">
        <v>135</v>
      </c>
      <c r="BK449" s="148">
        <f t="shared" si="29"/>
        <v>0</v>
      </c>
      <c r="BL449" s="16" t="s">
        <v>232</v>
      </c>
      <c r="BM449" s="147" t="s">
        <v>687</v>
      </c>
    </row>
    <row r="450" spans="2:65" s="1" customFormat="1" ht="33" customHeight="1">
      <c r="B450" s="31"/>
      <c r="C450" s="135" t="s">
        <v>688</v>
      </c>
      <c r="D450" s="135" t="s">
        <v>130</v>
      </c>
      <c r="E450" s="136" t="s">
        <v>689</v>
      </c>
      <c r="F450" s="137" t="s">
        <v>690</v>
      </c>
      <c r="G450" s="138" t="s">
        <v>230</v>
      </c>
      <c r="H450" s="139">
        <v>1</v>
      </c>
      <c r="I450" s="140"/>
      <c r="J450" s="141">
        <f t="shared" si="20"/>
        <v>0</v>
      </c>
      <c r="K450" s="142"/>
      <c r="L450" s="31"/>
      <c r="M450" s="143" t="s">
        <v>1</v>
      </c>
      <c r="N450" s="144" t="s">
        <v>40</v>
      </c>
      <c r="P450" s="145">
        <f t="shared" si="21"/>
        <v>0</v>
      </c>
      <c r="Q450" s="145">
        <v>6.1600000000000007E-5</v>
      </c>
      <c r="R450" s="145">
        <f t="shared" si="22"/>
        <v>6.1600000000000007E-5</v>
      </c>
      <c r="S450" s="145">
        <v>0</v>
      </c>
      <c r="T450" s="146">
        <f t="shared" si="23"/>
        <v>0</v>
      </c>
      <c r="AR450" s="147" t="s">
        <v>232</v>
      </c>
      <c r="AT450" s="147" t="s">
        <v>130</v>
      </c>
      <c r="AU450" s="147" t="s">
        <v>135</v>
      </c>
      <c r="AY450" s="16" t="s">
        <v>128</v>
      </c>
      <c r="BE450" s="148">
        <f t="shared" si="24"/>
        <v>0</v>
      </c>
      <c r="BF450" s="148">
        <f t="shared" si="25"/>
        <v>0</v>
      </c>
      <c r="BG450" s="148">
        <f t="shared" si="26"/>
        <v>0</v>
      </c>
      <c r="BH450" s="148">
        <f t="shared" si="27"/>
        <v>0</v>
      </c>
      <c r="BI450" s="148">
        <f t="shared" si="28"/>
        <v>0</v>
      </c>
      <c r="BJ450" s="16" t="s">
        <v>135</v>
      </c>
      <c r="BK450" s="148">
        <f t="shared" si="29"/>
        <v>0</v>
      </c>
      <c r="BL450" s="16" t="s">
        <v>232</v>
      </c>
      <c r="BM450" s="147" t="s">
        <v>691</v>
      </c>
    </row>
    <row r="451" spans="2:65" s="1" customFormat="1" ht="24.15" customHeight="1">
      <c r="B451" s="31"/>
      <c r="C451" s="171" t="s">
        <v>692</v>
      </c>
      <c r="D451" s="171" t="s">
        <v>357</v>
      </c>
      <c r="E451" s="172" t="s">
        <v>693</v>
      </c>
      <c r="F451" s="173" t="s">
        <v>694</v>
      </c>
      <c r="G451" s="174" t="s">
        <v>230</v>
      </c>
      <c r="H451" s="175">
        <v>1</v>
      </c>
      <c r="I451" s="176"/>
      <c r="J451" s="177">
        <f t="shared" si="20"/>
        <v>0</v>
      </c>
      <c r="K451" s="178"/>
      <c r="L451" s="179"/>
      <c r="M451" s="180" t="s">
        <v>1</v>
      </c>
      <c r="N451" s="181" t="s">
        <v>40</v>
      </c>
      <c r="P451" s="145">
        <f t="shared" si="21"/>
        <v>0</v>
      </c>
      <c r="Q451" s="145">
        <v>3.73E-2</v>
      </c>
      <c r="R451" s="145">
        <f t="shared" si="22"/>
        <v>3.73E-2</v>
      </c>
      <c r="S451" s="145">
        <v>0</v>
      </c>
      <c r="T451" s="146">
        <f t="shared" si="23"/>
        <v>0</v>
      </c>
      <c r="AR451" s="147" t="s">
        <v>319</v>
      </c>
      <c r="AT451" s="147" t="s">
        <v>357</v>
      </c>
      <c r="AU451" s="147" t="s">
        <v>135</v>
      </c>
      <c r="AY451" s="16" t="s">
        <v>128</v>
      </c>
      <c r="BE451" s="148">
        <f t="shared" si="24"/>
        <v>0</v>
      </c>
      <c r="BF451" s="148">
        <f t="shared" si="25"/>
        <v>0</v>
      </c>
      <c r="BG451" s="148">
        <f t="shared" si="26"/>
        <v>0</v>
      </c>
      <c r="BH451" s="148">
        <f t="shared" si="27"/>
        <v>0</v>
      </c>
      <c r="BI451" s="148">
        <f t="shared" si="28"/>
        <v>0</v>
      </c>
      <c r="BJ451" s="16" t="s">
        <v>135</v>
      </c>
      <c r="BK451" s="148">
        <f t="shared" si="29"/>
        <v>0</v>
      </c>
      <c r="BL451" s="16" t="s">
        <v>232</v>
      </c>
      <c r="BM451" s="147" t="s">
        <v>695</v>
      </c>
    </row>
    <row r="452" spans="2:65" s="1" customFormat="1" ht="37.85" customHeight="1">
      <c r="B452" s="31"/>
      <c r="C452" s="171" t="s">
        <v>696</v>
      </c>
      <c r="D452" s="171" t="s">
        <v>357</v>
      </c>
      <c r="E452" s="172" t="s">
        <v>697</v>
      </c>
      <c r="F452" s="173" t="s">
        <v>698</v>
      </c>
      <c r="G452" s="174" t="s">
        <v>230</v>
      </c>
      <c r="H452" s="175">
        <v>1</v>
      </c>
      <c r="I452" s="176"/>
      <c r="J452" s="177">
        <f t="shared" si="20"/>
        <v>0</v>
      </c>
      <c r="K452" s="178"/>
      <c r="L452" s="179"/>
      <c r="M452" s="180" t="s">
        <v>1</v>
      </c>
      <c r="N452" s="181" t="s">
        <v>40</v>
      </c>
      <c r="P452" s="145">
        <f t="shared" si="21"/>
        <v>0</v>
      </c>
      <c r="Q452" s="145">
        <v>5.9300000000000004E-3</v>
      </c>
      <c r="R452" s="145">
        <f t="shared" si="22"/>
        <v>5.9300000000000004E-3</v>
      </c>
      <c r="S452" s="145">
        <v>0</v>
      </c>
      <c r="T452" s="146">
        <f t="shared" si="23"/>
        <v>0</v>
      </c>
      <c r="AR452" s="147" t="s">
        <v>319</v>
      </c>
      <c r="AT452" s="147" t="s">
        <v>357</v>
      </c>
      <c r="AU452" s="147" t="s">
        <v>135</v>
      </c>
      <c r="AY452" s="16" t="s">
        <v>128</v>
      </c>
      <c r="BE452" s="148">
        <f t="shared" si="24"/>
        <v>0</v>
      </c>
      <c r="BF452" s="148">
        <f t="shared" si="25"/>
        <v>0</v>
      </c>
      <c r="BG452" s="148">
        <f t="shared" si="26"/>
        <v>0</v>
      </c>
      <c r="BH452" s="148">
        <f t="shared" si="27"/>
        <v>0</v>
      </c>
      <c r="BI452" s="148">
        <f t="shared" si="28"/>
        <v>0</v>
      </c>
      <c r="BJ452" s="16" t="s">
        <v>135</v>
      </c>
      <c r="BK452" s="148">
        <f t="shared" si="29"/>
        <v>0</v>
      </c>
      <c r="BL452" s="16" t="s">
        <v>232</v>
      </c>
      <c r="BM452" s="147" t="s">
        <v>699</v>
      </c>
    </row>
    <row r="453" spans="2:65" s="1" customFormat="1" ht="24.15" customHeight="1">
      <c r="B453" s="31"/>
      <c r="C453" s="171" t="s">
        <v>700</v>
      </c>
      <c r="D453" s="171" t="s">
        <v>357</v>
      </c>
      <c r="E453" s="172" t="s">
        <v>701</v>
      </c>
      <c r="F453" s="173" t="s">
        <v>702</v>
      </c>
      <c r="G453" s="174" t="s">
        <v>230</v>
      </c>
      <c r="H453" s="175">
        <v>1</v>
      </c>
      <c r="I453" s="176"/>
      <c r="J453" s="177">
        <f t="shared" si="20"/>
        <v>0</v>
      </c>
      <c r="K453" s="178"/>
      <c r="L453" s="179"/>
      <c r="M453" s="180" t="s">
        <v>1</v>
      </c>
      <c r="N453" s="181" t="s">
        <v>40</v>
      </c>
      <c r="P453" s="145">
        <f t="shared" si="21"/>
        <v>0</v>
      </c>
      <c r="Q453" s="145">
        <v>1.0399999999999999E-3</v>
      </c>
      <c r="R453" s="145">
        <f t="shared" si="22"/>
        <v>1.0399999999999999E-3</v>
      </c>
      <c r="S453" s="145">
        <v>0</v>
      </c>
      <c r="T453" s="146">
        <f t="shared" si="23"/>
        <v>0</v>
      </c>
      <c r="AR453" s="147" t="s">
        <v>319</v>
      </c>
      <c r="AT453" s="147" t="s">
        <v>357</v>
      </c>
      <c r="AU453" s="147" t="s">
        <v>135</v>
      </c>
      <c r="AY453" s="16" t="s">
        <v>128</v>
      </c>
      <c r="BE453" s="148">
        <f t="shared" si="24"/>
        <v>0</v>
      </c>
      <c r="BF453" s="148">
        <f t="shared" si="25"/>
        <v>0</v>
      </c>
      <c r="BG453" s="148">
        <f t="shared" si="26"/>
        <v>0</v>
      </c>
      <c r="BH453" s="148">
        <f t="shared" si="27"/>
        <v>0</v>
      </c>
      <c r="BI453" s="148">
        <f t="shared" si="28"/>
        <v>0</v>
      </c>
      <c r="BJ453" s="16" t="s">
        <v>135</v>
      </c>
      <c r="BK453" s="148">
        <f t="shared" si="29"/>
        <v>0</v>
      </c>
      <c r="BL453" s="16" t="s">
        <v>232</v>
      </c>
      <c r="BM453" s="147" t="s">
        <v>703</v>
      </c>
    </row>
    <row r="454" spans="2:65" s="1" customFormat="1" ht="21.75" customHeight="1">
      <c r="B454" s="31"/>
      <c r="C454" s="135" t="s">
        <v>704</v>
      </c>
      <c r="D454" s="135" t="s">
        <v>130</v>
      </c>
      <c r="E454" s="136" t="s">
        <v>705</v>
      </c>
      <c r="F454" s="137" t="s">
        <v>706</v>
      </c>
      <c r="G454" s="138" t="s">
        <v>230</v>
      </c>
      <c r="H454" s="139">
        <v>5</v>
      </c>
      <c r="I454" s="140"/>
      <c r="J454" s="141">
        <f t="shared" si="20"/>
        <v>0</v>
      </c>
      <c r="K454" s="142"/>
      <c r="L454" s="31"/>
      <c r="M454" s="143" t="s">
        <v>1</v>
      </c>
      <c r="N454" s="144" t="s">
        <v>40</v>
      </c>
      <c r="P454" s="145">
        <f t="shared" si="21"/>
        <v>0</v>
      </c>
      <c r="Q454" s="145">
        <v>4.5399999999999998E-4</v>
      </c>
      <c r="R454" s="145">
        <f t="shared" si="22"/>
        <v>2.2699999999999999E-3</v>
      </c>
      <c r="S454" s="145">
        <v>0</v>
      </c>
      <c r="T454" s="146">
        <f t="shared" si="23"/>
        <v>0</v>
      </c>
      <c r="AR454" s="147" t="s">
        <v>232</v>
      </c>
      <c r="AT454" s="147" t="s">
        <v>130</v>
      </c>
      <c r="AU454" s="147" t="s">
        <v>135</v>
      </c>
      <c r="AY454" s="16" t="s">
        <v>128</v>
      </c>
      <c r="BE454" s="148">
        <f t="shared" si="24"/>
        <v>0</v>
      </c>
      <c r="BF454" s="148">
        <f t="shared" si="25"/>
        <v>0</v>
      </c>
      <c r="BG454" s="148">
        <f t="shared" si="26"/>
        <v>0</v>
      </c>
      <c r="BH454" s="148">
        <f t="shared" si="27"/>
        <v>0</v>
      </c>
      <c r="BI454" s="148">
        <f t="shared" si="28"/>
        <v>0</v>
      </c>
      <c r="BJ454" s="16" t="s">
        <v>135</v>
      </c>
      <c r="BK454" s="148">
        <f t="shared" si="29"/>
        <v>0</v>
      </c>
      <c r="BL454" s="16" t="s">
        <v>232</v>
      </c>
      <c r="BM454" s="147" t="s">
        <v>707</v>
      </c>
    </row>
    <row r="455" spans="2:65" s="1" customFormat="1" ht="44.25" customHeight="1">
      <c r="B455" s="31"/>
      <c r="C455" s="171" t="s">
        <v>708</v>
      </c>
      <c r="D455" s="171" t="s">
        <v>357</v>
      </c>
      <c r="E455" s="172" t="s">
        <v>709</v>
      </c>
      <c r="F455" s="173" t="s">
        <v>710</v>
      </c>
      <c r="G455" s="174" t="s">
        <v>230</v>
      </c>
      <c r="H455" s="175">
        <v>5</v>
      </c>
      <c r="I455" s="176"/>
      <c r="J455" s="177">
        <f t="shared" si="20"/>
        <v>0</v>
      </c>
      <c r="K455" s="178"/>
      <c r="L455" s="179"/>
      <c r="M455" s="180" t="s">
        <v>1</v>
      </c>
      <c r="N455" s="181" t="s">
        <v>40</v>
      </c>
      <c r="P455" s="145">
        <f t="shared" si="21"/>
        <v>0</v>
      </c>
      <c r="Q455" s="145">
        <v>1.4999999999999999E-2</v>
      </c>
      <c r="R455" s="145">
        <f t="shared" si="22"/>
        <v>7.4999999999999997E-2</v>
      </c>
      <c r="S455" s="145">
        <v>0</v>
      </c>
      <c r="T455" s="146">
        <f t="shared" si="23"/>
        <v>0</v>
      </c>
      <c r="AR455" s="147" t="s">
        <v>319</v>
      </c>
      <c r="AT455" s="147" t="s">
        <v>357</v>
      </c>
      <c r="AU455" s="147" t="s">
        <v>135</v>
      </c>
      <c r="AY455" s="16" t="s">
        <v>128</v>
      </c>
      <c r="BE455" s="148">
        <f t="shared" si="24"/>
        <v>0</v>
      </c>
      <c r="BF455" s="148">
        <f t="shared" si="25"/>
        <v>0</v>
      </c>
      <c r="BG455" s="148">
        <f t="shared" si="26"/>
        <v>0</v>
      </c>
      <c r="BH455" s="148">
        <f t="shared" si="27"/>
        <v>0</v>
      </c>
      <c r="BI455" s="148">
        <f t="shared" si="28"/>
        <v>0</v>
      </c>
      <c r="BJ455" s="16" t="s">
        <v>135</v>
      </c>
      <c r="BK455" s="148">
        <f t="shared" si="29"/>
        <v>0</v>
      </c>
      <c r="BL455" s="16" t="s">
        <v>232</v>
      </c>
      <c r="BM455" s="147" t="s">
        <v>711</v>
      </c>
    </row>
    <row r="456" spans="2:65" s="1" customFormat="1" ht="24.15" customHeight="1">
      <c r="B456" s="31"/>
      <c r="C456" s="135" t="s">
        <v>712</v>
      </c>
      <c r="D456" s="135" t="s">
        <v>130</v>
      </c>
      <c r="E456" s="136" t="s">
        <v>713</v>
      </c>
      <c r="F456" s="137" t="s">
        <v>714</v>
      </c>
      <c r="G456" s="138" t="s">
        <v>181</v>
      </c>
      <c r="H456" s="139">
        <v>0.75600000000000001</v>
      </c>
      <c r="I456" s="140"/>
      <c r="J456" s="141">
        <f t="shared" si="20"/>
        <v>0</v>
      </c>
      <c r="K456" s="142"/>
      <c r="L456" s="31"/>
      <c r="M456" s="143" t="s">
        <v>1</v>
      </c>
      <c r="N456" s="144" t="s">
        <v>40</v>
      </c>
      <c r="P456" s="145">
        <f t="shared" si="21"/>
        <v>0</v>
      </c>
      <c r="Q456" s="145">
        <v>0</v>
      </c>
      <c r="R456" s="145">
        <f t="shared" si="22"/>
        <v>0</v>
      </c>
      <c r="S456" s="145">
        <v>0</v>
      </c>
      <c r="T456" s="146">
        <f t="shared" si="23"/>
        <v>0</v>
      </c>
      <c r="AR456" s="147" t="s">
        <v>232</v>
      </c>
      <c r="AT456" s="147" t="s">
        <v>130</v>
      </c>
      <c r="AU456" s="147" t="s">
        <v>135</v>
      </c>
      <c r="AY456" s="16" t="s">
        <v>128</v>
      </c>
      <c r="BE456" s="148">
        <f t="shared" si="24"/>
        <v>0</v>
      </c>
      <c r="BF456" s="148">
        <f t="shared" si="25"/>
        <v>0</v>
      </c>
      <c r="BG456" s="148">
        <f t="shared" si="26"/>
        <v>0</v>
      </c>
      <c r="BH456" s="148">
        <f t="shared" si="27"/>
        <v>0</v>
      </c>
      <c r="BI456" s="148">
        <f t="shared" si="28"/>
        <v>0</v>
      </c>
      <c r="BJ456" s="16" t="s">
        <v>135</v>
      </c>
      <c r="BK456" s="148">
        <f t="shared" si="29"/>
        <v>0</v>
      </c>
      <c r="BL456" s="16" t="s">
        <v>232</v>
      </c>
      <c r="BM456" s="147" t="s">
        <v>715</v>
      </c>
    </row>
    <row r="457" spans="2:65" s="11" customFormat="1" ht="22.85" customHeight="1">
      <c r="B457" s="124"/>
      <c r="D457" s="125" t="s">
        <v>73</v>
      </c>
      <c r="E457" s="133" t="s">
        <v>716</v>
      </c>
      <c r="F457" s="133" t="s">
        <v>717</v>
      </c>
      <c r="I457" s="127"/>
      <c r="J457" s="134">
        <f>BK457</f>
        <v>0</v>
      </c>
      <c r="L457" s="124"/>
      <c r="M457" s="128"/>
      <c r="P457" s="129">
        <f>SUM(P458:P469)</f>
        <v>0</v>
      </c>
      <c r="R457" s="129">
        <f>SUM(R458:R469)</f>
        <v>1.7447772500000001</v>
      </c>
      <c r="T457" s="130">
        <f>SUM(T458:T469)</f>
        <v>0</v>
      </c>
      <c r="AR457" s="125" t="s">
        <v>135</v>
      </c>
      <c r="AT457" s="131" t="s">
        <v>73</v>
      </c>
      <c r="AU457" s="131" t="s">
        <v>82</v>
      </c>
      <c r="AY457" s="125" t="s">
        <v>128</v>
      </c>
      <c r="BK457" s="132">
        <f>SUM(BK458:BK469)</f>
        <v>0</v>
      </c>
    </row>
    <row r="458" spans="2:65" s="1" customFormat="1" ht="24.15" customHeight="1">
      <c r="B458" s="31"/>
      <c r="C458" s="135" t="s">
        <v>718</v>
      </c>
      <c r="D458" s="135" t="s">
        <v>130</v>
      </c>
      <c r="E458" s="136" t="s">
        <v>719</v>
      </c>
      <c r="F458" s="137" t="s">
        <v>720</v>
      </c>
      <c r="G458" s="138" t="s">
        <v>171</v>
      </c>
      <c r="H458" s="139">
        <v>62.116</v>
      </c>
      <c r="I458" s="140"/>
      <c r="J458" s="141">
        <f>ROUND(I458*H458,2)</f>
        <v>0</v>
      </c>
      <c r="K458" s="142"/>
      <c r="L458" s="31"/>
      <c r="M458" s="143" t="s">
        <v>1</v>
      </c>
      <c r="N458" s="144" t="s">
        <v>40</v>
      </c>
      <c r="P458" s="145">
        <f>O458*H458</f>
        <v>0</v>
      </c>
      <c r="Q458" s="145">
        <v>3.5500000000000002E-3</v>
      </c>
      <c r="R458" s="145">
        <f>Q458*H458</f>
        <v>0.22051180000000001</v>
      </c>
      <c r="S458" s="145">
        <v>0</v>
      </c>
      <c r="T458" s="146">
        <f>S458*H458</f>
        <v>0</v>
      </c>
      <c r="AR458" s="147" t="s">
        <v>232</v>
      </c>
      <c r="AT458" s="147" t="s">
        <v>130</v>
      </c>
      <c r="AU458" s="147" t="s">
        <v>135</v>
      </c>
      <c r="AY458" s="16" t="s">
        <v>128</v>
      </c>
      <c r="BE458" s="148">
        <f>IF(N458="základná",J458,0)</f>
        <v>0</v>
      </c>
      <c r="BF458" s="148">
        <f>IF(N458="znížená",J458,0)</f>
        <v>0</v>
      </c>
      <c r="BG458" s="148">
        <f>IF(N458="zákl. prenesená",J458,0)</f>
        <v>0</v>
      </c>
      <c r="BH458" s="148">
        <f>IF(N458="zníž. prenesená",J458,0)</f>
        <v>0</v>
      </c>
      <c r="BI458" s="148">
        <f>IF(N458="nulová",J458,0)</f>
        <v>0</v>
      </c>
      <c r="BJ458" s="16" t="s">
        <v>135</v>
      </c>
      <c r="BK458" s="148">
        <f>ROUND(I458*H458,2)</f>
        <v>0</v>
      </c>
      <c r="BL458" s="16" t="s">
        <v>232</v>
      </c>
      <c r="BM458" s="147" t="s">
        <v>721</v>
      </c>
    </row>
    <row r="459" spans="2:65" s="12" customFormat="1">
      <c r="B459" s="149"/>
      <c r="D459" s="150" t="s">
        <v>137</v>
      </c>
      <c r="E459" s="151" t="s">
        <v>1</v>
      </c>
      <c r="F459" s="152" t="s">
        <v>375</v>
      </c>
      <c r="H459" s="153">
        <v>16.05</v>
      </c>
      <c r="I459" s="154"/>
      <c r="L459" s="149"/>
      <c r="M459" s="155"/>
      <c r="T459" s="156"/>
      <c r="AT459" s="151" t="s">
        <v>137</v>
      </c>
      <c r="AU459" s="151" t="s">
        <v>135</v>
      </c>
      <c r="AV459" s="12" t="s">
        <v>135</v>
      </c>
      <c r="AW459" s="12" t="s">
        <v>31</v>
      </c>
      <c r="AX459" s="12" t="s">
        <v>74</v>
      </c>
      <c r="AY459" s="151" t="s">
        <v>128</v>
      </c>
    </row>
    <row r="460" spans="2:65" s="12" customFormat="1">
      <c r="B460" s="149"/>
      <c r="D460" s="150" t="s">
        <v>137</v>
      </c>
      <c r="E460" s="151" t="s">
        <v>1</v>
      </c>
      <c r="F460" s="152" t="s">
        <v>376</v>
      </c>
      <c r="H460" s="153">
        <v>4</v>
      </c>
      <c r="I460" s="154"/>
      <c r="L460" s="149"/>
      <c r="M460" s="155"/>
      <c r="T460" s="156"/>
      <c r="AT460" s="151" t="s">
        <v>137</v>
      </c>
      <c r="AU460" s="151" t="s">
        <v>135</v>
      </c>
      <c r="AV460" s="12" t="s">
        <v>135</v>
      </c>
      <c r="AW460" s="12" t="s">
        <v>31</v>
      </c>
      <c r="AX460" s="12" t="s">
        <v>74</v>
      </c>
      <c r="AY460" s="151" t="s">
        <v>128</v>
      </c>
    </row>
    <row r="461" spans="2:65" s="12" customFormat="1">
      <c r="B461" s="149"/>
      <c r="D461" s="150" t="s">
        <v>137</v>
      </c>
      <c r="E461" s="151" t="s">
        <v>1</v>
      </c>
      <c r="F461" s="152" t="s">
        <v>377</v>
      </c>
      <c r="H461" s="153">
        <v>16.666</v>
      </c>
      <c r="I461" s="154"/>
      <c r="L461" s="149"/>
      <c r="M461" s="155"/>
      <c r="T461" s="156"/>
      <c r="AT461" s="151" t="s">
        <v>137</v>
      </c>
      <c r="AU461" s="151" t="s">
        <v>135</v>
      </c>
      <c r="AV461" s="12" t="s">
        <v>135</v>
      </c>
      <c r="AW461" s="12" t="s">
        <v>31</v>
      </c>
      <c r="AX461" s="12" t="s">
        <v>74</v>
      </c>
      <c r="AY461" s="151" t="s">
        <v>128</v>
      </c>
    </row>
    <row r="462" spans="2:65" s="12" customFormat="1">
      <c r="B462" s="149"/>
      <c r="D462" s="150" t="s">
        <v>137</v>
      </c>
      <c r="E462" s="151" t="s">
        <v>1</v>
      </c>
      <c r="F462" s="152" t="s">
        <v>378</v>
      </c>
      <c r="H462" s="153">
        <v>9.9600000000000009</v>
      </c>
      <c r="I462" s="154"/>
      <c r="L462" s="149"/>
      <c r="M462" s="155"/>
      <c r="T462" s="156"/>
      <c r="AT462" s="151" t="s">
        <v>137</v>
      </c>
      <c r="AU462" s="151" t="s">
        <v>135</v>
      </c>
      <c r="AV462" s="12" t="s">
        <v>135</v>
      </c>
      <c r="AW462" s="12" t="s">
        <v>31</v>
      </c>
      <c r="AX462" s="12" t="s">
        <v>74</v>
      </c>
      <c r="AY462" s="151" t="s">
        <v>128</v>
      </c>
    </row>
    <row r="463" spans="2:65" s="14" customFormat="1">
      <c r="B463" s="164"/>
      <c r="D463" s="150" t="s">
        <v>137</v>
      </c>
      <c r="E463" s="165" t="s">
        <v>1</v>
      </c>
      <c r="F463" s="166" t="s">
        <v>218</v>
      </c>
      <c r="H463" s="167">
        <v>46.676000000000002</v>
      </c>
      <c r="I463" s="168"/>
      <c r="L463" s="164"/>
      <c r="M463" s="169"/>
      <c r="T463" s="170"/>
      <c r="AT463" s="165" t="s">
        <v>137</v>
      </c>
      <c r="AU463" s="165" t="s">
        <v>135</v>
      </c>
      <c r="AV463" s="14" t="s">
        <v>147</v>
      </c>
      <c r="AW463" s="14" t="s">
        <v>31</v>
      </c>
      <c r="AX463" s="14" t="s">
        <v>74</v>
      </c>
      <c r="AY463" s="165" t="s">
        <v>128</v>
      </c>
    </row>
    <row r="464" spans="2:65" s="12" customFormat="1">
      <c r="B464" s="149"/>
      <c r="D464" s="150" t="s">
        <v>137</v>
      </c>
      <c r="E464" s="151" t="s">
        <v>1</v>
      </c>
      <c r="F464" s="152" t="s">
        <v>405</v>
      </c>
      <c r="H464" s="153">
        <v>10.54</v>
      </c>
      <c r="I464" s="154"/>
      <c r="L464" s="149"/>
      <c r="M464" s="155"/>
      <c r="T464" s="156"/>
      <c r="AT464" s="151" t="s">
        <v>137</v>
      </c>
      <c r="AU464" s="151" t="s">
        <v>135</v>
      </c>
      <c r="AV464" s="12" t="s">
        <v>135</v>
      </c>
      <c r="AW464" s="12" t="s">
        <v>31</v>
      </c>
      <c r="AX464" s="12" t="s">
        <v>74</v>
      </c>
      <c r="AY464" s="151" t="s">
        <v>128</v>
      </c>
    </row>
    <row r="465" spans="2:65" s="12" customFormat="1">
      <c r="B465" s="149"/>
      <c r="D465" s="150" t="s">
        <v>137</v>
      </c>
      <c r="E465" s="151" t="s">
        <v>1</v>
      </c>
      <c r="F465" s="152" t="s">
        <v>406</v>
      </c>
      <c r="H465" s="153">
        <v>4.9000000000000004</v>
      </c>
      <c r="I465" s="154"/>
      <c r="L465" s="149"/>
      <c r="M465" s="155"/>
      <c r="T465" s="156"/>
      <c r="AT465" s="151" t="s">
        <v>137</v>
      </c>
      <c r="AU465" s="151" t="s">
        <v>135</v>
      </c>
      <c r="AV465" s="12" t="s">
        <v>135</v>
      </c>
      <c r="AW465" s="12" t="s">
        <v>31</v>
      </c>
      <c r="AX465" s="12" t="s">
        <v>74</v>
      </c>
      <c r="AY465" s="151" t="s">
        <v>128</v>
      </c>
    </row>
    <row r="466" spans="2:65" s="14" customFormat="1">
      <c r="B466" s="164"/>
      <c r="D466" s="150" t="s">
        <v>137</v>
      </c>
      <c r="E466" s="165" t="s">
        <v>1</v>
      </c>
      <c r="F466" s="166" t="s">
        <v>218</v>
      </c>
      <c r="H466" s="167">
        <v>15.44</v>
      </c>
      <c r="I466" s="168"/>
      <c r="L466" s="164"/>
      <c r="M466" s="169"/>
      <c r="T466" s="170"/>
      <c r="AT466" s="165" t="s">
        <v>137</v>
      </c>
      <c r="AU466" s="165" t="s">
        <v>135</v>
      </c>
      <c r="AV466" s="14" t="s">
        <v>147</v>
      </c>
      <c r="AW466" s="14" t="s">
        <v>31</v>
      </c>
      <c r="AX466" s="14" t="s">
        <v>74</v>
      </c>
      <c r="AY466" s="165" t="s">
        <v>128</v>
      </c>
    </row>
    <row r="467" spans="2:65" s="13" customFormat="1">
      <c r="B467" s="157"/>
      <c r="D467" s="150" t="s">
        <v>137</v>
      </c>
      <c r="E467" s="158" t="s">
        <v>1</v>
      </c>
      <c r="F467" s="159" t="s">
        <v>146</v>
      </c>
      <c r="H467" s="160">
        <v>62.116</v>
      </c>
      <c r="I467" s="161"/>
      <c r="L467" s="157"/>
      <c r="M467" s="162"/>
      <c r="T467" s="163"/>
      <c r="AT467" s="158" t="s">
        <v>137</v>
      </c>
      <c r="AU467" s="158" t="s">
        <v>135</v>
      </c>
      <c r="AV467" s="13" t="s">
        <v>134</v>
      </c>
      <c r="AW467" s="13" t="s">
        <v>31</v>
      </c>
      <c r="AX467" s="13" t="s">
        <v>82</v>
      </c>
      <c r="AY467" s="158" t="s">
        <v>128</v>
      </c>
    </row>
    <row r="468" spans="2:65" s="1" customFormat="1" ht="24.15" customHeight="1">
      <c r="B468" s="31"/>
      <c r="C468" s="171" t="s">
        <v>722</v>
      </c>
      <c r="D468" s="171" t="s">
        <v>357</v>
      </c>
      <c r="E468" s="172" t="s">
        <v>723</v>
      </c>
      <c r="F468" s="173" t="s">
        <v>724</v>
      </c>
      <c r="G468" s="174" t="s">
        <v>171</v>
      </c>
      <c r="H468" s="175">
        <v>65.843000000000004</v>
      </c>
      <c r="I468" s="176"/>
      <c r="J468" s="177">
        <f>ROUND(I468*H468,2)</f>
        <v>0</v>
      </c>
      <c r="K468" s="178"/>
      <c r="L468" s="179"/>
      <c r="M468" s="180" t="s">
        <v>1</v>
      </c>
      <c r="N468" s="181" t="s">
        <v>40</v>
      </c>
      <c r="P468" s="145">
        <f>O468*H468</f>
        <v>0</v>
      </c>
      <c r="Q468" s="145">
        <v>2.315E-2</v>
      </c>
      <c r="R468" s="145">
        <f>Q468*H468</f>
        <v>1.5242654500000001</v>
      </c>
      <c r="S468" s="145">
        <v>0</v>
      </c>
      <c r="T468" s="146">
        <f>S468*H468</f>
        <v>0</v>
      </c>
      <c r="AR468" s="147" t="s">
        <v>319</v>
      </c>
      <c r="AT468" s="147" t="s">
        <v>357</v>
      </c>
      <c r="AU468" s="147" t="s">
        <v>135</v>
      </c>
      <c r="AY468" s="16" t="s">
        <v>128</v>
      </c>
      <c r="BE468" s="148">
        <f>IF(N468="základná",J468,0)</f>
        <v>0</v>
      </c>
      <c r="BF468" s="148">
        <f>IF(N468="znížená",J468,0)</f>
        <v>0</v>
      </c>
      <c r="BG468" s="148">
        <f>IF(N468="zákl. prenesená",J468,0)</f>
        <v>0</v>
      </c>
      <c r="BH468" s="148">
        <f>IF(N468="zníž. prenesená",J468,0)</f>
        <v>0</v>
      </c>
      <c r="BI468" s="148">
        <f>IF(N468="nulová",J468,0)</f>
        <v>0</v>
      </c>
      <c r="BJ468" s="16" t="s">
        <v>135</v>
      </c>
      <c r="BK468" s="148">
        <f>ROUND(I468*H468,2)</f>
        <v>0</v>
      </c>
      <c r="BL468" s="16" t="s">
        <v>232</v>
      </c>
      <c r="BM468" s="147" t="s">
        <v>725</v>
      </c>
    </row>
    <row r="469" spans="2:65" s="12" customFormat="1">
      <c r="B469" s="149"/>
      <c r="D469" s="150" t="s">
        <v>137</v>
      </c>
      <c r="F469" s="152" t="s">
        <v>726</v>
      </c>
      <c r="H469" s="153">
        <v>65.843000000000004</v>
      </c>
      <c r="I469" s="154"/>
      <c r="L469" s="149"/>
      <c r="M469" s="155"/>
      <c r="T469" s="156"/>
      <c r="AT469" s="151" t="s">
        <v>137</v>
      </c>
      <c r="AU469" s="151" t="s">
        <v>135</v>
      </c>
      <c r="AV469" s="12" t="s">
        <v>135</v>
      </c>
      <c r="AW469" s="12" t="s">
        <v>4</v>
      </c>
      <c r="AX469" s="12" t="s">
        <v>82</v>
      </c>
      <c r="AY469" s="151" t="s">
        <v>128</v>
      </c>
    </row>
    <row r="470" spans="2:65" s="11" customFormat="1" ht="22.85" customHeight="1">
      <c r="B470" s="124"/>
      <c r="D470" s="125" t="s">
        <v>73</v>
      </c>
      <c r="E470" s="133" t="s">
        <v>727</v>
      </c>
      <c r="F470" s="133" t="s">
        <v>728</v>
      </c>
      <c r="I470" s="127"/>
      <c r="J470" s="134">
        <f>BK470</f>
        <v>0</v>
      </c>
      <c r="L470" s="124"/>
      <c r="M470" s="128"/>
      <c r="P470" s="129">
        <f>SUM(P471:P482)</f>
        <v>0</v>
      </c>
      <c r="R470" s="129">
        <f>SUM(R471:R482)</f>
        <v>0.18365327999999997</v>
      </c>
      <c r="T470" s="130">
        <f>SUM(T471:T482)</f>
        <v>0</v>
      </c>
      <c r="AR470" s="125" t="s">
        <v>135</v>
      </c>
      <c r="AT470" s="131" t="s">
        <v>73</v>
      </c>
      <c r="AU470" s="131" t="s">
        <v>82</v>
      </c>
      <c r="AY470" s="125" t="s">
        <v>128</v>
      </c>
      <c r="BK470" s="132">
        <f>SUM(BK471:BK482)</f>
        <v>0</v>
      </c>
    </row>
    <row r="471" spans="2:65" s="1" customFormat="1" ht="24.15" customHeight="1">
      <c r="B471" s="31"/>
      <c r="C471" s="135" t="s">
        <v>729</v>
      </c>
      <c r="D471" s="135" t="s">
        <v>130</v>
      </c>
      <c r="E471" s="136" t="s">
        <v>730</v>
      </c>
      <c r="F471" s="137" t="s">
        <v>731</v>
      </c>
      <c r="G471" s="138" t="s">
        <v>171</v>
      </c>
      <c r="H471" s="139">
        <v>28.22</v>
      </c>
      <c r="I471" s="140"/>
      <c r="J471" s="141">
        <f>ROUND(I471*H471,2)</f>
        <v>0</v>
      </c>
      <c r="K471" s="142"/>
      <c r="L471" s="31"/>
      <c r="M471" s="143" t="s">
        <v>1</v>
      </c>
      <c r="N471" s="144" t="s">
        <v>40</v>
      </c>
      <c r="P471" s="145">
        <f>O471*H471</f>
        <v>0</v>
      </c>
      <c r="Q471" s="145">
        <v>2.0000000000000002E-5</v>
      </c>
      <c r="R471" s="145">
        <f>Q471*H471</f>
        <v>5.6440000000000006E-4</v>
      </c>
      <c r="S471" s="145">
        <v>0</v>
      </c>
      <c r="T471" s="146">
        <f>S471*H471</f>
        <v>0</v>
      </c>
      <c r="AR471" s="147" t="s">
        <v>232</v>
      </c>
      <c r="AT471" s="147" t="s">
        <v>130</v>
      </c>
      <c r="AU471" s="147" t="s">
        <v>135</v>
      </c>
      <c r="AY471" s="16" t="s">
        <v>128</v>
      </c>
      <c r="BE471" s="148">
        <f>IF(N471="základná",J471,0)</f>
        <v>0</v>
      </c>
      <c r="BF471" s="148">
        <f>IF(N471="znížená",J471,0)</f>
        <v>0</v>
      </c>
      <c r="BG471" s="148">
        <f>IF(N471="zákl. prenesená",J471,0)</f>
        <v>0</v>
      </c>
      <c r="BH471" s="148">
        <f>IF(N471="zníž. prenesená",J471,0)</f>
        <v>0</v>
      </c>
      <c r="BI471" s="148">
        <f>IF(N471="nulová",J471,0)</f>
        <v>0</v>
      </c>
      <c r="BJ471" s="16" t="s">
        <v>135</v>
      </c>
      <c r="BK471" s="148">
        <f>ROUND(I471*H471,2)</f>
        <v>0</v>
      </c>
      <c r="BL471" s="16" t="s">
        <v>232</v>
      </c>
      <c r="BM471" s="147" t="s">
        <v>732</v>
      </c>
    </row>
    <row r="472" spans="2:65" s="12" customFormat="1">
      <c r="B472" s="149"/>
      <c r="D472" s="150" t="s">
        <v>137</v>
      </c>
      <c r="E472" s="151" t="s">
        <v>1</v>
      </c>
      <c r="F472" s="152" t="s">
        <v>407</v>
      </c>
      <c r="H472" s="153">
        <v>14.555999999999999</v>
      </c>
      <c r="I472" s="154"/>
      <c r="L472" s="149"/>
      <c r="M472" s="155"/>
      <c r="T472" s="156"/>
      <c r="AT472" s="151" t="s">
        <v>137</v>
      </c>
      <c r="AU472" s="151" t="s">
        <v>135</v>
      </c>
      <c r="AV472" s="12" t="s">
        <v>135</v>
      </c>
      <c r="AW472" s="12" t="s">
        <v>31</v>
      </c>
      <c r="AX472" s="12" t="s">
        <v>74</v>
      </c>
      <c r="AY472" s="151" t="s">
        <v>128</v>
      </c>
    </row>
    <row r="473" spans="2:65" s="12" customFormat="1">
      <c r="B473" s="149"/>
      <c r="D473" s="150" t="s">
        <v>137</v>
      </c>
      <c r="E473" s="151" t="s">
        <v>1</v>
      </c>
      <c r="F473" s="152" t="s">
        <v>408</v>
      </c>
      <c r="H473" s="153">
        <v>13.664</v>
      </c>
      <c r="I473" s="154"/>
      <c r="L473" s="149"/>
      <c r="M473" s="155"/>
      <c r="T473" s="156"/>
      <c r="AT473" s="151" t="s">
        <v>137</v>
      </c>
      <c r="AU473" s="151" t="s">
        <v>135</v>
      </c>
      <c r="AV473" s="12" t="s">
        <v>135</v>
      </c>
      <c r="AW473" s="12" t="s">
        <v>31</v>
      </c>
      <c r="AX473" s="12" t="s">
        <v>74</v>
      </c>
      <c r="AY473" s="151" t="s">
        <v>128</v>
      </c>
    </row>
    <row r="474" spans="2:65" s="13" customFormat="1">
      <c r="B474" s="157"/>
      <c r="D474" s="150" t="s">
        <v>137</v>
      </c>
      <c r="E474" s="158" t="s">
        <v>1</v>
      </c>
      <c r="F474" s="159" t="s">
        <v>146</v>
      </c>
      <c r="H474" s="160">
        <v>28.22</v>
      </c>
      <c r="I474" s="161"/>
      <c r="L474" s="157"/>
      <c r="M474" s="162"/>
      <c r="T474" s="163"/>
      <c r="AT474" s="158" t="s">
        <v>137</v>
      </c>
      <c r="AU474" s="158" t="s">
        <v>135</v>
      </c>
      <c r="AV474" s="13" t="s">
        <v>134</v>
      </c>
      <c r="AW474" s="13" t="s">
        <v>31</v>
      </c>
      <c r="AX474" s="13" t="s">
        <v>82</v>
      </c>
      <c r="AY474" s="158" t="s">
        <v>128</v>
      </c>
    </row>
    <row r="475" spans="2:65" s="1" customFormat="1" ht="16.5" customHeight="1">
      <c r="B475" s="31"/>
      <c r="C475" s="171" t="s">
        <v>733</v>
      </c>
      <c r="D475" s="171" t="s">
        <v>357</v>
      </c>
      <c r="E475" s="172" t="s">
        <v>734</v>
      </c>
      <c r="F475" s="173" t="s">
        <v>735</v>
      </c>
      <c r="G475" s="174" t="s">
        <v>171</v>
      </c>
      <c r="H475" s="175">
        <v>28.783999999999999</v>
      </c>
      <c r="I475" s="176"/>
      <c r="J475" s="177">
        <f>ROUND(I475*H475,2)</f>
        <v>0</v>
      </c>
      <c r="K475" s="178"/>
      <c r="L475" s="179"/>
      <c r="M475" s="180" t="s">
        <v>1</v>
      </c>
      <c r="N475" s="181" t="s">
        <v>40</v>
      </c>
      <c r="P475" s="145">
        <f>O475*H475</f>
        <v>0</v>
      </c>
      <c r="Q475" s="145">
        <v>6.28E-3</v>
      </c>
      <c r="R475" s="145">
        <f>Q475*H475</f>
        <v>0.18076351999999998</v>
      </c>
      <c r="S475" s="145">
        <v>0</v>
      </c>
      <c r="T475" s="146">
        <f>S475*H475</f>
        <v>0</v>
      </c>
      <c r="AR475" s="147" t="s">
        <v>319</v>
      </c>
      <c r="AT475" s="147" t="s">
        <v>357</v>
      </c>
      <c r="AU475" s="147" t="s">
        <v>135</v>
      </c>
      <c r="AY475" s="16" t="s">
        <v>128</v>
      </c>
      <c r="BE475" s="148">
        <f>IF(N475="základná",J475,0)</f>
        <v>0</v>
      </c>
      <c r="BF475" s="148">
        <f>IF(N475="znížená",J475,0)</f>
        <v>0</v>
      </c>
      <c r="BG475" s="148">
        <f>IF(N475="zákl. prenesená",J475,0)</f>
        <v>0</v>
      </c>
      <c r="BH475" s="148">
        <f>IF(N475="zníž. prenesená",J475,0)</f>
        <v>0</v>
      </c>
      <c r="BI475" s="148">
        <f>IF(N475="nulová",J475,0)</f>
        <v>0</v>
      </c>
      <c r="BJ475" s="16" t="s">
        <v>135</v>
      </c>
      <c r="BK475" s="148">
        <f>ROUND(I475*H475,2)</f>
        <v>0</v>
      </c>
      <c r="BL475" s="16" t="s">
        <v>232</v>
      </c>
      <c r="BM475" s="147" t="s">
        <v>736</v>
      </c>
    </row>
    <row r="476" spans="2:65" s="12" customFormat="1">
      <c r="B476" s="149"/>
      <c r="D476" s="150" t="s">
        <v>137</v>
      </c>
      <c r="F476" s="152" t="s">
        <v>737</v>
      </c>
      <c r="H476" s="153">
        <v>28.783999999999999</v>
      </c>
      <c r="I476" s="154"/>
      <c r="L476" s="149"/>
      <c r="M476" s="155"/>
      <c r="T476" s="156"/>
      <c r="AT476" s="151" t="s">
        <v>137</v>
      </c>
      <c r="AU476" s="151" t="s">
        <v>135</v>
      </c>
      <c r="AV476" s="12" t="s">
        <v>135</v>
      </c>
      <c r="AW476" s="12" t="s">
        <v>4</v>
      </c>
      <c r="AX476" s="12" t="s">
        <v>82</v>
      </c>
      <c r="AY476" s="151" t="s">
        <v>128</v>
      </c>
    </row>
    <row r="477" spans="2:65" s="1" customFormat="1" ht="24.15" customHeight="1">
      <c r="B477" s="31"/>
      <c r="C477" s="135" t="s">
        <v>738</v>
      </c>
      <c r="D477" s="135" t="s">
        <v>130</v>
      </c>
      <c r="E477" s="136" t="s">
        <v>739</v>
      </c>
      <c r="F477" s="137" t="s">
        <v>740</v>
      </c>
      <c r="G477" s="138" t="s">
        <v>171</v>
      </c>
      <c r="H477" s="139">
        <v>28.22</v>
      </c>
      <c r="I477" s="140"/>
      <c r="J477" s="141">
        <f>ROUND(I477*H477,2)</f>
        <v>0</v>
      </c>
      <c r="K477" s="142"/>
      <c r="L477" s="31"/>
      <c r="M477" s="143" t="s">
        <v>1</v>
      </c>
      <c r="N477" s="144" t="s">
        <v>40</v>
      </c>
      <c r="P477" s="145">
        <f>O477*H477</f>
        <v>0</v>
      </c>
      <c r="Q477" s="145">
        <v>0</v>
      </c>
      <c r="R477" s="145">
        <f>Q477*H477</f>
        <v>0</v>
      </c>
      <c r="S477" s="145">
        <v>0</v>
      </c>
      <c r="T477" s="146">
        <f>S477*H477</f>
        <v>0</v>
      </c>
      <c r="AR477" s="147" t="s">
        <v>232</v>
      </c>
      <c r="AT477" s="147" t="s">
        <v>130</v>
      </c>
      <c r="AU477" s="147" t="s">
        <v>135</v>
      </c>
      <c r="AY477" s="16" t="s">
        <v>128</v>
      </c>
      <c r="BE477" s="148">
        <f>IF(N477="základná",J477,0)</f>
        <v>0</v>
      </c>
      <c r="BF477" s="148">
        <f>IF(N477="znížená",J477,0)</f>
        <v>0</v>
      </c>
      <c r="BG477" s="148">
        <f>IF(N477="zákl. prenesená",J477,0)</f>
        <v>0</v>
      </c>
      <c r="BH477" s="148">
        <f>IF(N477="zníž. prenesená",J477,0)</f>
        <v>0</v>
      </c>
      <c r="BI477" s="148">
        <f>IF(N477="nulová",J477,0)</f>
        <v>0</v>
      </c>
      <c r="BJ477" s="16" t="s">
        <v>135</v>
      </c>
      <c r="BK477" s="148">
        <f>ROUND(I477*H477,2)</f>
        <v>0</v>
      </c>
      <c r="BL477" s="16" t="s">
        <v>232</v>
      </c>
      <c r="BM477" s="147" t="s">
        <v>741</v>
      </c>
    </row>
    <row r="478" spans="2:65" s="12" customFormat="1">
      <c r="B478" s="149"/>
      <c r="D478" s="150" t="s">
        <v>137</v>
      </c>
      <c r="E478" s="151" t="s">
        <v>1</v>
      </c>
      <c r="F478" s="152" t="s">
        <v>407</v>
      </c>
      <c r="H478" s="153">
        <v>14.555999999999999</v>
      </c>
      <c r="I478" s="154"/>
      <c r="L478" s="149"/>
      <c r="M478" s="155"/>
      <c r="T478" s="156"/>
      <c r="AT478" s="151" t="s">
        <v>137</v>
      </c>
      <c r="AU478" s="151" t="s">
        <v>135</v>
      </c>
      <c r="AV478" s="12" t="s">
        <v>135</v>
      </c>
      <c r="AW478" s="12" t="s">
        <v>31</v>
      </c>
      <c r="AX478" s="12" t="s">
        <v>74</v>
      </c>
      <c r="AY478" s="151" t="s">
        <v>128</v>
      </c>
    </row>
    <row r="479" spans="2:65" s="12" customFormat="1">
      <c r="B479" s="149"/>
      <c r="D479" s="150" t="s">
        <v>137</v>
      </c>
      <c r="E479" s="151" t="s">
        <v>1</v>
      </c>
      <c r="F479" s="152" t="s">
        <v>408</v>
      </c>
      <c r="H479" s="153">
        <v>13.664</v>
      </c>
      <c r="I479" s="154"/>
      <c r="L479" s="149"/>
      <c r="M479" s="155"/>
      <c r="T479" s="156"/>
      <c r="AT479" s="151" t="s">
        <v>137</v>
      </c>
      <c r="AU479" s="151" t="s">
        <v>135</v>
      </c>
      <c r="AV479" s="12" t="s">
        <v>135</v>
      </c>
      <c r="AW479" s="12" t="s">
        <v>31</v>
      </c>
      <c r="AX479" s="12" t="s">
        <v>74</v>
      </c>
      <c r="AY479" s="151" t="s">
        <v>128</v>
      </c>
    </row>
    <row r="480" spans="2:65" s="13" customFormat="1">
      <c r="B480" s="157"/>
      <c r="D480" s="150" t="s">
        <v>137</v>
      </c>
      <c r="E480" s="158" t="s">
        <v>1</v>
      </c>
      <c r="F480" s="159" t="s">
        <v>146</v>
      </c>
      <c r="H480" s="160">
        <v>28.22</v>
      </c>
      <c r="I480" s="161"/>
      <c r="L480" s="157"/>
      <c r="M480" s="162"/>
      <c r="T480" s="163"/>
      <c r="AT480" s="158" t="s">
        <v>137</v>
      </c>
      <c r="AU480" s="158" t="s">
        <v>135</v>
      </c>
      <c r="AV480" s="13" t="s">
        <v>134</v>
      </c>
      <c r="AW480" s="13" t="s">
        <v>31</v>
      </c>
      <c r="AX480" s="13" t="s">
        <v>82</v>
      </c>
      <c r="AY480" s="158" t="s">
        <v>128</v>
      </c>
    </row>
    <row r="481" spans="2:65" s="1" customFormat="1" ht="24.15" customHeight="1">
      <c r="B481" s="31"/>
      <c r="C481" s="171" t="s">
        <v>742</v>
      </c>
      <c r="D481" s="171" t="s">
        <v>357</v>
      </c>
      <c r="E481" s="172" t="s">
        <v>743</v>
      </c>
      <c r="F481" s="173" t="s">
        <v>744</v>
      </c>
      <c r="G481" s="174" t="s">
        <v>171</v>
      </c>
      <c r="H481" s="175">
        <v>29.067</v>
      </c>
      <c r="I481" s="176"/>
      <c r="J481" s="177">
        <f>ROUND(I481*H481,2)</f>
        <v>0</v>
      </c>
      <c r="K481" s="178"/>
      <c r="L481" s="179"/>
      <c r="M481" s="180" t="s">
        <v>1</v>
      </c>
      <c r="N481" s="181" t="s">
        <v>40</v>
      </c>
      <c r="P481" s="145">
        <f>O481*H481</f>
        <v>0</v>
      </c>
      <c r="Q481" s="145">
        <v>8.0000000000000007E-5</v>
      </c>
      <c r="R481" s="145">
        <f>Q481*H481</f>
        <v>2.3253600000000003E-3</v>
      </c>
      <c r="S481" s="145">
        <v>0</v>
      </c>
      <c r="T481" s="146">
        <f>S481*H481</f>
        <v>0</v>
      </c>
      <c r="AR481" s="147" t="s">
        <v>319</v>
      </c>
      <c r="AT481" s="147" t="s">
        <v>357</v>
      </c>
      <c r="AU481" s="147" t="s">
        <v>135</v>
      </c>
      <c r="AY481" s="16" t="s">
        <v>128</v>
      </c>
      <c r="BE481" s="148">
        <f>IF(N481="základná",J481,0)</f>
        <v>0</v>
      </c>
      <c r="BF481" s="148">
        <f>IF(N481="znížená",J481,0)</f>
        <v>0</v>
      </c>
      <c r="BG481" s="148">
        <f>IF(N481="zákl. prenesená",J481,0)</f>
        <v>0</v>
      </c>
      <c r="BH481" s="148">
        <f>IF(N481="zníž. prenesená",J481,0)</f>
        <v>0</v>
      </c>
      <c r="BI481" s="148">
        <f>IF(N481="nulová",J481,0)</f>
        <v>0</v>
      </c>
      <c r="BJ481" s="16" t="s">
        <v>135</v>
      </c>
      <c r="BK481" s="148">
        <f>ROUND(I481*H481,2)</f>
        <v>0</v>
      </c>
      <c r="BL481" s="16" t="s">
        <v>232</v>
      </c>
      <c r="BM481" s="147" t="s">
        <v>745</v>
      </c>
    </row>
    <row r="482" spans="2:65" s="12" customFormat="1">
      <c r="B482" s="149"/>
      <c r="D482" s="150" t="s">
        <v>137</v>
      </c>
      <c r="F482" s="152" t="s">
        <v>746</v>
      </c>
      <c r="H482" s="153">
        <v>29.067</v>
      </c>
      <c r="I482" s="154"/>
      <c r="L482" s="149"/>
      <c r="M482" s="155"/>
      <c r="T482" s="156"/>
      <c r="AT482" s="151" t="s">
        <v>137</v>
      </c>
      <c r="AU482" s="151" t="s">
        <v>135</v>
      </c>
      <c r="AV482" s="12" t="s">
        <v>135</v>
      </c>
      <c r="AW482" s="12" t="s">
        <v>4</v>
      </c>
      <c r="AX482" s="12" t="s">
        <v>82</v>
      </c>
      <c r="AY482" s="151" t="s">
        <v>128</v>
      </c>
    </row>
    <row r="483" spans="2:65" s="11" customFormat="1" ht="22.85" customHeight="1">
      <c r="B483" s="124"/>
      <c r="D483" s="125" t="s">
        <v>73</v>
      </c>
      <c r="E483" s="133" t="s">
        <v>747</v>
      </c>
      <c r="F483" s="133" t="s">
        <v>748</v>
      </c>
      <c r="I483" s="127"/>
      <c r="J483" s="134">
        <f>BK483</f>
        <v>0</v>
      </c>
      <c r="L483" s="124"/>
      <c r="M483" s="128"/>
      <c r="P483" s="129">
        <f>SUM(P484:P490)</f>
        <v>0</v>
      </c>
      <c r="R483" s="129">
        <f>SUM(R484:R490)</f>
        <v>0.71988591999999996</v>
      </c>
      <c r="T483" s="130">
        <f>SUM(T484:T490)</f>
        <v>0</v>
      </c>
      <c r="AR483" s="125" t="s">
        <v>135</v>
      </c>
      <c r="AT483" s="131" t="s">
        <v>73</v>
      </c>
      <c r="AU483" s="131" t="s">
        <v>82</v>
      </c>
      <c r="AY483" s="125" t="s">
        <v>128</v>
      </c>
      <c r="BK483" s="132">
        <f>SUM(BK484:BK490)</f>
        <v>0</v>
      </c>
    </row>
    <row r="484" spans="2:65" s="1" customFormat="1" ht="33" customHeight="1">
      <c r="B484" s="31"/>
      <c r="C484" s="135" t="s">
        <v>749</v>
      </c>
      <c r="D484" s="135" t="s">
        <v>130</v>
      </c>
      <c r="E484" s="136" t="s">
        <v>750</v>
      </c>
      <c r="F484" s="137" t="s">
        <v>751</v>
      </c>
      <c r="G484" s="138" t="s">
        <v>171</v>
      </c>
      <c r="H484" s="139">
        <v>31.6</v>
      </c>
      <c r="I484" s="140"/>
      <c r="J484" s="141">
        <f>ROUND(I484*H484,2)</f>
        <v>0</v>
      </c>
      <c r="K484" s="142"/>
      <c r="L484" s="31"/>
      <c r="M484" s="143" t="s">
        <v>1</v>
      </c>
      <c r="N484" s="144" t="s">
        <v>40</v>
      </c>
      <c r="P484" s="145">
        <f>O484*H484</f>
        <v>0</v>
      </c>
      <c r="Q484" s="145">
        <v>3.15E-3</v>
      </c>
      <c r="R484" s="145">
        <f>Q484*H484</f>
        <v>9.9540000000000003E-2</v>
      </c>
      <c r="S484" s="145">
        <v>0</v>
      </c>
      <c r="T484" s="146">
        <f>S484*H484</f>
        <v>0</v>
      </c>
      <c r="AR484" s="147" t="s">
        <v>232</v>
      </c>
      <c r="AT484" s="147" t="s">
        <v>130</v>
      </c>
      <c r="AU484" s="147" t="s">
        <v>135</v>
      </c>
      <c r="AY484" s="16" t="s">
        <v>128</v>
      </c>
      <c r="BE484" s="148">
        <f>IF(N484="základná",J484,0)</f>
        <v>0</v>
      </c>
      <c r="BF484" s="148">
        <f>IF(N484="znížená",J484,0)</f>
        <v>0</v>
      </c>
      <c r="BG484" s="148">
        <f>IF(N484="zákl. prenesená",J484,0)</f>
        <v>0</v>
      </c>
      <c r="BH484" s="148">
        <f>IF(N484="zníž. prenesená",J484,0)</f>
        <v>0</v>
      </c>
      <c r="BI484" s="148">
        <f>IF(N484="nulová",J484,0)</f>
        <v>0</v>
      </c>
      <c r="BJ484" s="16" t="s">
        <v>135</v>
      </c>
      <c r="BK484" s="148">
        <f>ROUND(I484*H484,2)</f>
        <v>0</v>
      </c>
      <c r="BL484" s="16" t="s">
        <v>232</v>
      </c>
      <c r="BM484" s="147" t="s">
        <v>752</v>
      </c>
    </row>
    <row r="485" spans="2:65" s="12" customFormat="1">
      <c r="B485" s="149"/>
      <c r="D485" s="150" t="s">
        <v>137</v>
      </c>
      <c r="E485" s="151" t="s">
        <v>1</v>
      </c>
      <c r="F485" s="152" t="s">
        <v>753</v>
      </c>
      <c r="H485" s="153">
        <v>14.8</v>
      </c>
      <c r="I485" s="154"/>
      <c r="L485" s="149"/>
      <c r="M485" s="155"/>
      <c r="T485" s="156"/>
      <c r="AT485" s="151" t="s">
        <v>137</v>
      </c>
      <c r="AU485" s="151" t="s">
        <v>135</v>
      </c>
      <c r="AV485" s="12" t="s">
        <v>135</v>
      </c>
      <c r="AW485" s="12" t="s">
        <v>31</v>
      </c>
      <c r="AX485" s="12" t="s">
        <v>74</v>
      </c>
      <c r="AY485" s="151" t="s">
        <v>128</v>
      </c>
    </row>
    <row r="486" spans="2:65" s="12" customFormat="1">
      <c r="B486" s="149"/>
      <c r="D486" s="150" t="s">
        <v>137</v>
      </c>
      <c r="E486" s="151" t="s">
        <v>1</v>
      </c>
      <c r="F486" s="152" t="s">
        <v>754</v>
      </c>
      <c r="H486" s="153">
        <v>16.8</v>
      </c>
      <c r="I486" s="154"/>
      <c r="L486" s="149"/>
      <c r="M486" s="155"/>
      <c r="T486" s="156"/>
      <c r="AT486" s="151" t="s">
        <v>137</v>
      </c>
      <c r="AU486" s="151" t="s">
        <v>135</v>
      </c>
      <c r="AV486" s="12" t="s">
        <v>135</v>
      </c>
      <c r="AW486" s="12" t="s">
        <v>31</v>
      </c>
      <c r="AX486" s="12" t="s">
        <v>74</v>
      </c>
      <c r="AY486" s="151" t="s">
        <v>128</v>
      </c>
    </row>
    <row r="487" spans="2:65" s="13" customFormat="1">
      <c r="B487" s="157"/>
      <c r="D487" s="150" t="s">
        <v>137</v>
      </c>
      <c r="E487" s="158" t="s">
        <v>1</v>
      </c>
      <c r="F487" s="159" t="s">
        <v>146</v>
      </c>
      <c r="H487" s="160">
        <v>31.6</v>
      </c>
      <c r="I487" s="161"/>
      <c r="L487" s="157"/>
      <c r="M487" s="162"/>
      <c r="T487" s="163"/>
      <c r="AT487" s="158" t="s">
        <v>137</v>
      </c>
      <c r="AU487" s="158" t="s">
        <v>135</v>
      </c>
      <c r="AV487" s="13" t="s">
        <v>134</v>
      </c>
      <c r="AW487" s="13" t="s">
        <v>31</v>
      </c>
      <c r="AX487" s="13" t="s">
        <v>82</v>
      </c>
      <c r="AY487" s="158" t="s">
        <v>128</v>
      </c>
    </row>
    <row r="488" spans="2:65" s="1" customFormat="1" ht="16.5" customHeight="1">
      <c r="B488" s="31"/>
      <c r="C488" s="171" t="s">
        <v>755</v>
      </c>
      <c r="D488" s="171" t="s">
        <v>357</v>
      </c>
      <c r="E488" s="172" t="s">
        <v>756</v>
      </c>
      <c r="F488" s="173" t="s">
        <v>757</v>
      </c>
      <c r="G488" s="174" t="s">
        <v>171</v>
      </c>
      <c r="H488" s="175">
        <v>33.496000000000002</v>
      </c>
      <c r="I488" s="176"/>
      <c r="J488" s="177">
        <f>ROUND(I488*H488,2)</f>
        <v>0</v>
      </c>
      <c r="K488" s="178"/>
      <c r="L488" s="179"/>
      <c r="M488" s="180" t="s">
        <v>1</v>
      </c>
      <c r="N488" s="181" t="s">
        <v>40</v>
      </c>
      <c r="P488" s="145">
        <f>O488*H488</f>
        <v>0</v>
      </c>
      <c r="Q488" s="145">
        <v>1.8519999999999998E-2</v>
      </c>
      <c r="R488" s="145">
        <f>Q488*H488</f>
        <v>0.62034592</v>
      </c>
      <c r="S488" s="145">
        <v>0</v>
      </c>
      <c r="T488" s="146">
        <f>S488*H488</f>
        <v>0</v>
      </c>
      <c r="AR488" s="147" t="s">
        <v>319</v>
      </c>
      <c r="AT488" s="147" t="s">
        <v>357</v>
      </c>
      <c r="AU488" s="147" t="s">
        <v>135</v>
      </c>
      <c r="AY488" s="16" t="s">
        <v>128</v>
      </c>
      <c r="BE488" s="148">
        <f>IF(N488="základná",J488,0)</f>
        <v>0</v>
      </c>
      <c r="BF488" s="148">
        <f>IF(N488="znížená",J488,0)</f>
        <v>0</v>
      </c>
      <c r="BG488" s="148">
        <f>IF(N488="zákl. prenesená",J488,0)</f>
        <v>0</v>
      </c>
      <c r="BH488" s="148">
        <f>IF(N488="zníž. prenesená",J488,0)</f>
        <v>0</v>
      </c>
      <c r="BI488" s="148">
        <f>IF(N488="nulová",J488,0)</f>
        <v>0</v>
      </c>
      <c r="BJ488" s="16" t="s">
        <v>135</v>
      </c>
      <c r="BK488" s="148">
        <f>ROUND(I488*H488,2)</f>
        <v>0</v>
      </c>
      <c r="BL488" s="16" t="s">
        <v>232</v>
      </c>
      <c r="BM488" s="147" t="s">
        <v>758</v>
      </c>
    </row>
    <row r="489" spans="2:65" s="12" customFormat="1">
      <c r="B489" s="149"/>
      <c r="D489" s="150" t="s">
        <v>137</v>
      </c>
      <c r="F489" s="152" t="s">
        <v>759</v>
      </c>
      <c r="H489" s="153">
        <v>33.496000000000002</v>
      </c>
      <c r="I489" s="154"/>
      <c r="L489" s="149"/>
      <c r="M489" s="155"/>
      <c r="T489" s="156"/>
      <c r="AT489" s="151" t="s">
        <v>137</v>
      </c>
      <c r="AU489" s="151" t="s">
        <v>135</v>
      </c>
      <c r="AV489" s="12" t="s">
        <v>135</v>
      </c>
      <c r="AW489" s="12" t="s">
        <v>4</v>
      </c>
      <c r="AX489" s="12" t="s">
        <v>82</v>
      </c>
      <c r="AY489" s="151" t="s">
        <v>128</v>
      </c>
    </row>
    <row r="490" spans="2:65" s="1" customFormat="1" ht="24.15" customHeight="1">
      <c r="B490" s="31"/>
      <c r="C490" s="135" t="s">
        <v>760</v>
      </c>
      <c r="D490" s="135" t="s">
        <v>130</v>
      </c>
      <c r="E490" s="136" t="s">
        <v>761</v>
      </c>
      <c r="F490" s="137" t="s">
        <v>762</v>
      </c>
      <c r="G490" s="138" t="s">
        <v>181</v>
      </c>
      <c r="H490" s="139">
        <v>0.72</v>
      </c>
      <c r="I490" s="140"/>
      <c r="J490" s="141">
        <f>ROUND(I490*H490,2)</f>
        <v>0</v>
      </c>
      <c r="K490" s="142"/>
      <c r="L490" s="31"/>
      <c r="M490" s="143" t="s">
        <v>1</v>
      </c>
      <c r="N490" s="144" t="s">
        <v>40</v>
      </c>
      <c r="P490" s="145">
        <f>O490*H490</f>
        <v>0</v>
      </c>
      <c r="Q490" s="145">
        <v>0</v>
      </c>
      <c r="R490" s="145">
        <f>Q490*H490</f>
        <v>0</v>
      </c>
      <c r="S490" s="145">
        <v>0</v>
      </c>
      <c r="T490" s="146">
        <f>S490*H490</f>
        <v>0</v>
      </c>
      <c r="AR490" s="147" t="s">
        <v>232</v>
      </c>
      <c r="AT490" s="147" t="s">
        <v>130</v>
      </c>
      <c r="AU490" s="147" t="s">
        <v>135</v>
      </c>
      <c r="AY490" s="16" t="s">
        <v>128</v>
      </c>
      <c r="BE490" s="148">
        <f>IF(N490="základná",J490,0)</f>
        <v>0</v>
      </c>
      <c r="BF490" s="148">
        <f>IF(N490="znížená",J490,0)</f>
        <v>0</v>
      </c>
      <c r="BG490" s="148">
        <f>IF(N490="zákl. prenesená",J490,0)</f>
        <v>0</v>
      </c>
      <c r="BH490" s="148">
        <f>IF(N490="zníž. prenesená",J490,0)</f>
        <v>0</v>
      </c>
      <c r="BI490" s="148">
        <f>IF(N490="nulová",J490,0)</f>
        <v>0</v>
      </c>
      <c r="BJ490" s="16" t="s">
        <v>135</v>
      </c>
      <c r="BK490" s="148">
        <f>ROUND(I490*H490,2)</f>
        <v>0</v>
      </c>
      <c r="BL490" s="16" t="s">
        <v>232</v>
      </c>
      <c r="BM490" s="147" t="s">
        <v>763</v>
      </c>
    </row>
    <row r="491" spans="2:65" s="11" customFormat="1" ht="22.85" customHeight="1">
      <c r="B491" s="124"/>
      <c r="D491" s="125" t="s">
        <v>73</v>
      </c>
      <c r="E491" s="133" t="s">
        <v>764</v>
      </c>
      <c r="F491" s="133" t="s">
        <v>765</v>
      </c>
      <c r="I491" s="127"/>
      <c r="J491" s="134">
        <f>BK491</f>
        <v>0</v>
      </c>
      <c r="L491" s="124"/>
      <c r="M491" s="128"/>
      <c r="P491" s="129">
        <f>SUM(P492:P498)</f>
        <v>0</v>
      </c>
      <c r="R491" s="129">
        <f>SUM(R492:R498)</f>
        <v>14.47958408</v>
      </c>
      <c r="T491" s="130">
        <f>SUM(T492:T498)</f>
        <v>0</v>
      </c>
      <c r="AR491" s="125" t="s">
        <v>135</v>
      </c>
      <c r="AT491" s="131" t="s">
        <v>73</v>
      </c>
      <c r="AU491" s="131" t="s">
        <v>82</v>
      </c>
      <c r="AY491" s="125" t="s">
        <v>128</v>
      </c>
      <c r="BK491" s="132">
        <f>SUM(BK492:BK498)</f>
        <v>0</v>
      </c>
    </row>
    <row r="492" spans="2:65" s="1" customFormat="1" ht="24.15" customHeight="1">
      <c r="B492" s="31"/>
      <c r="C492" s="135" t="s">
        <v>766</v>
      </c>
      <c r="D492" s="135" t="s">
        <v>130</v>
      </c>
      <c r="E492" s="136" t="s">
        <v>767</v>
      </c>
      <c r="F492" s="137" t="s">
        <v>768</v>
      </c>
      <c r="G492" s="138" t="s">
        <v>171</v>
      </c>
      <c r="H492" s="139">
        <v>167.33600000000001</v>
      </c>
      <c r="I492" s="140"/>
      <c r="J492" s="141">
        <f>ROUND(I492*H492,2)</f>
        <v>0</v>
      </c>
      <c r="K492" s="142"/>
      <c r="L492" s="31"/>
      <c r="M492" s="143" t="s">
        <v>1</v>
      </c>
      <c r="N492" s="144" t="s">
        <v>40</v>
      </c>
      <c r="P492" s="145">
        <f>O492*H492</f>
        <v>0</v>
      </c>
      <c r="Q492" s="145">
        <v>2.6530000000000001E-2</v>
      </c>
      <c r="R492" s="145">
        <f>Q492*H492</f>
        <v>4.4394240800000002</v>
      </c>
      <c r="S492" s="145">
        <v>0</v>
      </c>
      <c r="T492" s="146">
        <f>S492*H492</f>
        <v>0</v>
      </c>
      <c r="AR492" s="147" t="s">
        <v>232</v>
      </c>
      <c r="AT492" s="147" t="s">
        <v>130</v>
      </c>
      <c r="AU492" s="147" t="s">
        <v>135</v>
      </c>
      <c r="AY492" s="16" t="s">
        <v>128</v>
      </c>
      <c r="BE492" s="148">
        <f>IF(N492="základná",J492,0)</f>
        <v>0</v>
      </c>
      <c r="BF492" s="148">
        <f>IF(N492="znížená",J492,0)</f>
        <v>0</v>
      </c>
      <c r="BG492" s="148">
        <f>IF(N492="zákl. prenesená",J492,0)</f>
        <v>0</v>
      </c>
      <c r="BH492" s="148">
        <f>IF(N492="zníž. prenesená",J492,0)</f>
        <v>0</v>
      </c>
      <c r="BI492" s="148">
        <f>IF(N492="nulová",J492,0)</f>
        <v>0</v>
      </c>
      <c r="BJ492" s="16" t="s">
        <v>135</v>
      </c>
      <c r="BK492" s="148">
        <f>ROUND(I492*H492,2)</f>
        <v>0</v>
      </c>
      <c r="BL492" s="16" t="s">
        <v>232</v>
      </c>
      <c r="BM492" s="147" t="s">
        <v>769</v>
      </c>
    </row>
    <row r="493" spans="2:65" s="12" customFormat="1">
      <c r="B493" s="149"/>
      <c r="D493" s="150" t="s">
        <v>137</v>
      </c>
      <c r="E493" s="151" t="s">
        <v>1</v>
      </c>
      <c r="F493" s="152" t="s">
        <v>770</v>
      </c>
      <c r="H493" s="153">
        <v>196.3</v>
      </c>
      <c r="I493" s="154"/>
      <c r="L493" s="149"/>
      <c r="M493" s="155"/>
      <c r="T493" s="156"/>
      <c r="AT493" s="151" t="s">
        <v>137</v>
      </c>
      <c r="AU493" s="151" t="s">
        <v>135</v>
      </c>
      <c r="AV493" s="12" t="s">
        <v>135</v>
      </c>
      <c r="AW493" s="12" t="s">
        <v>31</v>
      </c>
      <c r="AX493" s="12" t="s">
        <v>74</v>
      </c>
      <c r="AY493" s="151" t="s">
        <v>128</v>
      </c>
    </row>
    <row r="494" spans="2:65" s="12" customFormat="1">
      <c r="B494" s="149"/>
      <c r="D494" s="150" t="s">
        <v>137</v>
      </c>
      <c r="E494" s="151" t="s">
        <v>1</v>
      </c>
      <c r="F494" s="152" t="s">
        <v>771</v>
      </c>
      <c r="H494" s="153">
        <v>-5.7510000000000003</v>
      </c>
      <c r="I494" s="154"/>
      <c r="L494" s="149"/>
      <c r="M494" s="155"/>
      <c r="T494" s="156"/>
      <c r="AT494" s="151" t="s">
        <v>137</v>
      </c>
      <c r="AU494" s="151" t="s">
        <v>135</v>
      </c>
      <c r="AV494" s="12" t="s">
        <v>135</v>
      </c>
      <c r="AW494" s="12" t="s">
        <v>31</v>
      </c>
      <c r="AX494" s="12" t="s">
        <v>74</v>
      </c>
      <c r="AY494" s="151" t="s">
        <v>128</v>
      </c>
    </row>
    <row r="495" spans="2:65" s="12" customFormat="1">
      <c r="B495" s="149"/>
      <c r="D495" s="150" t="s">
        <v>137</v>
      </c>
      <c r="E495" s="151" t="s">
        <v>1</v>
      </c>
      <c r="F495" s="152" t="s">
        <v>772</v>
      </c>
      <c r="H495" s="153">
        <v>-23.213000000000001</v>
      </c>
      <c r="I495" s="154"/>
      <c r="L495" s="149"/>
      <c r="M495" s="155"/>
      <c r="T495" s="156"/>
      <c r="AT495" s="151" t="s">
        <v>137</v>
      </c>
      <c r="AU495" s="151" t="s">
        <v>135</v>
      </c>
      <c r="AV495" s="12" t="s">
        <v>135</v>
      </c>
      <c r="AW495" s="12" t="s">
        <v>31</v>
      </c>
      <c r="AX495" s="12" t="s">
        <v>74</v>
      </c>
      <c r="AY495" s="151" t="s">
        <v>128</v>
      </c>
    </row>
    <row r="496" spans="2:65" s="13" customFormat="1">
      <c r="B496" s="157"/>
      <c r="D496" s="150" t="s">
        <v>137</v>
      </c>
      <c r="E496" s="158" t="s">
        <v>1</v>
      </c>
      <c r="F496" s="159" t="s">
        <v>146</v>
      </c>
      <c r="H496" s="160">
        <v>167.33600000000001</v>
      </c>
      <c r="I496" s="161"/>
      <c r="L496" s="157"/>
      <c r="M496" s="162"/>
      <c r="T496" s="163"/>
      <c r="AT496" s="158" t="s">
        <v>137</v>
      </c>
      <c r="AU496" s="158" t="s">
        <v>135</v>
      </c>
      <c r="AV496" s="13" t="s">
        <v>134</v>
      </c>
      <c r="AW496" s="13" t="s">
        <v>31</v>
      </c>
      <c r="AX496" s="13" t="s">
        <v>82</v>
      </c>
      <c r="AY496" s="158" t="s">
        <v>128</v>
      </c>
    </row>
    <row r="497" spans="2:65" s="1" customFormat="1" ht="24.15" customHeight="1">
      <c r="B497" s="31"/>
      <c r="C497" s="171" t="s">
        <v>773</v>
      </c>
      <c r="D497" s="171" t="s">
        <v>357</v>
      </c>
      <c r="E497" s="172" t="s">
        <v>774</v>
      </c>
      <c r="F497" s="173" t="s">
        <v>775</v>
      </c>
      <c r="G497" s="174" t="s">
        <v>171</v>
      </c>
      <c r="H497" s="175">
        <v>167.33600000000001</v>
      </c>
      <c r="I497" s="176"/>
      <c r="J497" s="177">
        <f>ROUND(I497*H497,2)</f>
        <v>0</v>
      </c>
      <c r="K497" s="178"/>
      <c r="L497" s="179"/>
      <c r="M497" s="180" t="s">
        <v>1</v>
      </c>
      <c r="N497" s="181" t="s">
        <v>40</v>
      </c>
      <c r="P497" s="145">
        <f>O497*H497</f>
        <v>0</v>
      </c>
      <c r="Q497" s="145">
        <v>0.06</v>
      </c>
      <c r="R497" s="145">
        <f>Q497*H497</f>
        <v>10.04016</v>
      </c>
      <c r="S497" s="145">
        <v>0</v>
      </c>
      <c r="T497" s="146">
        <f>S497*H497</f>
        <v>0</v>
      </c>
      <c r="AR497" s="147" t="s">
        <v>319</v>
      </c>
      <c r="AT497" s="147" t="s">
        <v>357</v>
      </c>
      <c r="AU497" s="147" t="s">
        <v>135</v>
      </c>
      <c r="AY497" s="16" t="s">
        <v>128</v>
      </c>
      <c r="BE497" s="148">
        <f>IF(N497="základná",J497,0)</f>
        <v>0</v>
      </c>
      <c r="BF497" s="148">
        <f>IF(N497="znížená",J497,0)</f>
        <v>0</v>
      </c>
      <c r="BG497" s="148">
        <f>IF(N497="zákl. prenesená",J497,0)</f>
        <v>0</v>
      </c>
      <c r="BH497" s="148">
        <f>IF(N497="zníž. prenesená",J497,0)</f>
        <v>0</v>
      </c>
      <c r="BI497" s="148">
        <f>IF(N497="nulová",J497,0)</f>
        <v>0</v>
      </c>
      <c r="BJ497" s="16" t="s">
        <v>135</v>
      </c>
      <c r="BK497" s="148">
        <f>ROUND(I497*H497,2)</f>
        <v>0</v>
      </c>
      <c r="BL497" s="16" t="s">
        <v>232</v>
      </c>
      <c r="BM497" s="147" t="s">
        <v>776</v>
      </c>
    </row>
    <row r="498" spans="2:65" s="1" customFormat="1" ht="24.15" customHeight="1">
      <c r="B498" s="31"/>
      <c r="C498" s="135" t="s">
        <v>777</v>
      </c>
      <c r="D498" s="135" t="s">
        <v>130</v>
      </c>
      <c r="E498" s="136" t="s">
        <v>778</v>
      </c>
      <c r="F498" s="137" t="s">
        <v>779</v>
      </c>
      <c r="G498" s="138" t="s">
        <v>181</v>
      </c>
      <c r="H498" s="139">
        <v>14.48</v>
      </c>
      <c r="I498" s="140"/>
      <c r="J498" s="141">
        <f>ROUND(I498*H498,2)</f>
        <v>0</v>
      </c>
      <c r="K498" s="142"/>
      <c r="L498" s="31"/>
      <c r="M498" s="143" t="s">
        <v>1</v>
      </c>
      <c r="N498" s="144" t="s">
        <v>40</v>
      </c>
      <c r="P498" s="145">
        <f>O498*H498</f>
        <v>0</v>
      </c>
      <c r="Q498" s="145">
        <v>0</v>
      </c>
      <c r="R498" s="145">
        <f>Q498*H498</f>
        <v>0</v>
      </c>
      <c r="S498" s="145">
        <v>0</v>
      </c>
      <c r="T498" s="146">
        <f>S498*H498</f>
        <v>0</v>
      </c>
      <c r="AR498" s="147" t="s">
        <v>232</v>
      </c>
      <c r="AT498" s="147" t="s">
        <v>130</v>
      </c>
      <c r="AU498" s="147" t="s">
        <v>135</v>
      </c>
      <c r="AY498" s="16" t="s">
        <v>128</v>
      </c>
      <c r="BE498" s="148">
        <f>IF(N498="základná",J498,0)</f>
        <v>0</v>
      </c>
      <c r="BF498" s="148">
        <f>IF(N498="znížená",J498,0)</f>
        <v>0</v>
      </c>
      <c r="BG498" s="148">
        <f>IF(N498="zákl. prenesená",J498,0)</f>
        <v>0</v>
      </c>
      <c r="BH498" s="148">
        <f>IF(N498="zníž. prenesená",J498,0)</f>
        <v>0</v>
      </c>
      <c r="BI498" s="148">
        <f>IF(N498="nulová",J498,0)</f>
        <v>0</v>
      </c>
      <c r="BJ498" s="16" t="s">
        <v>135</v>
      </c>
      <c r="BK498" s="148">
        <f>ROUND(I498*H498,2)</f>
        <v>0</v>
      </c>
      <c r="BL498" s="16" t="s">
        <v>232</v>
      </c>
      <c r="BM498" s="147" t="s">
        <v>780</v>
      </c>
    </row>
    <row r="499" spans="2:65" s="11" customFormat="1" ht="22.85" customHeight="1">
      <c r="B499" s="124"/>
      <c r="D499" s="125" t="s">
        <v>73</v>
      </c>
      <c r="E499" s="133" t="s">
        <v>781</v>
      </c>
      <c r="F499" s="133" t="s">
        <v>782</v>
      </c>
      <c r="I499" s="127"/>
      <c r="J499" s="134">
        <f>BK499</f>
        <v>0</v>
      </c>
      <c r="L499" s="124"/>
      <c r="M499" s="128"/>
      <c r="P499" s="129">
        <f>SUM(P500:P511)</f>
        <v>0</v>
      </c>
      <c r="R499" s="129">
        <f>SUM(R500:R511)</f>
        <v>0.16685717999999999</v>
      </c>
      <c r="T499" s="130">
        <f>SUM(T500:T511)</f>
        <v>0</v>
      </c>
      <c r="AR499" s="125" t="s">
        <v>135</v>
      </c>
      <c r="AT499" s="131" t="s">
        <v>73</v>
      </c>
      <c r="AU499" s="131" t="s">
        <v>82</v>
      </c>
      <c r="AY499" s="125" t="s">
        <v>128</v>
      </c>
      <c r="BK499" s="132">
        <f>SUM(BK500:BK511)</f>
        <v>0</v>
      </c>
    </row>
    <row r="500" spans="2:65" s="1" customFormat="1" ht="33" customHeight="1">
      <c r="B500" s="31"/>
      <c r="C500" s="135" t="s">
        <v>783</v>
      </c>
      <c r="D500" s="135" t="s">
        <v>130</v>
      </c>
      <c r="E500" s="136" t="s">
        <v>784</v>
      </c>
      <c r="F500" s="137" t="s">
        <v>785</v>
      </c>
      <c r="G500" s="138" t="s">
        <v>171</v>
      </c>
      <c r="H500" s="139">
        <v>397.279</v>
      </c>
      <c r="I500" s="140"/>
      <c r="J500" s="141">
        <f>ROUND(I500*H500,2)</f>
        <v>0</v>
      </c>
      <c r="K500" s="142"/>
      <c r="L500" s="31"/>
      <c r="M500" s="143" t="s">
        <v>1</v>
      </c>
      <c r="N500" s="144" t="s">
        <v>40</v>
      </c>
      <c r="P500" s="145">
        <f>O500*H500</f>
        <v>0</v>
      </c>
      <c r="Q500" s="145">
        <v>4.2000000000000002E-4</v>
      </c>
      <c r="R500" s="145">
        <f>Q500*H500</f>
        <v>0.16685717999999999</v>
      </c>
      <c r="S500" s="145">
        <v>0</v>
      </c>
      <c r="T500" s="146">
        <f>S500*H500</f>
        <v>0</v>
      </c>
      <c r="AR500" s="147" t="s">
        <v>232</v>
      </c>
      <c r="AT500" s="147" t="s">
        <v>130</v>
      </c>
      <c r="AU500" s="147" t="s">
        <v>135</v>
      </c>
      <c r="AY500" s="16" t="s">
        <v>128</v>
      </c>
      <c r="BE500" s="148">
        <f>IF(N500="základná",J500,0)</f>
        <v>0</v>
      </c>
      <c r="BF500" s="148">
        <f>IF(N500="znížená",J500,0)</f>
        <v>0</v>
      </c>
      <c r="BG500" s="148">
        <f>IF(N500="zákl. prenesená",J500,0)</f>
        <v>0</v>
      </c>
      <c r="BH500" s="148">
        <f>IF(N500="zníž. prenesená",J500,0)</f>
        <v>0</v>
      </c>
      <c r="BI500" s="148">
        <f>IF(N500="nulová",J500,0)</f>
        <v>0</v>
      </c>
      <c r="BJ500" s="16" t="s">
        <v>135</v>
      </c>
      <c r="BK500" s="148">
        <f>ROUND(I500*H500,2)</f>
        <v>0</v>
      </c>
      <c r="BL500" s="16" t="s">
        <v>232</v>
      </c>
      <c r="BM500" s="147" t="s">
        <v>786</v>
      </c>
    </row>
    <row r="501" spans="2:65" s="12" customFormat="1">
      <c r="B501" s="149"/>
      <c r="D501" s="150" t="s">
        <v>137</v>
      </c>
      <c r="E501" s="151" t="s">
        <v>1</v>
      </c>
      <c r="F501" s="152" t="s">
        <v>787</v>
      </c>
      <c r="H501" s="153">
        <v>78.882000000000005</v>
      </c>
      <c r="I501" s="154"/>
      <c r="L501" s="149"/>
      <c r="M501" s="155"/>
      <c r="T501" s="156"/>
      <c r="AT501" s="151" t="s">
        <v>137</v>
      </c>
      <c r="AU501" s="151" t="s">
        <v>135</v>
      </c>
      <c r="AV501" s="12" t="s">
        <v>135</v>
      </c>
      <c r="AW501" s="12" t="s">
        <v>31</v>
      </c>
      <c r="AX501" s="12" t="s">
        <v>74</v>
      </c>
      <c r="AY501" s="151" t="s">
        <v>128</v>
      </c>
    </row>
    <row r="502" spans="2:65" s="12" customFormat="1">
      <c r="B502" s="149"/>
      <c r="D502" s="150" t="s">
        <v>137</v>
      </c>
      <c r="E502" s="151" t="s">
        <v>1</v>
      </c>
      <c r="F502" s="152" t="s">
        <v>788</v>
      </c>
      <c r="H502" s="153">
        <v>14.66</v>
      </c>
      <c r="I502" s="154"/>
      <c r="L502" s="149"/>
      <c r="M502" s="155"/>
      <c r="T502" s="156"/>
      <c r="AT502" s="151" t="s">
        <v>137</v>
      </c>
      <c r="AU502" s="151" t="s">
        <v>135</v>
      </c>
      <c r="AV502" s="12" t="s">
        <v>135</v>
      </c>
      <c r="AW502" s="12" t="s">
        <v>31</v>
      </c>
      <c r="AX502" s="12" t="s">
        <v>74</v>
      </c>
      <c r="AY502" s="151" t="s">
        <v>128</v>
      </c>
    </row>
    <row r="503" spans="2:65" s="12" customFormat="1">
      <c r="B503" s="149"/>
      <c r="D503" s="150" t="s">
        <v>137</v>
      </c>
      <c r="E503" s="151" t="s">
        <v>1</v>
      </c>
      <c r="F503" s="152" t="s">
        <v>789</v>
      </c>
      <c r="H503" s="153">
        <v>60.31</v>
      </c>
      <c r="I503" s="154"/>
      <c r="L503" s="149"/>
      <c r="M503" s="155"/>
      <c r="T503" s="156"/>
      <c r="AT503" s="151" t="s">
        <v>137</v>
      </c>
      <c r="AU503" s="151" t="s">
        <v>135</v>
      </c>
      <c r="AV503" s="12" t="s">
        <v>135</v>
      </c>
      <c r="AW503" s="12" t="s">
        <v>31</v>
      </c>
      <c r="AX503" s="12" t="s">
        <v>74</v>
      </c>
      <c r="AY503" s="151" t="s">
        <v>128</v>
      </c>
    </row>
    <row r="504" spans="2:65" s="12" customFormat="1">
      <c r="B504" s="149"/>
      <c r="D504" s="150" t="s">
        <v>137</v>
      </c>
      <c r="E504" s="151" t="s">
        <v>1</v>
      </c>
      <c r="F504" s="152" t="s">
        <v>790</v>
      </c>
      <c r="H504" s="153">
        <v>44.546999999999997</v>
      </c>
      <c r="I504" s="154"/>
      <c r="L504" s="149"/>
      <c r="M504" s="155"/>
      <c r="T504" s="156"/>
      <c r="AT504" s="151" t="s">
        <v>137</v>
      </c>
      <c r="AU504" s="151" t="s">
        <v>135</v>
      </c>
      <c r="AV504" s="12" t="s">
        <v>135</v>
      </c>
      <c r="AW504" s="12" t="s">
        <v>31</v>
      </c>
      <c r="AX504" s="12" t="s">
        <v>74</v>
      </c>
      <c r="AY504" s="151" t="s">
        <v>128</v>
      </c>
    </row>
    <row r="505" spans="2:65" s="14" customFormat="1">
      <c r="B505" s="164"/>
      <c r="D505" s="150" t="s">
        <v>137</v>
      </c>
      <c r="E505" s="165" t="s">
        <v>1</v>
      </c>
      <c r="F505" s="166" t="s">
        <v>218</v>
      </c>
      <c r="H505" s="167">
        <v>198.399</v>
      </c>
      <c r="I505" s="168"/>
      <c r="L505" s="164"/>
      <c r="M505" s="169"/>
      <c r="T505" s="170"/>
      <c r="AT505" s="165" t="s">
        <v>137</v>
      </c>
      <c r="AU505" s="165" t="s">
        <v>135</v>
      </c>
      <c r="AV505" s="14" t="s">
        <v>147</v>
      </c>
      <c r="AW505" s="14" t="s">
        <v>31</v>
      </c>
      <c r="AX505" s="14" t="s">
        <v>74</v>
      </c>
      <c r="AY505" s="165" t="s">
        <v>128</v>
      </c>
    </row>
    <row r="506" spans="2:65" s="12" customFormat="1">
      <c r="B506" s="149"/>
      <c r="D506" s="150" t="s">
        <v>137</v>
      </c>
      <c r="E506" s="151" t="s">
        <v>1</v>
      </c>
      <c r="F506" s="152" t="s">
        <v>791</v>
      </c>
      <c r="H506" s="153">
        <v>64.8</v>
      </c>
      <c r="I506" s="154"/>
      <c r="L506" s="149"/>
      <c r="M506" s="155"/>
      <c r="T506" s="156"/>
      <c r="AT506" s="151" t="s">
        <v>137</v>
      </c>
      <c r="AU506" s="151" t="s">
        <v>135</v>
      </c>
      <c r="AV506" s="12" t="s">
        <v>135</v>
      </c>
      <c r="AW506" s="12" t="s">
        <v>31</v>
      </c>
      <c r="AX506" s="12" t="s">
        <v>74</v>
      </c>
      <c r="AY506" s="151" t="s">
        <v>128</v>
      </c>
    </row>
    <row r="507" spans="2:65" s="12" customFormat="1">
      <c r="B507" s="149"/>
      <c r="D507" s="150" t="s">
        <v>137</v>
      </c>
      <c r="E507" s="151" t="s">
        <v>1</v>
      </c>
      <c r="F507" s="152" t="s">
        <v>792</v>
      </c>
      <c r="H507" s="153">
        <v>14</v>
      </c>
      <c r="I507" s="154"/>
      <c r="L507" s="149"/>
      <c r="M507" s="155"/>
      <c r="T507" s="156"/>
      <c r="AT507" s="151" t="s">
        <v>137</v>
      </c>
      <c r="AU507" s="151" t="s">
        <v>135</v>
      </c>
      <c r="AV507" s="12" t="s">
        <v>135</v>
      </c>
      <c r="AW507" s="12" t="s">
        <v>31</v>
      </c>
      <c r="AX507" s="12" t="s">
        <v>74</v>
      </c>
      <c r="AY507" s="151" t="s">
        <v>128</v>
      </c>
    </row>
    <row r="508" spans="2:65" s="12" customFormat="1">
      <c r="B508" s="149"/>
      <c r="D508" s="150" t="s">
        <v>137</v>
      </c>
      <c r="E508" s="151" t="s">
        <v>1</v>
      </c>
      <c r="F508" s="152" t="s">
        <v>793</v>
      </c>
      <c r="H508" s="153">
        <v>61.595999999999997</v>
      </c>
      <c r="I508" s="154"/>
      <c r="L508" s="149"/>
      <c r="M508" s="155"/>
      <c r="T508" s="156"/>
      <c r="AT508" s="151" t="s">
        <v>137</v>
      </c>
      <c r="AU508" s="151" t="s">
        <v>135</v>
      </c>
      <c r="AV508" s="12" t="s">
        <v>135</v>
      </c>
      <c r="AW508" s="12" t="s">
        <v>31</v>
      </c>
      <c r="AX508" s="12" t="s">
        <v>74</v>
      </c>
      <c r="AY508" s="151" t="s">
        <v>128</v>
      </c>
    </row>
    <row r="509" spans="2:65" s="12" customFormat="1">
      <c r="B509" s="149"/>
      <c r="D509" s="150" t="s">
        <v>137</v>
      </c>
      <c r="E509" s="151" t="s">
        <v>1</v>
      </c>
      <c r="F509" s="152" t="s">
        <v>794</v>
      </c>
      <c r="H509" s="153">
        <v>58.484000000000002</v>
      </c>
      <c r="I509" s="154"/>
      <c r="L509" s="149"/>
      <c r="M509" s="155"/>
      <c r="T509" s="156"/>
      <c r="AT509" s="151" t="s">
        <v>137</v>
      </c>
      <c r="AU509" s="151" t="s">
        <v>135</v>
      </c>
      <c r="AV509" s="12" t="s">
        <v>135</v>
      </c>
      <c r="AW509" s="12" t="s">
        <v>31</v>
      </c>
      <c r="AX509" s="12" t="s">
        <v>74</v>
      </c>
      <c r="AY509" s="151" t="s">
        <v>128</v>
      </c>
    </row>
    <row r="510" spans="2:65" s="14" customFormat="1">
      <c r="B510" s="164"/>
      <c r="D510" s="150" t="s">
        <v>137</v>
      </c>
      <c r="E510" s="165" t="s">
        <v>1</v>
      </c>
      <c r="F510" s="166" t="s">
        <v>218</v>
      </c>
      <c r="H510" s="167">
        <v>198.88</v>
      </c>
      <c r="I510" s="168"/>
      <c r="L510" s="164"/>
      <c r="M510" s="169"/>
      <c r="T510" s="170"/>
      <c r="AT510" s="165" t="s">
        <v>137</v>
      </c>
      <c r="AU510" s="165" t="s">
        <v>135</v>
      </c>
      <c r="AV510" s="14" t="s">
        <v>147</v>
      </c>
      <c r="AW510" s="14" t="s">
        <v>31</v>
      </c>
      <c r="AX510" s="14" t="s">
        <v>74</v>
      </c>
      <c r="AY510" s="165" t="s">
        <v>128</v>
      </c>
    </row>
    <row r="511" spans="2:65" s="13" customFormat="1">
      <c r="B511" s="157"/>
      <c r="D511" s="150" t="s">
        <v>137</v>
      </c>
      <c r="E511" s="158" t="s">
        <v>1</v>
      </c>
      <c r="F511" s="159" t="s">
        <v>146</v>
      </c>
      <c r="H511" s="160">
        <v>397.279</v>
      </c>
      <c r="I511" s="161"/>
      <c r="L511" s="157"/>
      <c r="M511" s="162"/>
      <c r="T511" s="163"/>
      <c r="AT511" s="158" t="s">
        <v>137</v>
      </c>
      <c r="AU511" s="158" t="s">
        <v>135</v>
      </c>
      <c r="AV511" s="13" t="s">
        <v>134</v>
      </c>
      <c r="AW511" s="13" t="s">
        <v>31</v>
      </c>
      <c r="AX511" s="13" t="s">
        <v>82</v>
      </c>
      <c r="AY511" s="158" t="s">
        <v>128</v>
      </c>
    </row>
    <row r="512" spans="2:65" s="1" customFormat="1" ht="49.95" customHeight="1">
      <c r="B512" s="31"/>
      <c r="E512" s="126" t="s">
        <v>795</v>
      </c>
      <c r="F512" s="126" t="s">
        <v>796</v>
      </c>
      <c r="J512" s="114">
        <f t="shared" ref="J512:J517" si="30">BK512</f>
        <v>0</v>
      </c>
      <c r="L512" s="31"/>
      <c r="M512" s="182"/>
      <c r="T512" s="58"/>
      <c r="AT512" s="16" t="s">
        <v>73</v>
      </c>
      <c r="AU512" s="16" t="s">
        <v>74</v>
      </c>
      <c r="AY512" s="16" t="s">
        <v>797</v>
      </c>
      <c r="BK512" s="148">
        <f>SUM(BK513:BK517)</f>
        <v>0</v>
      </c>
    </row>
    <row r="513" spans="2:63" s="1" customFormat="1" ht="16.3" customHeight="1">
      <c r="B513" s="31"/>
      <c r="C513" s="183" t="s">
        <v>1</v>
      </c>
      <c r="D513" s="183" t="s">
        <v>130</v>
      </c>
      <c r="E513" s="184" t="s">
        <v>1</v>
      </c>
      <c r="F513" s="185" t="s">
        <v>1</v>
      </c>
      <c r="G513" s="186" t="s">
        <v>1</v>
      </c>
      <c r="H513" s="187"/>
      <c r="I513" s="188"/>
      <c r="J513" s="189">
        <f t="shared" si="30"/>
        <v>0</v>
      </c>
      <c r="K513" s="142"/>
      <c r="L513" s="31"/>
      <c r="M513" s="190" t="s">
        <v>1</v>
      </c>
      <c r="N513" s="191" t="s">
        <v>40</v>
      </c>
      <c r="T513" s="58"/>
      <c r="AT513" s="16" t="s">
        <v>797</v>
      </c>
      <c r="AU513" s="16" t="s">
        <v>82</v>
      </c>
      <c r="AY513" s="16" t="s">
        <v>797</v>
      </c>
      <c r="BE513" s="148">
        <f>IF(N513="základná",J513,0)</f>
        <v>0</v>
      </c>
      <c r="BF513" s="148">
        <f>IF(N513="znížená",J513,0)</f>
        <v>0</v>
      </c>
      <c r="BG513" s="148">
        <f>IF(N513="zákl. prenesená",J513,0)</f>
        <v>0</v>
      </c>
      <c r="BH513" s="148">
        <f>IF(N513="zníž. prenesená",J513,0)</f>
        <v>0</v>
      </c>
      <c r="BI513" s="148">
        <f>IF(N513="nulová",J513,0)</f>
        <v>0</v>
      </c>
      <c r="BJ513" s="16" t="s">
        <v>135</v>
      </c>
      <c r="BK513" s="148">
        <f>I513*H513</f>
        <v>0</v>
      </c>
    </row>
    <row r="514" spans="2:63" s="1" customFormat="1" ht="16.3" customHeight="1">
      <c r="B514" s="31"/>
      <c r="C514" s="183" t="s">
        <v>1</v>
      </c>
      <c r="D514" s="183" t="s">
        <v>130</v>
      </c>
      <c r="E514" s="184" t="s">
        <v>1</v>
      </c>
      <c r="F514" s="185" t="s">
        <v>1</v>
      </c>
      <c r="G514" s="186" t="s">
        <v>1</v>
      </c>
      <c r="H514" s="187"/>
      <c r="I514" s="188"/>
      <c r="J514" s="189">
        <f t="shared" si="30"/>
        <v>0</v>
      </c>
      <c r="K514" s="142"/>
      <c r="L514" s="31"/>
      <c r="M514" s="190" t="s">
        <v>1</v>
      </c>
      <c r="N514" s="191" t="s">
        <v>40</v>
      </c>
      <c r="T514" s="58"/>
      <c r="AT514" s="16" t="s">
        <v>797</v>
      </c>
      <c r="AU514" s="16" t="s">
        <v>82</v>
      </c>
      <c r="AY514" s="16" t="s">
        <v>797</v>
      </c>
      <c r="BE514" s="148">
        <f>IF(N514="základná",J514,0)</f>
        <v>0</v>
      </c>
      <c r="BF514" s="148">
        <f>IF(N514="znížená",J514,0)</f>
        <v>0</v>
      </c>
      <c r="BG514" s="148">
        <f>IF(N514="zákl. prenesená",J514,0)</f>
        <v>0</v>
      </c>
      <c r="BH514" s="148">
        <f>IF(N514="zníž. prenesená",J514,0)</f>
        <v>0</v>
      </c>
      <c r="BI514" s="148">
        <f>IF(N514="nulová",J514,0)</f>
        <v>0</v>
      </c>
      <c r="BJ514" s="16" t="s">
        <v>135</v>
      </c>
      <c r="BK514" s="148">
        <f>I514*H514</f>
        <v>0</v>
      </c>
    </row>
    <row r="515" spans="2:63" s="1" customFormat="1" ht="16.3" customHeight="1">
      <c r="B515" s="31"/>
      <c r="C515" s="183" t="s">
        <v>1</v>
      </c>
      <c r="D515" s="183" t="s">
        <v>130</v>
      </c>
      <c r="E515" s="184" t="s">
        <v>1</v>
      </c>
      <c r="F515" s="185" t="s">
        <v>1</v>
      </c>
      <c r="G515" s="186" t="s">
        <v>1</v>
      </c>
      <c r="H515" s="187"/>
      <c r="I515" s="188"/>
      <c r="J515" s="189">
        <f t="shared" si="30"/>
        <v>0</v>
      </c>
      <c r="K515" s="142"/>
      <c r="L515" s="31"/>
      <c r="M515" s="190" t="s">
        <v>1</v>
      </c>
      <c r="N515" s="191" t="s">
        <v>40</v>
      </c>
      <c r="T515" s="58"/>
      <c r="AT515" s="16" t="s">
        <v>797</v>
      </c>
      <c r="AU515" s="16" t="s">
        <v>82</v>
      </c>
      <c r="AY515" s="16" t="s">
        <v>797</v>
      </c>
      <c r="BE515" s="148">
        <f>IF(N515="základná",J515,0)</f>
        <v>0</v>
      </c>
      <c r="BF515" s="148">
        <f>IF(N515="znížená",J515,0)</f>
        <v>0</v>
      </c>
      <c r="BG515" s="148">
        <f>IF(N515="zákl. prenesená",J515,0)</f>
        <v>0</v>
      </c>
      <c r="BH515" s="148">
        <f>IF(N515="zníž. prenesená",J515,0)</f>
        <v>0</v>
      </c>
      <c r="BI515" s="148">
        <f>IF(N515="nulová",J515,0)</f>
        <v>0</v>
      </c>
      <c r="BJ515" s="16" t="s">
        <v>135</v>
      </c>
      <c r="BK515" s="148">
        <f>I515*H515</f>
        <v>0</v>
      </c>
    </row>
    <row r="516" spans="2:63" s="1" customFormat="1" ht="16.3" customHeight="1">
      <c r="B516" s="31"/>
      <c r="C516" s="183" t="s">
        <v>1</v>
      </c>
      <c r="D516" s="183" t="s">
        <v>130</v>
      </c>
      <c r="E516" s="184" t="s">
        <v>1</v>
      </c>
      <c r="F516" s="185" t="s">
        <v>1</v>
      </c>
      <c r="G516" s="186" t="s">
        <v>1</v>
      </c>
      <c r="H516" s="187"/>
      <c r="I516" s="188"/>
      <c r="J516" s="189">
        <f t="shared" si="30"/>
        <v>0</v>
      </c>
      <c r="K516" s="142"/>
      <c r="L516" s="31"/>
      <c r="M516" s="190" t="s">
        <v>1</v>
      </c>
      <c r="N516" s="191" t="s">
        <v>40</v>
      </c>
      <c r="T516" s="58"/>
      <c r="AT516" s="16" t="s">
        <v>797</v>
      </c>
      <c r="AU516" s="16" t="s">
        <v>82</v>
      </c>
      <c r="AY516" s="16" t="s">
        <v>797</v>
      </c>
      <c r="BE516" s="148">
        <f>IF(N516="základná",J516,0)</f>
        <v>0</v>
      </c>
      <c r="BF516" s="148">
        <f>IF(N516="znížená",J516,0)</f>
        <v>0</v>
      </c>
      <c r="BG516" s="148">
        <f>IF(N516="zákl. prenesená",J516,0)</f>
        <v>0</v>
      </c>
      <c r="BH516" s="148">
        <f>IF(N516="zníž. prenesená",J516,0)</f>
        <v>0</v>
      </c>
      <c r="BI516" s="148">
        <f>IF(N516="nulová",J516,0)</f>
        <v>0</v>
      </c>
      <c r="BJ516" s="16" t="s">
        <v>135</v>
      </c>
      <c r="BK516" s="148">
        <f>I516*H516</f>
        <v>0</v>
      </c>
    </row>
    <row r="517" spans="2:63" s="1" customFormat="1" ht="16.3" customHeight="1">
      <c r="B517" s="31"/>
      <c r="C517" s="183" t="s">
        <v>1</v>
      </c>
      <c r="D517" s="183" t="s">
        <v>130</v>
      </c>
      <c r="E517" s="184" t="s">
        <v>1</v>
      </c>
      <c r="F517" s="185" t="s">
        <v>1</v>
      </c>
      <c r="G517" s="186" t="s">
        <v>1</v>
      </c>
      <c r="H517" s="187"/>
      <c r="I517" s="188"/>
      <c r="J517" s="189">
        <f t="shared" si="30"/>
        <v>0</v>
      </c>
      <c r="K517" s="142"/>
      <c r="L517" s="31"/>
      <c r="M517" s="190" t="s">
        <v>1</v>
      </c>
      <c r="N517" s="191" t="s">
        <v>40</v>
      </c>
      <c r="O517" s="192"/>
      <c r="P517" s="192"/>
      <c r="Q517" s="192"/>
      <c r="R517" s="192"/>
      <c r="S517" s="192"/>
      <c r="T517" s="193"/>
      <c r="AT517" s="16" t="s">
        <v>797</v>
      </c>
      <c r="AU517" s="16" t="s">
        <v>82</v>
      </c>
      <c r="AY517" s="16" t="s">
        <v>797</v>
      </c>
      <c r="BE517" s="148">
        <f>IF(N517="základná",J517,0)</f>
        <v>0</v>
      </c>
      <c r="BF517" s="148">
        <f>IF(N517="znížená",J517,0)</f>
        <v>0</v>
      </c>
      <c r="BG517" s="148">
        <f>IF(N517="zákl. prenesená",J517,0)</f>
        <v>0</v>
      </c>
      <c r="BH517" s="148">
        <f>IF(N517="zníž. prenesená",J517,0)</f>
        <v>0</v>
      </c>
      <c r="BI517" s="148">
        <f>IF(N517="nulová",J517,0)</f>
        <v>0</v>
      </c>
      <c r="BJ517" s="16" t="s">
        <v>135</v>
      </c>
      <c r="BK517" s="148">
        <f>I517*H517</f>
        <v>0</v>
      </c>
    </row>
    <row r="518" spans="2:63" s="1" customFormat="1" ht="7" customHeight="1">
      <c r="B518" s="46"/>
      <c r="C518" s="47"/>
      <c r="D518" s="47"/>
      <c r="E518" s="47"/>
      <c r="F518" s="47"/>
      <c r="G518" s="47"/>
      <c r="H518" s="47"/>
      <c r="I518" s="47"/>
      <c r="J518" s="47"/>
      <c r="K518" s="47"/>
      <c r="L518" s="31"/>
    </row>
  </sheetData>
  <sheetProtection algorithmName="SHA-512" hashValue="L+1sk6fOOEEvIXSf6AT0u5ghlT41pntATsIGU2pBgqHqGr6lhJfQ6DLJJgNgPCnzE5uQ7ObYVANiXGiVNKOp3A==" saltValue="qwfULKMHOWksIMFyc6b7Q/k4KmR9Y8Pro9cIMF2SjgkDk0H4XHtt2mCvV9iqB1LQQ/pRuD3RQBSj5mrB/U1xSw==" spinCount="100000" sheet="1" objects="1" scenarios="1" formatColumns="0" formatRows="0" autoFilter="0"/>
  <autoFilter ref="C137:K517" xr:uid="{00000000-0009-0000-0000-000001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513:D518" xr:uid="{00000000-0002-0000-0100-000000000000}">
      <formula1>"K, M"</formula1>
    </dataValidation>
    <dataValidation type="list" allowBlank="1" showInputMessage="1" showErrorMessage="1" error="Povolené sú hodnoty základná, znížená, nulová." sqref="N513:N518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stavebný objekt bez ...</vt:lpstr>
      <vt:lpstr>'01 - stavebný objekt bez ...'!Názvy_tlače</vt:lpstr>
      <vt:lpstr>'Rekapitulácia stavby'!Názvy_tlače</vt:lpstr>
      <vt:lpstr>'01 - stavebný objekt bez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DESKTOP-AL9CB4N\Maxo</dc:creator>
  <cp:lastModifiedBy>Roman Mikušinec</cp:lastModifiedBy>
  <dcterms:created xsi:type="dcterms:W3CDTF">2023-08-15T06:18:15Z</dcterms:created>
  <dcterms:modified xsi:type="dcterms:W3CDTF">2024-10-23T06:30:37Z</dcterms:modified>
</cp:coreProperties>
</file>