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E:\Zákazky\STARZ\2024\Strecha\"/>
    </mc:Choice>
  </mc:AlternateContent>
  <xr:revisionPtr revIDLastSave="1" documentId="13_ncr:1_{1D43199B-249C-41E7-AA47-22D1F77CD2C6}" xr6:coauthVersionLast="47" xr6:coauthVersionMax="47" xr10:uidLastSave="{BD57F49E-954C-4F5A-9DCF-C5FCBA8FCC35}"/>
  <bookViews>
    <workbookView xWindow="3969" yWindow="583" windowWidth="21385" windowHeight="16286" xr2:uid="{00000000-000D-0000-FFFF-FFFF00000000}"/>
  </bookViews>
  <sheets>
    <sheet name="Rekapitulácia stavby" sheetId="1" r:id="rId1"/>
    <sheet name="S2024-05 - Krytá plaváreň..." sheetId="2" r:id="rId2"/>
    <sheet name="Zoznam figúr" sheetId="3" r:id="rId3"/>
  </sheets>
  <definedNames>
    <definedName name="_xlnm._FilterDatabase" localSheetId="1" hidden="1">'S2024-05 - Krytá plaváreň...'!$C$125:$K$176</definedName>
    <definedName name="_xlnm.Print_Titles" localSheetId="0">'Rekapitulácia stavby'!$92:$92</definedName>
    <definedName name="_xlnm.Print_Titles" localSheetId="1">'S2024-05 - Krytá plaváreň...'!$125:$125</definedName>
    <definedName name="_xlnm.Print_Titles" localSheetId="2">'Zoznam figúr'!$9:$9</definedName>
    <definedName name="_xlnm.Print_Area" localSheetId="0">'Rekapitulácia stavby'!$D$4:$AO$76,'Rekapitulácia stavby'!$C$82:$AQ$96</definedName>
    <definedName name="_xlnm.Print_Area" localSheetId="1">'S2024-05 - Krytá plaváreň...'!$C$4:$J$76,'S2024-05 - Krytá plaváreň...'!$C$82:$J$109,'S2024-05 - Krytá plaváreň...'!$C$115:$J$176</definedName>
    <definedName name="_xlnm.Print_Area" localSheetId="2">'Zoznam figúr'!$C$4:$G$35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7" i="2"/>
  <c r="J36" i="2"/>
  <c r="AY95" i="1" s="1"/>
  <c r="J35" i="2"/>
  <c r="AX95" i="1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29" i="2"/>
  <c r="BH129" i="2"/>
  <c r="BG129" i="2"/>
  <c r="BE129" i="2"/>
  <c r="T129" i="2"/>
  <c r="R129" i="2"/>
  <c r="P129" i="2"/>
  <c r="J123" i="2"/>
  <c r="F120" i="2"/>
  <c r="E118" i="2"/>
  <c r="BI107" i="2"/>
  <c r="BH107" i="2"/>
  <c r="BG107" i="2"/>
  <c r="BE107" i="2"/>
  <c r="BI106" i="2"/>
  <c r="BH106" i="2"/>
  <c r="BG106" i="2"/>
  <c r="BF106" i="2"/>
  <c r="BE106" i="2"/>
  <c r="BI105" i="2"/>
  <c r="BH105" i="2"/>
  <c r="BG105" i="2"/>
  <c r="BF105" i="2"/>
  <c r="BE105" i="2"/>
  <c r="BI104" i="2"/>
  <c r="BH104" i="2"/>
  <c r="BG104" i="2"/>
  <c r="BF104" i="2"/>
  <c r="BE104" i="2"/>
  <c r="BI103" i="2"/>
  <c r="BH103" i="2"/>
  <c r="BG103" i="2"/>
  <c r="BF103" i="2"/>
  <c r="BE103" i="2"/>
  <c r="BI102" i="2"/>
  <c r="BH102" i="2"/>
  <c r="BG102" i="2"/>
  <c r="BF102" i="2"/>
  <c r="BE102" i="2"/>
  <c r="J90" i="2"/>
  <c r="F87" i="2"/>
  <c r="E85" i="2"/>
  <c r="J19" i="2"/>
  <c r="E19" i="2"/>
  <c r="J89" i="2" s="1"/>
  <c r="J18" i="2"/>
  <c r="J16" i="2"/>
  <c r="E16" i="2"/>
  <c r="F90" i="2" s="1"/>
  <c r="J15" i="2"/>
  <c r="J13" i="2"/>
  <c r="E13" i="2"/>
  <c r="F89" i="2"/>
  <c r="J12" i="2"/>
  <c r="J10" i="2"/>
  <c r="J87" i="2" s="1"/>
  <c r="L90" i="1"/>
  <c r="AM90" i="1"/>
  <c r="AM89" i="1"/>
  <c r="L89" i="1"/>
  <c r="AM87" i="1"/>
  <c r="L87" i="1"/>
  <c r="L85" i="1"/>
  <c r="L84" i="1"/>
  <c r="J156" i="2"/>
  <c r="BK156" i="2"/>
  <c r="J175" i="2"/>
  <c r="J161" i="2"/>
  <c r="J135" i="2"/>
  <c r="BK145" i="2"/>
  <c r="J158" i="2"/>
  <c r="J143" i="2"/>
  <c r="BK151" i="2"/>
  <c r="BK139" i="2"/>
  <c r="BK169" i="2"/>
  <c r="BK135" i="2"/>
  <c r="J169" i="2"/>
  <c r="BK143" i="2"/>
  <c r="J145" i="2"/>
  <c r="J144" i="2"/>
  <c r="J164" i="2"/>
  <c r="BK149" i="2"/>
  <c r="BK165" i="2"/>
  <c r="J172" i="2"/>
  <c r="J167" i="2"/>
  <c r="BK158" i="2"/>
  <c r="BK147" i="2"/>
  <c r="BK164" i="2"/>
  <c r="J139" i="2"/>
  <c r="J137" i="2"/>
  <c r="J160" i="2"/>
  <c r="J147" i="2"/>
  <c r="AS94" i="1"/>
  <c r="BK161" i="2"/>
  <c r="BK160" i="2"/>
  <c r="J129" i="2"/>
  <c r="BK175" i="2"/>
  <c r="J151" i="2"/>
  <c r="BK144" i="2"/>
  <c r="BK172" i="2"/>
  <c r="J165" i="2"/>
  <c r="BK129" i="2"/>
  <c r="BK167" i="2"/>
  <c r="J149" i="2"/>
  <c r="BK137" i="2"/>
  <c r="R128" i="2" l="1"/>
  <c r="R127" i="2" s="1"/>
  <c r="BK171" i="2"/>
  <c r="J171" i="2" s="1"/>
  <c r="J98" i="2" s="1"/>
  <c r="P171" i="2"/>
  <c r="P170" i="2" s="1"/>
  <c r="P128" i="2"/>
  <c r="P127" i="2"/>
  <c r="R171" i="2"/>
  <c r="R170" i="2"/>
  <c r="BK128" i="2"/>
  <c r="J128" i="2" s="1"/>
  <c r="J96" i="2" s="1"/>
  <c r="T171" i="2"/>
  <c r="T170" i="2"/>
  <c r="T128" i="2"/>
  <c r="T127" i="2"/>
  <c r="T126" i="2" s="1"/>
  <c r="J122" i="2"/>
  <c r="BF144" i="2"/>
  <c r="BF165" i="2"/>
  <c r="BF172" i="2"/>
  <c r="BF175" i="2"/>
  <c r="F123" i="2"/>
  <c r="BF129" i="2"/>
  <c r="F122" i="2"/>
  <c r="BF161" i="2"/>
  <c r="BF145" i="2"/>
  <c r="BF158" i="2"/>
  <c r="J120" i="2"/>
  <c r="BF164" i="2"/>
  <c r="BF139" i="2"/>
  <c r="BF167" i="2"/>
  <c r="BF135" i="2"/>
  <c r="BF143" i="2"/>
  <c r="BF151" i="2"/>
  <c r="BF147" i="2"/>
  <c r="BF160" i="2"/>
  <c r="BF149" i="2"/>
  <c r="BF137" i="2"/>
  <c r="BF156" i="2"/>
  <c r="BF169" i="2"/>
  <c r="F33" i="2"/>
  <c r="AZ95" i="1" s="1"/>
  <c r="AZ94" i="1" s="1"/>
  <c r="AV94" i="1" s="1"/>
  <c r="AK29" i="1" s="1"/>
  <c r="F35" i="2"/>
  <c r="BB95" i="1"/>
  <c r="BB94" i="1"/>
  <c r="W31" i="1" s="1"/>
  <c r="J33" i="2"/>
  <c r="AV95" i="1"/>
  <c r="F36" i="2"/>
  <c r="BC95" i="1" s="1"/>
  <c r="BC94" i="1" s="1"/>
  <c r="W32" i="1" s="1"/>
  <c r="F37" i="2"/>
  <c r="BD95" i="1" s="1"/>
  <c r="BD94" i="1" s="1"/>
  <c r="W33" i="1" s="1"/>
  <c r="P126" i="2" l="1"/>
  <c r="AU95" i="1" s="1"/>
  <c r="AU94" i="1" s="1"/>
  <c r="R126" i="2"/>
  <c r="BK170" i="2"/>
  <c r="J170" i="2"/>
  <c r="J97" i="2"/>
  <c r="BK127" i="2"/>
  <c r="J127" i="2"/>
  <c r="J95" i="2"/>
  <c r="W29" i="1"/>
  <c r="AY94" i="1"/>
  <c r="AX94" i="1"/>
  <c r="BK126" i="2" l="1"/>
  <c r="J126" i="2"/>
  <c r="J94" i="2" s="1"/>
  <c r="J28" i="2" l="1"/>
  <c r="J107" i="2" s="1"/>
  <c r="J101" i="2" s="1"/>
  <c r="J109" i="2" s="1"/>
  <c r="J29" i="2"/>
  <c r="BF107" i="2"/>
  <c r="J34" i="2"/>
  <c r="AW95" i="1"/>
  <c r="AT95" i="1"/>
  <c r="J30" i="2"/>
  <c r="AG95" i="1"/>
  <c r="AG94" i="1"/>
  <c r="AK26" i="1"/>
  <c r="J39" i="2" l="1"/>
  <c r="AN95" i="1"/>
  <c r="F34" i="2"/>
  <c r="BA95" i="1" s="1"/>
  <c r="BA94" i="1" s="1"/>
  <c r="W30" i="1" s="1"/>
  <c r="AW94" i="1" l="1"/>
  <c r="AK30" i="1"/>
  <c r="AK35" i="1" s="1"/>
  <c r="AT94" i="1" l="1"/>
  <c r="AN94" i="1"/>
</calcChain>
</file>

<file path=xl/sharedStrings.xml><?xml version="1.0" encoding="utf-8"?>
<sst xmlns="http://schemas.openxmlformats.org/spreadsheetml/2006/main" count="911" uniqueCount="235">
  <si>
    <t>Export Komplet</t>
  </si>
  <si>
    <t/>
  </si>
  <si>
    <t>2.0</t>
  </si>
  <si>
    <t>False</t>
  </si>
  <si>
    <t>{cba5d400-9746-423e-84b7-f54f86250386}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</si>
  <si>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</si>
  <si>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</si>
  <si>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</si>
  <si>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</si>
  <si>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</si>
  <si>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</si>
  <si>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</si>
  <si>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</si>
  <si>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S2024-05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</si>
  <si>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</si>
  <si>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</si>
  <si>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Krytá plaváreň Pasienky, BA - oprava strechy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</si>
  <si>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</si>
  <si>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</si>
  <si>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</si>
  <si>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</si>
  <si>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</si>
  <si>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</si>
  <si>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</si>
  <si>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</si>
  <si>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</si>
  <si>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</si>
  <si>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</si>
  <si>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</si>
  <si>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</si>
  <si>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</si>
  <si>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</si>
  <si>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</si>
  <si>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</si>
  <si>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</si>
  <si>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</si>
  <si>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</si>
  <si>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</si>
  <si>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</si>
  <si>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</si>
  <si>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</si>
  <si>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</si>
  <si>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</si>
  <si>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</si>
  <si>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</si>
  <si>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</si>
  <si>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</si>
  <si>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</si>
  <si>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</si>
  <si>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</si>
  <si>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</si>
  <si>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</si>
  <si>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</si>
  <si>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</si>
  <si>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</si>
  <si>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</si>
  <si>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</si>
  <si>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</si>
  <si>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</si>
  <si>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</si>
  <si>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</si>
  <si>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</si>
  <si>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</si>
  <si>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</si>
  <si>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</si>
  <si>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</si>
  <si>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</si>
  <si>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</si>
  <si>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</si>
  <si>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</si>
  <si>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</si>
  <si>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</si>
  <si>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</si>
  <si>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</si>
  <si>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</si>
  <si>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</si>
  <si>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</si>
  <si>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</si>
  <si>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PVCm2</t>
  </si>
  <si>
    <t>3298,383</t>
  </si>
  <si>
    <t>2</t>
  </si>
  <si>
    <t>blesk</t>
  </si>
  <si>
    <t>378,4</t>
  </si>
  <si>
    <t>KRYCÍ LIST ROZPOČTU</t>
  </si>
  <si>
    <t>ku</t>
  </si>
  <si>
    <t>585,22</t>
  </si>
  <si>
    <t>ol</t>
  </si>
  <si>
    <t>225,6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</si>
  <si>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</si>
  <si>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</si>
  <si>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</si>
  <si>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</si>
  <si>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</si>
  <si>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</si>
  <si>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</si>
  <si>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PSV - Práce a dodávky PSV</t>
  </si>
  <si>
    <t xml:space="preserve">    712 - Izolácie striech, povlakové krytiny</t>
  </si>
  <si>
    <t>M -  Práce a dodávky M</t>
  </si>
  <si>
    <t xml:space="preserve">    21-M -  Elektromontáže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</si>
  <si>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</si>
  <si>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</si>
  <si>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</si>
  <si>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</si>
  <si>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</si>
  <si>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</si>
  <si>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</si>
  <si>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</si>
  <si>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</si>
  <si>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</si>
  <si>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</si>
  <si>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</si>
  <si>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</si>
  <si>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</si>
  <si>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</si>
  <si>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</si>
  <si>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</si>
  <si>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</si>
  <si>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</si>
  <si>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</si>
  <si>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</si>
  <si>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</si>
  <si>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</si>
  <si>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</si>
  <si>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ROZPOCET</t>
  </si>
  <si>
    <t>712</t>
  </si>
  <si>
    <t>Izolácie striech, povlakové krytiny</t>
  </si>
  <si>
    <t>K</t>
  </si>
  <si>
    <t>712370070.S</t>
  </si>
  <si>
    <t>Zhotovenie povlakovej krytiny striech plochých do 10° PVC-P fóliou upevnenou prikotvením so zvarením spoju</t>
  </si>
  <si>
    <t>m2</t>
  </si>
  <si>
    <t>16</t>
  </si>
  <si>
    <t>1976465370</t>
  </si>
  <si>
    <t>VV</t>
  </si>
  <si>
    <t>66,6*46,2</t>
  </si>
  <si>
    <t>2*0,8*(46+66,4)        "obvod atiky</t>
  </si>
  <si>
    <t>2*0,2*(0,6+0,9)          "výlez</t>
  </si>
  <si>
    <t>0,14*2*(38+61,4+7*4)*(1,15)   "zmeny vyšok zateplenia</t>
  </si>
  <si>
    <t>Súčet</t>
  </si>
  <si>
    <t>4</t>
  </si>
  <si>
    <t>M</t>
  </si>
  <si>
    <t>283220002000.S</t>
  </si>
  <si>
    <t>Hydroizolačná fólia PVC-P hr. 1,5 mm izolácia plochých striech</t>
  </si>
  <si>
    <t>32</t>
  </si>
  <si>
    <t>-1589066971</t>
  </si>
  <si>
    <t>PVCm2*1,15</t>
  </si>
  <si>
    <t>3</t>
  </si>
  <si>
    <t>31197000...1</t>
  </si>
  <si>
    <t>Kotviaci prvok povlakovej krytiny pri hrúbke izolantu 190mm</t>
  </si>
  <si>
    <t>ks</t>
  </si>
  <si>
    <t>-374243218</t>
  </si>
  <si>
    <t>(61,4*38)*3,14</t>
  </si>
  <si>
    <t>31197000...2</t>
  </si>
  <si>
    <t>Kotviaci prvok povlakovej krytiny pri hrúbke izolantu 50mm</t>
  </si>
  <si>
    <t>-328065637</t>
  </si>
  <si>
    <t>(PVCm2-61,4*38)*3,14</t>
  </si>
  <si>
    <t>66,6*7*(0,5)*3,14                       "dvojnásobný počet kotiev z náveternej strany - od ulice</t>
  </si>
  <si>
    <t>5</t>
  </si>
  <si>
    <t>712973220.S</t>
  </si>
  <si>
    <t>Detaily k PVC-P fóliam osadenie hotovej strešnej vpuste</t>
  </si>
  <si>
    <t>-2061337019</t>
  </si>
  <si>
    <t>6</t>
  </si>
  <si>
    <t>28377000...</t>
  </si>
  <si>
    <t>Strešný vpust (strešný vtok) TOPWET - integrovaná PVC manžeta (hydroizolačná fólia na báze PVC), TW 160 PVC S XL - DN 150, zvislý vpust (zvislý vtok), tepelne izolovaný – dvojstenný, ochranný kôš</t>
  </si>
  <si>
    <t>1459628538</t>
  </si>
  <si>
    <t>7</t>
  </si>
  <si>
    <t>-280483409</t>
  </si>
  <si>
    <t>8*5</t>
  </si>
  <si>
    <t>8</t>
  </si>
  <si>
    <t>712973232.S</t>
  </si>
  <si>
    <t>Detaily k PVC-P fóliam zaizolovanie kruhového prestupu 101 – 250 mm</t>
  </si>
  <si>
    <t>-1263802045</t>
  </si>
  <si>
    <t>8   "vpuste</t>
  </si>
  <si>
    <t>9</t>
  </si>
  <si>
    <t>283220002300.S</t>
  </si>
  <si>
    <t>Hydroizolačná fólia PVC-P hr. 2,0 mm izolácia plochých striech</t>
  </si>
  <si>
    <t>-447147144</t>
  </si>
  <si>
    <t>8*0,285 'Prepočítané koeficientom množstva</t>
  </si>
  <si>
    <t>10</t>
  </si>
  <si>
    <t>712973420.S</t>
  </si>
  <si>
    <t>Detaily k termoplastom všeobecne, kútový uholník z hrubopoplastovaného plechu RŠ 125 mm, ohyb 90-135°</t>
  </si>
  <si>
    <t>m</t>
  </si>
  <si>
    <t>-1230939760</t>
  </si>
  <si>
    <t>2*(66,4+46)</t>
  </si>
  <si>
    <t>2*(61,4+38+7*4*2)*(1,15)</t>
  </si>
  <si>
    <t>2*(0,9+0,6)</t>
  </si>
  <si>
    <t>11</t>
  </si>
  <si>
    <t>-429013027</t>
  </si>
  <si>
    <t>ku*8</t>
  </si>
  <si>
    <t>12</t>
  </si>
  <si>
    <t>712973781.S</t>
  </si>
  <si>
    <t>Detaily k termoplastom všeobecne, stenový kotviaci pásik z hrubopoplast. plechu RŠ 70 mm</t>
  </si>
  <si>
    <t>-1430443033</t>
  </si>
  <si>
    <t>2*(0,6+0,9)</t>
  </si>
  <si>
    <t>13</t>
  </si>
  <si>
    <t>311690001000.S</t>
  </si>
  <si>
    <t>Rozperný nit 6x30 mm do betónu, hliníkový</t>
  </si>
  <si>
    <t>11220053</t>
  </si>
  <si>
    <t>14</t>
  </si>
  <si>
    <t>712973840.S</t>
  </si>
  <si>
    <t>Detaily k termoplastom všeobecne, oplechovanie okraja odkvapovou záveternou lištou z hrubopolpast. plechu RŠ 250 mm</t>
  </si>
  <si>
    <t>-1779409039</t>
  </si>
  <si>
    <t>2*(66,6+46,2)</t>
  </si>
  <si>
    <t>15</t>
  </si>
  <si>
    <t>3116900...</t>
  </si>
  <si>
    <t>Samozávrtná skrutka s plochou hlavou a vrtáčikom 4,2/25</t>
  </si>
  <si>
    <t>-627880696</t>
  </si>
  <si>
    <t>712990040.S</t>
  </si>
  <si>
    <t>Položenie geotextílie vodorovne alebo zvislo na strechy ploché do 10°</t>
  </si>
  <si>
    <t>-978686885</t>
  </si>
  <si>
    <t>17</t>
  </si>
  <si>
    <t>693110004500.S</t>
  </si>
  <si>
    <t>Geotextília polypropylénová netkaná 300 g/m2</t>
  </si>
  <si>
    <t>-2015775761</t>
  </si>
  <si>
    <t>3298,383*1,15 'Prepočítané koeficientom množstva</t>
  </si>
  <si>
    <t>18</t>
  </si>
  <si>
    <t>998712202.S</t>
  </si>
  <si>
    <t>Presun hmôt pre izoláciu povlakovej krytiny v objektoch výšky nad 6 do 12 m</t>
  </si>
  <si>
    <t>%</t>
  </si>
  <si>
    <t>-629896577</t>
  </si>
  <si>
    <t xml:space="preserve"> Práce a dodávky M</t>
  </si>
  <si>
    <t>21-M</t>
  </si>
  <si>
    <t xml:space="preserve"> Elektromontáže</t>
  </si>
  <si>
    <t>19</t>
  </si>
  <si>
    <t>210-90-1001</t>
  </si>
  <si>
    <t>Prekládka a spätné uloženie bleskozvodového vedenia na streche, vrátane podpier (po realizácii novej povlakovej  krytiny)</t>
  </si>
  <si>
    <t>64</t>
  </si>
  <si>
    <t>1612473508</t>
  </si>
  <si>
    <t>2*(66,4)+4*(61,4)</t>
  </si>
  <si>
    <t>211001001</t>
  </si>
  <si>
    <t>Prekládka a spätné uloženie anténneho stožiaru na streche, vrátane podpier (po realizácii novej povlakovej  krytiny)</t>
  </si>
  <si>
    <t>kus</t>
  </si>
  <si>
    <t>501479435</t>
  </si>
  <si>
    <t>ZOZNAM FIGÚR</t>
  </si>
  <si>
    <t>Výmera</t>
  </si>
  <si>
    <t>Použitie figúry: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</si>
</sst>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5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9" sqref="AN9"/>
    </sheetView>
  </sheetViews>
  <sheetFormatPr defaultRowHeight="14.6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0.3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98" t="s">
        <v>5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231" t="s">
        <v>13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R5" s="18"/>
      <c r="BE5" s="228" t="s">
        <v>14</v>
      </c>
      <c r="BS5" s="15" t="s">
        <v>6</v>
      </c>
    </row>
    <row r="6" spans="1:74" ht="36.950000000000003" customHeight="1">
      <c r="B6" s="18"/>
      <c r="D6" s="24" t="s">
        <v>15</v>
      </c>
      <c r="K6" s="232" t="s">
        <v>16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R6" s="18"/>
      <c r="BE6" s="229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29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197">
        <v>45558</v>
      </c>
      <c r="AR8" s="18"/>
      <c r="BE8" s="229"/>
      <c r="BS8" s="15" t="s">
        <v>6</v>
      </c>
    </row>
    <row r="9" spans="1:74" ht="14.45" customHeight="1">
      <c r="B9" s="18"/>
      <c r="AR9" s="18"/>
      <c r="BE9" s="229"/>
      <c r="BS9" s="15" t="s">
        <v>6</v>
      </c>
    </row>
    <row r="10" spans="1:74" ht="12" customHeight="1">
      <c r="B10" s="18"/>
      <c r="D10" s="25" t="s">
        <v>22</v>
      </c>
      <c r="AK10" s="25" t="s">
        <v>23</v>
      </c>
      <c r="AN10" s="23" t="s">
        <v>1</v>
      </c>
      <c r="AR10" s="18"/>
      <c r="BE10" s="229"/>
      <c r="BS10" s="15" t="s">
        <v>6</v>
      </c>
    </row>
    <row r="11" spans="1:74" ht="18.399999999999999" customHeight="1">
      <c r="B11" s="18"/>
      <c r="E11" s="23" t="s">
        <v>20</v>
      </c>
      <c r="AK11" s="25" t="s">
        <v>24</v>
      </c>
      <c r="AN11" s="23" t="s">
        <v>1</v>
      </c>
      <c r="AR11" s="18"/>
      <c r="BE11" s="229"/>
      <c r="BS11" s="15" t="s">
        <v>6</v>
      </c>
    </row>
    <row r="12" spans="1:74" ht="6.95" customHeight="1">
      <c r="B12" s="18"/>
      <c r="AR12" s="18"/>
      <c r="BE12" s="229"/>
      <c r="BS12" s="15" t="s">
        <v>6</v>
      </c>
    </row>
    <row r="13" spans="1:74" ht="12" customHeight="1">
      <c r="B13" s="18"/>
      <c r="D13" s="25" t="s">
        <v>25</v>
      </c>
      <c r="AK13" s="25" t="s">
        <v>23</v>
      </c>
      <c r="AN13" s="27" t="s">
        <v>26</v>
      </c>
      <c r="AR13" s="18"/>
      <c r="BE13" s="229"/>
      <c r="BS13" s="15" t="s">
        <v>6</v>
      </c>
    </row>
    <row r="14" spans="1:74" ht="12.4">
      <c r="B14" s="18"/>
      <c r="E14" s="233" t="s">
        <v>26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5" t="s">
        <v>24</v>
      </c>
      <c r="AN14" s="27" t="s">
        <v>26</v>
      </c>
      <c r="AR14" s="18"/>
      <c r="BE14" s="229"/>
      <c r="BS14" s="15" t="s">
        <v>6</v>
      </c>
    </row>
    <row r="15" spans="1:74" ht="6.95" customHeight="1">
      <c r="B15" s="18"/>
      <c r="AR15" s="18"/>
      <c r="BE15" s="229"/>
      <c r="BS15" s="15" t="s">
        <v>3</v>
      </c>
    </row>
    <row r="16" spans="1:74" ht="12" customHeight="1">
      <c r="B16" s="18"/>
      <c r="D16" s="25" t="s">
        <v>27</v>
      </c>
      <c r="AK16" s="25" t="s">
        <v>23</v>
      </c>
      <c r="AN16" s="23" t="s">
        <v>1</v>
      </c>
      <c r="AR16" s="18"/>
      <c r="BE16" s="229"/>
      <c r="BS16" s="15" t="s">
        <v>3</v>
      </c>
    </row>
    <row r="17" spans="2:71" ht="18.399999999999999" customHeight="1">
      <c r="B17" s="18"/>
      <c r="E17" s="23" t="s">
        <v>20</v>
      </c>
      <c r="AK17" s="25" t="s">
        <v>24</v>
      </c>
      <c r="AN17" s="23" t="s">
        <v>1</v>
      </c>
      <c r="AR17" s="18"/>
      <c r="BE17" s="229"/>
      <c r="BS17" s="15" t="s">
        <v>28</v>
      </c>
    </row>
    <row r="18" spans="2:71" ht="6.95" customHeight="1">
      <c r="B18" s="18"/>
      <c r="AR18" s="18"/>
      <c r="BE18" s="229"/>
      <c r="BS18" s="15" t="s">
        <v>6</v>
      </c>
    </row>
    <row r="19" spans="2:71" ht="12" customHeight="1">
      <c r="B19" s="18"/>
      <c r="D19" s="25" t="s">
        <v>29</v>
      </c>
      <c r="AK19" s="25" t="s">
        <v>23</v>
      </c>
      <c r="AN19" s="23" t="s">
        <v>1</v>
      </c>
      <c r="AR19" s="18"/>
      <c r="BE19" s="229"/>
      <c r="BS19" s="15" t="s">
        <v>6</v>
      </c>
    </row>
    <row r="20" spans="2:71" ht="18.399999999999999" customHeight="1">
      <c r="B20" s="18"/>
      <c r="E20" s="23"/>
      <c r="AK20" s="25" t="s">
        <v>24</v>
      </c>
      <c r="AN20" s="23" t="s">
        <v>1</v>
      </c>
      <c r="AR20" s="18"/>
      <c r="BE20" s="229"/>
      <c r="BS20" s="15" t="s">
        <v>28</v>
      </c>
    </row>
    <row r="21" spans="2:71" ht="6.95" customHeight="1">
      <c r="B21" s="18"/>
      <c r="AR21" s="18"/>
      <c r="BE21" s="229"/>
    </row>
    <row r="22" spans="2:71" ht="12" customHeight="1">
      <c r="B22" s="18"/>
      <c r="D22" s="25" t="s">
        <v>30</v>
      </c>
      <c r="AR22" s="18"/>
      <c r="BE22" s="229"/>
    </row>
    <row r="23" spans="2:71" ht="16.5" customHeight="1">
      <c r="B23" s="18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18"/>
      <c r="BE23" s="229"/>
    </row>
    <row r="24" spans="2:71" ht="6.95" customHeight="1">
      <c r="B24" s="18"/>
      <c r="AR24" s="18"/>
      <c r="BE24" s="22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29"/>
    </row>
    <row r="26" spans="2:71" s="1" customFormat="1" ht="25.9" customHeight="1">
      <c r="B26" s="30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6">
        <f>ROUND(AG94,2)</f>
        <v>0</v>
      </c>
      <c r="AL26" s="237"/>
      <c r="AM26" s="237"/>
      <c r="AN26" s="237"/>
      <c r="AO26" s="237"/>
      <c r="AR26" s="30"/>
      <c r="BE26" s="229"/>
    </row>
    <row r="27" spans="2:71" s="1" customFormat="1" ht="6.95" customHeight="1">
      <c r="B27" s="30"/>
      <c r="AR27" s="30"/>
      <c r="BE27" s="229"/>
    </row>
    <row r="28" spans="2:71" s="1" customFormat="1" ht="12.4">
      <c r="B28" s="30"/>
      <c r="L28" s="238" t="s">
        <v>32</v>
      </c>
      <c r="M28" s="238"/>
      <c r="N28" s="238"/>
      <c r="O28" s="238"/>
      <c r="P28" s="238"/>
      <c r="W28" s="238" t="s">
        <v>33</v>
      </c>
      <c r="X28" s="238"/>
      <c r="Y28" s="238"/>
      <c r="Z28" s="238"/>
      <c r="AA28" s="238"/>
      <c r="AB28" s="238"/>
      <c r="AC28" s="238"/>
      <c r="AD28" s="238"/>
      <c r="AE28" s="238"/>
      <c r="AK28" s="238" t="s">
        <v>34</v>
      </c>
      <c r="AL28" s="238"/>
      <c r="AM28" s="238"/>
      <c r="AN28" s="238"/>
      <c r="AO28" s="238"/>
      <c r="AR28" s="30"/>
      <c r="BE28" s="229"/>
    </row>
    <row r="29" spans="2:71" s="2" customFormat="1" ht="14.45" customHeight="1">
      <c r="B29" s="34"/>
      <c r="D29" s="25" t="s">
        <v>35</v>
      </c>
      <c r="F29" s="35" t="s">
        <v>36</v>
      </c>
      <c r="L29" s="220">
        <v>0.2</v>
      </c>
      <c r="M29" s="219"/>
      <c r="N29" s="219"/>
      <c r="O29" s="219"/>
      <c r="P29" s="219"/>
      <c r="Q29" s="36"/>
      <c r="R29" s="36"/>
      <c r="S29" s="36"/>
      <c r="T29" s="36"/>
      <c r="U29" s="36"/>
      <c r="V29" s="36"/>
      <c r="W29" s="218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F29" s="36"/>
      <c r="AG29" s="36"/>
      <c r="AH29" s="36"/>
      <c r="AI29" s="36"/>
      <c r="AJ29" s="36"/>
      <c r="AK29" s="218">
        <f>ROUND(AV94, 2)</f>
        <v>0</v>
      </c>
      <c r="AL29" s="219"/>
      <c r="AM29" s="219"/>
      <c r="AN29" s="219"/>
      <c r="AO29" s="219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30"/>
    </row>
    <row r="30" spans="2:71" s="2" customFormat="1" ht="14.45" customHeight="1">
      <c r="B30" s="34"/>
      <c r="F30" s="35" t="s">
        <v>37</v>
      </c>
      <c r="L30" s="220">
        <v>0.2</v>
      </c>
      <c r="M30" s="219"/>
      <c r="N30" s="219"/>
      <c r="O30" s="219"/>
      <c r="P30" s="219"/>
      <c r="Q30" s="36"/>
      <c r="R30" s="36"/>
      <c r="S30" s="36"/>
      <c r="T30" s="36"/>
      <c r="U30" s="36"/>
      <c r="V30" s="36"/>
      <c r="W30" s="218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F30" s="36"/>
      <c r="AG30" s="36"/>
      <c r="AH30" s="36"/>
      <c r="AI30" s="36"/>
      <c r="AJ30" s="36"/>
      <c r="AK30" s="218">
        <f>ROUND(AW94, 2)</f>
        <v>0</v>
      </c>
      <c r="AL30" s="219"/>
      <c r="AM30" s="219"/>
      <c r="AN30" s="219"/>
      <c r="AO30" s="219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30"/>
    </row>
    <row r="31" spans="2:71" s="2" customFormat="1" ht="14.45" hidden="1" customHeight="1">
      <c r="B31" s="34"/>
      <c r="F31" s="25" t="s">
        <v>38</v>
      </c>
      <c r="L31" s="227">
        <v>0.2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4"/>
      <c r="BE31" s="230"/>
    </row>
    <row r="32" spans="2:71" s="2" customFormat="1" ht="14.45" hidden="1" customHeight="1">
      <c r="B32" s="34"/>
      <c r="F32" s="25" t="s">
        <v>39</v>
      </c>
      <c r="L32" s="227">
        <v>0.2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4"/>
      <c r="BE32" s="230"/>
    </row>
    <row r="33" spans="2:57" s="2" customFormat="1" ht="14.45" hidden="1" customHeight="1">
      <c r="B33" s="34"/>
      <c r="F33" s="35" t="s">
        <v>40</v>
      </c>
      <c r="L33" s="220">
        <v>0</v>
      </c>
      <c r="M33" s="219"/>
      <c r="N33" s="219"/>
      <c r="O33" s="219"/>
      <c r="P33" s="219"/>
      <c r="Q33" s="36"/>
      <c r="R33" s="36"/>
      <c r="S33" s="36"/>
      <c r="T33" s="36"/>
      <c r="U33" s="36"/>
      <c r="V33" s="36"/>
      <c r="W33" s="218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F33" s="36"/>
      <c r="AG33" s="36"/>
      <c r="AH33" s="36"/>
      <c r="AI33" s="36"/>
      <c r="AJ33" s="36"/>
      <c r="AK33" s="218">
        <v>0</v>
      </c>
      <c r="AL33" s="219"/>
      <c r="AM33" s="219"/>
      <c r="AN33" s="219"/>
      <c r="AO33" s="219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30"/>
    </row>
    <row r="34" spans="2:57" s="1" customFormat="1" ht="6.95" customHeight="1">
      <c r="B34" s="30"/>
      <c r="AR34" s="30"/>
      <c r="BE34" s="229"/>
    </row>
    <row r="35" spans="2:57" s="1" customFormat="1" ht="25.9" customHeight="1"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221" t="s">
        <v>43</v>
      </c>
      <c r="Y35" s="222"/>
      <c r="Z35" s="222"/>
      <c r="AA35" s="222"/>
      <c r="AB35" s="222"/>
      <c r="AC35" s="40"/>
      <c r="AD35" s="40"/>
      <c r="AE35" s="40"/>
      <c r="AF35" s="40"/>
      <c r="AG35" s="40"/>
      <c r="AH35" s="40"/>
      <c r="AI35" s="40"/>
      <c r="AJ35" s="40"/>
      <c r="AK35" s="223">
        <f>SUM(AK26:AK33)</f>
        <v>0</v>
      </c>
      <c r="AL35" s="222"/>
      <c r="AM35" s="222"/>
      <c r="AN35" s="222"/>
      <c r="AO35" s="224"/>
      <c r="AP35" s="38"/>
      <c r="AQ35" s="38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R49" s="30"/>
    </row>
    <row r="50" spans="2:44" ht="10.35">
      <c r="B50" s="18"/>
      <c r="AR50" s="18"/>
    </row>
    <row r="51" spans="2:44" ht="10.35">
      <c r="B51" s="18"/>
      <c r="AR51" s="18"/>
    </row>
    <row r="52" spans="2:44" ht="10.35">
      <c r="B52" s="18"/>
      <c r="AR52" s="18"/>
    </row>
    <row r="53" spans="2:44" ht="10.35">
      <c r="B53" s="18"/>
      <c r="AR53" s="18"/>
    </row>
    <row r="54" spans="2:44" ht="10.35">
      <c r="B54" s="18"/>
      <c r="AR54" s="18"/>
    </row>
    <row r="55" spans="2:44" ht="10.35">
      <c r="B55" s="18"/>
      <c r="AR55" s="18"/>
    </row>
    <row r="56" spans="2:44" ht="10.35">
      <c r="B56" s="18"/>
      <c r="AR56" s="18"/>
    </row>
    <row r="57" spans="2:44" ht="10.35">
      <c r="B57" s="18"/>
      <c r="AR57" s="18"/>
    </row>
    <row r="58" spans="2:44" ht="10.35">
      <c r="B58" s="18"/>
      <c r="AR58" s="18"/>
    </row>
    <row r="59" spans="2:44" ht="10.35">
      <c r="B59" s="18"/>
      <c r="AR59" s="18"/>
    </row>
    <row r="60" spans="2:44" s="1" customFormat="1" ht="12.4">
      <c r="B60" s="30"/>
      <c r="D60" s="44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46</v>
      </c>
      <c r="AI60" s="32"/>
      <c r="AJ60" s="32"/>
      <c r="AK60" s="32"/>
      <c r="AL60" s="32"/>
      <c r="AM60" s="44" t="s">
        <v>47</v>
      </c>
      <c r="AN60" s="32"/>
      <c r="AO60" s="32"/>
      <c r="AR60" s="30"/>
    </row>
    <row r="61" spans="2:44" ht="10.35">
      <c r="B61" s="18"/>
      <c r="AR61" s="18"/>
    </row>
    <row r="62" spans="2:44" ht="10.35">
      <c r="B62" s="18"/>
      <c r="AR62" s="18"/>
    </row>
    <row r="63" spans="2:44" ht="10.35">
      <c r="B63" s="18"/>
      <c r="AR63" s="18"/>
    </row>
    <row r="64" spans="2:44" s="1" customFormat="1" ht="12.4">
      <c r="B64" s="30"/>
      <c r="D64" s="42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49</v>
      </c>
      <c r="AI64" s="43"/>
      <c r="AJ64" s="43"/>
      <c r="AK64" s="43"/>
      <c r="AL64" s="43"/>
      <c r="AM64" s="43"/>
      <c r="AN64" s="43"/>
      <c r="AO64" s="43"/>
      <c r="AR64" s="30"/>
    </row>
    <row r="65" spans="2:44" ht="10.35">
      <c r="B65" s="18"/>
      <c r="AR65" s="18"/>
    </row>
    <row r="66" spans="2:44" ht="10.35">
      <c r="B66" s="18"/>
      <c r="AR66" s="18"/>
    </row>
    <row r="67" spans="2:44" ht="10.35">
      <c r="B67" s="18"/>
      <c r="AR67" s="18"/>
    </row>
    <row r="68" spans="2:44" ht="10.35">
      <c r="B68" s="18"/>
      <c r="AR68" s="18"/>
    </row>
    <row r="69" spans="2:44" ht="10.35">
      <c r="B69" s="18"/>
      <c r="AR69" s="18"/>
    </row>
    <row r="70" spans="2:44" ht="10.35">
      <c r="B70" s="18"/>
      <c r="AR70" s="18"/>
    </row>
    <row r="71" spans="2:44" ht="10.35">
      <c r="B71" s="18"/>
      <c r="AR71" s="18"/>
    </row>
    <row r="72" spans="2:44" ht="10.35">
      <c r="B72" s="18"/>
      <c r="AR72" s="18"/>
    </row>
    <row r="73" spans="2:44" ht="10.35">
      <c r="B73" s="18"/>
      <c r="AR73" s="18"/>
    </row>
    <row r="74" spans="2:44" ht="10.35">
      <c r="B74" s="18"/>
      <c r="AR74" s="18"/>
    </row>
    <row r="75" spans="2:44" s="1" customFormat="1" ht="12.4">
      <c r="B75" s="30"/>
      <c r="D75" s="44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46</v>
      </c>
      <c r="AI75" s="32"/>
      <c r="AJ75" s="32"/>
      <c r="AK75" s="32"/>
      <c r="AL75" s="32"/>
      <c r="AM75" s="44" t="s">
        <v>47</v>
      </c>
      <c r="AN75" s="32"/>
      <c r="AO75" s="32"/>
      <c r="AR75" s="30"/>
    </row>
    <row r="76" spans="2:44" s="1" customFormat="1" ht="10.35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0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0" s="1" customFormat="1" ht="24.95" customHeight="1">
      <c r="B82" s="30"/>
      <c r="C82" s="19" t="s">
        <v>50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9"/>
      <c r="C84" s="25" t="s">
        <v>12</v>
      </c>
      <c r="L84" s="3" t="str">
        <f>K5</f>
        <v>S2024-05</v>
      </c>
      <c r="AR84" s="49"/>
    </row>
    <row r="85" spans="1:90" s="4" customFormat="1" ht="36.950000000000003" customHeight="1">
      <c r="B85" s="50"/>
      <c r="C85" s="51" t="s">
        <v>15</v>
      </c>
      <c r="L85" s="209" t="str">
        <f>K6</f>
        <v>Krytá plaváreň Pasienky, BA - oprava strechy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50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19</v>
      </c>
      <c r="L87" s="52" t="str">
        <f>IF(K8="","",K8)</f>
        <v xml:space="preserve"> </v>
      </c>
      <c r="AI87" s="25" t="s">
        <v>21</v>
      </c>
      <c r="AM87" s="211">
        <f>IF(AN8= "","",AN8)</f>
        <v>45558</v>
      </c>
      <c r="AN87" s="211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22</v>
      </c>
      <c r="L89" s="3" t="str">
        <f>IF(E11= "","",E11)</f>
        <v xml:space="preserve"> </v>
      </c>
      <c r="AI89" s="25" t="s">
        <v>27</v>
      </c>
      <c r="AM89" s="212" t="str">
        <f>IF(E17="","",E17)</f>
        <v xml:space="preserve"> </v>
      </c>
      <c r="AN89" s="213"/>
      <c r="AO89" s="213"/>
      <c r="AP89" s="213"/>
      <c r="AR89" s="30"/>
      <c r="AS89" s="214" t="s">
        <v>51</v>
      </c>
      <c r="AT89" s="215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0" s="1" customFormat="1" ht="15.2" customHeight="1">
      <c r="B90" s="30"/>
      <c r="C90" s="25" t="s">
        <v>25</v>
      </c>
      <c r="L90" s="3" t="str">
        <f>IF(E14= "Vyplň údaj","",E14)</f>
        <v/>
      </c>
      <c r="AI90" s="25" t="s">
        <v>29</v>
      </c>
      <c r="AM90" s="212" t="str">
        <f>IF(E20="","",E20)</f>
        <v/>
      </c>
      <c r="AN90" s="213"/>
      <c r="AO90" s="213"/>
      <c r="AP90" s="213"/>
      <c r="AR90" s="30"/>
      <c r="AS90" s="216"/>
      <c r="AT90" s="217"/>
      <c r="BD90" s="56"/>
    </row>
    <row r="91" spans="1:90" s="1" customFormat="1" ht="10.9" customHeight="1">
      <c r="B91" s="30"/>
      <c r="AR91" s="30"/>
      <c r="AS91" s="216"/>
      <c r="AT91" s="217"/>
      <c r="BD91" s="56"/>
    </row>
    <row r="92" spans="1:90" s="1" customFormat="1" ht="29.25" customHeight="1">
      <c r="B92" s="30"/>
      <c r="C92" s="199" t="s">
        <v>52</v>
      </c>
      <c r="D92" s="200"/>
      <c r="E92" s="200"/>
      <c r="F92" s="200"/>
      <c r="G92" s="200"/>
      <c r="H92" s="57"/>
      <c r="I92" s="201" t="s">
        <v>53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54</v>
      </c>
      <c r="AH92" s="200"/>
      <c r="AI92" s="200"/>
      <c r="AJ92" s="200"/>
      <c r="AK92" s="200"/>
      <c r="AL92" s="200"/>
      <c r="AM92" s="200"/>
      <c r="AN92" s="201" t="s">
        <v>55</v>
      </c>
      <c r="AO92" s="200"/>
      <c r="AP92" s="203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</row>
    <row r="93" spans="1:90" s="1" customFormat="1" ht="10.9" customHeight="1">
      <c r="B93" s="30"/>
      <c r="AR93" s="30"/>
      <c r="AS93" s="62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0" s="5" customFormat="1" ht="32.450000000000003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7">
        <f>ROUND(AG95,2)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70</v>
      </c>
      <c r="BT94" s="72" t="s">
        <v>71</v>
      </c>
      <c r="BV94" s="72" t="s">
        <v>72</v>
      </c>
      <c r="BW94" s="72" t="s">
        <v>4</v>
      </c>
      <c r="BX94" s="72" t="s">
        <v>73</v>
      </c>
      <c r="CL94" s="72" t="s">
        <v>1</v>
      </c>
    </row>
    <row r="95" spans="1:90" s="6" customFormat="1" ht="24.75" customHeight="1">
      <c r="A95" s="73" t="s">
        <v>74</v>
      </c>
      <c r="B95" s="74"/>
      <c r="C95" s="75"/>
      <c r="D95" s="206" t="s">
        <v>13</v>
      </c>
      <c r="E95" s="206"/>
      <c r="F95" s="206"/>
      <c r="G95" s="206"/>
      <c r="H95" s="206"/>
      <c r="I95" s="76"/>
      <c r="J95" s="206" t="s">
        <v>16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'S2024-05 - Krytá plaváreň...'!J30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7" t="s">
        <v>75</v>
      </c>
      <c r="AR95" s="74"/>
      <c r="AS95" s="78">
        <v>0</v>
      </c>
      <c r="AT95" s="79">
        <f>ROUND(SUM(AV95:AW95),2)</f>
        <v>0</v>
      </c>
      <c r="AU95" s="80">
        <f>'S2024-05 - Krytá plaváreň...'!P126</f>
        <v>0</v>
      </c>
      <c r="AV95" s="79">
        <f>'S2024-05 - Krytá plaváreň...'!J33</f>
        <v>0</v>
      </c>
      <c r="AW95" s="79">
        <f>'S2024-05 - Krytá plaváreň...'!J34</f>
        <v>0</v>
      </c>
      <c r="AX95" s="79">
        <f>'S2024-05 - Krytá plaváreň...'!J35</f>
        <v>0</v>
      </c>
      <c r="AY95" s="79">
        <f>'S2024-05 - Krytá plaváreň...'!J36</f>
        <v>0</v>
      </c>
      <c r="AZ95" s="79">
        <f>'S2024-05 - Krytá plaváreň...'!F33</f>
        <v>0</v>
      </c>
      <c r="BA95" s="79">
        <f>'S2024-05 - Krytá plaváreň...'!F34</f>
        <v>0</v>
      </c>
      <c r="BB95" s="79">
        <f>'S2024-05 - Krytá plaváreň...'!F35</f>
        <v>0</v>
      </c>
      <c r="BC95" s="79">
        <f>'S2024-05 - Krytá plaváreň...'!F36</f>
        <v>0</v>
      </c>
      <c r="BD95" s="81">
        <f>'S2024-05 - Krytá plaváreň...'!F37</f>
        <v>0</v>
      </c>
      <c r="BT95" s="82" t="s">
        <v>76</v>
      </c>
      <c r="BU95" s="82" t="s">
        <v>77</v>
      </c>
      <c r="BV95" s="82" t="s">
        <v>72</v>
      </c>
      <c r="BW95" s="82" t="s">
        <v>4</v>
      </c>
      <c r="BX95" s="82" t="s">
        <v>73</v>
      </c>
      <c r="CL95" s="82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2024-05 - Krytá plaváreň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7"/>
  <sheetViews>
    <sheetView showGridLines="0" workbookViewId="0">
      <selection activeCell="E22" sqref="E22"/>
    </sheetView>
  </sheetViews>
  <sheetFormatPr defaultRowHeight="14.6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98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5" t="s">
        <v>4</v>
      </c>
      <c r="AZ2" s="83" t="s">
        <v>78</v>
      </c>
      <c r="BA2" s="83" t="s">
        <v>1</v>
      </c>
      <c r="BB2" s="83" t="s">
        <v>1</v>
      </c>
      <c r="BC2" s="83" t="s">
        <v>79</v>
      </c>
      <c r="BD2" s="83" t="s">
        <v>80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  <c r="AZ3" s="83" t="s">
        <v>81</v>
      </c>
      <c r="BA3" s="83" t="s">
        <v>1</v>
      </c>
      <c r="BB3" s="83" t="s">
        <v>1</v>
      </c>
      <c r="BC3" s="83" t="s">
        <v>82</v>
      </c>
      <c r="BD3" s="83" t="s">
        <v>80</v>
      </c>
    </row>
    <row r="4" spans="2:56" ht="24.95" customHeight="1">
      <c r="B4" s="18"/>
      <c r="D4" s="19" t="s">
        <v>83</v>
      </c>
      <c r="L4" s="18"/>
      <c r="M4" s="84" t="s">
        <v>9</v>
      </c>
      <c r="AT4" s="15" t="s">
        <v>3</v>
      </c>
      <c r="AZ4" s="83" t="s">
        <v>84</v>
      </c>
      <c r="BA4" s="83" t="s">
        <v>1</v>
      </c>
      <c r="BB4" s="83" t="s">
        <v>1</v>
      </c>
      <c r="BC4" s="83" t="s">
        <v>85</v>
      </c>
      <c r="BD4" s="83" t="s">
        <v>80</v>
      </c>
    </row>
    <row r="5" spans="2:56" ht="6.95" customHeight="1">
      <c r="B5" s="18"/>
      <c r="L5" s="18"/>
      <c r="AZ5" s="83" t="s">
        <v>86</v>
      </c>
      <c r="BA5" s="83" t="s">
        <v>1</v>
      </c>
      <c r="BB5" s="83" t="s">
        <v>1</v>
      </c>
      <c r="BC5" s="83" t="s">
        <v>87</v>
      </c>
      <c r="BD5" s="83" t="s">
        <v>80</v>
      </c>
    </row>
    <row r="6" spans="2:56" s="1" customFormat="1" ht="12" customHeight="1">
      <c r="B6" s="30"/>
      <c r="D6" s="25" t="s">
        <v>15</v>
      </c>
      <c r="L6" s="30"/>
    </row>
    <row r="7" spans="2:56" s="1" customFormat="1" ht="16.5" customHeight="1">
      <c r="B7" s="30"/>
      <c r="E7" s="209" t="s">
        <v>16</v>
      </c>
      <c r="F7" s="241"/>
      <c r="G7" s="241"/>
      <c r="H7" s="241"/>
      <c r="L7" s="30"/>
    </row>
    <row r="8" spans="2:56" s="1" customFormat="1" ht="10.35">
      <c r="B8" s="30"/>
      <c r="L8" s="30"/>
    </row>
    <row r="9" spans="2:56" s="1" customFormat="1" ht="12" customHeight="1">
      <c r="B9" s="30"/>
      <c r="D9" s="25" t="s">
        <v>17</v>
      </c>
      <c r="F9" s="23" t="s">
        <v>1</v>
      </c>
      <c r="I9" s="25" t="s">
        <v>18</v>
      </c>
      <c r="J9" s="23" t="s">
        <v>1</v>
      </c>
      <c r="L9" s="30"/>
    </row>
    <row r="10" spans="2:56" s="1" customFormat="1" ht="12" customHeight="1">
      <c r="B10" s="30"/>
      <c r="D10" s="25" t="s">
        <v>19</v>
      </c>
      <c r="F10" s="23" t="s">
        <v>20</v>
      </c>
      <c r="I10" s="25" t="s">
        <v>21</v>
      </c>
      <c r="J10" s="53">
        <f>'Rekapitulácia stavby'!AN8</f>
        <v>45558</v>
      </c>
      <c r="L10" s="30"/>
    </row>
    <row r="11" spans="2:56" s="1" customFormat="1" ht="10.9" customHeight="1">
      <c r="B11" s="30"/>
      <c r="L11" s="30"/>
    </row>
    <row r="12" spans="2:56" s="1" customFormat="1" ht="12" customHeight="1">
      <c r="B12" s="30"/>
      <c r="D12" s="25" t="s">
        <v>22</v>
      </c>
      <c r="I12" s="25" t="s">
        <v>23</v>
      </c>
      <c r="J12" s="23" t="str">
        <f>IF('Rekapitulácia stavby'!AN10="","",'Rekapitulácia stavby'!AN10)</f>
        <v/>
      </c>
      <c r="L12" s="30"/>
    </row>
    <row r="13" spans="2:56" s="1" customFormat="1" ht="18" customHeight="1">
      <c r="B13" s="30"/>
      <c r="E13" s="23" t="str">
        <f>IF('Rekapitulácia stavby'!E11="","",'Rekapitulácia stavby'!E11)</f>
        <v xml:space="preserve"> </v>
      </c>
      <c r="I13" s="25" t="s">
        <v>24</v>
      </c>
      <c r="J13" s="23" t="str">
        <f>IF('Rekapitulácia stavby'!AN11="","",'Rekapitulácia stavby'!AN11)</f>
        <v/>
      </c>
      <c r="L13" s="30"/>
    </row>
    <row r="14" spans="2:56" s="1" customFormat="1" ht="6.95" customHeight="1">
      <c r="B14" s="30"/>
      <c r="L14" s="30"/>
    </row>
    <row r="15" spans="2:56" s="1" customFormat="1" ht="12" customHeight="1">
      <c r="B15" s="30"/>
      <c r="D15" s="25" t="s">
        <v>25</v>
      </c>
      <c r="I15" s="25" t="s">
        <v>23</v>
      </c>
      <c r="J15" s="26" t="str">
        <f>'Rekapitulácia stavby'!AN13</f>
        <v>Vyplň údaj</v>
      </c>
      <c r="L15" s="30"/>
    </row>
    <row r="16" spans="2:56" s="1" customFormat="1" ht="18" customHeight="1">
      <c r="B16" s="30"/>
      <c r="E16" s="242" t="str">
        <f>'Rekapitulácia stavby'!E14</f>
        <v>Vyplň údaj</v>
      </c>
      <c r="F16" s="231"/>
      <c r="G16" s="231"/>
      <c r="H16" s="231"/>
      <c r="I16" s="25" t="s">
        <v>24</v>
      </c>
      <c r="J16" s="26" t="str">
        <f>'Rekapitulácia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27</v>
      </c>
      <c r="I18" s="25" t="s">
        <v>23</v>
      </c>
      <c r="J18" s="23" t="str">
        <f>IF('Rekapitulácia stavby'!AN16="","",'Rekapitulácia stavby'!AN16)</f>
        <v/>
      </c>
      <c r="L18" s="30"/>
    </row>
    <row r="19" spans="2:12" s="1" customFormat="1" ht="18" customHeight="1">
      <c r="B19" s="30"/>
      <c r="E19" s="23" t="str">
        <f>IF('Rekapitulácia stavby'!E17="","",'Rekapitulácia stavby'!E17)</f>
        <v xml:space="preserve"> </v>
      </c>
      <c r="I19" s="25" t="s">
        <v>24</v>
      </c>
      <c r="J19" s="23" t="str">
        <f>IF('Rekapitulácia stavby'!AN17="","",'Rekapitulácia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29</v>
      </c>
      <c r="I21" s="25" t="s">
        <v>23</v>
      </c>
      <c r="J21" s="23" t="s">
        <v>1</v>
      </c>
      <c r="L21" s="30"/>
    </row>
    <row r="22" spans="2:12" s="1" customFormat="1" ht="18" customHeight="1">
      <c r="B22" s="30"/>
      <c r="E22" s="23"/>
      <c r="I22" s="25" t="s">
        <v>24</v>
      </c>
      <c r="J22" s="23" t="s">
        <v>1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30</v>
      </c>
      <c r="L24" s="30"/>
    </row>
    <row r="25" spans="2:12" s="7" customFormat="1" ht="16.5" customHeight="1">
      <c r="B25" s="85"/>
      <c r="E25" s="235" t="s">
        <v>1</v>
      </c>
      <c r="F25" s="235"/>
      <c r="G25" s="235"/>
      <c r="H25" s="235"/>
      <c r="L25" s="85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4"/>
      <c r="E27" s="54"/>
      <c r="F27" s="54"/>
      <c r="G27" s="54"/>
      <c r="H27" s="54"/>
      <c r="I27" s="54"/>
      <c r="J27" s="54"/>
      <c r="K27" s="54"/>
      <c r="L27" s="30"/>
    </row>
    <row r="28" spans="2:12" s="1" customFormat="1" ht="14.45" customHeight="1">
      <c r="B28" s="30"/>
      <c r="D28" s="23" t="s">
        <v>88</v>
      </c>
      <c r="J28" s="86">
        <f>J94</f>
        <v>0</v>
      </c>
      <c r="L28" s="30"/>
    </row>
    <row r="29" spans="2:12" s="1" customFormat="1" ht="14.45" customHeight="1">
      <c r="B29" s="30"/>
      <c r="D29" s="87" t="s">
        <v>89</v>
      </c>
      <c r="J29" s="86">
        <f>J101</f>
        <v>0</v>
      </c>
      <c r="L29" s="30"/>
    </row>
    <row r="30" spans="2:12" s="1" customFormat="1" ht="25.35" customHeight="1">
      <c r="B30" s="30"/>
      <c r="D30" s="88" t="s">
        <v>31</v>
      </c>
      <c r="J30" s="66">
        <f>ROUND(J28 + J29, 2)</f>
        <v>0</v>
      </c>
      <c r="L30" s="30"/>
    </row>
    <row r="31" spans="2:12" s="1" customFormat="1" ht="6.95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5" customHeight="1">
      <c r="B32" s="30"/>
      <c r="F32" s="33" t="s">
        <v>33</v>
      </c>
      <c r="I32" s="33" t="s">
        <v>32</v>
      </c>
      <c r="J32" s="33" t="s">
        <v>34</v>
      </c>
      <c r="L32" s="30"/>
    </row>
    <row r="33" spans="2:12" s="1" customFormat="1" ht="14.45" customHeight="1">
      <c r="B33" s="30"/>
      <c r="D33" s="89" t="s">
        <v>35</v>
      </c>
      <c r="E33" s="35" t="s">
        <v>36</v>
      </c>
      <c r="F33" s="90">
        <f>ROUND((SUM(BE101:BE108) + SUM(BE126:BE176)),  2)</f>
        <v>0</v>
      </c>
      <c r="G33" s="91"/>
      <c r="H33" s="91"/>
      <c r="I33" s="92">
        <v>0.2</v>
      </c>
      <c r="J33" s="90">
        <f>ROUND(((SUM(BE101:BE108) + SUM(BE126:BE176))*I33),  2)</f>
        <v>0</v>
      </c>
      <c r="L33" s="30"/>
    </row>
    <row r="34" spans="2:12" s="1" customFormat="1" ht="14.45" customHeight="1">
      <c r="B34" s="30"/>
      <c r="E34" s="35" t="s">
        <v>37</v>
      </c>
      <c r="F34" s="90">
        <f>ROUND((SUM(BF101:BF108) + SUM(BF126:BF176)),  2)</f>
        <v>0</v>
      </c>
      <c r="G34" s="91"/>
      <c r="H34" s="91"/>
      <c r="I34" s="92">
        <v>0.2</v>
      </c>
      <c r="J34" s="90">
        <f>ROUND(((SUM(BF101:BF108) + SUM(BF126:BF176))*I34),  2)</f>
        <v>0</v>
      </c>
      <c r="L34" s="30"/>
    </row>
    <row r="35" spans="2:12" s="1" customFormat="1" ht="14.45" hidden="1" customHeight="1">
      <c r="B35" s="30"/>
      <c r="E35" s="25" t="s">
        <v>38</v>
      </c>
      <c r="F35" s="93">
        <f>ROUND((SUM(BG101:BG108) + SUM(BG126:BG176)),  2)</f>
        <v>0</v>
      </c>
      <c r="I35" s="94">
        <v>0.2</v>
      </c>
      <c r="J35" s="93">
        <f>0</f>
        <v>0</v>
      </c>
      <c r="L35" s="30"/>
    </row>
    <row r="36" spans="2:12" s="1" customFormat="1" ht="14.45" hidden="1" customHeight="1">
      <c r="B36" s="30"/>
      <c r="E36" s="25" t="s">
        <v>39</v>
      </c>
      <c r="F36" s="93">
        <f>ROUND((SUM(BH101:BH108) + SUM(BH126:BH176)),  2)</f>
        <v>0</v>
      </c>
      <c r="I36" s="94">
        <v>0.2</v>
      </c>
      <c r="J36" s="93">
        <f>0</f>
        <v>0</v>
      </c>
      <c r="L36" s="30"/>
    </row>
    <row r="37" spans="2:12" s="1" customFormat="1" ht="14.45" hidden="1" customHeight="1">
      <c r="B37" s="30"/>
      <c r="E37" s="35" t="s">
        <v>40</v>
      </c>
      <c r="F37" s="90">
        <f>ROUND((SUM(BI101:BI108) + SUM(BI126:BI176)),  2)</f>
        <v>0</v>
      </c>
      <c r="G37" s="91"/>
      <c r="H37" s="91"/>
      <c r="I37" s="92">
        <v>0</v>
      </c>
      <c r="J37" s="90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5"/>
      <c r="D39" s="96" t="s">
        <v>41</v>
      </c>
      <c r="E39" s="57"/>
      <c r="F39" s="57"/>
      <c r="G39" s="97" t="s">
        <v>42</v>
      </c>
      <c r="H39" s="98" t="s">
        <v>43</v>
      </c>
      <c r="I39" s="57"/>
      <c r="J39" s="99">
        <f>SUM(J30:J37)</f>
        <v>0</v>
      </c>
      <c r="K39" s="100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0"/>
    </row>
    <row r="51" spans="2:12" ht="10.35">
      <c r="B51" s="18"/>
      <c r="L51" s="18"/>
    </row>
    <row r="52" spans="2:12" ht="10.35">
      <c r="B52" s="18"/>
      <c r="L52" s="18"/>
    </row>
    <row r="53" spans="2:12" ht="10.35">
      <c r="B53" s="18"/>
      <c r="L53" s="18"/>
    </row>
    <row r="54" spans="2:12" ht="10.35">
      <c r="B54" s="18"/>
      <c r="L54" s="18"/>
    </row>
    <row r="55" spans="2:12" ht="10.35">
      <c r="B55" s="18"/>
      <c r="L55" s="18"/>
    </row>
    <row r="56" spans="2:12" ht="10.35">
      <c r="B56" s="18"/>
      <c r="L56" s="18"/>
    </row>
    <row r="57" spans="2:12" ht="10.35">
      <c r="B57" s="18"/>
      <c r="L57" s="18"/>
    </row>
    <row r="58" spans="2:12" ht="10.35">
      <c r="B58" s="18"/>
      <c r="L58" s="18"/>
    </row>
    <row r="59" spans="2:12" ht="10.35">
      <c r="B59" s="18"/>
      <c r="L59" s="18"/>
    </row>
    <row r="60" spans="2:12" ht="10.35">
      <c r="B60" s="18"/>
      <c r="L60" s="18"/>
    </row>
    <row r="61" spans="2:12" s="1" customFormat="1" ht="12.4">
      <c r="B61" s="30"/>
      <c r="D61" s="44" t="s">
        <v>46</v>
      </c>
      <c r="E61" s="32"/>
      <c r="F61" s="101" t="s">
        <v>47</v>
      </c>
      <c r="G61" s="44" t="s">
        <v>46</v>
      </c>
      <c r="H61" s="32"/>
      <c r="I61" s="32"/>
      <c r="J61" s="102" t="s">
        <v>47</v>
      </c>
      <c r="K61" s="32"/>
      <c r="L61" s="30"/>
    </row>
    <row r="62" spans="2:12" ht="10.35">
      <c r="B62" s="18"/>
      <c r="L62" s="18"/>
    </row>
    <row r="63" spans="2:12" ht="10.35">
      <c r="B63" s="18"/>
      <c r="L63" s="18"/>
    </row>
    <row r="64" spans="2:12" ht="10.35">
      <c r="B64" s="18"/>
      <c r="L64" s="18"/>
    </row>
    <row r="65" spans="2:12" s="1" customFormat="1" ht="12.4">
      <c r="B65" s="30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0"/>
    </row>
    <row r="66" spans="2:12" ht="10.35">
      <c r="B66" s="18"/>
      <c r="L66" s="18"/>
    </row>
    <row r="67" spans="2:12" ht="10.35">
      <c r="B67" s="18"/>
      <c r="L67" s="18"/>
    </row>
    <row r="68" spans="2:12" ht="10.35">
      <c r="B68" s="18"/>
      <c r="L68" s="18"/>
    </row>
    <row r="69" spans="2:12" ht="10.35">
      <c r="B69" s="18"/>
      <c r="L69" s="18"/>
    </row>
    <row r="70" spans="2:12" ht="10.35">
      <c r="B70" s="18"/>
      <c r="L70" s="18"/>
    </row>
    <row r="71" spans="2:12" ht="10.35">
      <c r="B71" s="18"/>
      <c r="L71" s="18"/>
    </row>
    <row r="72" spans="2:12" ht="10.35">
      <c r="B72" s="18"/>
      <c r="L72" s="18"/>
    </row>
    <row r="73" spans="2:12" ht="10.35">
      <c r="B73" s="18"/>
      <c r="L73" s="18"/>
    </row>
    <row r="74" spans="2:12" ht="10.35">
      <c r="B74" s="18"/>
      <c r="L74" s="18"/>
    </row>
    <row r="75" spans="2:12" ht="10.35">
      <c r="B75" s="18"/>
      <c r="L75" s="18"/>
    </row>
    <row r="76" spans="2:12" s="1" customFormat="1" ht="12.4">
      <c r="B76" s="30"/>
      <c r="D76" s="44" t="s">
        <v>46</v>
      </c>
      <c r="E76" s="32"/>
      <c r="F76" s="101" t="s">
        <v>47</v>
      </c>
      <c r="G76" s="44" t="s">
        <v>46</v>
      </c>
      <c r="H76" s="32"/>
      <c r="I76" s="32"/>
      <c r="J76" s="102" t="s">
        <v>47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19" t="s">
        <v>90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15</v>
      </c>
      <c r="L84" s="30"/>
    </row>
    <row r="85" spans="2:47" s="1" customFormat="1" ht="16.5" customHeight="1">
      <c r="B85" s="30"/>
      <c r="E85" s="209" t="str">
        <f>E7</f>
        <v>Krytá plaváreň Pasienky, BA - oprava strechy</v>
      </c>
      <c r="F85" s="241"/>
      <c r="G85" s="241"/>
      <c r="H85" s="241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19</v>
      </c>
      <c r="F87" s="23" t="str">
        <f>F10</f>
        <v xml:space="preserve"> </v>
      </c>
      <c r="I87" s="25" t="s">
        <v>21</v>
      </c>
      <c r="J87" s="53">
        <f>IF(J10="","",J10)</f>
        <v>45558</v>
      </c>
      <c r="L87" s="30"/>
    </row>
    <row r="88" spans="2:47" s="1" customFormat="1" ht="6.95" customHeight="1">
      <c r="B88" s="30"/>
      <c r="L88" s="30"/>
    </row>
    <row r="89" spans="2:47" s="1" customFormat="1" ht="15.2" customHeight="1">
      <c r="B89" s="30"/>
      <c r="C89" s="25" t="s">
        <v>22</v>
      </c>
      <c r="F89" s="23" t="str">
        <f>E13</f>
        <v xml:space="preserve"> </v>
      </c>
      <c r="I89" s="25" t="s">
        <v>27</v>
      </c>
      <c r="J89" s="28" t="str">
        <f>E19</f>
        <v xml:space="preserve"> </v>
      </c>
      <c r="L89" s="30"/>
    </row>
    <row r="90" spans="2:47" s="1" customFormat="1" ht="15.2" customHeight="1">
      <c r="B90" s="30"/>
      <c r="C90" s="25" t="s">
        <v>25</v>
      </c>
      <c r="F90" s="23" t="str">
        <f>IF(E16="","",E16)</f>
        <v>Vyplň údaj</v>
      </c>
      <c r="I90" s="25" t="s">
        <v>29</v>
      </c>
      <c r="J90" s="28">
        <f>E22</f>
        <v>0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103" t="s">
        <v>91</v>
      </c>
      <c r="D92" s="95"/>
      <c r="E92" s="95"/>
      <c r="F92" s="95"/>
      <c r="G92" s="95"/>
      <c r="H92" s="95"/>
      <c r="I92" s="95"/>
      <c r="J92" s="104" t="s">
        <v>92</v>
      </c>
      <c r="K92" s="95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105" t="s">
        <v>93</v>
      </c>
      <c r="J94" s="66">
        <f>J126</f>
        <v>0</v>
      </c>
      <c r="L94" s="30"/>
      <c r="AU94" s="15" t="s">
        <v>94</v>
      </c>
    </row>
    <row r="95" spans="2:47" s="8" customFormat="1" ht="24.95" customHeight="1">
      <c r="B95" s="106"/>
      <c r="D95" s="107" t="s">
        <v>95</v>
      </c>
      <c r="E95" s="108"/>
      <c r="F95" s="108"/>
      <c r="G95" s="108"/>
      <c r="H95" s="108"/>
      <c r="I95" s="108"/>
      <c r="J95" s="109">
        <f>J127</f>
        <v>0</v>
      </c>
      <c r="L95" s="106"/>
    </row>
    <row r="96" spans="2:47" s="9" customFormat="1" ht="19.899999999999999" customHeight="1">
      <c r="B96" s="110"/>
      <c r="D96" s="111" t="s">
        <v>96</v>
      </c>
      <c r="E96" s="112"/>
      <c r="F96" s="112"/>
      <c r="G96" s="112"/>
      <c r="H96" s="112"/>
      <c r="I96" s="112"/>
      <c r="J96" s="113">
        <f>J128</f>
        <v>0</v>
      </c>
      <c r="L96" s="110"/>
    </row>
    <row r="97" spans="2:65" s="8" customFormat="1" ht="24.95" customHeight="1">
      <c r="B97" s="106"/>
      <c r="D97" s="107" t="s">
        <v>97</v>
      </c>
      <c r="E97" s="108"/>
      <c r="F97" s="108"/>
      <c r="G97" s="108"/>
      <c r="H97" s="108"/>
      <c r="I97" s="108"/>
      <c r="J97" s="109">
        <f>J170</f>
        <v>0</v>
      </c>
      <c r="L97" s="106"/>
    </row>
    <row r="98" spans="2:65" s="9" customFormat="1" ht="19.899999999999999" customHeight="1">
      <c r="B98" s="110"/>
      <c r="D98" s="111" t="s">
        <v>98</v>
      </c>
      <c r="E98" s="112"/>
      <c r="F98" s="112"/>
      <c r="G98" s="112"/>
      <c r="H98" s="112"/>
      <c r="I98" s="112"/>
      <c r="J98" s="113">
        <f>J171</f>
        <v>0</v>
      </c>
      <c r="L98" s="110"/>
    </row>
    <row r="99" spans="2:65" s="1" customFormat="1" ht="21.75" customHeight="1">
      <c r="B99" s="30"/>
      <c r="L99" s="30"/>
    </row>
    <row r="100" spans="2:65" s="1" customFormat="1" ht="6.95" customHeight="1">
      <c r="B100" s="30"/>
      <c r="L100" s="30"/>
    </row>
    <row r="101" spans="2:65" s="1" customFormat="1" ht="29.25" customHeight="1">
      <c r="B101" s="30"/>
      <c r="C101" s="105" t="s">
        <v>99</v>
      </c>
      <c r="J101" s="114">
        <f>ROUND(J102 + J103 + J104 + J105 + J106 + J107,2)</f>
        <v>0</v>
      </c>
      <c r="L101" s="30"/>
      <c r="N101" s="115" t="s">
        <v>35</v>
      </c>
    </row>
    <row r="102" spans="2:65" s="1" customFormat="1" ht="18" customHeight="1">
      <c r="B102" s="116"/>
      <c r="C102" s="117"/>
      <c r="D102" s="239" t="s">
        <v>100</v>
      </c>
      <c r="E102" s="240"/>
      <c r="F102" s="240"/>
      <c r="G102" s="117"/>
      <c r="H102" s="117"/>
      <c r="I102" s="117"/>
      <c r="J102" s="119">
        <v>0</v>
      </c>
      <c r="K102" s="117"/>
      <c r="L102" s="116"/>
      <c r="M102" s="117"/>
      <c r="N102" s="120" t="s">
        <v>37</v>
      </c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21" t="s">
        <v>101</v>
      </c>
      <c r="AZ102" s="117"/>
      <c r="BA102" s="117"/>
      <c r="BB102" s="117"/>
      <c r="BC102" s="117"/>
      <c r="BD102" s="117"/>
      <c r="BE102" s="122">
        <f t="shared" ref="BE102:BE107" si="0">IF(N102="základná",J102,0)</f>
        <v>0</v>
      </c>
      <c r="BF102" s="122">
        <f t="shared" ref="BF102:BF107" si="1">IF(N102="znížená",J102,0)</f>
        <v>0</v>
      </c>
      <c r="BG102" s="122">
        <f t="shared" ref="BG102:BG107" si="2">IF(N102="zákl. prenesená",J102,0)</f>
        <v>0</v>
      </c>
      <c r="BH102" s="122">
        <f t="shared" ref="BH102:BH107" si="3">IF(N102="zníž. prenesená",J102,0)</f>
        <v>0</v>
      </c>
      <c r="BI102" s="122">
        <f t="shared" ref="BI102:BI107" si="4">IF(N102="nulová",J102,0)</f>
        <v>0</v>
      </c>
      <c r="BJ102" s="121" t="s">
        <v>80</v>
      </c>
      <c r="BK102" s="117"/>
      <c r="BL102" s="117"/>
      <c r="BM102" s="117"/>
    </row>
    <row r="103" spans="2:65" s="1" customFormat="1" ht="18" customHeight="1">
      <c r="B103" s="116"/>
      <c r="C103" s="117"/>
      <c r="D103" s="239" t="s">
        <v>102</v>
      </c>
      <c r="E103" s="240"/>
      <c r="F103" s="240"/>
      <c r="G103" s="117"/>
      <c r="H103" s="117"/>
      <c r="I103" s="117"/>
      <c r="J103" s="119">
        <v>0</v>
      </c>
      <c r="K103" s="117"/>
      <c r="L103" s="116"/>
      <c r="M103" s="117"/>
      <c r="N103" s="120" t="s">
        <v>37</v>
      </c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21" t="s">
        <v>101</v>
      </c>
      <c r="AZ103" s="117"/>
      <c r="BA103" s="117"/>
      <c r="BB103" s="117"/>
      <c r="BC103" s="117"/>
      <c r="BD103" s="117"/>
      <c r="BE103" s="122">
        <f t="shared" si="0"/>
        <v>0</v>
      </c>
      <c r="BF103" s="122">
        <f t="shared" si="1"/>
        <v>0</v>
      </c>
      <c r="BG103" s="122">
        <f t="shared" si="2"/>
        <v>0</v>
      </c>
      <c r="BH103" s="122">
        <f t="shared" si="3"/>
        <v>0</v>
      </c>
      <c r="BI103" s="122">
        <f t="shared" si="4"/>
        <v>0</v>
      </c>
      <c r="BJ103" s="121" t="s">
        <v>80</v>
      </c>
      <c r="BK103" s="117"/>
      <c r="BL103" s="117"/>
      <c r="BM103" s="117"/>
    </row>
    <row r="104" spans="2:65" s="1" customFormat="1" ht="18" customHeight="1">
      <c r="B104" s="116"/>
      <c r="C104" s="117"/>
      <c r="D104" s="239" t="s">
        <v>103</v>
      </c>
      <c r="E104" s="240"/>
      <c r="F104" s="240"/>
      <c r="G104" s="117"/>
      <c r="H104" s="117"/>
      <c r="I104" s="117"/>
      <c r="J104" s="119">
        <v>0</v>
      </c>
      <c r="K104" s="117"/>
      <c r="L104" s="116"/>
      <c r="M104" s="117"/>
      <c r="N104" s="120" t="s">
        <v>37</v>
      </c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21" t="s">
        <v>101</v>
      </c>
      <c r="AZ104" s="117"/>
      <c r="BA104" s="117"/>
      <c r="BB104" s="117"/>
      <c r="BC104" s="117"/>
      <c r="BD104" s="117"/>
      <c r="BE104" s="122">
        <f t="shared" si="0"/>
        <v>0</v>
      </c>
      <c r="BF104" s="122">
        <f t="shared" si="1"/>
        <v>0</v>
      </c>
      <c r="BG104" s="122">
        <f t="shared" si="2"/>
        <v>0</v>
      </c>
      <c r="BH104" s="122">
        <f t="shared" si="3"/>
        <v>0</v>
      </c>
      <c r="BI104" s="122">
        <f t="shared" si="4"/>
        <v>0</v>
      </c>
      <c r="BJ104" s="121" t="s">
        <v>80</v>
      </c>
      <c r="BK104" s="117"/>
      <c r="BL104" s="117"/>
      <c r="BM104" s="117"/>
    </row>
    <row r="105" spans="2:65" s="1" customFormat="1" ht="18" customHeight="1">
      <c r="B105" s="116"/>
      <c r="C105" s="117"/>
      <c r="D105" s="239" t="s">
        <v>104</v>
      </c>
      <c r="E105" s="240"/>
      <c r="F105" s="240"/>
      <c r="G105" s="117"/>
      <c r="H105" s="117"/>
      <c r="I105" s="117"/>
      <c r="J105" s="119">
        <v>0</v>
      </c>
      <c r="K105" s="117"/>
      <c r="L105" s="116"/>
      <c r="M105" s="117"/>
      <c r="N105" s="120" t="s">
        <v>37</v>
      </c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21" t="s">
        <v>101</v>
      </c>
      <c r="AZ105" s="117"/>
      <c r="BA105" s="117"/>
      <c r="BB105" s="117"/>
      <c r="BC105" s="117"/>
      <c r="BD105" s="117"/>
      <c r="BE105" s="122">
        <f t="shared" si="0"/>
        <v>0</v>
      </c>
      <c r="BF105" s="122">
        <f t="shared" si="1"/>
        <v>0</v>
      </c>
      <c r="BG105" s="122">
        <f t="shared" si="2"/>
        <v>0</v>
      </c>
      <c r="BH105" s="122">
        <f t="shared" si="3"/>
        <v>0</v>
      </c>
      <c r="BI105" s="122">
        <f t="shared" si="4"/>
        <v>0</v>
      </c>
      <c r="BJ105" s="121" t="s">
        <v>80</v>
      </c>
      <c r="BK105" s="117"/>
      <c r="BL105" s="117"/>
      <c r="BM105" s="117"/>
    </row>
    <row r="106" spans="2:65" s="1" customFormat="1" ht="18" customHeight="1">
      <c r="B106" s="116"/>
      <c r="C106" s="117"/>
      <c r="D106" s="239" t="s">
        <v>105</v>
      </c>
      <c r="E106" s="240"/>
      <c r="F106" s="240"/>
      <c r="G106" s="117"/>
      <c r="H106" s="117"/>
      <c r="I106" s="117"/>
      <c r="J106" s="119">
        <v>0</v>
      </c>
      <c r="K106" s="117"/>
      <c r="L106" s="116"/>
      <c r="M106" s="117"/>
      <c r="N106" s="120" t="s">
        <v>37</v>
      </c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21" t="s">
        <v>101</v>
      </c>
      <c r="AZ106" s="117"/>
      <c r="BA106" s="117"/>
      <c r="BB106" s="117"/>
      <c r="BC106" s="117"/>
      <c r="BD106" s="117"/>
      <c r="BE106" s="122">
        <f t="shared" si="0"/>
        <v>0</v>
      </c>
      <c r="BF106" s="122">
        <f t="shared" si="1"/>
        <v>0</v>
      </c>
      <c r="BG106" s="122">
        <f t="shared" si="2"/>
        <v>0</v>
      </c>
      <c r="BH106" s="122">
        <f t="shared" si="3"/>
        <v>0</v>
      </c>
      <c r="BI106" s="122">
        <f t="shared" si="4"/>
        <v>0</v>
      </c>
      <c r="BJ106" s="121" t="s">
        <v>80</v>
      </c>
      <c r="BK106" s="117"/>
      <c r="BL106" s="117"/>
      <c r="BM106" s="117"/>
    </row>
    <row r="107" spans="2:65" s="1" customFormat="1" ht="18" customHeight="1">
      <c r="B107" s="116"/>
      <c r="C107" s="117"/>
      <c r="D107" s="118" t="s">
        <v>106</v>
      </c>
      <c r="E107" s="117"/>
      <c r="F107" s="117"/>
      <c r="G107" s="117"/>
      <c r="H107" s="117"/>
      <c r="I107" s="117"/>
      <c r="J107" s="119">
        <f>ROUND(J28*T107,2)</f>
        <v>0</v>
      </c>
      <c r="K107" s="117"/>
      <c r="L107" s="116"/>
      <c r="M107" s="117"/>
      <c r="N107" s="120" t="s">
        <v>37</v>
      </c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21" t="s">
        <v>107</v>
      </c>
      <c r="AZ107" s="117"/>
      <c r="BA107" s="117"/>
      <c r="BB107" s="117"/>
      <c r="BC107" s="117"/>
      <c r="BD107" s="117"/>
      <c r="BE107" s="122">
        <f t="shared" si="0"/>
        <v>0</v>
      </c>
      <c r="BF107" s="122">
        <f t="shared" si="1"/>
        <v>0</v>
      </c>
      <c r="BG107" s="122">
        <f t="shared" si="2"/>
        <v>0</v>
      </c>
      <c r="BH107" s="122">
        <f t="shared" si="3"/>
        <v>0</v>
      </c>
      <c r="BI107" s="122">
        <f t="shared" si="4"/>
        <v>0</v>
      </c>
      <c r="BJ107" s="121" t="s">
        <v>80</v>
      </c>
      <c r="BK107" s="117"/>
      <c r="BL107" s="117"/>
      <c r="BM107" s="117"/>
    </row>
    <row r="108" spans="2:65" s="1" customFormat="1" ht="10.35">
      <c r="B108" s="30"/>
      <c r="L108" s="30"/>
    </row>
    <row r="109" spans="2:65" s="1" customFormat="1" ht="29.25" customHeight="1">
      <c r="B109" s="30"/>
      <c r="C109" s="123" t="s">
        <v>108</v>
      </c>
      <c r="D109" s="95"/>
      <c r="E109" s="95"/>
      <c r="F109" s="95"/>
      <c r="G109" s="95"/>
      <c r="H109" s="95"/>
      <c r="I109" s="95"/>
      <c r="J109" s="124">
        <f>ROUND(J94+J101,2)</f>
        <v>0</v>
      </c>
      <c r="K109" s="95"/>
      <c r="L109" s="30"/>
    </row>
    <row r="110" spans="2:65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0"/>
    </row>
    <row r="114" spans="2:63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0"/>
    </row>
    <row r="115" spans="2:63" s="1" customFormat="1" ht="24.95" customHeight="1">
      <c r="B115" s="30"/>
      <c r="C115" s="19" t="s">
        <v>109</v>
      </c>
      <c r="L115" s="30"/>
    </row>
    <row r="116" spans="2:63" s="1" customFormat="1" ht="6.95" customHeight="1">
      <c r="B116" s="30"/>
      <c r="L116" s="30"/>
    </row>
    <row r="117" spans="2:63" s="1" customFormat="1" ht="12" customHeight="1">
      <c r="B117" s="30"/>
      <c r="C117" s="25" t="s">
        <v>15</v>
      </c>
      <c r="L117" s="30"/>
    </row>
    <row r="118" spans="2:63" s="1" customFormat="1" ht="16.5" customHeight="1">
      <c r="B118" s="30"/>
      <c r="E118" s="209" t="str">
        <f>E7</f>
        <v>Krytá plaváreň Pasienky, BA - oprava strechy</v>
      </c>
      <c r="F118" s="241"/>
      <c r="G118" s="241"/>
      <c r="H118" s="241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19</v>
      </c>
      <c r="F120" s="23" t="str">
        <f>F10</f>
        <v xml:space="preserve"> </v>
      </c>
      <c r="I120" s="25" t="s">
        <v>21</v>
      </c>
      <c r="J120" s="53">
        <f>IF(J10="","",J10)</f>
        <v>45558</v>
      </c>
      <c r="L120" s="30"/>
    </row>
    <row r="121" spans="2:63" s="1" customFormat="1" ht="6.95" customHeight="1">
      <c r="B121" s="30"/>
      <c r="L121" s="30"/>
    </row>
    <row r="122" spans="2:63" s="1" customFormat="1" ht="15.2" customHeight="1">
      <c r="B122" s="30"/>
      <c r="C122" s="25" t="s">
        <v>22</v>
      </c>
      <c r="F122" s="23" t="str">
        <f>E13</f>
        <v xml:space="preserve"> </v>
      </c>
      <c r="I122" s="25" t="s">
        <v>27</v>
      </c>
      <c r="J122" s="28" t="str">
        <f>E19</f>
        <v xml:space="preserve"> </v>
      </c>
      <c r="L122" s="30"/>
    </row>
    <row r="123" spans="2:63" s="1" customFormat="1" ht="15.2" customHeight="1">
      <c r="B123" s="30"/>
      <c r="C123" s="25" t="s">
        <v>25</v>
      </c>
      <c r="F123" s="23" t="str">
        <f>IF(E16="","",E16)</f>
        <v>Vyplň údaj</v>
      </c>
      <c r="I123" s="25" t="s">
        <v>29</v>
      </c>
      <c r="J123" s="28">
        <f>E22</f>
        <v>0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25"/>
      <c r="C125" s="126" t="s">
        <v>110</v>
      </c>
      <c r="D125" s="127" t="s">
        <v>56</v>
      </c>
      <c r="E125" s="127" t="s">
        <v>52</v>
      </c>
      <c r="F125" s="127" t="s">
        <v>53</v>
      </c>
      <c r="G125" s="127" t="s">
        <v>111</v>
      </c>
      <c r="H125" s="127" t="s">
        <v>112</v>
      </c>
      <c r="I125" s="127" t="s">
        <v>113</v>
      </c>
      <c r="J125" s="128" t="s">
        <v>92</v>
      </c>
      <c r="K125" s="129" t="s">
        <v>114</v>
      </c>
      <c r="L125" s="125"/>
      <c r="M125" s="59" t="s">
        <v>1</v>
      </c>
      <c r="N125" s="60" t="s">
        <v>35</v>
      </c>
      <c r="O125" s="60" t="s">
        <v>115</v>
      </c>
      <c r="P125" s="60" t="s">
        <v>116</v>
      </c>
      <c r="Q125" s="60" t="s">
        <v>117</v>
      </c>
      <c r="R125" s="60" t="s">
        <v>118</v>
      </c>
      <c r="S125" s="60" t="s">
        <v>119</v>
      </c>
      <c r="T125" s="61" t="s">
        <v>120</v>
      </c>
    </row>
    <row r="126" spans="2:63" s="1" customFormat="1" ht="22.9" customHeight="1">
      <c r="B126" s="30"/>
      <c r="C126" s="64" t="s">
        <v>88</v>
      </c>
      <c r="J126" s="130">
        <f>BK126</f>
        <v>0</v>
      </c>
      <c r="L126" s="30"/>
      <c r="M126" s="62"/>
      <c r="N126" s="54"/>
      <c r="O126" s="54"/>
      <c r="P126" s="131">
        <f>P127+P170</f>
        <v>0</v>
      </c>
      <c r="Q126" s="54"/>
      <c r="R126" s="131">
        <f>R127+R170</f>
        <v>11.992899691999998</v>
      </c>
      <c r="S126" s="54"/>
      <c r="T126" s="132">
        <f>T127+T170</f>
        <v>0</v>
      </c>
      <c r="AT126" s="15" t="s">
        <v>70</v>
      </c>
      <c r="AU126" s="15" t="s">
        <v>94</v>
      </c>
      <c r="BK126" s="133">
        <f>BK127+BK170</f>
        <v>0</v>
      </c>
    </row>
    <row r="127" spans="2:63" s="11" customFormat="1" ht="25.9" customHeight="1">
      <c r="B127" s="134"/>
      <c r="D127" s="135" t="s">
        <v>70</v>
      </c>
      <c r="E127" s="136" t="s">
        <v>121</v>
      </c>
      <c r="F127" s="136" t="s">
        <v>122</v>
      </c>
      <c r="I127" s="137"/>
      <c r="J127" s="138">
        <f>BK127</f>
        <v>0</v>
      </c>
      <c r="L127" s="134"/>
      <c r="M127" s="139"/>
      <c r="P127" s="140">
        <f>P128</f>
        <v>0</v>
      </c>
      <c r="R127" s="140">
        <f>R128</f>
        <v>11.992899691999998</v>
      </c>
      <c r="T127" s="141">
        <f>T128</f>
        <v>0</v>
      </c>
      <c r="AR127" s="135" t="s">
        <v>80</v>
      </c>
      <c r="AT127" s="142" t="s">
        <v>70</v>
      </c>
      <c r="AU127" s="142" t="s">
        <v>71</v>
      </c>
      <c r="AY127" s="135" t="s">
        <v>123</v>
      </c>
      <c r="BK127" s="143">
        <f>BK128</f>
        <v>0</v>
      </c>
    </row>
    <row r="128" spans="2:63" s="11" customFormat="1" ht="22.9" customHeight="1">
      <c r="B128" s="134"/>
      <c r="D128" s="135" t="s">
        <v>70</v>
      </c>
      <c r="E128" s="144" t="s">
        <v>124</v>
      </c>
      <c r="F128" s="144" t="s">
        <v>125</v>
      </c>
      <c r="I128" s="137"/>
      <c r="J128" s="145">
        <f>BK128</f>
        <v>0</v>
      </c>
      <c r="L128" s="134"/>
      <c r="M128" s="139"/>
      <c r="P128" s="140">
        <f>SUM(P129:P169)</f>
        <v>0</v>
      </c>
      <c r="R128" s="140">
        <f>SUM(R129:R169)</f>
        <v>11.992899691999998</v>
      </c>
      <c r="T128" s="141">
        <f>SUM(T129:T169)</f>
        <v>0</v>
      </c>
      <c r="AR128" s="135" t="s">
        <v>80</v>
      </c>
      <c r="AT128" s="142" t="s">
        <v>70</v>
      </c>
      <c r="AU128" s="142" t="s">
        <v>76</v>
      </c>
      <c r="AY128" s="135" t="s">
        <v>123</v>
      </c>
      <c r="BK128" s="143">
        <f>SUM(BK129:BK169)</f>
        <v>0</v>
      </c>
    </row>
    <row r="129" spans="2:65" s="1" customFormat="1" ht="37.9" customHeight="1">
      <c r="B129" s="116"/>
      <c r="C129" s="146" t="s">
        <v>76</v>
      </c>
      <c r="D129" s="146" t="s">
        <v>126</v>
      </c>
      <c r="E129" s="147" t="s">
        <v>127</v>
      </c>
      <c r="F129" s="148" t="s">
        <v>128</v>
      </c>
      <c r="G129" s="149" t="s">
        <v>129</v>
      </c>
      <c r="H129" s="150">
        <v>3298.3829999999998</v>
      </c>
      <c r="I129" s="151"/>
      <c r="J129" s="152">
        <f>ROUND(I129*H129,2)</f>
        <v>0</v>
      </c>
      <c r="K129" s="153"/>
      <c r="L129" s="30"/>
      <c r="M129" s="154" t="s">
        <v>1</v>
      </c>
      <c r="N129" s="115" t="s">
        <v>37</v>
      </c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AR129" s="157" t="s">
        <v>130</v>
      </c>
      <c r="AT129" s="157" t="s">
        <v>126</v>
      </c>
      <c r="AU129" s="157" t="s">
        <v>80</v>
      </c>
      <c r="AY129" s="15" t="s">
        <v>123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5" t="s">
        <v>80</v>
      </c>
      <c r="BK129" s="158">
        <f>ROUND(I129*H129,2)</f>
        <v>0</v>
      </c>
      <c r="BL129" s="15" t="s">
        <v>130</v>
      </c>
      <c r="BM129" s="157" t="s">
        <v>131</v>
      </c>
    </row>
    <row r="130" spans="2:65" s="12" customFormat="1" ht="10.35">
      <c r="B130" s="159"/>
      <c r="D130" s="160" t="s">
        <v>132</v>
      </c>
      <c r="E130" s="161" t="s">
        <v>1</v>
      </c>
      <c r="F130" s="162" t="s">
        <v>133</v>
      </c>
      <c r="H130" s="163">
        <v>3076.92</v>
      </c>
      <c r="I130" s="164"/>
      <c r="L130" s="159"/>
      <c r="M130" s="165"/>
      <c r="T130" s="166"/>
      <c r="AT130" s="161" t="s">
        <v>132</v>
      </c>
      <c r="AU130" s="161" t="s">
        <v>80</v>
      </c>
      <c r="AV130" s="12" t="s">
        <v>80</v>
      </c>
      <c r="AW130" s="12" t="s">
        <v>28</v>
      </c>
      <c r="AX130" s="12" t="s">
        <v>71</v>
      </c>
      <c r="AY130" s="161" t="s">
        <v>123</v>
      </c>
    </row>
    <row r="131" spans="2:65" s="12" customFormat="1" ht="10.35">
      <c r="B131" s="159"/>
      <c r="D131" s="160" t="s">
        <v>132</v>
      </c>
      <c r="E131" s="161" t="s">
        <v>1</v>
      </c>
      <c r="F131" s="162" t="s">
        <v>134</v>
      </c>
      <c r="H131" s="163">
        <v>179.84</v>
      </c>
      <c r="I131" s="164"/>
      <c r="L131" s="159"/>
      <c r="M131" s="165"/>
      <c r="T131" s="166"/>
      <c r="AT131" s="161" t="s">
        <v>132</v>
      </c>
      <c r="AU131" s="161" t="s">
        <v>80</v>
      </c>
      <c r="AV131" s="12" t="s">
        <v>80</v>
      </c>
      <c r="AW131" s="12" t="s">
        <v>28</v>
      </c>
      <c r="AX131" s="12" t="s">
        <v>71</v>
      </c>
      <c r="AY131" s="161" t="s">
        <v>123</v>
      </c>
    </row>
    <row r="132" spans="2:65" s="12" customFormat="1" ht="10.35">
      <c r="B132" s="159"/>
      <c r="D132" s="160" t="s">
        <v>132</v>
      </c>
      <c r="E132" s="161" t="s">
        <v>1</v>
      </c>
      <c r="F132" s="162" t="s">
        <v>135</v>
      </c>
      <c r="H132" s="163">
        <v>0.6</v>
      </c>
      <c r="I132" s="164"/>
      <c r="L132" s="159"/>
      <c r="M132" s="165"/>
      <c r="T132" s="166"/>
      <c r="AT132" s="161" t="s">
        <v>132</v>
      </c>
      <c r="AU132" s="161" t="s">
        <v>80</v>
      </c>
      <c r="AV132" s="12" t="s">
        <v>80</v>
      </c>
      <c r="AW132" s="12" t="s">
        <v>28</v>
      </c>
      <c r="AX132" s="12" t="s">
        <v>71</v>
      </c>
      <c r="AY132" s="161" t="s">
        <v>123</v>
      </c>
    </row>
    <row r="133" spans="2:65" s="12" customFormat="1" ht="10.35">
      <c r="B133" s="159"/>
      <c r="D133" s="160" t="s">
        <v>132</v>
      </c>
      <c r="E133" s="161" t="s">
        <v>1</v>
      </c>
      <c r="F133" s="162" t="s">
        <v>136</v>
      </c>
      <c r="H133" s="163">
        <v>41.023000000000003</v>
      </c>
      <c r="I133" s="164"/>
      <c r="L133" s="159"/>
      <c r="M133" s="165"/>
      <c r="T133" s="166"/>
      <c r="AT133" s="161" t="s">
        <v>132</v>
      </c>
      <c r="AU133" s="161" t="s">
        <v>80</v>
      </c>
      <c r="AV133" s="12" t="s">
        <v>80</v>
      </c>
      <c r="AW133" s="12" t="s">
        <v>28</v>
      </c>
      <c r="AX133" s="12" t="s">
        <v>71</v>
      </c>
      <c r="AY133" s="161" t="s">
        <v>123</v>
      </c>
    </row>
    <row r="134" spans="2:65" s="13" customFormat="1" ht="10.35">
      <c r="B134" s="167"/>
      <c r="D134" s="160" t="s">
        <v>132</v>
      </c>
      <c r="E134" s="168" t="s">
        <v>78</v>
      </c>
      <c r="F134" s="169" t="s">
        <v>137</v>
      </c>
      <c r="H134" s="170">
        <v>3298.3829999999998</v>
      </c>
      <c r="I134" s="171"/>
      <c r="L134" s="167"/>
      <c r="M134" s="172"/>
      <c r="T134" s="173"/>
      <c r="AT134" s="168" t="s">
        <v>132</v>
      </c>
      <c r="AU134" s="168" t="s">
        <v>80</v>
      </c>
      <c r="AV134" s="13" t="s">
        <v>138</v>
      </c>
      <c r="AW134" s="13" t="s">
        <v>28</v>
      </c>
      <c r="AX134" s="13" t="s">
        <v>76</v>
      </c>
      <c r="AY134" s="168" t="s">
        <v>123</v>
      </c>
    </row>
    <row r="135" spans="2:65" s="1" customFormat="1" ht="24.2" customHeight="1">
      <c r="B135" s="116"/>
      <c r="C135" s="174" t="s">
        <v>80</v>
      </c>
      <c r="D135" s="174" t="s">
        <v>139</v>
      </c>
      <c r="E135" s="175" t="s">
        <v>140</v>
      </c>
      <c r="F135" s="176" t="s">
        <v>141</v>
      </c>
      <c r="G135" s="177" t="s">
        <v>129</v>
      </c>
      <c r="H135" s="178">
        <v>3793.14</v>
      </c>
      <c r="I135" s="179"/>
      <c r="J135" s="180">
        <f>ROUND(I135*H135,2)</f>
        <v>0</v>
      </c>
      <c r="K135" s="181"/>
      <c r="L135" s="182"/>
      <c r="M135" s="183" t="s">
        <v>1</v>
      </c>
      <c r="N135" s="184" t="s">
        <v>37</v>
      </c>
      <c r="P135" s="155">
        <f>O135*H135</f>
        <v>0</v>
      </c>
      <c r="Q135" s="155">
        <v>1.9E-3</v>
      </c>
      <c r="R135" s="155">
        <f>Q135*H135</f>
        <v>7.2069659999999995</v>
      </c>
      <c r="S135" s="155">
        <v>0</v>
      </c>
      <c r="T135" s="156">
        <f>S135*H135</f>
        <v>0</v>
      </c>
      <c r="AR135" s="157" t="s">
        <v>142</v>
      </c>
      <c r="AT135" s="157" t="s">
        <v>139</v>
      </c>
      <c r="AU135" s="157" t="s">
        <v>80</v>
      </c>
      <c r="AY135" s="15" t="s">
        <v>123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5" t="s">
        <v>80</v>
      </c>
      <c r="BK135" s="158">
        <f>ROUND(I135*H135,2)</f>
        <v>0</v>
      </c>
      <c r="BL135" s="15" t="s">
        <v>130</v>
      </c>
      <c r="BM135" s="157" t="s">
        <v>143</v>
      </c>
    </row>
    <row r="136" spans="2:65" s="12" customFormat="1" ht="10.35">
      <c r="B136" s="159"/>
      <c r="D136" s="160" t="s">
        <v>132</v>
      </c>
      <c r="E136" s="161" t="s">
        <v>1</v>
      </c>
      <c r="F136" s="162" t="s">
        <v>144</v>
      </c>
      <c r="H136" s="163">
        <v>3793.14</v>
      </c>
      <c r="I136" s="164"/>
      <c r="L136" s="159"/>
      <c r="M136" s="165"/>
      <c r="T136" s="166"/>
      <c r="AT136" s="161" t="s">
        <v>132</v>
      </c>
      <c r="AU136" s="161" t="s">
        <v>80</v>
      </c>
      <c r="AV136" s="12" t="s">
        <v>80</v>
      </c>
      <c r="AW136" s="12" t="s">
        <v>28</v>
      </c>
      <c r="AX136" s="12" t="s">
        <v>76</v>
      </c>
      <c r="AY136" s="161" t="s">
        <v>123</v>
      </c>
    </row>
    <row r="137" spans="2:65" s="1" customFormat="1" ht="24.2" customHeight="1">
      <c r="B137" s="116"/>
      <c r="C137" s="174" t="s">
        <v>145</v>
      </c>
      <c r="D137" s="174" t="s">
        <v>139</v>
      </c>
      <c r="E137" s="175" t="s">
        <v>146</v>
      </c>
      <c r="F137" s="176" t="s">
        <v>147</v>
      </c>
      <c r="G137" s="177" t="s">
        <v>148</v>
      </c>
      <c r="H137" s="178">
        <v>7326.2479999999996</v>
      </c>
      <c r="I137" s="179"/>
      <c r="J137" s="180">
        <f>ROUND(I137*H137,2)</f>
        <v>0</v>
      </c>
      <c r="K137" s="181"/>
      <c r="L137" s="182"/>
      <c r="M137" s="183" t="s">
        <v>1</v>
      </c>
      <c r="N137" s="184" t="s">
        <v>37</v>
      </c>
      <c r="P137" s="155">
        <f>O137*H137</f>
        <v>0</v>
      </c>
      <c r="Q137" s="155">
        <v>1.4999999999999999E-4</v>
      </c>
      <c r="R137" s="155">
        <f>Q137*H137</f>
        <v>1.0989371999999999</v>
      </c>
      <c r="S137" s="155">
        <v>0</v>
      </c>
      <c r="T137" s="156">
        <f>S137*H137</f>
        <v>0</v>
      </c>
      <c r="AR137" s="157" t="s">
        <v>142</v>
      </c>
      <c r="AT137" s="157" t="s">
        <v>139</v>
      </c>
      <c r="AU137" s="157" t="s">
        <v>80</v>
      </c>
      <c r="AY137" s="15" t="s">
        <v>123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5" t="s">
        <v>80</v>
      </c>
      <c r="BK137" s="158">
        <f>ROUND(I137*H137,2)</f>
        <v>0</v>
      </c>
      <c r="BL137" s="15" t="s">
        <v>130</v>
      </c>
      <c r="BM137" s="157" t="s">
        <v>149</v>
      </c>
    </row>
    <row r="138" spans="2:65" s="12" customFormat="1" ht="10.35">
      <c r="B138" s="159"/>
      <c r="D138" s="160" t="s">
        <v>132</v>
      </c>
      <c r="E138" s="161" t="s">
        <v>1</v>
      </c>
      <c r="F138" s="162" t="s">
        <v>150</v>
      </c>
      <c r="H138" s="163">
        <v>7326.2479999999996</v>
      </c>
      <c r="I138" s="164"/>
      <c r="L138" s="159"/>
      <c r="M138" s="165"/>
      <c r="T138" s="166"/>
      <c r="AT138" s="161" t="s">
        <v>132</v>
      </c>
      <c r="AU138" s="161" t="s">
        <v>80</v>
      </c>
      <c r="AV138" s="12" t="s">
        <v>80</v>
      </c>
      <c r="AW138" s="12" t="s">
        <v>28</v>
      </c>
      <c r="AX138" s="12" t="s">
        <v>76</v>
      </c>
      <c r="AY138" s="161" t="s">
        <v>123</v>
      </c>
    </row>
    <row r="139" spans="2:65" s="1" customFormat="1" ht="24.2" customHeight="1">
      <c r="B139" s="116"/>
      <c r="C139" s="174" t="s">
        <v>138</v>
      </c>
      <c r="D139" s="174" t="s">
        <v>139</v>
      </c>
      <c r="E139" s="175" t="s">
        <v>151</v>
      </c>
      <c r="F139" s="176" t="s">
        <v>152</v>
      </c>
      <c r="G139" s="177" t="s">
        <v>148</v>
      </c>
      <c r="H139" s="178">
        <v>3762.6089999999999</v>
      </c>
      <c r="I139" s="179"/>
      <c r="J139" s="180">
        <f>ROUND(I139*H139,2)</f>
        <v>0</v>
      </c>
      <c r="K139" s="181"/>
      <c r="L139" s="182"/>
      <c r="M139" s="183" t="s">
        <v>1</v>
      </c>
      <c r="N139" s="184" t="s">
        <v>37</v>
      </c>
      <c r="P139" s="155">
        <f>O139*H139</f>
        <v>0</v>
      </c>
      <c r="Q139" s="155">
        <v>1.4999999999999999E-4</v>
      </c>
      <c r="R139" s="155">
        <f>Q139*H139</f>
        <v>0.56439134999999996</v>
      </c>
      <c r="S139" s="155">
        <v>0</v>
      </c>
      <c r="T139" s="156">
        <f>S139*H139</f>
        <v>0</v>
      </c>
      <c r="AR139" s="157" t="s">
        <v>142</v>
      </c>
      <c r="AT139" s="157" t="s">
        <v>139</v>
      </c>
      <c r="AU139" s="157" t="s">
        <v>80</v>
      </c>
      <c r="AY139" s="15" t="s">
        <v>123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5" t="s">
        <v>80</v>
      </c>
      <c r="BK139" s="158">
        <f>ROUND(I139*H139,2)</f>
        <v>0</v>
      </c>
      <c r="BL139" s="15" t="s">
        <v>130</v>
      </c>
      <c r="BM139" s="157" t="s">
        <v>153</v>
      </c>
    </row>
    <row r="140" spans="2:65" s="12" customFormat="1" ht="10.35">
      <c r="B140" s="159"/>
      <c r="D140" s="160" t="s">
        <v>132</v>
      </c>
      <c r="E140" s="161" t="s">
        <v>1</v>
      </c>
      <c r="F140" s="162" t="s">
        <v>154</v>
      </c>
      <c r="H140" s="163">
        <v>3030.6750000000002</v>
      </c>
      <c r="I140" s="164"/>
      <c r="L140" s="159"/>
      <c r="M140" s="165"/>
      <c r="T140" s="166"/>
      <c r="AT140" s="161" t="s">
        <v>132</v>
      </c>
      <c r="AU140" s="161" t="s">
        <v>80</v>
      </c>
      <c r="AV140" s="12" t="s">
        <v>80</v>
      </c>
      <c r="AW140" s="12" t="s">
        <v>28</v>
      </c>
      <c r="AX140" s="12" t="s">
        <v>71</v>
      </c>
      <c r="AY140" s="161" t="s">
        <v>123</v>
      </c>
    </row>
    <row r="141" spans="2:65" s="12" customFormat="1" ht="20.65">
      <c r="B141" s="159"/>
      <c r="D141" s="160" t="s">
        <v>132</v>
      </c>
      <c r="E141" s="161" t="s">
        <v>1</v>
      </c>
      <c r="F141" s="162" t="s">
        <v>155</v>
      </c>
      <c r="H141" s="163">
        <v>731.93399999999997</v>
      </c>
      <c r="I141" s="164"/>
      <c r="L141" s="159"/>
      <c r="M141" s="165"/>
      <c r="T141" s="166"/>
      <c r="AT141" s="161" t="s">
        <v>132</v>
      </c>
      <c r="AU141" s="161" t="s">
        <v>80</v>
      </c>
      <c r="AV141" s="12" t="s">
        <v>80</v>
      </c>
      <c r="AW141" s="12" t="s">
        <v>28</v>
      </c>
      <c r="AX141" s="12" t="s">
        <v>71</v>
      </c>
      <c r="AY141" s="161" t="s">
        <v>123</v>
      </c>
    </row>
    <row r="142" spans="2:65" s="13" customFormat="1" ht="10.35">
      <c r="B142" s="167"/>
      <c r="D142" s="160" t="s">
        <v>132</v>
      </c>
      <c r="E142" s="168" t="s">
        <v>1</v>
      </c>
      <c r="F142" s="169" t="s">
        <v>137</v>
      </c>
      <c r="H142" s="170">
        <v>3762.6089999999999</v>
      </c>
      <c r="I142" s="171"/>
      <c r="L142" s="167"/>
      <c r="M142" s="172"/>
      <c r="T142" s="173"/>
      <c r="AT142" s="168" t="s">
        <v>132</v>
      </c>
      <c r="AU142" s="168" t="s">
        <v>80</v>
      </c>
      <c r="AV142" s="13" t="s">
        <v>138</v>
      </c>
      <c r="AW142" s="13" t="s">
        <v>28</v>
      </c>
      <c r="AX142" s="13" t="s">
        <v>76</v>
      </c>
      <c r="AY142" s="168" t="s">
        <v>123</v>
      </c>
    </row>
    <row r="143" spans="2:65" s="1" customFormat="1" ht="24.2" customHeight="1">
      <c r="B143" s="116"/>
      <c r="C143" s="146" t="s">
        <v>156</v>
      </c>
      <c r="D143" s="146" t="s">
        <v>126</v>
      </c>
      <c r="E143" s="147" t="s">
        <v>157</v>
      </c>
      <c r="F143" s="148" t="s">
        <v>158</v>
      </c>
      <c r="G143" s="149" t="s">
        <v>148</v>
      </c>
      <c r="H143" s="150">
        <v>8</v>
      </c>
      <c r="I143" s="151"/>
      <c r="J143" s="152">
        <f>ROUND(I143*H143,2)</f>
        <v>0</v>
      </c>
      <c r="K143" s="153"/>
      <c r="L143" s="30"/>
      <c r="M143" s="154" t="s">
        <v>1</v>
      </c>
      <c r="N143" s="115" t="s">
        <v>37</v>
      </c>
      <c r="P143" s="155">
        <f>O143*H143</f>
        <v>0</v>
      </c>
      <c r="Q143" s="155">
        <v>5.5000000000000002E-5</v>
      </c>
      <c r="R143" s="155">
        <f>Q143*H143</f>
        <v>4.4000000000000002E-4</v>
      </c>
      <c r="S143" s="155">
        <v>0</v>
      </c>
      <c r="T143" s="156">
        <f>S143*H143</f>
        <v>0</v>
      </c>
      <c r="AR143" s="157" t="s">
        <v>130</v>
      </c>
      <c r="AT143" s="157" t="s">
        <v>126</v>
      </c>
      <c r="AU143" s="157" t="s">
        <v>80</v>
      </c>
      <c r="AY143" s="15" t="s">
        <v>123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5" t="s">
        <v>80</v>
      </c>
      <c r="BK143" s="158">
        <f>ROUND(I143*H143,2)</f>
        <v>0</v>
      </c>
      <c r="BL143" s="15" t="s">
        <v>130</v>
      </c>
      <c r="BM143" s="157" t="s">
        <v>159</v>
      </c>
    </row>
    <row r="144" spans="2:65" s="1" customFormat="1" ht="55.5" customHeight="1">
      <c r="B144" s="116"/>
      <c r="C144" s="174" t="s">
        <v>160</v>
      </c>
      <c r="D144" s="174" t="s">
        <v>139</v>
      </c>
      <c r="E144" s="175" t="s">
        <v>161</v>
      </c>
      <c r="F144" s="176" t="s">
        <v>162</v>
      </c>
      <c r="G144" s="177" t="s">
        <v>148</v>
      </c>
      <c r="H144" s="178">
        <v>8</v>
      </c>
      <c r="I144" s="179"/>
      <c r="J144" s="180">
        <f>ROUND(I144*H144,2)</f>
        <v>0</v>
      </c>
      <c r="K144" s="181"/>
      <c r="L144" s="182"/>
      <c r="M144" s="183" t="s">
        <v>1</v>
      </c>
      <c r="N144" s="184" t="s">
        <v>37</v>
      </c>
      <c r="P144" s="155">
        <f>O144*H144</f>
        <v>0</v>
      </c>
      <c r="Q144" s="155">
        <v>6.4999999999999997E-4</v>
      </c>
      <c r="R144" s="155">
        <f>Q144*H144</f>
        <v>5.1999999999999998E-3</v>
      </c>
      <c r="S144" s="155">
        <v>0</v>
      </c>
      <c r="T144" s="156">
        <f>S144*H144</f>
        <v>0</v>
      </c>
      <c r="AR144" s="157" t="s">
        <v>142</v>
      </c>
      <c r="AT144" s="157" t="s">
        <v>139</v>
      </c>
      <c r="AU144" s="157" t="s">
        <v>80</v>
      </c>
      <c r="AY144" s="15" t="s">
        <v>123</v>
      </c>
      <c r="BE144" s="158">
        <f>IF(N144="základná",J144,0)</f>
        <v>0</v>
      </c>
      <c r="BF144" s="158">
        <f>IF(N144="znížená",J144,0)</f>
        <v>0</v>
      </c>
      <c r="BG144" s="158">
        <f>IF(N144="zákl. prenesená",J144,0)</f>
        <v>0</v>
      </c>
      <c r="BH144" s="158">
        <f>IF(N144="zníž. prenesená",J144,0)</f>
        <v>0</v>
      </c>
      <c r="BI144" s="158">
        <f>IF(N144="nulová",J144,0)</f>
        <v>0</v>
      </c>
      <c r="BJ144" s="15" t="s">
        <v>80</v>
      </c>
      <c r="BK144" s="158">
        <f>ROUND(I144*H144,2)</f>
        <v>0</v>
      </c>
      <c r="BL144" s="15" t="s">
        <v>130</v>
      </c>
      <c r="BM144" s="157" t="s">
        <v>163</v>
      </c>
    </row>
    <row r="145" spans="2:65" s="1" customFormat="1" ht="24.2" customHeight="1">
      <c r="B145" s="116"/>
      <c r="C145" s="174" t="s">
        <v>164</v>
      </c>
      <c r="D145" s="174" t="s">
        <v>139</v>
      </c>
      <c r="E145" s="175" t="s">
        <v>151</v>
      </c>
      <c r="F145" s="176" t="s">
        <v>152</v>
      </c>
      <c r="G145" s="177" t="s">
        <v>148</v>
      </c>
      <c r="H145" s="178">
        <v>40</v>
      </c>
      <c r="I145" s="179"/>
      <c r="J145" s="180">
        <f>ROUND(I145*H145,2)</f>
        <v>0</v>
      </c>
      <c r="K145" s="181"/>
      <c r="L145" s="182"/>
      <c r="M145" s="183" t="s">
        <v>1</v>
      </c>
      <c r="N145" s="184" t="s">
        <v>37</v>
      </c>
      <c r="P145" s="155">
        <f>O145*H145</f>
        <v>0</v>
      </c>
      <c r="Q145" s="155">
        <v>1.4999999999999999E-4</v>
      </c>
      <c r="R145" s="155">
        <f>Q145*H145</f>
        <v>5.9999999999999993E-3</v>
      </c>
      <c r="S145" s="155">
        <v>0</v>
      </c>
      <c r="T145" s="156">
        <f>S145*H145</f>
        <v>0</v>
      </c>
      <c r="AR145" s="157" t="s">
        <v>142</v>
      </c>
      <c r="AT145" s="157" t="s">
        <v>139</v>
      </c>
      <c r="AU145" s="157" t="s">
        <v>80</v>
      </c>
      <c r="AY145" s="15" t="s">
        <v>123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5" t="s">
        <v>80</v>
      </c>
      <c r="BK145" s="158">
        <f>ROUND(I145*H145,2)</f>
        <v>0</v>
      </c>
      <c r="BL145" s="15" t="s">
        <v>130</v>
      </c>
      <c r="BM145" s="157" t="s">
        <v>165</v>
      </c>
    </row>
    <row r="146" spans="2:65" s="12" customFormat="1" ht="10.35">
      <c r="B146" s="159"/>
      <c r="D146" s="160" t="s">
        <v>132</v>
      </c>
      <c r="E146" s="161" t="s">
        <v>1</v>
      </c>
      <c r="F146" s="162" t="s">
        <v>166</v>
      </c>
      <c r="H146" s="163">
        <v>40</v>
      </c>
      <c r="I146" s="164"/>
      <c r="L146" s="159"/>
      <c r="M146" s="165"/>
      <c r="T146" s="166"/>
      <c r="AT146" s="161" t="s">
        <v>132</v>
      </c>
      <c r="AU146" s="161" t="s">
        <v>80</v>
      </c>
      <c r="AV146" s="12" t="s">
        <v>80</v>
      </c>
      <c r="AW146" s="12" t="s">
        <v>28</v>
      </c>
      <c r="AX146" s="12" t="s">
        <v>76</v>
      </c>
      <c r="AY146" s="161" t="s">
        <v>123</v>
      </c>
    </row>
    <row r="147" spans="2:65" s="1" customFormat="1" ht="24.2" customHeight="1">
      <c r="B147" s="116"/>
      <c r="C147" s="146" t="s">
        <v>167</v>
      </c>
      <c r="D147" s="146" t="s">
        <v>126</v>
      </c>
      <c r="E147" s="147" t="s">
        <v>168</v>
      </c>
      <c r="F147" s="148" t="s">
        <v>169</v>
      </c>
      <c r="G147" s="149" t="s">
        <v>148</v>
      </c>
      <c r="H147" s="150">
        <v>8</v>
      </c>
      <c r="I147" s="151"/>
      <c r="J147" s="152">
        <f>ROUND(I147*H147,2)</f>
        <v>0</v>
      </c>
      <c r="K147" s="153"/>
      <c r="L147" s="30"/>
      <c r="M147" s="154" t="s">
        <v>1</v>
      </c>
      <c r="N147" s="115" t="s">
        <v>37</v>
      </c>
      <c r="P147" s="155">
        <f>O147*H147</f>
        <v>0</v>
      </c>
      <c r="Q147" s="155">
        <v>1.4124999999999999E-4</v>
      </c>
      <c r="R147" s="155">
        <f>Q147*H147</f>
        <v>1.1299999999999999E-3</v>
      </c>
      <c r="S147" s="155">
        <v>0</v>
      </c>
      <c r="T147" s="156">
        <f>S147*H147</f>
        <v>0</v>
      </c>
      <c r="AR147" s="157" t="s">
        <v>130</v>
      </c>
      <c r="AT147" s="157" t="s">
        <v>126</v>
      </c>
      <c r="AU147" s="157" t="s">
        <v>80</v>
      </c>
      <c r="AY147" s="15" t="s">
        <v>123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5" t="s">
        <v>80</v>
      </c>
      <c r="BK147" s="158">
        <f>ROUND(I147*H147,2)</f>
        <v>0</v>
      </c>
      <c r="BL147" s="15" t="s">
        <v>130</v>
      </c>
      <c r="BM147" s="157" t="s">
        <v>170</v>
      </c>
    </row>
    <row r="148" spans="2:65" s="12" customFormat="1" ht="10.35">
      <c r="B148" s="159"/>
      <c r="D148" s="160" t="s">
        <v>132</v>
      </c>
      <c r="E148" s="161" t="s">
        <v>1</v>
      </c>
      <c r="F148" s="162" t="s">
        <v>171</v>
      </c>
      <c r="H148" s="163">
        <v>8</v>
      </c>
      <c r="I148" s="164"/>
      <c r="L148" s="159"/>
      <c r="M148" s="165"/>
      <c r="T148" s="166"/>
      <c r="AT148" s="161" t="s">
        <v>132</v>
      </c>
      <c r="AU148" s="161" t="s">
        <v>80</v>
      </c>
      <c r="AV148" s="12" t="s">
        <v>80</v>
      </c>
      <c r="AW148" s="12" t="s">
        <v>28</v>
      </c>
      <c r="AX148" s="12" t="s">
        <v>76</v>
      </c>
      <c r="AY148" s="161" t="s">
        <v>123</v>
      </c>
    </row>
    <row r="149" spans="2:65" s="1" customFormat="1" ht="24.2" customHeight="1">
      <c r="B149" s="116"/>
      <c r="C149" s="174" t="s">
        <v>172</v>
      </c>
      <c r="D149" s="174" t="s">
        <v>139</v>
      </c>
      <c r="E149" s="175" t="s">
        <v>173</v>
      </c>
      <c r="F149" s="176" t="s">
        <v>174</v>
      </c>
      <c r="G149" s="177" t="s">
        <v>129</v>
      </c>
      <c r="H149" s="178">
        <v>2.2799999999999998</v>
      </c>
      <c r="I149" s="179"/>
      <c r="J149" s="180">
        <f>ROUND(I149*H149,2)</f>
        <v>0</v>
      </c>
      <c r="K149" s="181"/>
      <c r="L149" s="182"/>
      <c r="M149" s="183" t="s">
        <v>1</v>
      </c>
      <c r="N149" s="184" t="s">
        <v>37</v>
      </c>
      <c r="P149" s="155">
        <f>O149*H149</f>
        <v>0</v>
      </c>
      <c r="Q149" s="155">
        <v>2.2000000000000001E-3</v>
      </c>
      <c r="R149" s="155">
        <f>Q149*H149</f>
        <v>5.0159999999999996E-3</v>
      </c>
      <c r="S149" s="155">
        <v>0</v>
      </c>
      <c r="T149" s="156">
        <f>S149*H149</f>
        <v>0</v>
      </c>
      <c r="AR149" s="157" t="s">
        <v>142</v>
      </c>
      <c r="AT149" s="157" t="s">
        <v>139</v>
      </c>
      <c r="AU149" s="157" t="s">
        <v>80</v>
      </c>
      <c r="AY149" s="15" t="s">
        <v>123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5" t="s">
        <v>80</v>
      </c>
      <c r="BK149" s="158">
        <f>ROUND(I149*H149,2)</f>
        <v>0</v>
      </c>
      <c r="BL149" s="15" t="s">
        <v>130</v>
      </c>
      <c r="BM149" s="157" t="s">
        <v>175</v>
      </c>
    </row>
    <row r="150" spans="2:65" s="12" customFormat="1" ht="10.35">
      <c r="B150" s="159"/>
      <c r="D150" s="160" t="s">
        <v>132</v>
      </c>
      <c r="F150" s="162" t="s">
        <v>176</v>
      </c>
      <c r="H150" s="163">
        <v>2.2799999999999998</v>
      </c>
      <c r="I150" s="164"/>
      <c r="L150" s="159"/>
      <c r="M150" s="165"/>
      <c r="T150" s="166"/>
      <c r="AT150" s="161" t="s">
        <v>132</v>
      </c>
      <c r="AU150" s="161" t="s">
        <v>80</v>
      </c>
      <c r="AV150" s="12" t="s">
        <v>80</v>
      </c>
      <c r="AW150" s="12" t="s">
        <v>3</v>
      </c>
      <c r="AX150" s="12" t="s">
        <v>76</v>
      </c>
      <c r="AY150" s="161" t="s">
        <v>123</v>
      </c>
    </row>
    <row r="151" spans="2:65" s="1" customFormat="1" ht="37.9" customHeight="1">
      <c r="B151" s="116"/>
      <c r="C151" s="146" t="s">
        <v>177</v>
      </c>
      <c r="D151" s="146" t="s">
        <v>126</v>
      </c>
      <c r="E151" s="147" t="s">
        <v>178</v>
      </c>
      <c r="F151" s="148" t="s">
        <v>179</v>
      </c>
      <c r="G151" s="149" t="s">
        <v>180</v>
      </c>
      <c r="H151" s="150">
        <v>585.22</v>
      </c>
      <c r="I151" s="151"/>
      <c r="J151" s="152">
        <f>ROUND(I151*H151,2)</f>
        <v>0</v>
      </c>
      <c r="K151" s="153"/>
      <c r="L151" s="30"/>
      <c r="M151" s="154" t="s">
        <v>1</v>
      </c>
      <c r="N151" s="115" t="s">
        <v>37</v>
      </c>
      <c r="P151" s="155">
        <f>O151*H151</f>
        <v>0</v>
      </c>
      <c r="Q151" s="155">
        <v>5.6249999999999996E-4</v>
      </c>
      <c r="R151" s="155">
        <f>Q151*H151</f>
        <v>0.32918625000000001</v>
      </c>
      <c r="S151" s="155">
        <v>0</v>
      </c>
      <c r="T151" s="156">
        <f>S151*H151</f>
        <v>0</v>
      </c>
      <c r="AR151" s="157" t="s">
        <v>130</v>
      </c>
      <c r="AT151" s="157" t="s">
        <v>126</v>
      </c>
      <c r="AU151" s="157" t="s">
        <v>80</v>
      </c>
      <c r="AY151" s="15" t="s">
        <v>123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5" t="s">
        <v>80</v>
      </c>
      <c r="BK151" s="158">
        <f>ROUND(I151*H151,2)</f>
        <v>0</v>
      </c>
      <c r="BL151" s="15" t="s">
        <v>130</v>
      </c>
      <c r="BM151" s="157" t="s">
        <v>181</v>
      </c>
    </row>
    <row r="152" spans="2:65" s="12" customFormat="1" ht="10.35">
      <c r="B152" s="159"/>
      <c r="D152" s="160" t="s">
        <v>132</v>
      </c>
      <c r="E152" s="161" t="s">
        <v>1</v>
      </c>
      <c r="F152" s="162" t="s">
        <v>182</v>
      </c>
      <c r="H152" s="163">
        <v>224.8</v>
      </c>
      <c r="I152" s="164"/>
      <c r="L152" s="159"/>
      <c r="M152" s="165"/>
      <c r="T152" s="166"/>
      <c r="AT152" s="161" t="s">
        <v>132</v>
      </c>
      <c r="AU152" s="161" t="s">
        <v>80</v>
      </c>
      <c r="AV152" s="12" t="s">
        <v>80</v>
      </c>
      <c r="AW152" s="12" t="s">
        <v>28</v>
      </c>
      <c r="AX152" s="12" t="s">
        <v>71</v>
      </c>
      <c r="AY152" s="161" t="s">
        <v>123</v>
      </c>
    </row>
    <row r="153" spans="2:65" s="12" customFormat="1" ht="10.35">
      <c r="B153" s="159"/>
      <c r="D153" s="160" t="s">
        <v>132</v>
      </c>
      <c r="E153" s="161" t="s">
        <v>1</v>
      </c>
      <c r="F153" s="162" t="s">
        <v>183</v>
      </c>
      <c r="H153" s="163">
        <v>357.42</v>
      </c>
      <c r="I153" s="164"/>
      <c r="L153" s="159"/>
      <c r="M153" s="165"/>
      <c r="T153" s="166"/>
      <c r="AT153" s="161" t="s">
        <v>132</v>
      </c>
      <c r="AU153" s="161" t="s">
        <v>80</v>
      </c>
      <c r="AV153" s="12" t="s">
        <v>80</v>
      </c>
      <c r="AW153" s="12" t="s">
        <v>28</v>
      </c>
      <c r="AX153" s="12" t="s">
        <v>71</v>
      </c>
      <c r="AY153" s="161" t="s">
        <v>123</v>
      </c>
    </row>
    <row r="154" spans="2:65" s="12" customFormat="1" ht="10.35">
      <c r="B154" s="159"/>
      <c r="D154" s="160" t="s">
        <v>132</v>
      </c>
      <c r="E154" s="161" t="s">
        <v>1</v>
      </c>
      <c r="F154" s="162" t="s">
        <v>184</v>
      </c>
      <c r="H154" s="163">
        <v>3</v>
      </c>
      <c r="I154" s="164"/>
      <c r="L154" s="159"/>
      <c r="M154" s="165"/>
      <c r="T154" s="166"/>
      <c r="AT154" s="161" t="s">
        <v>132</v>
      </c>
      <c r="AU154" s="161" t="s">
        <v>80</v>
      </c>
      <c r="AV154" s="12" t="s">
        <v>80</v>
      </c>
      <c r="AW154" s="12" t="s">
        <v>28</v>
      </c>
      <c r="AX154" s="12" t="s">
        <v>71</v>
      </c>
      <c r="AY154" s="161" t="s">
        <v>123</v>
      </c>
    </row>
    <row r="155" spans="2:65" s="13" customFormat="1" ht="10.35">
      <c r="B155" s="167"/>
      <c r="D155" s="160" t="s">
        <v>132</v>
      </c>
      <c r="E155" s="168" t="s">
        <v>84</v>
      </c>
      <c r="F155" s="169" t="s">
        <v>137</v>
      </c>
      <c r="H155" s="170">
        <v>585.22</v>
      </c>
      <c r="I155" s="171"/>
      <c r="L155" s="167"/>
      <c r="M155" s="172"/>
      <c r="T155" s="173"/>
      <c r="AT155" s="168" t="s">
        <v>132</v>
      </c>
      <c r="AU155" s="168" t="s">
        <v>80</v>
      </c>
      <c r="AV155" s="13" t="s">
        <v>138</v>
      </c>
      <c r="AW155" s="13" t="s">
        <v>28</v>
      </c>
      <c r="AX155" s="13" t="s">
        <v>76</v>
      </c>
      <c r="AY155" s="168" t="s">
        <v>123</v>
      </c>
    </row>
    <row r="156" spans="2:65" s="1" customFormat="1" ht="24.2" customHeight="1">
      <c r="B156" s="116"/>
      <c r="C156" s="174" t="s">
        <v>185</v>
      </c>
      <c r="D156" s="174" t="s">
        <v>139</v>
      </c>
      <c r="E156" s="175" t="s">
        <v>151</v>
      </c>
      <c r="F156" s="176" t="s">
        <v>152</v>
      </c>
      <c r="G156" s="177" t="s">
        <v>148</v>
      </c>
      <c r="H156" s="178">
        <v>4681.76</v>
      </c>
      <c r="I156" s="179"/>
      <c r="J156" s="180">
        <f>ROUND(I156*H156,2)</f>
        <v>0</v>
      </c>
      <c r="K156" s="181"/>
      <c r="L156" s="182"/>
      <c r="M156" s="183" t="s">
        <v>1</v>
      </c>
      <c r="N156" s="184" t="s">
        <v>37</v>
      </c>
      <c r="P156" s="155">
        <f>O156*H156</f>
        <v>0</v>
      </c>
      <c r="Q156" s="155">
        <v>1.4999999999999999E-4</v>
      </c>
      <c r="R156" s="155">
        <f>Q156*H156</f>
        <v>0.702264</v>
      </c>
      <c r="S156" s="155">
        <v>0</v>
      </c>
      <c r="T156" s="156">
        <f>S156*H156</f>
        <v>0</v>
      </c>
      <c r="AR156" s="157" t="s">
        <v>142</v>
      </c>
      <c r="AT156" s="157" t="s">
        <v>139</v>
      </c>
      <c r="AU156" s="157" t="s">
        <v>80</v>
      </c>
      <c r="AY156" s="15" t="s">
        <v>123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5" t="s">
        <v>80</v>
      </c>
      <c r="BK156" s="158">
        <f>ROUND(I156*H156,2)</f>
        <v>0</v>
      </c>
      <c r="BL156" s="15" t="s">
        <v>130</v>
      </c>
      <c r="BM156" s="157" t="s">
        <v>186</v>
      </c>
    </row>
    <row r="157" spans="2:65" s="12" customFormat="1" ht="10.35">
      <c r="B157" s="159"/>
      <c r="D157" s="160" t="s">
        <v>132</v>
      </c>
      <c r="E157" s="161" t="s">
        <v>1</v>
      </c>
      <c r="F157" s="162" t="s">
        <v>187</v>
      </c>
      <c r="H157" s="163">
        <v>4681.76</v>
      </c>
      <c r="I157" s="164"/>
      <c r="L157" s="159"/>
      <c r="M157" s="165"/>
      <c r="T157" s="166"/>
      <c r="AT157" s="161" t="s">
        <v>132</v>
      </c>
      <c r="AU157" s="161" t="s">
        <v>80</v>
      </c>
      <c r="AV157" s="12" t="s">
        <v>80</v>
      </c>
      <c r="AW157" s="12" t="s">
        <v>28</v>
      </c>
      <c r="AX157" s="12" t="s">
        <v>76</v>
      </c>
      <c r="AY157" s="161" t="s">
        <v>123</v>
      </c>
    </row>
    <row r="158" spans="2:65" s="1" customFormat="1" ht="33" customHeight="1">
      <c r="B158" s="116"/>
      <c r="C158" s="146" t="s">
        <v>188</v>
      </c>
      <c r="D158" s="146" t="s">
        <v>126</v>
      </c>
      <c r="E158" s="147" t="s">
        <v>189</v>
      </c>
      <c r="F158" s="148" t="s">
        <v>190</v>
      </c>
      <c r="G158" s="149" t="s">
        <v>180</v>
      </c>
      <c r="H158" s="150">
        <v>3</v>
      </c>
      <c r="I158" s="151"/>
      <c r="J158" s="152">
        <f>ROUND(I158*H158,2)</f>
        <v>0</v>
      </c>
      <c r="K158" s="153"/>
      <c r="L158" s="30"/>
      <c r="M158" s="154" t="s">
        <v>1</v>
      </c>
      <c r="N158" s="115" t="s">
        <v>37</v>
      </c>
      <c r="P158" s="155">
        <f>O158*H158</f>
        <v>0</v>
      </c>
      <c r="Q158" s="155">
        <v>3.4153999999999999E-4</v>
      </c>
      <c r="R158" s="155">
        <f>Q158*H158</f>
        <v>1.02462E-3</v>
      </c>
      <c r="S158" s="155">
        <v>0</v>
      </c>
      <c r="T158" s="156">
        <f>S158*H158</f>
        <v>0</v>
      </c>
      <c r="AR158" s="157" t="s">
        <v>130</v>
      </c>
      <c r="AT158" s="157" t="s">
        <v>126</v>
      </c>
      <c r="AU158" s="157" t="s">
        <v>80</v>
      </c>
      <c r="AY158" s="15" t="s">
        <v>123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5" t="s">
        <v>80</v>
      </c>
      <c r="BK158" s="158">
        <f>ROUND(I158*H158,2)</f>
        <v>0</v>
      </c>
      <c r="BL158" s="15" t="s">
        <v>130</v>
      </c>
      <c r="BM158" s="157" t="s">
        <v>191</v>
      </c>
    </row>
    <row r="159" spans="2:65" s="12" customFormat="1" ht="10.35">
      <c r="B159" s="159"/>
      <c r="D159" s="160" t="s">
        <v>132</v>
      </c>
      <c r="E159" s="161" t="s">
        <v>1</v>
      </c>
      <c r="F159" s="162" t="s">
        <v>192</v>
      </c>
      <c r="H159" s="163">
        <v>3</v>
      </c>
      <c r="I159" s="164"/>
      <c r="L159" s="159"/>
      <c r="M159" s="165"/>
      <c r="T159" s="166"/>
      <c r="AT159" s="161" t="s">
        <v>132</v>
      </c>
      <c r="AU159" s="161" t="s">
        <v>80</v>
      </c>
      <c r="AV159" s="12" t="s">
        <v>80</v>
      </c>
      <c r="AW159" s="12" t="s">
        <v>28</v>
      </c>
      <c r="AX159" s="12" t="s">
        <v>76</v>
      </c>
      <c r="AY159" s="161" t="s">
        <v>123</v>
      </c>
    </row>
    <row r="160" spans="2:65" s="1" customFormat="1" ht="16.5" customHeight="1">
      <c r="B160" s="116"/>
      <c r="C160" s="174" t="s">
        <v>193</v>
      </c>
      <c r="D160" s="174" t="s">
        <v>139</v>
      </c>
      <c r="E160" s="175" t="s">
        <v>194</v>
      </c>
      <c r="F160" s="176" t="s">
        <v>195</v>
      </c>
      <c r="G160" s="177" t="s">
        <v>148</v>
      </c>
      <c r="H160" s="178">
        <v>24</v>
      </c>
      <c r="I160" s="179"/>
      <c r="J160" s="180">
        <f>ROUND(I160*H160,2)</f>
        <v>0</v>
      </c>
      <c r="K160" s="181"/>
      <c r="L160" s="182"/>
      <c r="M160" s="183" t="s">
        <v>1</v>
      </c>
      <c r="N160" s="184" t="s">
        <v>37</v>
      </c>
      <c r="P160" s="155">
        <f>O160*H160</f>
        <v>0</v>
      </c>
      <c r="Q160" s="155">
        <v>3.5E-4</v>
      </c>
      <c r="R160" s="155">
        <f>Q160*H160</f>
        <v>8.3999999999999995E-3</v>
      </c>
      <c r="S160" s="155">
        <v>0</v>
      </c>
      <c r="T160" s="156">
        <f>S160*H160</f>
        <v>0</v>
      </c>
      <c r="AR160" s="157" t="s">
        <v>142</v>
      </c>
      <c r="AT160" s="157" t="s">
        <v>139</v>
      </c>
      <c r="AU160" s="157" t="s">
        <v>80</v>
      </c>
      <c r="AY160" s="15" t="s">
        <v>123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5" t="s">
        <v>80</v>
      </c>
      <c r="BK160" s="158">
        <f>ROUND(I160*H160,2)</f>
        <v>0</v>
      </c>
      <c r="BL160" s="15" t="s">
        <v>130</v>
      </c>
      <c r="BM160" s="157" t="s">
        <v>196</v>
      </c>
    </row>
    <row r="161" spans="2:65" s="1" customFormat="1" ht="37.9" customHeight="1">
      <c r="B161" s="116"/>
      <c r="C161" s="146" t="s">
        <v>197</v>
      </c>
      <c r="D161" s="146" t="s">
        <v>126</v>
      </c>
      <c r="E161" s="147" t="s">
        <v>198</v>
      </c>
      <c r="F161" s="148" t="s">
        <v>199</v>
      </c>
      <c r="G161" s="149" t="s">
        <v>180</v>
      </c>
      <c r="H161" s="150">
        <v>225.6</v>
      </c>
      <c r="I161" s="151"/>
      <c r="J161" s="152">
        <f>ROUND(I161*H161,2)</f>
        <v>0</v>
      </c>
      <c r="K161" s="153"/>
      <c r="L161" s="30"/>
      <c r="M161" s="154" t="s">
        <v>1</v>
      </c>
      <c r="N161" s="115" t="s">
        <v>37</v>
      </c>
      <c r="P161" s="155">
        <f>O161*H161</f>
        <v>0</v>
      </c>
      <c r="Q161" s="155">
        <v>1.30462E-3</v>
      </c>
      <c r="R161" s="155">
        <f>Q161*H161</f>
        <v>0.294322272</v>
      </c>
      <c r="S161" s="155">
        <v>0</v>
      </c>
      <c r="T161" s="156">
        <f>S161*H161</f>
        <v>0</v>
      </c>
      <c r="AR161" s="157" t="s">
        <v>130</v>
      </c>
      <c r="AT161" s="157" t="s">
        <v>126</v>
      </c>
      <c r="AU161" s="157" t="s">
        <v>80</v>
      </c>
      <c r="AY161" s="15" t="s">
        <v>123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5" t="s">
        <v>80</v>
      </c>
      <c r="BK161" s="158">
        <f>ROUND(I161*H161,2)</f>
        <v>0</v>
      </c>
      <c r="BL161" s="15" t="s">
        <v>130</v>
      </c>
      <c r="BM161" s="157" t="s">
        <v>200</v>
      </c>
    </row>
    <row r="162" spans="2:65" s="12" customFormat="1" ht="10.35">
      <c r="B162" s="159"/>
      <c r="D162" s="160" t="s">
        <v>132</v>
      </c>
      <c r="E162" s="161" t="s">
        <v>1</v>
      </c>
      <c r="F162" s="162" t="s">
        <v>201</v>
      </c>
      <c r="H162" s="163">
        <v>225.6</v>
      </c>
      <c r="I162" s="164"/>
      <c r="L162" s="159"/>
      <c r="M162" s="165"/>
      <c r="T162" s="166"/>
      <c r="AT162" s="161" t="s">
        <v>132</v>
      </c>
      <c r="AU162" s="161" t="s">
        <v>80</v>
      </c>
      <c r="AV162" s="12" t="s">
        <v>80</v>
      </c>
      <c r="AW162" s="12" t="s">
        <v>28</v>
      </c>
      <c r="AX162" s="12" t="s">
        <v>71</v>
      </c>
      <c r="AY162" s="161" t="s">
        <v>123</v>
      </c>
    </row>
    <row r="163" spans="2:65" s="13" customFormat="1" ht="10.35">
      <c r="B163" s="167"/>
      <c r="D163" s="160" t="s">
        <v>132</v>
      </c>
      <c r="E163" s="168" t="s">
        <v>86</v>
      </c>
      <c r="F163" s="169" t="s">
        <v>137</v>
      </c>
      <c r="H163" s="170">
        <v>225.6</v>
      </c>
      <c r="I163" s="171"/>
      <c r="L163" s="167"/>
      <c r="M163" s="172"/>
      <c r="T163" s="173"/>
      <c r="AT163" s="168" t="s">
        <v>132</v>
      </c>
      <c r="AU163" s="168" t="s">
        <v>80</v>
      </c>
      <c r="AV163" s="13" t="s">
        <v>138</v>
      </c>
      <c r="AW163" s="13" t="s">
        <v>28</v>
      </c>
      <c r="AX163" s="13" t="s">
        <v>76</v>
      </c>
      <c r="AY163" s="168" t="s">
        <v>123</v>
      </c>
    </row>
    <row r="164" spans="2:65" s="1" customFormat="1" ht="24.2" customHeight="1">
      <c r="B164" s="116"/>
      <c r="C164" s="174" t="s">
        <v>202</v>
      </c>
      <c r="D164" s="174" t="s">
        <v>139</v>
      </c>
      <c r="E164" s="175" t="s">
        <v>203</v>
      </c>
      <c r="F164" s="176" t="s">
        <v>204</v>
      </c>
      <c r="G164" s="177" t="s">
        <v>148</v>
      </c>
      <c r="H164" s="178">
        <v>1804.8</v>
      </c>
      <c r="I164" s="179"/>
      <c r="J164" s="180">
        <f>ROUND(I164*H164,2)</f>
        <v>0</v>
      </c>
      <c r="K164" s="181"/>
      <c r="L164" s="182"/>
      <c r="M164" s="183" t="s">
        <v>1</v>
      </c>
      <c r="N164" s="184" t="s">
        <v>37</v>
      </c>
      <c r="P164" s="155">
        <f>O164*H164</f>
        <v>0</v>
      </c>
      <c r="Q164" s="155">
        <v>3.5E-4</v>
      </c>
      <c r="R164" s="155">
        <f>Q164*H164</f>
        <v>0.63168000000000002</v>
      </c>
      <c r="S164" s="155">
        <v>0</v>
      </c>
      <c r="T164" s="156">
        <f>S164*H164</f>
        <v>0</v>
      </c>
      <c r="AR164" s="157" t="s">
        <v>142</v>
      </c>
      <c r="AT164" s="157" t="s">
        <v>139</v>
      </c>
      <c r="AU164" s="157" t="s">
        <v>80</v>
      </c>
      <c r="AY164" s="15" t="s">
        <v>123</v>
      </c>
      <c r="BE164" s="158">
        <f>IF(N164="základná",J164,0)</f>
        <v>0</v>
      </c>
      <c r="BF164" s="158">
        <f>IF(N164="znížená",J164,0)</f>
        <v>0</v>
      </c>
      <c r="BG164" s="158">
        <f>IF(N164="zákl. prenesená",J164,0)</f>
        <v>0</v>
      </c>
      <c r="BH164" s="158">
        <f>IF(N164="zníž. prenesená",J164,0)</f>
        <v>0</v>
      </c>
      <c r="BI164" s="158">
        <f>IF(N164="nulová",J164,0)</f>
        <v>0</v>
      </c>
      <c r="BJ164" s="15" t="s">
        <v>80</v>
      </c>
      <c r="BK164" s="158">
        <f>ROUND(I164*H164,2)</f>
        <v>0</v>
      </c>
      <c r="BL164" s="15" t="s">
        <v>130</v>
      </c>
      <c r="BM164" s="157" t="s">
        <v>205</v>
      </c>
    </row>
    <row r="165" spans="2:65" s="1" customFormat="1" ht="24.2" customHeight="1">
      <c r="B165" s="116"/>
      <c r="C165" s="146" t="s">
        <v>130</v>
      </c>
      <c r="D165" s="146" t="s">
        <v>126</v>
      </c>
      <c r="E165" s="147" t="s">
        <v>206</v>
      </c>
      <c r="F165" s="148" t="s">
        <v>207</v>
      </c>
      <c r="G165" s="149" t="s">
        <v>129</v>
      </c>
      <c r="H165" s="150">
        <v>3298.3829999999998</v>
      </c>
      <c r="I165" s="151"/>
      <c r="J165" s="152">
        <f>ROUND(I165*H165,2)</f>
        <v>0</v>
      </c>
      <c r="K165" s="153"/>
      <c r="L165" s="30"/>
      <c r="M165" s="154" t="s">
        <v>1</v>
      </c>
      <c r="N165" s="115" t="s">
        <v>37</v>
      </c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AR165" s="157" t="s">
        <v>130</v>
      </c>
      <c r="AT165" s="157" t="s">
        <v>126</v>
      </c>
      <c r="AU165" s="157" t="s">
        <v>80</v>
      </c>
      <c r="AY165" s="15" t="s">
        <v>123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5" t="s">
        <v>80</v>
      </c>
      <c r="BK165" s="158">
        <f>ROUND(I165*H165,2)</f>
        <v>0</v>
      </c>
      <c r="BL165" s="15" t="s">
        <v>130</v>
      </c>
      <c r="BM165" s="157" t="s">
        <v>208</v>
      </c>
    </row>
    <row r="166" spans="2:65" s="12" customFormat="1" ht="10.35">
      <c r="B166" s="159"/>
      <c r="D166" s="160" t="s">
        <v>132</v>
      </c>
      <c r="E166" s="161" t="s">
        <v>1</v>
      </c>
      <c r="F166" s="162" t="s">
        <v>78</v>
      </c>
      <c r="H166" s="163">
        <v>3298.3829999999998</v>
      </c>
      <c r="I166" s="164"/>
      <c r="L166" s="159"/>
      <c r="M166" s="165"/>
      <c r="T166" s="166"/>
      <c r="AT166" s="161" t="s">
        <v>132</v>
      </c>
      <c r="AU166" s="161" t="s">
        <v>80</v>
      </c>
      <c r="AV166" s="12" t="s">
        <v>80</v>
      </c>
      <c r="AW166" s="12" t="s">
        <v>28</v>
      </c>
      <c r="AX166" s="12" t="s">
        <v>76</v>
      </c>
      <c r="AY166" s="161" t="s">
        <v>123</v>
      </c>
    </row>
    <row r="167" spans="2:65" s="1" customFormat="1" ht="16.5" customHeight="1">
      <c r="B167" s="116"/>
      <c r="C167" s="174" t="s">
        <v>209</v>
      </c>
      <c r="D167" s="174" t="s">
        <v>139</v>
      </c>
      <c r="E167" s="175" t="s">
        <v>210</v>
      </c>
      <c r="F167" s="176" t="s">
        <v>211</v>
      </c>
      <c r="G167" s="177" t="s">
        <v>129</v>
      </c>
      <c r="H167" s="178">
        <v>3793.14</v>
      </c>
      <c r="I167" s="179"/>
      <c r="J167" s="180">
        <f>ROUND(I167*H167,2)</f>
        <v>0</v>
      </c>
      <c r="K167" s="181"/>
      <c r="L167" s="182"/>
      <c r="M167" s="183" t="s">
        <v>1</v>
      </c>
      <c r="N167" s="184" t="s">
        <v>37</v>
      </c>
      <c r="P167" s="155">
        <f>O167*H167</f>
        <v>0</v>
      </c>
      <c r="Q167" s="155">
        <v>2.9999999999999997E-4</v>
      </c>
      <c r="R167" s="155">
        <f>Q167*H167</f>
        <v>1.1379419999999998</v>
      </c>
      <c r="S167" s="155">
        <v>0</v>
      </c>
      <c r="T167" s="156">
        <f>S167*H167</f>
        <v>0</v>
      </c>
      <c r="AR167" s="157" t="s">
        <v>142</v>
      </c>
      <c r="AT167" s="157" t="s">
        <v>139</v>
      </c>
      <c r="AU167" s="157" t="s">
        <v>80</v>
      </c>
      <c r="AY167" s="15" t="s">
        <v>123</v>
      </c>
      <c r="BE167" s="158">
        <f>IF(N167="základná",J167,0)</f>
        <v>0</v>
      </c>
      <c r="BF167" s="158">
        <f>IF(N167="znížená",J167,0)</f>
        <v>0</v>
      </c>
      <c r="BG167" s="158">
        <f>IF(N167="zákl. prenesená",J167,0)</f>
        <v>0</v>
      </c>
      <c r="BH167" s="158">
        <f>IF(N167="zníž. prenesená",J167,0)</f>
        <v>0</v>
      </c>
      <c r="BI167" s="158">
        <f>IF(N167="nulová",J167,0)</f>
        <v>0</v>
      </c>
      <c r="BJ167" s="15" t="s">
        <v>80</v>
      </c>
      <c r="BK167" s="158">
        <f>ROUND(I167*H167,2)</f>
        <v>0</v>
      </c>
      <c r="BL167" s="15" t="s">
        <v>130</v>
      </c>
      <c r="BM167" s="157" t="s">
        <v>212</v>
      </c>
    </row>
    <row r="168" spans="2:65" s="12" customFormat="1" ht="10.35">
      <c r="B168" s="159"/>
      <c r="D168" s="160" t="s">
        <v>132</v>
      </c>
      <c r="F168" s="162" t="s">
        <v>213</v>
      </c>
      <c r="H168" s="163">
        <v>3793.14</v>
      </c>
      <c r="I168" s="164"/>
      <c r="L168" s="159"/>
      <c r="M168" s="165"/>
      <c r="T168" s="166"/>
      <c r="AT168" s="161" t="s">
        <v>132</v>
      </c>
      <c r="AU168" s="161" t="s">
        <v>80</v>
      </c>
      <c r="AV168" s="12" t="s">
        <v>80</v>
      </c>
      <c r="AW168" s="12" t="s">
        <v>3</v>
      </c>
      <c r="AX168" s="12" t="s">
        <v>76</v>
      </c>
      <c r="AY168" s="161" t="s">
        <v>123</v>
      </c>
    </row>
    <row r="169" spans="2:65" s="1" customFormat="1" ht="24.2" customHeight="1">
      <c r="B169" s="116"/>
      <c r="C169" s="146" t="s">
        <v>214</v>
      </c>
      <c r="D169" s="146" t="s">
        <v>126</v>
      </c>
      <c r="E169" s="147" t="s">
        <v>215</v>
      </c>
      <c r="F169" s="148" t="s">
        <v>216</v>
      </c>
      <c r="G169" s="149" t="s">
        <v>217</v>
      </c>
      <c r="H169" s="185"/>
      <c r="I169" s="151"/>
      <c r="J169" s="152">
        <f>ROUND(I169*H169,2)</f>
        <v>0</v>
      </c>
      <c r="K169" s="153"/>
      <c r="L169" s="30"/>
      <c r="M169" s="154" t="s">
        <v>1</v>
      </c>
      <c r="N169" s="115" t="s">
        <v>37</v>
      </c>
      <c r="P169" s="155">
        <f>O169*H169</f>
        <v>0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AR169" s="157" t="s">
        <v>130</v>
      </c>
      <c r="AT169" s="157" t="s">
        <v>126</v>
      </c>
      <c r="AU169" s="157" t="s">
        <v>80</v>
      </c>
      <c r="AY169" s="15" t="s">
        <v>123</v>
      </c>
      <c r="BE169" s="158">
        <f>IF(N169="základná",J169,0)</f>
        <v>0</v>
      </c>
      <c r="BF169" s="158">
        <f>IF(N169="znížená",J169,0)</f>
        <v>0</v>
      </c>
      <c r="BG169" s="158">
        <f>IF(N169="zákl. prenesená",J169,0)</f>
        <v>0</v>
      </c>
      <c r="BH169" s="158">
        <f>IF(N169="zníž. prenesená",J169,0)</f>
        <v>0</v>
      </c>
      <c r="BI169" s="158">
        <f>IF(N169="nulová",J169,0)</f>
        <v>0</v>
      </c>
      <c r="BJ169" s="15" t="s">
        <v>80</v>
      </c>
      <c r="BK169" s="158">
        <f>ROUND(I169*H169,2)</f>
        <v>0</v>
      </c>
      <c r="BL169" s="15" t="s">
        <v>130</v>
      </c>
      <c r="BM169" s="157" t="s">
        <v>218</v>
      </c>
    </row>
    <row r="170" spans="2:65" s="11" customFormat="1" ht="25.9" customHeight="1">
      <c r="B170" s="134"/>
      <c r="D170" s="135" t="s">
        <v>70</v>
      </c>
      <c r="E170" s="136" t="s">
        <v>139</v>
      </c>
      <c r="F170" s="136" t="s">
        <v>219</v>
      </c>
      <c r="I170" s="137"/>
      <c r="J170" s="138">
        <f>BK170</f>
        <v>0</v>
      </c>
      <c r="L170" s="134"/>
      <c r="M170" s="139"/>
      <c r="P170" s="140">
        <f>P171</f>
        <v>0</v>
      </c>
      <c r="R170" s="140">
        <f>R171</f>
        <v>0</v>
      </c>
      <c r="T170" s="141">
        <f>T171</f>
        <v>0</v>
      </c>
      <c r="AR170" s="135" t="s">
        <v>145</v>
      </c>
      <c r="AT170" s="142" t="s">
        <v>70</v>
      </c>
      <c r="AU170" s="142" t="s">
        <v>71</v>
      </c>
      <c r="AY170" s="135" t="s">
        <v>123</v>
      </c>
      <c r="BK170" s="143">
        <f>BK171</f>
        <v>0</v>
      </c>
    </row>
    <row r="171" spans="2:65" s="11" customFormat="1" ht="22.9" customHeight="1">
      <c r="B171" s="134"/>
      <c r="D171" s="135" t="s">
        <v>70</v>
      </c>
      <c r="E171" s="144" t="s">
        <v>220</v>
      </c>
      <c r="F171" s="144" t="s">
        <v>221</v>
      </c>
      <c r="I171" s="137"/>
      <c r="J171" s="145">
        <f>BK171</f>
        <v>0</v>
      </c>
      <c r="L171" s="134"/>
      <c r="M171" s="139"/>
      <c r="P171" s="140">
        <f>SUM(P172:P176)</f>
        <v>0</v>
      </c>
      <c r="R171" s="140">
        <f>SUM(R172:R176)</f>
        <v>0</v>
      </c>
      <c r="T171" s="141">
        <f>SUM(T172:T176)</f>
        <v>0</v>
      </c>
      <c r="AR171" s="135" t="s">
        <v>145</v>
      </c>
      <c r="AT171" s="142" t="s">
        <v>70</v>
      </c>
      <c r="AU171" s="142" t="s">
        <v>76</v>
      </c>
      <c r="AY171" s="135" t="s">
        <v>123</v>
      </c>
      <c r="BK171" s="143">
        <f>SUM(BK172:BK176)</f>
        <v>0</v>
      </c>
    </row>
    <row r="172" spans="2:65" s="1" customFormat="1" ht="37.9" customHeight="1">
      <c r="B172" s="116"/>
      <c r="C172" s="146" t="s">
        <v>222</v>
      </c>
      <c r="D172" s="146" t="s">
        <v>126</v>
      </c>
      <c r="E172" s="147" t="s">
        <v>223</v>
      </c>
      <c r="F172" s="148" t="s">
        <v>224</v>
      </c>
      <c r="G172" s="149" t="s">
        <v>180</v>
      </c>
      <c r="H172" s="150">
        <v>378.4</v>
      </c>
      <c r="I172" s="151"/>
      <c r="J172" s="152">
        <f>ROUND(I172*H172,2)</f>
        <v>0</v>
      </c>
      <c r="K172" s="153"/>
      <c r="L172" s="30"/>
      <c r="M172" s="154" t="s">
        <v>1</v>
      </c>
      <c r="N172" s="115" t="s">
        <v>37</v>
      </c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AR172" s="157" t="s">
        <v>225</v>
      </c>
      <c r="AT172" s="157" t="s">
        <v>126</v>
      </c>
      <c r="AU172" s="157" t="s">
        <v>80</v>
      </c>
      <c r="AY172" s="15" t="s">
        <v>123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5" t="s">
        <v>80</v>
      </c>
      <c r="BK172" s="158">
        <f>ROUND(I172*H172,2)</f>
        <v>0</v>
      </c>
      <c r="BL172" s="15" t="s">
        <v>225</v>
      </c>
      <c r="BM172" s="157" t="s">
        <v>226</v>
      </c>
    </row>
    <row r="173" spans="2:65" s="12" customFormat="1" ht="10.35">
      <c r="B173" s="159"/>
      <c r="D173" s="160" t="s">
        <v>132</v>
      </c>
      <c r="E173" s="161" t="s">
        <v>1</v>
      </c>
      <c r="F173" s="162" t="s">
        <v>227</v>
      </c>
      <c r="H173" s="163">
        <v>378.4</v>
      </c>
      <c r="I173" s="164"/>
      <c r="L173" s="159"/>
      <c r="M173" s="165"/>
      <c r="T173" s="166"/>
      <c r="AT173" s="161" t="s">
        <v>132</v>
      </c>
      <c r="AU173" s="161" t="s">
        <v>80</v>
      </c>
      <c r="AV173" s="12" t="s">
        <v>80</v>
      </c>
      <c r="AW173" s="12" t="s">
        <v>28</v>
      </c>
      <c r="AX173" s="12" t="s">
        <v>71</v>
      </c>
      <c r="AY173" s="161" t="s">
        <v>123</v>
      </c>
    </row>
    <row r="174" spans="2:65" s="13" customFormat="1" ht="10.35">
      <c r="B174" s="167"/>
      <c r="D174" s="160" t="s">
        <v>132</v>
      </c>
      <c r="E174" s="168" t="s">
        <v>81</v>
      </c>
      <c r="F174" s="169" t="s">
        <v>137</v>
      </c>
      <c r="H174" s="170">
        <v>378.4</v>
      </c>
      <c r="I174" s="171"/>
      <c r="L174" s="167"/>
      <c r="M174" s="172"/>
      <c r="T174" s="173"/>
      <c r="AT174" s="168" t="s">
        <v>132</v>
      </c>
      <c r="AU174" s="168" t="s">
        <v>80</v>
      </c>
      <c r="AV174" s="13" t="s">
        <v>138</v>
      </c>
      <c r="AW174" s="13" t="s">
        <v>28</v>
      </c>
      <c r="AX174" s="13" t="s">
        <v>76</v>
      </c>
      <c r="AY174" s="168" t="s">
        <v>123</v>
      </c>
    </row>
    <row r="175" spans="2:65" s="1" customFormat="1" ht="37.9" customHeight="1">
      <c r="B175" s="116"/>
      <c r="C175" s="146" t="s">
        <v>7</v>
      </c>
      <c r="D175" s="146" t="s">
        <v>126</v>
      </c>
      <c r="E175" s="147" t="s">
        <v>228</v>
      </c>
      <c r="F175" s="148" t="s">
        <v>229</v>
      </c>
      <c r="G175" s="149" t="s">
        <v>230</v>
      </c>
      <c r="H175" s="150">
        <v>1</v>
      </c>
      <c r="I175" s="151"/>
      <c r="J175" s="152">
        <f>ROUND(I175*H175,2)</f>
        <v>0</v>
      </c>
      <c r="K175" s="153"/>
      <c r="L175" s="30"/>
      <c r="M175" s="154" t="s">
        <v>1</v>
      </c>
      <c r="N175" s="115" t="s">
        <v>37</v>
      </c>
      <c r="P175" s="155">
        <f>O175*H175</f>
        <v>0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AR175" s="157" t="s">
        <v>225</v>
      </c>
      <c r="AT175" s="157" t="s">
        <v>126</v>
      </c>
      <c r="AU175" s="157" t="s">
        <v>80</v>
      </c>
      <c r="AY175" s="15" t="s">
        <v>123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5" t="s">
        <v>80</v>
      </c>
      <c r="BK175" s="158">
        <f>ROUND(I175*H175,2)</f>
        <v>0</v>
      </c>
      <c r="BL175" s="15" t="s">
        <v>225</v>
      </c>
      <c r="BM175" s="157" t="s">
        <v>231</v>
      </c>
    </row>
    <row r="176" spans="2:65" s="12" customFormat="1" ht="10.35">
      <c r="B176" s="159"/>
      <c r="D176" s="160" t="s">
        <v>132</v>
      </c>
      <c r="E176" s="161" t="s">
        <v>1</v>
      </c>
      <c r="F176" s="162" t="s">
        <v>76</v>
      </c>
      <c r="H176" s="163">
        <v>1</v>
      </c>
      <c r="I176" s="164"/>
      <c r="L176" s="159"/>
      <c r="M176" s="186"/>
      <c r="N176" s="187"/>
      <c r="O176" s="187"/>
      <c r="P176" s="187"/>
      <c r="Q176" s="187"/>
      <c r="R176" s="187"/>
      <c r="S176" s="187"/>
      <c r="T176" s="188"/>
      <c r="AT176" s="161" t="s">
        <v>132</v>
      </c>
      <c r="AU176" s="161" t="s">
        <v>80</v>
      </c>
      <c r="AV176" s="12" t="s">
        <v>80</v>
      </c>
      <c r="AW176" s="12" t="s">
        <v>28</v>
      </c>
      <c r="AX176" s="12" t="s">
        <v>76</v>
      </c>
      <c r="AY176" s="161" t="s">
        <v>123</v>
      </c>
    </row>
    <row r="177" spans="2:12" s="1" customFormat="1" ht="6.95" customHeight="1">
      <c r="B177" s="45"/>
      <c r="C177" s="46"/>
      <c r="D177" s="46"/>
      <c r="E177" s="46"/>
      <c r="F177" s="46"/>
      <c r="G177" s="46"/>
      <c r="H177" s="46"/>
      <c r="I177" s="46"/>
      <c r="J177" s="46"/>
      <c r="K177" s="46"/>
      <c r="L177" s="30"/>
    </row>
  </sheetData>
  <autoFilter ref="C125:K176" xr:uid="{00000000-0009-0000-0000-000001000000}"/>
  <mergeCells count="11">
    <mergeCell ref="E118:H118"/>
    <mergeCell ref="E7:H7"/>
    <mergeCell ref="E16:H16"/>
    <mergeCell ref="E25:H25"/>
    <mergeCell ref="E85:H85"/>
    <mergeCell ref="D102:F102"/>
    <mergeCell ref="L2:V2"/>
    <mergeCell ref="D103:F103"/>
    <mergeCell ref="D104:F104"/>
    <mergeCell ref="D105:F105"/>
    <mergeCell ref="D106:F10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7"/>
  <sheetViews>
    <sheetView showGridLines="0" workbookViewId="0"/>
  </sheetViews>
  <sheetFormatPr defaultRowHeight="14.6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6"/>
      <c r="C3" s="17"/>
      <c r="D3" s="17"/>
      <c r="E3" s="17"/>
      <c r="F3" s="17"/>
      <c r="G3" s="17"/>
      <c r="H3" s="18"/>
    </row>
    <row r="4" spans="2:8" ht="24.95" customHeight="1">
      <c r="B4" s="18"/>
      <c r="C4" s="19" t="s">
        <v>232</v>
      </c>
      <c r="H4" s="18"/>
    </row>
    <row r="5" spans="2:8" ht="12" customHeight="1">
      <c r="B5" s="18"/>
      <c r="C5" s="22" t="s">
        <v>12</v>
      </c>
      <c r="D5" s="235" t="s">
        <v>13</v>
      </c>
      <c r="E5" s="243"/>
      <c r="F5" s="243"/>
      <c r="H5" s="18"/>
    </row>
    <row r="6" spans="2:8" ht="36.950000000000003" customHeight="1">
      <c r="B6" s="18"/>
      <c r="C6" s="24" t="s">
        <v>15</v>
      </c>
      <c r="D6" s="232" t="s">
        <v>16</v>
      </c>
      <c r="E6" s="243"/>
      <c r="F6" s="243"/>
      <c r="H6" s="18"/>
    </row>
    <row r="7" spans="2:8" ht="16.5" customHeight="1">
      <c r="B7" s="18"/>
      <c r="C7" s="25" t="s">
        <v>21</v>
      </c>
      <c r="D7" s="53">
        <f>'Rekapitulácia stavby'!AN8</f>
        <v>45558</v>
      </c>
      <c r="H7" s="18"/>
    </row>
    <row r="8" spans="2:8" s="1" customFormat="1" ht="10.9" customHeight="1">
      <c r="B8" s="30"/>
      <c r="H8" s="30"/>
    </row>
    <row r="9" spans="2:8" s="10" customFormat="1" ht="29.25" customHeight="1">
      <c r="B9" s="125"/>
      <c r="C9" s="126" t="s">
        <v>52</v>
      </c>
      <c r="D9" s="127" t="s">
        <v>53</v>
      </c>
      <c r="E9" s="127" t="s">
        <v>111</v>
      </c>
      <c r="F9" s="128" t="s">
        <v>233</v>
      </c>
      <c r="H9" s="125"/>
    </row>
    <row r="10" spans="2:8" s="1" customFormat="1" ht="26.45" customHeight="1">
      <c r="B10" s="30"/>
      <c r="C10" s="189" t="s">
        <v>13</v>
      </c>
      <c r="D10" s="189" t="s">
        <v>16</v>
      </c>
      <c r="H10" s="30"/>
    </row>
    <row r="11" spans="2:8" s="1" customFormat="1" ht="16.899999999999999" customHeight="1">
      <c r="B11" s="30"/>
      <c r="C11" s="190" t="s">
        <v>81</v>
      </c>
      <c r="D11" s="191" t="s">
        <v>1</v>
      </c>
      <c r="E11" s="192" t="s">
        <v>1</v>
      </c>
      <c r="F11" s="193">
        <v>378.4</v>
      </c>
      <c r="H11" s="30"/>
    </row>
    <row r="12" spans="2:8" s="1" customFormat="1" ht="16.899999999999999" customHeight="1">
      <c r="B12" s="30"/>
      <c r="C12" s="194" t="s">
        <v>1</v>
      </c>
      <c r="D12" s="194" t="s">
        <v>227</v>
      </c>
      <c r="E12" s="15" t="s">
        <v>1</v>
      </c>
      <c r="F12" s="195">
        <v>378.4</v>
      </c>
      <c r="H12" s="30"/>
    </row>
    <row r="13" spans="2:8" s="1" customFormat="1" ht="16.899999999999999" customHeight="1">
      <c r="B13" s="30"/>
      <c r="C13" s="194" t="s">
        <v>81</v>
      </c>
      <c r="D13" s="194" t="s">
        <v>137</v>
      </c>
      <c r="E13" s="15" t="s">
        <v>1</v>
      </c>
      <c r="F13" s="195">
        <v>378.4</v>
      </c>
      <c r="H13" s="30"/>
    </row>
    <row r="14" spans="2:8" s="1" customFormat="1" ht="16.899999999999999" customHeight="1">
      <c r="B14" s="30"/>
      <c r="C14" s="190" t="s">
        <v>84</v>
      </c>
      <c r="D14" s="191" t="s">
        <v>1</v>
      </c>
      <c r="E14" s="192" t="s">
        <v>1</v>
      </c>
      <c r="F14" s="193">
        <v>585.22</v>
      </c>
      <c r="H14" s="30"/>
    </row>
    <row r="15" spans="2:8" s="1" customFormat="1" ht="16.899999999999999" customHeight="1">
      <c r="B15" s="30"/>
      <c r="C15" s="194" t="s">
        <v>1</v>
      </c>
      <c r="D15" s="194" t="s">
        <v>182</v>
      </c>
      <c r="E15" s="15" t="s">
        <v>1</v>
      </c>
      <c r="F15" s="195">
        <v>224.8</v>
      </c>
      <c r="H15" s="30"/>
    </row>
    <row r="16" spans="2:8" s="1" customFormat="1" ht="16.899999999999999" customHeight="1">
      <c r="B16" s="30"/>
      <c r="C16" s="194" t="s">
        <v>1</v>
      </c>
      <c r="D16" s="194" t="s">
        <v>183</v>
      </c>
      <c r="E16" s="15" t="s">
        <v>1</v>
      </c>
      <c r="F16" s="195">
        <v>357.42</v>
      </c>
      <c r="H16" s="30"/>
    </row>
    <row r="17" spans="2:8" s="1" customFormat="1" ht="16.899999999999999" customHeight="1">
      <c r="B17" s="30"/>
      <c r="C17" s="194" t="s">
        <v>1</v>
      </c>
      <c r="D17" s="194" t="s">
        <v>184</v>
      </c>
      <c r="E17" s="15" t="s">
        <v>1</v>
      </c>
      <c r="F17" s="195">
        <v>3</v>
      </c>
      <c r="H17" s="30"/>
    </row>
    <row r="18" spans="2:8" s="1" customFormat="1" ht="16.899999999999999" customHeight="1">
      <c r="B18" s="30"/>
      <c r="C18" s="194" t="s">
        <v>84</v>
      </c>
      <c r="D18" s="194" t="s">
        <v>137</v>
      </c>
      <c r="E18" s="15" t="s">
        <v>1</v>
      </c>
      <c r="F18" s="195">
        <v>585.22</v>
      </c>
      <c r="H18" s="30"/>
    </row>
    <row r="19" spans="2:8" s="1" customFormat="1" ht="16.899999999999999" customHeight="1">
      <c r="B19" s="30"/>
      <c r="C19" s="196" t="s">
        <v>234</v>
      </c>
      <c r="H19" s="30"/>
    </row>
    <row r="20" spans="2:8" s="1" customFormat="1" ht="20.65">
      <c r="B20" s="30"/>
      <c r="C20" s="194" t="s">
        <v>178</v>
      </c>
      <c r="D20" s="194" t="s">
        <v>179</v>
      </c>
      <c r="E20" s="15" t="s">
        <v>180</v>
      </c>
      <c r="F20" s="195">
        <v>585.22</v>
      </c>
      <c r="H20" s="30"/>
    </row>
    <row r="21" spans="2:8" s="1" customFormat="1" ht="16.899999999999999" customHeight="1">
      <c r="B21" s="30"/>
      <c r="C21" s="194" t="s">
        <v>151</v>
      </c>
      <c r="D21" s="194" t="s">
        <v>152</v>
      </c>
      <c r="E21" s="15" t="s">
        <v>148</v>
      </c>
      <c r="F21" s="195">
        <v>4681.76</v>
      </c>
      <c r="H21" s="30"/>
    </row>
    <row r="22" spans="2:8" s="1" customFormat="1" ht="16.899999999999999" customHeight="1">
      <c r="B22" s="30"/>
      <c r="C22" s="190" t="s">
        <v>86</v>
      </c>
      <c r="D22" s="191" t="s">
        <v>1</v>
      </c>
      <c r="E22" s="192" t="s">
        <v>1</v>
      </c>
      <c r="F22" s="193">
        <v>225.6</v>
      </c>
      <c r="H22" s="30"/>
    </row>
    <row r="23" spans="2:8" s="1" customFormat="1" ht="16.899999999999999" customHeight="1">
      <c r="B23" s="30"/>
      <c r="C23" s="194" t="s">
        <v>1</v>
      </c>
      <c r="D23" s="194" t="s">
        <v>201</v>
      </c>
      <c r="E23" s="15" t="s">
        <v>1</v>
      </c>
      <c r="F23" s="195">
        <v>225.6</v>
      </c>
      <c r="H23" s="30"/>
    </row>
    <row r="24" spans="2:8" s="1" customFormat="1" ht="16.899999999999999" customHeight="1">
      <c r="B24" s="30"/>
      <c r="C24" s="194" t="s">
        <v>86</v>
      </c>
      <c r="D24" s="194" t="s">
        <v>137</v>
      </c>
      <c r="E24" s="15" t="s">
        <v>1</v>
      </c>
      <c r="F24" s="195">
        <v>225.6</v>
      </c>
      <c r="H24" s="30"/>
    </row>
    <row r="25" spans="2:8" s="1" customFormat="1" ht="16.899999999999999" customHeight="1">
      <c r="B25" s="30"/>
      <c r="C25" s="190" t="s">
        <v>78</v>
      </c>
      <c r="D25" s="191" t="s">
        <v>1</v>
      </c>
      <c r="E25" s="192" t="s">
        <v>1</v>
      </c>
      <c r="F25" s="193">
        <v>3298.3829999999998</v>
      </c>
      <c r="H25" s="30"/>
    </row>
    <row r="26" spans="2:8" s="1" customFormat="1" ht="16.899999999999999" customHeight="1">
      <c r="B26" s="30"/>
      <c r="C26" s="194" t="s">
        <v>1</v>
      </c>
      <c r="D26" s="194" t="s">
        <v>133</v>
      </c>
      <c r="E26" s="15" t="s">
        <v>1</v>
      </c>
      <c r="F26" s="195">
        <v>3076.92</v>
      </c>
      <c r="H26" s="30"/>
    </row>
    <row r="27" spans="2:8" s="1" customFormat="1" ht="16.899999999999999" customHeight="1">
      <c r="B27" s="30"/>
      <c r="C27" s="194" t="s">
        <v>1</v>
      </c>
      <c r="D27" s="194" t="s">
        <v>134</v>
      </c>
      <c r="E27" s="15" t="s">
        <v>1</v>
      </c>
      <c r="F27" s="195">
        <v>179.84</v>
      </c>
      <c r="H27" s="30"/>
    </row>
    <row r="28" spans="2:8" s="1" customFormat="1" ht="16.899999999999999" customHeight="1">
      <c r="B28" s="30"/>
      <c r="C28" s="194" t="s">
        <v>1</v>
      </c>
      <c r="D28" s="194" t="s">
        <v>135</v>
      </c>
      <c r="E28" s="15" t="s">
        <v>1</v>
      </c>
      <c r="F28" s="195">
        <v>0.6</v>
      </c>
      <c r="H28" s="30"/>
    </row>
    <row r="29" spans="2:8" s="1" customFormat="1" ht="16.899999999999999" customHeight="1">
      <c r="B29" s="30"/>
      <c r="C29" s="194" t="s">
        <v>1</v>
      </c>
      <c r="D29" s="194" t="s">
        <v>136</v>
      </c>
      <c r="E29" s="15" t="s">
        <v>1</v>
      </c>
      <c r="F29" s="195">
        <v>41.023000000000003</v>
      </c>
      <c r="H29" s="30"/>
    </row>
    <row r="30" spans="2:8" s="1" customFormat="1" ht="16.899999999999999" customHeight="1">
      <c r="B30" s="30"/>
      <c r="C30" s="194" t="s">
        <v>78</v>
      </c>
      <c r="D30" s="194" t="s">
        <v>137</v>
      </c>
      <c r="E30" s="15" t="s">
        <v>1</v>
      </c>
      <c r="F30" s="195">
        <v>3298.3829999999998</v>
      </c>
      <c r="H30" s="30"/>
    </row>
    <row r="31" spans="2:8" s="1" customFormat="1" ht="16.899999999999999" customHeight="1">
      <c r="B31" s="30"/>
      <c r="C31" s="196" t="s">
        <v>234</v>
      </c>
      <c r="H31" s="30"/>
    </row>
    <row r="32" spans="2:8" s="1" customFormat="1" ht="20.65">
      <c r="B32" s="30"/>
      <c r="C32" s="194" t="s">
        <v>127</v>
      </c>
      <c r="D32" s="194" t="s">
        <v>128</v>
      </c>
      <c r="E32" s="15" t="s">
        <v>129</v>
      </c>
      <c r="F32" s="195">
        <v>3298.3829999999998</v>
      </c>
      <c r="H32" s="30"/>
    </row>
    <row r="33" spans="2:8" s="1" customFormat="1" ht="16.899999999999999" customHeight="1">
      <c r="B33" s="30"/>
      <c r="C33" s="194" t="s">
        <v>206</v>
      </c>
      <c r="D33" s="194" t="s">
        <v>207</v>
      </c>
      <c r="E33" s="15" t="s">
        <v>129</v>
      </c>
      <c r="F33" s="195">
        <v>3298.3829999999998</v>
      </c>
      <c r="H33" s="30"/>
    </row>
    <row r="34" spans="2:8" s="1" customFormat="1" ht="16.899999999999999" customHeight="1">
      <c r="B34" s="30"/>
      <c r="C34" s="194" t="s">
        <v>140</v>
      </c>
      <c r="D34" s="194" t="s">
        <v>141</v>
      </c>
      <c r="E34" s="15" t="s">
        <v>129</v>
      </c>
      <c r="F34" s="195">
        <v>3793.14</v>
      </c>
      <c r="H34" s="30"/>
    </row>
    <row r="35" spans="2:8" s="1" customFormat="1" ht="16.899999999999999" customHeight="1">
      <c r="B35" s="30"/>
      <c r="C35" s="194" t="s">
        <v>151</v>
      </c>
      <c r="D35" s="194" t="s">
        <v>152</v>
      </c>
      <c r="E35" s="15" t="s">
        <v>148</v>
      </c>
      <c r="F35" s="195">
        <v>3762.6089999999999</v>
      </c>
      <c r="H35" s="30"/>
    </row>
    <row r="36" spans="2:8" s="1" customFormat="1" ht="7.35" customHeight="1">
      <c r="B36" s="45"/>
      <c r="C36" s="46"/>
      <c r="D36" s="46"/>
      <c r="E36" s="46"/>
      <c r="F36" s="46"/>
      <c r="G36" s="46"/>
      <c r="H36" s="30"/>
    </row>
    <row r="37" spans="2:8" s="1" customFormat="1" ht="10.35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ABD98F-2A29-4EC5-A757-CAC234F19B9B}"/>
</file>

<file path=customXml/itemProps2.xml><?xml version="1.0" encoding="utf-8"?>
<ds:datastoreItem xmlns:ds="http://schemas.openxmlformats.org/officeDocument/2006/customXml" ds:itemID="{A2B351C2-7268-41E5-B026-DD43199C67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Michaela Matúšková</cp:lastModifiedBy>
  <cp:revision/>
  <dcterms:created xsi:type="dcterms:W3CDTF">2024-09-22T17:12:42Z</dcterms:created>
  <dcterms:modified xsi:type="dcterms:W3CDTF">2024-10-16T12:28:57Z</dcterms:modified>
  <cp:category/>
  <cp:contentStatus/>
</cp:coreProperties>
</file>