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Rotax\MOR\Silážna a snežná jama\"/>
    </mc:Choice>
  </mc:AlternateContent>
  <xr:revisionPtr revIDLastSave="0" documentId="13_ncr:1_{FD137EBF-C538-431E-94EB-491C87EF0A16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06 - Stavebné úpravy silá..." sheetId="2" r:id="rId2"/>
  </sheets>
  <definedNames>
    <definedName name="_xlnm._FilterDatabase" localSheetId="1" hidden="1">'06 - Stavebné úpravy silá...'!$C$123:$K$196</definedName>
    <definedName name="_xlnm.Print_Titles" localSheetId="1">'06 - Stavebné úpravy silá...'!$123:$123</definedName>
    <definedName name="_xlnm.Print_Titles" localSheetId="0">'Rekapitulácia stavby'!$92:$92</definedName>
    <definedName name="_xlnm.Print_Area" localSheetId="1">'06 - Stavebné úpravy silá...'!$C$4:$J$76,'06 - Stavebné úpravy silá...'!$C$82:$J$105,'06 - Stavebné úpravy silá...'!$C$111:$J$196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96" i="2"/>
  <c r="BH196" i="2"/>
  <c r="BG196" i="2"/>
  <c r="BE196" i="2"/>
  <c r="T196" i="2"/>
  <c r="T195" i="2" s="1"/>
  <c r="R196" i="2"/>
  <c r="R195" i="2"/>
  <c r="P196" i="2"/>
  <c r="P195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4" i="2"/>
  <c r="BH164" i="2"/>
  <c r="BG164" i="2"/>
  <c r="BE164" i="2"/>
  <c r="T164" i="2"/>
  <c r="T163" i="2"/>
  <c r="R164" i="2"/>
  <c r="R163" i="2" s="1"/>
  <c r="P164" i="2"/>
  <c r="P163" i="2"/>
  <c r="BI160" i="2"/>
  <c r="BH160" i="2"/>
  <c r="BG160" i="2"/>
  <c r="BE160" i="2"/>
  <c r="T160" i="2"/>
  <c r="T159" i="2"/>
  <c r="R160" i="2"/>
  <c r="R159" i="2"/>
  <c r="P160" i="2"/>
  <c r="P159" i="2" s="1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E7" i="2"/>
  <c r="E114" i="2" s="1"/>
  <c r="L90" i="1"/>
  <c r="AM90" i="1"/>
  <c r="AM89" i="1"/>
  <c r="L89" i="1"/>
  <c r="AM87" i="1"/>
  <c r="L87" i="1"/>
  <c r="L85" i="1"/>
  <c r="L84" i="1"/>
  <c r="J196" i="2"/>
  <c r="J186" i="2"/>
  <c r="BK182" i="2"/>
  <c r="J176" i="2"/>
  <c r="J173" i="2"/>
  <c r="J171" i="2"/>
  <c r="BK168" i="2"/>
  <c r="BK160" i="2"/>
  <c r="J155" i="2"/>
  <c r="BK150" i="2"/>
  <c r="J144" i="2"/>
  <c r="J138" i="2"/>
  <c r="BK136" i="2"/>
  <c r="BK132" i="2"/>
  <c r="BK128" i="2"/>
  <c r="BK196" i="2"/>
  <c r="BK189" i="2"/>
  <c r="J185" i="2"/>
  <c r="BK179" i="2"/>
  <c r="J175" i="2"/>
  <c r="J172" i="2"/>
  <c r="J168" i="2"/>
  <c r="J160" i="2"/>
  <c r="BK155" i="2"/>
  <c r="J150" i="2"/>
  <c r="BK144" i="2"/>
  <c r="BK138" i="2"/>
  <c r="J133" i="2"/>
  <c r="J129" i="2"/>
  <c r="BK127" i="2"/>
  <c r="J192" i="2"/>
  <c r="J189" i="2"/>
  <c r="BK185" i="2"/>
  <c r="J179" i="2"/>
  <c r="BK175" i="2"/>
  <c r="BK172" i="2"/>
  <c r="BK164" i="2"/>
  <c r="J156" i="2"/>
  <c r="J154" i="2"/>
  <c r="J147" i="2"/>
  <c r="J141" i="2"/>
  <c r="BK137" i="2"/>
  <c r="BK133" i="2"/>
  <c r="BK129" i="2"/>
  <c r="J127" i="2"/>
  <c r="BK192" i="2"/>
  <c r="BK186" i="2"/>
  <c r="J182" i="2"/>
  <c r="BK176" i="2"/>
  <c r="BK173" i="2"/>
  <c r="BK171" i="2"/>
  <c r="J164" i="2"/>
  <c r="BK156" i="2"/>
  <c r="BK154" i="2"/>
  <c r="BK147" i="2"/>
  <c r="BK141" i="2"/>
  <c r="J137" i="2"/>
  <c r="J136" i="2"/>
  <c r="J132" i="2"/>
  <c r="J128" i="2"/>
  <c r="AS94" i="1"/>
  <c r="BK126" i="2" l="1"/>
  <c r="R126" i="2"/>
  <c r="BK146" i="2"/>
  <c r="J146" i="2" s="1"/>
  <c r="J99" i="2" s="1"/>
  <c r="P146" i="2"/>
  <c r="T146" i="2"/>
  <c r="P167" i="2"/>
  <c r="BK174" i="2"/>
  <c r="J174" i="2" s="1"/>
  <c r="J103" i="2" s="1"/>
  <c r="R174" i="2"/>
  <c r="P126" i="2"/>
  <c r="T126" i="2"/>
  <c r="R146" i="2"/>
  <c r="BK167" i="2"/>
  <c r="J167" i="2" s="1"/>
  <c r="J102" i="2" s="1"/>
  <c r="R167" i="2"/>
  <c r="T167" i="2"/>
  <c r="P174" i="2"/>
  <c r="T174" i="2"/>
  <c r="BK159" i="2"/>
  <c r="J159" i="2" s="1"/>
  <c r="J100" i="2" s="1"/>
  <c r="BK163" i="2"/>
  <c r="J163" i="2" s="1"/>
  <c r="J101" i="2" s="1"/>
  <c r="BK195" i="2"/>
  <c r="J195" i="2" s="1"/>
  <c r="J104" i="2" s="1"/>
  <c r="E85" i="2"/>
  <c r="BF127" i="2"/>
  <c r="BF129" i="2"/>
  <c r="BF132" i="2"/>
  <c r="BF133" i="2"/>
  <c r="BF136" i="2"/>
  <c r="BF144" i="2"/>
  <c r="BF147" i="2"/>
  <c r="BF171" i="2"/>
  <c r="BF179" i="2"/>
  <c r="BF182" i="2"/>
  <c r="F92" i="2"/>
  <c r="BF128" i="2"/>
  <c r="BF137" i="2"/>
  <c r="BF138" i="2"/>
  <c r="BF141" i="2"/>
  <c r="BF150" i="2"/>
  <c r="BF154" i="2"/>
  <c r="BF155" i="2"/>
  <c r="BF156" i="2"/>
  <c r="BF160" i="2"/>
  <c r="BF164" i="2"/>
  <c r="BF168" i="2"/>
  <c r="BF172" i="2"/>
  <c r="BF173" i="2"/>
  <c r="BF175" i="2"/>
  <c r="BF176" i="2"/>
  <c r="BF185" i="2"/>
  <c r="BF186" i="2"/>
  <c r="BF189" i="2"/>
  <c r="BF192" i="2"/>
  <c r="BF196" i="2"/>
  <c r="J33" i="2"/>
  <c r="AV95" i="1" s="1"/>
  <c r="F36" i="2"/>
  <c r="BC95" i="1" s="1"/>
  <c r="BC94" i="1" s="1"/>
  <c r="AY94" i="1" s="1"/>
  <c r="F33" i="2"/>
  <c r="AZ95" i="1" s="1"/>
  <c r="AZ94" i="1" s="1"/>
  <c r="W29" i="1" s="1"/>
  <c r="F37" i="2"/>
  <c r="BD95" i="1" s="1"/>
  <c r="BD94" i="1" s="1"/>
  <c r="W33" i="1" s="1"/>
  <c r="F35" i="2"/>
  <c r="BB95" i="1" s="1"/>
  <c r="BB94" i="1" s="1"/>
  <c r="W31" i="1" s="1"/>
  <c r="P125" i="2" l="1"/>
  <c r="P124" i="2"/>
  <c r="AU95" i="1" s="1"/>
  <c r="AU94" i="1" s="1"/>
  <c r="R125" i="2"/>
  <c r="R124" i="2"/>
  <c r="T125" i="2"/>
  <c r="T124" i="2" s="1"/>
  <c r="BK125" i="2"/>
  <c r="J125" i="2" s="1"/>
  <c r="J97" i="2" s="1"/>
  <c r="J126" i="2"/>
  <c r="J98" i="2"/>
  <c r="AX94" i="1"/>
  <c r="AV94" i="1"/>
  <c r="AK29" i="1" s="1"/>
  <c r="F34" i="2"/>
  <c r="BA95" i="1" s="1"/>
  <c r="BA94" i="1" s="1"/>
  <c r="W30" i="1" s="1"/>
  <c r="W32" i="1"/>
  <c r="J34" i="2"/>
  <c r="AW95" i="1" s="1"/>
  <c r="AT95" i="1" s="1"/>
  <c r="BK124" i="2" l="1"/>
  <c r="J124" i="2"/>
  <c r="J96" i="2" s="1"/>
  <c r="AW94" i="1"/>
  <c r="AK30" i="1" s="1"/>
  <c r="J30" i="2" l="1"/>
  <c r="AG95" i="1" s="1"/>
  <c r="AG94" i="1" s="1"/>
  <c r="AT94" i="1"/>
  <c r="AN94" i="1" l="1"/>
  <c r="AK26" i="1"/>
  <c r="J39" i="2"/>
  <c r="AN95" i="1"/>
  <c r="AK35" i="1"/>
</calcChain>
</file>

<file path=xl/sharedStrings.xml><?xml version="1.0" encoding="utf-8"?>
<sst xmlns="http://schemas.openxmlformats.org/spreadsheetml/2006/main" count="1035" uniqueCount="250">
  <si>
    <t>Export Komplet</t>
  </si>
  <si>
    <t/>
  </si>
  <si>
    <t>2.0</t>
  </si>
  <si>
    <t>False</t>
  </si>
  <si>
    <t>{45c6d212-9bd2-448b-a578-d11f5b454497}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</si>
  <si>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</si>
  <si>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</si>
  <si>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</si>
  <si>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</si>
  <si>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</si>
  <si>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</si>
  <si>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31019</t>
  </si>
  <si>
    <t>Stavba:</t>
  </si>
  <si>
    <t>JKSO:</t>
  </si>
  <si>
    <t>KS:</t>
  </si>
  <si>
    <t>Miesto:</t>
  </si>
  <si>
    <t>Rovné, okres Humenné</t>
  </si>
  <si>
    <t>Dátum:</t>
  </si>
  <si>
    <t>Objednávateľ:</t>
  </si>
  <si>
    <t>IČO:</t>
  </si>
  <si>
    <t>MOR faktoring s.r.o.</t>
  </si>
  <si>
    <t>IČ DPH:</t>
  </si>
  <si>
    <t>Zhotoviteľ:</t>
  </si>
  <si>
    <t xml:space="preserve"> </t>
  </si>
  <si>
    <t>Projektant:</t>
  </si>
  <si>
    <t>Ing.Mária Salanciová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</si>
  <si>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</si>
  <si>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</si>
  <si>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</si>
  <si>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</si>
  <si>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</si>
  <si>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</si>
  <si>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</si>
  <si>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</si>
  <si>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</si>
  <si>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</si>
  <si>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</si>
  <si>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</si>
  <si>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</si>
  <si>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</si>
  <si>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</si>
  <si>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</si>
  <si>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</si>
  <si>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</si>
  <si>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</si>
  <si>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</si>
  <si>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</si>
  <si>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</si>
  <si>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</si>
  <si>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</si>
  <si>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</si>
  <si>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</si>
  <si>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</si>
  <si>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</si>
  <si>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</si>
  <si>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</si>
  <si>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</si>
  <si>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</si>
  <si>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</si>
  <si>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</si>
  <si>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</si>
  <si>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</si>
  <si>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</si>
  <si>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</si>
  <si>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</si>
  <si>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</si>
  <si>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</si>
  <si>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</si>
  <si>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</si>
  <si>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</si>
  <si>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</si>
  <si>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</si>
  <si>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</si>
  <si>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</si>
  <si>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</si>
  <si>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06</t>
  </si>
  <si>
    <t>Stavebné úpravy silážnej a senážnej jamy</t>
  </si>
  <si>
    <t>STA</t>
  </si>
  <si>
    <t>1</t>
  </si>
  <si>
    <t>{bf4f5291-0029-4244-9f8b-0577fde8414b}</t>
  </si>
  <si>
    <t>KRYCÍ LIST ROZPOČTU</t>
  </si>
  <si>
    <t>Objekt:</t>
  </si>
  <si>
    <t>06 - Stavebné úpravy silážnej a senážnej jamy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</si>
  <si>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</si>
  <si>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</si>
  <si>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</si>
  <si>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</si>
  <si>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</si>
  <si>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</si>
  <si>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</si>
  <si>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3 - Zvislé a kompletné konštrukcie   </t>
  </si>
  <si>
    <t xml:space="preserve">    4 - Vodorovné konštrukcie   </t>
  </si>
  <si>
    <t xml:space="preserve">    6 - Úpravy povrchov, podlahy, osadenie   </t>
  </si>
  <si>
    <t xml:space="preserve">    8 - Rúrové vedenie   </t>
  </si>
  <si>
    <t xml:space="preserve">    99 - Presun hmôt HSV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</si>
  <si>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</si>
  <si>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</si>
  <si>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</si>
  <si>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</si>
  <si>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</si>
  <si>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</si>
  <si>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</si>
  <si>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</si>
  <si>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</si>
  <si>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</si>
  <si>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</si>
  <si>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</si>
  <si>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</si>
  <si>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</si>
  <si>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</si>
  <si>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</si>
  <si>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29</t>
  </si>
  <si>
    <t>K</t>
  </si>
  <si>
    <t>111101104.S</t>
  </si>
  <si>
    <t>Odstránenie tŕstia vo vode s uložením na vzdialenosť do 50m, pre akúkoľvek plochu</t>
  </si>
  <si>
    <t>m2</t>
  </si>
  <si>
    <t>4</t>
  </si>
  <si>
    <t>2</t>
  </si>
  <si>
    <t>-904716878</t>
  </si>
  <si>
    <t>30</t>
  </si>
  <si>
    <t>111201101.S</t>
  </si>
  <si>
    <t>Odstránenie krovín a stromov s koreňom s priemerom kmeňa do 100 mm, do 1000 m2</t>
  </si>
  <si>
    <t>-641868758</t>
  </si>
  <si>
    <t>132201101.S</t>
  </si>
  <si>
    <t>Výkop ryhy do šírky 600 mm v horn.3 do 100 m3</t>
  </si>
  <si>
    <t>m3</t>
  </si>
  <si>
    <t>VV</t>
  </si>
  <si>
    <t xml:space="preserve">(20+30)*0,6*1,2   </t>
  </si>
  <si>
    <t>Súčet</t>
  </si>
  <si>
    <t>132201109.S</t>
  </si>
  <si>
    <t>Príplatok k cene za lepivosť pri hĺbení rýh šírky do 600 mm zapažených i nezapažených s urovnaním dna v hornine 3</t>
  </si>
  <si>
    <t>3</t>
  </si>
  <si>
    <t>162201101.S</t>
  </si>
  <si>
    <t>Vodorovné premiestnenie výkopku z horniny 1-4 do 20m</t>
  </si>
  <si>
    <t>6</t>
  </si>
  <si>
    <t xml:space="preserve">4,5   </t>
  </si>
  <si>
    <t>28</t>
  </si>
  <si>
    <t>166101102.S</t>
  </si>
  <si>
    <t>Prehodenie neuľahnutého výkopku z horniny 1 až 4 nad 100 do 1000 m3</t>
  </si>
  <si>
    <t>-1342266499</t>
  </si>
  <si>
    <t>171101102.S</t>
  </si>
  <si>
    <t>Uloženie sypaniny do násypu súdržnej horniny</t>
  </si>
  <si>
    <t>8</t>
  </si>
  <si>
    <t>5</t>
  </si>
  <si>
    <t>175101102.S</t>
  </si>
  <si>
    <t>Obsyp potrubia sypaninou z vhodných hornín 1 až 4 s prehodením sypaniny</t>
  </si>
  <si>
    <t>10</t>
  </si>
  <si>
    <t xml:space="preserve">36-4,5   </t>
  </si>
  <si>
    <t>M</t>
  </si>
  <si>
    <t>583410000700.S</t>
  </si>
  <si>
    <t>Kamenivo drvené drobné frakcia 0-2 mm</t>
  </si>
  <si>
    <t>t</t>
  </si>
  <si>
    <t>12</t>
  </si>
  <si>
    <t xml:space="preserve">((20+30)*0,6*0,5-0,1*0,1*3,14*50)*1,8   </t>
  </si>
  <si>
    <t>27</t>
  </si>
  <si>
    <t>181101101.S</t>
  </si>
  <si>
    <t>Úprava pláne v zárezoch v hornine 1-4 bez zhutnenia</t>
  </si>
  <si>
    <t>-1855614378</t>
  </si>
  <si>
    <t>33*5*2</t>
  </si>
  <si>
    <t xml:space="preserve">Zvislé a kompletné konštrukcie   </t>
  </si>
  <si>
    <t>7</t>
  </si>
  <si>
    <t>382323710.S</t>
  </si>
  <si>
    <t>Steny výšk. objektov, zhotovované do debnenia, z betónu železového tr. C 25/30</t>
  </si>
  <si>
    <t>14</t>
  </si>
  <si>
    <t xml:space="preserve">36*3*2*(0,1+0,17)/2*3   </t>
  </si>
  <si>
    <t>327351211.S</t>
  </si>
  <si>
    <t>Debnenie múrov a valov zvislých aj sklonených, výšky do 20 m zhotovenie</t>
  </si>
  <si>
    <t>16</t>
  </si>
  <si>
    <t xml:space="preserve">3*0,2*2*3   </t>
  </si>
  <si>
    <t xml:space="preserve">36*3*3*2   </t>
  </si>
  <si>
    <t>9</t>
  </si>
  <si>
    <t>327351221.S</t>
  </si>
  <si>
    <t>Debnenie múrov a valov zvislých aj sklonených, výšky do 20 m odstránenie</t>
  </si>
  <si>
    <t>18</t>
  </si>
  <si>
    <t>341352103.S</t>
  </si>
  <si>
    <t>Denný prenájom systémového debnenia stien, pre výšku debniaceho panela 3300 mm</t>
  </si>
  <si>
    <t>11</t>
  </si>
  <si>
    <t>327361040.S</t>
  </si>
  <si>
    <t>Výstuž múrov</t>
  </si>
  <si>
    <t>22</t>
  </si>
  <si>
    <t xml:space="preserve">36*2*3*3*0,0033   </t>
  </si>
  <si>
    <t xml:space="preserve">Vodorovné konštrukcie   </t>
  </si>
  <si>
    <t>451572111.S</t>
  </si>
  <si>
    <t>Lôžko pod potrubie, stoky a drobné objekty, v otvorenom výkope z kameniva drobného ťaženého 0-4 mm</t>
  </si>
  <si>
    <t>24</t>
  </si>
  <si>
    <t xml:space="preserve">(20+30)*0,6*0,15   </t>
  </si>
  <si>
    <t xml:space="preserve">Úpravy povrchov, podlahy, osadenie   </t>
  </si>
  <si>
    <t>13</t>
  </si>
  <si>
    <t>622451211.S</t>
  </si>
  <si>
    <t>Vyspravenie stien a podlahy žumpy, septika</t>
  </si>
  <si>
    <t>26</t>
  </si>
  <si>
    <t xml:space="preserve">(3*3,5)*4+3,5*3   </t>
  </si>
  <si>
    <t xml:space="preserve">Rúrové vedenie   </t>
  </si>
  <si>
    <t>871356006.S</t>
  </si>
  <si>
    <t>Montáž kanalizačného PVC-potrubia hladkého viacvrstvového DN 200</t>
  </si>
  <si>
    <t>m</t>
  </si>
  <si>
    <t xml:space="preserve">30+20   </t>
  </si>
  <si>
    <t>15</t>
  </si>
  <si>
    <t>286110000200.S</t>
  </si>
  <si>
    <t>Rúra PVC-U hladký, kanalizačný, gravitačný systém DN 200mm, dĺ. 5m</t>
  </si>
  <si>
    <t>ks</t>
  </si>
  <si>
    <t>894403091.S</t>
  </si>
  <si>
    <t>Osadenie betónového dielca pre šachty, stropný akéhokoľvek druhu</t>
  </si>
  <si>
    <t>32</t>
  </si>
  <si>
    <t>17</t>
  </si>
  <si>
    <t>593430005690.S</t>
  </si>
  <si>
    <t>Stropný panel na septik</t>
  </si>
  <si>
    <t>34</t>
  </si>
  <si>
    <t>938902032.S</t>
  </si>
  <si>
    <t>Otryskanie degradovaného betónu vodou do 50 mm,  -0,05500t</t>
  </si>
  <si>
    <t>36</t>
  </si>
  <si>
    <t>19</t>
  </si>
  <si>
    <t>938902071.S</t>
  </si>
  <si>
    <t>Očistenie povrchu betónových konštrukcií tlakovou vodou</t>
  </si>
  <si>
    <t>38</t>
  </si>
  <si>
    <t xml:space="preserve">(3+3,5)*2*3+3,5*3   </t>
  </si>
  <si>
    <t>941941031.S</t>
  </si>
  <si>
    <t>Montáž lešenia ľahkého pracovného radového s podlahami šírky od 0,80 do 1,00 m, výšky do 10 m</t>
  </si>
  <si>
    <t>40</t>
  </si>
  <si>
    <t xml:space="preserve">36*2*3*3   </t>
  </si>
  <si>
    <t>21</t>
  </si>
  <si>
    <t>941941191.S</t>
  </si>
  <si>
    <t>Príplatok za prvý a každý ďalší i začatý mesiac použitia lešenia ľahkého pracovného radového s podlahami šírky od 0,80 do 1,00 m, výšky do 10 m</t>
  </si>
  <si>
    <t>42</t>
  </si>
  <si>
    <t xml:space="preserve">648*2 "Prepočítané koeficientom množstva   </t>
  </si>
  <si>
    <t>941941831.S</t>
  </si>
  <si>
    <t>Demontáž lešenia ľahkého pracovného radového s podlahami šírky nad 0,80 do 1,00 m, výšky do 10 m</t>
  </si>
  <si>
    <t>44</t>
  </si>
  <si>
    <t>23</t>
  </si>
  <si>
    <t>938903959.S</t>
  </si>
  <si>
    <t>Vyčistenie septika-žumpy</t>
  </si>
  <si>
    <t>46</t>
  </si>
  <si>
    <t xml:space="preserve">3*3,5*3   </t>
  </si>
  <si>
    <t>952903112.S</t>
  </si>
  <si>
    <t>Vyčistenie objektov nádrží silažných jám</t>
  </si>
  <si>
    <t>48</t>
  </si>
  <si>
    <t xml:space="preserve">36*6*4   </t>
  </si>
  <si>
    <t>25</t>
  </si>
  <si>
    <t>952903199.S</t>
  </si>
  <si>
    <t>Vyčistenie a úprava rigolu pre odvedenie silažného kalu</t>
  </si>
  <si>
    <t>50</t>
  </si>
  <si>
    <t xml:space="preserve">36*2*(0,25+0,6+0,25)   </t>
  </si>
  <si>
    <t>99</t>
  </si>
  <si>
    <t xml:space="preserve">Presun hmôt HSV   </t>
  </si>
  <si>
    <t>998142251.S</t>
  </si>
  <si>
    <t>Presun hmôt pre obj.8141, 8142,8143,zvislá nosná konštr.monolitická betónová,výšky do 25 m</t>
  </si>
  <si>
    <t>52</t>
  </si>
  <si>
    <t>Ostatné konštrukcie a práce</t>
  </si>
  <si>
    <t xml:space="preserve">    9 - Ostatné konštrukcie a práce</t>
  </si>
  <si>
    <t xml:space="preserve">Stavebné úpravy silážnej a senážnej jamy Rovné, k.u.Rovné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</si>
</sst>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X9" sqref="X9"/>
    </sheetView>
  </sheetViews>
  <sheetFormatPr defaultRowHeight="10.3"/>
  <cols>
    <col min="1" max="1" width="8.26953125" customWidth="1"/>
    <col min="2" max="2" width="1.7265625" customWidth="1"/>
    <col min="3" max="3" width="4.1796875" customWidth="1"/>
    <col min="4" max="33" width="2.7265625" customWidth="1"/>
    <col min="34" max="34" width="3.26953125" customWidth="1"/>
    <col min="35" max="35" width="31.7265625" customWidth="1"/>
    <col min="36" max="37" width="2.453125" customWidth="1"/>
    <col min="38" max="38" width="8.26953125" customWidth="1"/>
    <col min="39" max="39" width="3.26953125" customWidth="1"/>
    <col min="40" max="40" width="13.26953125" customWidth="1"/>
    <col min="41" max="41" width="7.453125" customWidth="1"/>
    <col min="42" max="42" width="4.1796875" customWidth="1"/>
    <col min="43" max="43" width="15.7265625" hidden="1" customWidth="1"/>
    <col min="44" max="44" width="13.7265625" customWidth="1"/>
    <col min="45" max="47" width="25.81640625" hidden="1" customWidth="1"/>
    <col min="48" max="49" width="21.7265625" hidden="1" customWidth="1"/>
    <col min="50" max="51" width="25" hidden="1" customWidth="1"/>
    <col min="52" max="52" width="21.7265625" hidden="1" customWidth="1"/>
    <col min="53" max="53" width="19.1796875" hidden="1" customWidth="1"/>
    <col min="54" max="54" width="25" hidden="1" customWidth="1"/>
    <col min="55" max="55" width="21.7265625" hidden="1" customWidth="1"/>
    <col min="56" max="56" width="19.1796875" hidden="1" customWidth="1"/>
    <col min="57" max="57" width="66.453125" customWidth="1"/>
    <col min="71" max="91" width="9.2695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87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" customHeight="1">
      <c r="B4" s="18"/>
      <c r="D4" s="19" t="s">
        <v>8</v>
      </c>
      <c r="AR4" s="18"/>
      <c r="AS4" s="20" t="s">
        <v>9</v>
      </c>
      <c r="BS4" s="15" t="s">
        <v>6</v>
      </c>
    </row>
    <row r="5" spans="1:74" ht="12" customHeight="1">
      <c r="B5" s="18"/>
      <c r="D5" s="21" t="s">
        <v>10</v>
      </c>
      <c r="K5" s="169" t="s">
        <v>11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8"/>
      <c r="BS5" s="15" t="s">
        <v>6</v>
      </c>
    </row>
    <row r="6" spans="1:74" ht="36.9" customHeight="1">
      <c r="B6" s="18"/>
      <c r="D6" s="23" t="s">
        <v>12</v>
      </c>
      <c r="K6" s="171" t="s">
        <v>249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8"/>
      <c r="BS6" s="15" t="s">
        <v>6</v>
      </c>
    </row>
    <row r="7" spans="1:74" ht="12" customHeight="1">
      <c r="B7" s="18"/>
      <c r="D7" s="24" t="s">
        <v>13</v>
      </c>
      <c r="K7" s="22" t="s">
        <v>1</v>
      </c>
      <c r="AK7" s="24" t="s">
        <v>14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15</v>
      </c>
      <c r="K8" s="22" t="s">
        <v>16</v>
      </c>
      <c r="AK8" s="24" t="s">
        <v>17</v>
      </c>
      <c r="AN8" s="22"/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18</v>
      </c>
      <c r="AK10" s="24" t="s">
        <v>19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20</v>
      </c>
      <c r="AK11" s="24" t="s">
        <v>21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22</v>
      </c>
      <c r="AK13" s="24" t="s">
        <v>19</v>
      </c>
      <c r="AN13" s="22" t="s">
        <v>1</v>
      </c>
      <c r="AR13" s="18"/>
      <c r="BS13" s="15" t="s">
        <v>6</v>
      </c>
    </row>
    <row r="14" spans="1:74" ht="12.45">
      <c r="B14" s="18"/>
      <c r="E14" s="22" t="s">
        <v>23</v>
      </c>
      <c r="AK14" s="24" t="s">
        <v>21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24</v>
      </c>
      <c r="AK16" s="24" t="s">
        <v>19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25</v>
      </c>
      <c r="AK17" s="24" t="s">
        <v>21</v>
      </c>
      <c r="AN17" s="22" t="s">
        <v>1</v>
      </c>
      <c r="AR17" s="18"/>
      <c r="BS17" s="15" t="s">
        <v>26</v>
      </c>
    </row>
    <row r="18" spans="2:71" ht="6.9" customHeight="1">
      <c r="B18" s="18"/>
      <c r="AR18" s="18"/>
      <c r="BS18" s="15" t="s">
        <v>27</v>
      </c>
    </row>
    <row r="19" spans="2:71" ht="12" customHeight="1">
      <c r="B19" s="18"/>
      <c r="D19" s="24" t="s">
        <v>28</v>
      </c>
      <c r="AK19" s="24" t="s">
        <v>19</v>
      </c>
      <c r="AN19" s="22" t="s">
        <v>1</v>
      </c>
      <c r="AR19" s="18"/>
      <c r="BS19" s="15" t="s">
        <v>27</v>
      </c>
    </row>
    <row r="20" spans="2:71" ht="18.45" customHeight="1">
      <c r="B20" s="18"/>
      <c r="E20" s="22" t="s">
        <v>25</v>
      </c>
      <c r="AK20" s="24" t="s">
        <v>21</v>
      </c>
      <c r="AN20" s="22" t="s">
        <v>1</v>
      </c>
      <c r="AR20" s="18"/>
      <c r="BS20" s="15" t="s">
        <v>26</v>
      </c>
    </row>
    <row r="21" spans="2:71" ht="6.9" customHeight="1">
      <c r="B21" s="18"/>
      <c r="AR21" s="18"/>
    </row>
    <row r="22" spans="2:71" ht="12" customHeight="1">
      <c r="B22" s="18"/>
      <c r="D22" s="24" t="s">
        <v>29</v>
      </c>
      <c r="AR22" s="18"/>
    </row>
    <row r="23" spans="2:71" ht="16.5" customHeight="1">
      <c r="B23" s="18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3">
        <f>ROUND(AG94,2)</f>
        <v>0</v>
      </c>
      <c r="AL26" s="174"/>
      <c r="AM26" s="174"/>
      <c r="AN26" s="174"/>
      <c r="AO26" s="174"/>
      <c r="AR26" s="27"/>
    </row>
    <row r="27" spans="2:71" s="1" customFormat="1" ht="6.9" customHeight="1">
      <c r="B27" s="27"/>
      <c r="AR27" s="27"/>
    </row>
    <row r="28" spans="2:71" s="1" customFormat="1" ht="12.45">
      <c r="B28" s="27"/>
      <c r="L28" s="175" t="s">
        <v>31</v>
      </c>
      <c r="M28" s="175"/>
      <c r="N28" s="175"/>
      <c r="O28" s="175"/>
      <c r="P28" s="175"/>
      <c r="W28" s="175" t="s">
        <v>32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33</v>
      </c>
      <c r="AL28" s="175"/>
      <c r="AM28" s="175"/>
      <c r="AN28" s="175"/>
      <c r="AO28" s="175"/>
      <c r="AR28" s="27"/>
    </row>
    <row r="29" spans="2:71" s="2" customFormat="1" ht="14.4" customHeight="1">
      <c r="B29" s="31"/>
      <c r="D29" s="24" t="s">
        <v>34</v>
      </c>
      <c r="F29" s="32" t="s">
        <v>35</v>
      </c>
      <c r="L29" s="178">
        <v>0.2</v>
      </c>
      <c r="M29" s="177"/>
      <c r="N29" s="177"/>
      <c r="O29" s="177"/>
      <c r="P29" s="177"/>
      <c r="Q29" s="33"/>
      <c r="R29" s="33"/>
      <c r="S29" s="33"/>
      <c r="T29" s="33"/>
      <c r="U29" s="33"/>
      <c r="V29" s="33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3"/>
      <c r="AG29" s="33"/>
      <c r="AH29" s="33"/>
      <c r="AI29" s="33"/>
      <c r="AJ29" s="33"/>
      <c r="AK29" s="176">
        <f>ROUND(AV94, 2)</f>
        <v>0</v>
      </c>
      <c r="AL29" s="177"/>
      <c r="AM29" s="177"/>
      <c r="AN29" s="177"/>
      <c r="AO29" s="177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2:71" s="2" customFormat="1" ht="14.4" customHeight="1">
      <c r="B30" s="31"/>
      <c r="F30" s="32" t="s">
        <v>36</v>
      </c>
      <c r="L30" s="181">
        <v>0.2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1"/>
    </row>
    <row r="31" spans="2:71" s="2" customFormat="1" ht="14.4" hidden="1" customHeight="1">
      <c r="B31" s="31"/>
      <c r="F31" s="24" t="s">
        <v>37</v>
      </c>
      <c r="L31" s="181">
        <v>0.2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1"/>
    </row>
    <row r="32" spans="2:71" s="2" customFormat="1" ht="14.4" hidden="1" customHeight="1">
      <c r="B32" s="31"/>
      <c r="F32" s="24" t="s">
        <v>38</v>
      </c>
      <c r="L32" s="181">
        <v>0.2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1"/>
    </row>
    <row r="33" spans="2:52" s="2" customFormat="1" ht="14.4" hidden="1" customHeight="1">
      <c r="B33" s="31"/>
      <c r="F33" s="32" t="s">
        <v>39</v>
      </c>
      <c r="L33" s="178">
        <v>0</v>
      </c>
      <c r="M33" s="177"/>
      <c r="N33" s="177"/>
      <c r="O33" s="177"/>
      <c r="P33" s="177"/>
      <c r="Q33" s="33"/>
      <c r="R33" s="33"/>
      <c r="S33" s="33"/>
      <c r="T33" s="33"/>
      <c r="U33" s="33"/>
      <c r="V33" s="33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3"/>
      <c r="AG33" s="33"/>
      <c r="AH33" s="33"/>
      <c r="AI33" s="33"/>
      <c r="AJ33" s="33"/>
      <c r="AK33" s="176">
        <v>0</v>
      </c>
      <c r="AL33" s="177"/>
      <c r="AM33" s="177"/>
      <c r="AN33" s="177"/>
      <c r="AO33" s="177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2:52" s="1" customFormat="1" ht="6.9" customHeight="1">
      <c r="B34" s="27"/>
      <c r="AR34" s="27"/>
    </row>
    <row r="35" spans="2:52" s="1" customFormat="1" ht="25.95" customHeight="1">
      <c r="B35" s="27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202" t="s">
        <v>42</v>
      </c>
      <c r="Y35" s="203"/>
      <c r="Z35" s="203"/>
      <c r="AA35" s="203"/>
      <c r="AB35" s="203"/>
      <c r="AC35" s="37"/>
      <c r="AD35" s="37"/>
      <c r="AE35" s="37"/>
      <c r="AF35" s="37"/>
      <c r="AG35" s="37"/>
      <c r="AH35" s="37"/>
      <c r="AI35" s="37"/>
      <c r="AJ35" s="37"/>
      <c r="AK35" s="204">
        <f>SUM(AK26:AK33)</f>
        <v>0</v>
      </c>
      <c r="AL35" s="203"/>
      <c r="AM35" s="203"/>
      <c r="AN35" s="203"/>
      <c r="AO35" s="205"/>
      <c r="AP35" s="35"/>
      <c r="AQ35" s="35"/>
      <c r="AR35" s="27"/>
    </row>
    <row r="36" spans="2:52" s="1" customFormat="1" ht="6.9" customHeight="1">
      <c r="B36" s="27"/>
      <c r="AR36" s="27"/>
    </row>
    <row r="37" spans="2:52" s="1" customFormat="1" ht="14.4" customHeight="1">
      <c r="B37" s="27"/>
      <c r="AR37" s="27"/>
    </row>
    <row r="38" spans="2:52" ht="14.4" customHeight="1">
      <c r="B38" s="18"/>
      <c r="AR38" s="18"/>
    </row>
    <row r="39" spans="2:52" ht="14.4" customHeight="1">
      <c r="B39" s="18"/>
      <c r="AR39" s="18"/>
    </row>
    <row r="40" spans="2:52" ht="14.4" customHeight="1">
      <c r="B40" s="18"/>
      <c r="AR40" s="18"/>
    </row>
    <row r="41" spans="2:52" ht="14.4" customHeight="1">
      <c r="B41" s="18"/>
      <c r="AR41" s="18"/>
    </row>
    <row r="42" spans="2:52" ht="14.4" customHeight="1">
      <c r="B42" s="18"/>
      <c r="AR42" s="18"/>
    </row>
    <row r="43" spans="2:52" ht="14.4" customHeight="1">
      <c r="B43" s="18"/>
      <c r="AR43" s="18"/>
    </row>
    <row r="44" spans="2:52" ht="14.4" customHeight="1">
      <c r="B44" s="18"/>
      <c r="AR44" s="18"/>
    </row>
    <row r="45" spans="2:52" ht="14.4" customHeight="1">
      <c r="B45" s="18"/>
      <c r="AR45" s="18"/>
    </row>
    <row r="46" spans="2:52" ht="14.4" customHeight="1">
      <c r="B46" s="18"/>
      <c r="AR46" s="18"/>
    </row>
    <row r="47" spans="2:52" ht="14.4" customHeight="1">
      <c r="B47" s="18"/>
      <c r="AR47" s="18"/>
    </row>
    <row r="48" spans="2:52" ht="14.4" customHeight="1">
      <c r="B48" s="18"/>
      <c r="AR48" s="18"/>
    </row>
    <row r="49" spans="2:44" s="1" customFormat="1" ht="14.4" customHeight="1">
      <c r="B49" s="27"/>
      <c r="D49" s="39" t="s">
        <v>43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44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45">
      <c r="B60" s="27"/>
      <c r="D60" s="41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45</v>
      </c>
      <c r="AI60" s="29"/>
      <c r="AJ60" s="29"/>
      <c r="AK60" s="29"/>
      <c r="AL60" s="29"/>
      <c r="AM60" s="41" t="s">
        <v>46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45">
      <c r="B64" s="27"/>
      <c r="D64" s="39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48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45">
      <c r="B75" s="27"/>
      <c r="D75" s="41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45</v>
      </c>
      <c r="AI75" s="29"/>
      <c r="AJ75" s="29"/>
      <c r="AK75" s="29"/>
      <c r="AL75" s="29"/>
      <c r="AM75" s="41" t="s">
        <v>46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4.9" customHeight="1">
      <c r="B82" s="27"/>
      <c r="C82" s="19" t="s">
        <v>49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6"/>
      <c r="C84" s="24" t="s">
        <v>10</v>
      </c>
      <c r="L84" s="3" t="str">
        <f>K5</f>
        <v>31019</v>
      </c>
      <c r="AR84" s="46"/>
    </row>
    <row r="85" spans="1:91" s="4" customFormat="1" ht="36.9" customHeight="1">
      <c r="B85" s="47"/>
      <c r="C85" s="48" t="s">
        <v>12</v>
      </c>
      <c r="L85" s="193" t="str">
        <f>K6</f>
        <v xml:space="preserve">Stavebné úpravy silážnej a senážnej jamy Rovné, k.u.Rovné 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7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15</v>
      </c>
      <c r="L87" s="49" t="str">
        <f>IF(K8="","",K8)</f>
        <v>Rovné, okres Humenné</v>
      </c>
      <c r="AI87" s="24" t="s">
        <v>17</v>
      </c>
      <c r="AM87" s="195" t="str">
        <f>IF(AN8= "","",AN8)</f>
        <v/>
      </c>
      <c r="AN87" s="195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18</v>
      </c>
      <c r="L89" s="3" t="str">
        <f>IF(E11= "","",E11)</f>
        <v>MOR faktoring s.r.o.</v>
      </c>
      <c r="AI89" s="24" t="s">
        <v>24</v>
      </c>
      <c r="AM89" s="196" t="str">
        <f>IF(E17="","",E17)</f>
        <v>Ing.Mária Salanciová</v>
      </c>
      <c r="AN89" s="197"/>
      <c r="AO89" s="197"/>
      <c r="AP89" s="197"/>
      <c r="AR89" s="27"/>
      <c r="AS89" s="198" t="s">
        <v>50</v>
      </c>
      <c r="AT89" s="199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27"/>
      <c r="C90" s="24" t="s">
        <v>22</v>
      </c>
      <c r="L90" s="3" t="str">
        <f>IF(E14="","",E14)</f>
        <v xml:space="preserve"> </v>
      </c>
      <c r="AI90" s="24" t="s">
        <v>28</v>
      </c>
      <c r="AM90" s="196" t="str">
        <f>IF(E20="","",E20)</f>
        <v>Ing.Mária Salanciová</v>
      </c>
      <c r="AN90" s="197"/>
      <c r="AO90" s="197"/>
      <c r="AP90" s="197"/>
      <c r="AR90" s="27"/>
      <c r="AS90" s="200"/>
      <c r="AT90" s="201"/>
      <c r="BD90" s="53"/>
    </row>
    <row r="91" spans="1:91" s="1" customFormat="1" ht="10.85" customHeight="1">
      <c r="B91" s="27"/>
      <c r="AR91" s="27"/>
      <c r="AS91" s="200"/>
      <c r="AT91" s="201"/>
      <c r="BD91" s="53"/>
    </row>
    <row r="92" spans="1:91" s="1" customFormat="1" ht="29.25" customHeight="1">
      <c r="B92" s="27"/>
      <c r="C92" s="188" t="s">
        <v>51</v>
      </c>
      <c r="D92" s="189"/>
      <c r="E92" s="189"/>
      <c r="F92" s="189"/>
      <c r="G92" s="189"/>
      <c r="H92" s="54"/>
      <c r="I92" s="190" t="s">
        <v>52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53</v>
      </c>
      <c r="AH92" s="189"/>
      <c r="AI92" s="189"/>
      <c r="AJ92" s="189"/>
      <c r="AK92" s="189"/>
      <c r="AL92" s="189"/>
      <c r="AM92" s="189"/>
      <c r="AN92" s="190" t="s">
        <v>54</v>
      </c>
      <c r="AO92" s="189"/>
      <c r="AP92" s="192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</row>
    <row r="93" spans="1:91" s="1" customFormat="1" ht="10.85" customHeight="1">
      <c r="B93" s="27"/>
      <c r="AR93" s="27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0"/>
      <c r="C94" s="61" t="s">
        <v>68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5">
        <f>ROUND(AG95,2)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70.161000000000001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69</v>
      </c>
      <c r="BT94" s="69" t="s">
        <v>70</v>
      </c>
      <c r="BU94" s="70" t="s">
        <v>71</v>
      </c>
      <c r="BV94" s="69" t="s">
        <v>72</v>
      </c>
      <c r="BW94" s="69" t="s">
        <v>4</v>
      </c>
      <c r="BX94" s="69" t="s">
        <v>73</v>
      </c>
      <c r="CL94" s="69" t="s">
        <v>1</v>
      </c>
    </row>
    <row r="95" spans="1:91" s="6" customFormat="1" ht="24.75" customHeight="1">
      <c r="A95" s="71" t="s">
        <v>74</v>
      </c>
      <c r="B95" s="72"/>
      <c r="C95" s="73"/>
      <c r="D95" s="184" t="s">
        <v>75</v>
      </c>
      <c r="E95" s="184"/>
      <c r="F95" s="184"/>
      <c r="G95" s="184"/>
      <c r="H95" s="184"/>
      <c r="I95" s="74"/>
      <c r="J95" s="184" t="s">
        <v>76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'06 - Stavebné úpravy silá...'!J30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5" t="s">
        <v>77</v>
      </c>
      <c r="AR95" s="72"/>
      <c r="AS95" s="76">
        <v>0</v>
      </c>
      <c r="AT95" s="77">
        <f>ROUND(SUM(AV95:AW95),2)</f>
        <v>0</v>
      </c>
      <c r="AU95" s="78">
        <f>'06 - Stavebné úpravy silá...'!P124</f>
        <v>70.160999999999987</v>
      </c>
      <c r="AV95" s="77">
        <f>'06 - Stavebné úpravy silá...'!J33</f>
        <v>0</v>
      </c>
      <c r="AW95" s="77">
        <f>'06 - Stavebné úpravy silá...'!J34</f>
        <v>0</v>
      </c>
      <c r="AX95" s="77">
        <f>'06 - Stavebné úpravy silá...'!J35</f>
        <v>0</v>
      </c>
      <c r="AY95" s="77">
        <f>'06 - Stavebné úpravy silá...'!J36</f>
        <v>0</v>
      </c>
      <c r="AZ95" s="77">
        <f>'06 - Stavebné úpravy silá...'!F33</f>
        <v>0</v>
      </c>
      <c r="BA95" s="77">
        <f>'06 - Stavebné úpravy silá...'!F34</f>
        <v>0</v>
      </c>
      <c r="BB95" s="77">
        <f>'06 - Stavebné úpravy silá...'!F35</f>
        <v>0</v>
      </c>
      <c r="BC95" s="77">
        <f>'06 - Stavebné úpravy silá...'!F36</f>
        <v>0</v>
      </c>
      <c r="BD95" s="79">
        <f>'06 - Stavebné úpravy silá...'!F37</f>
        <v>0</v>
      </c>
      <c r="BT95" s="80" t="s">
        <v>78</v>
      </c>
      <c r="BV95" s="80" t="s">
        <v>72</v>
      </c>
      <c r="BW95" s="80" t="s">
        <v>79</v>
      </c>
      <c r="BX95" s="80" t="s">
        <v>4</v>
      </c>
      <c r="CL95" s="80" t="s">
        <v>1</v>
      </c>
      <c r="CM95" s="80" t="s">
        <v>70</v>
      </c>
    </row>
    <row r="96" spans="1:91" s="1" customFormat="1" ht="30" customHeight="1">
      <c r="B96" s="27"/>
      <c r="AR96" s="27"/>
    </row>
    <row r="97" spans="2:44" s="1" customFormat="1" ht="6.9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6 - Stavebné úpravy silá...'!C2" display="/" xr:uid="{00000000-0004-0000-0000-000000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7"/>
  <sheetViews>
    <sheetView showGridLines="0" workbookViewId="0">
      <selection activeCell="D103" sqref="D103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187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70</v>
      </c>
    </row>
    <row r="4" spans="2:46" ht="24.9" customHeight="1">
      <c r="B4" s="18"/>
      <c r="D4" s="19" t="s">
        <v>80</v>
      </c>
      <c r="L4" s="18"/>
      <c r="M4" s="81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12</v>
      </c>
      <c r="L6" s="18"/>
    </row>
    <row r="7" spans="2:46" ht="16.5" customHeight="1">
      <c r="B7" s="18"/>
      <c r="E7" s="207" t="str">
        <f>'Rekapitulácia stavby'!K6</f>
        <v xml:space="preserve">Stavebné úpravy silážnej a senážnej jamy Rovné, k.u.Rovné </v>
      </c>
      <c r="F7" s="208"/>
      <c r="G7" s="208"/>
      <c r="H7" s="208"/>
      <c r="L7" s="18"/>
    </row>
    <row r="8" spans="2:46" s="1" customFormat="1" ht="12" customHeight="1">
      <c r="B8" s="27"/>
      <c r="D8" s="24" t="s">
        <v>81</v>
      </c>
      <c r="L8" s="27"/>
    </row>
    <row r="9" spans="2:46" s="1" customFormat="1" ht="16.5" customHeight="1">
      <c r="B9" s="27"/>
      <c r="E9" s="193" t="s">
        <v>82</v>
      </c>
      <c r="F9" s="206"/>
      <c r="G9" s="206"/>
      <c r="H9" s="206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13</v>
      </c>
      <c r="F11" s="22" t="s">
        <v>1</v>
      </c>
      <c r="I11" s="24" t="s">
        <v>14</v>
      </c>
      <c r="J11" s="22" t="s">
        <v>1</v>
      </c>
      <c r="L11" s="27"/>
    </row>
    <row r="12" spans="2:46" s="1" customFormat="1" ht="12" customHeight="1">
      <c r="B12" s="27"/>
      <c r="D12" s="24" t="s">
        <v>15</v>
      </c>
      <c r="F12" s="22" t="s">
        <v>16</v>
      </c>
      <c r="I12" s="24" t="s">
        <v>17</v>
      </c>
      <c r="J12" s="50"/>
      <c r="L12" s="27"/>
    </row>
    <row r="13" spans="2:46" s="1" customFormat="1" ht="10.85" customHeight="1">
      <c r="B13" s="27"/>
      <c r="L13" s="27"/>
    </row>
    <row r="14" spans="2:46" s="1" customFormat="1" ht="12" customHeight="1">
      <c r="B14" s="27"/>
      <c r="D14" s="24" t="s">
        <v>18</v>
      </c>
      <c r="I14" s="24" t="s">
        <v>19</v>
      </c>
      <c r="J14" s="22" t="s">
        <v>1</v>
      </c>
      <c r="L14" s="27"/>
    </row>
    <row r="15" spans="2:46" s="1" customFormat="1" ht="18" customHeight="1">
      <c r="B15" s="27"/>
      <c r="E15" s="22" t="s">
        <v>20</v>
      </c>
      <c r="I15" s="24" t="s">
        <v>21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22</v>
      </c>
      <c r="I17" s="24" t="s">
        <v>19</v>
      </c>
      <c r="J17" s="22" t="str">
        <f>'Rekapitulácia stavby'!AN13</f>
        <v/>
      </c>
      <c r="L17" s="27"/>
    </row>
    <row r="18" spans="2:12" s="1" customFormat="1" ht="18" customHeight="1">
      <c r="B18" s="27"/>
      <c r="E18" s="169" t="str">
        <f>'Rekapitulácia stavby'!E14</f>
        <v xml:space="preserve"> </v>
      </c>
      <c r="F18" s="169"/>
      <c r="G18" s="169"/>
      <c r="H18" s="169"/>
      <c r="I18" s="24" t="s">
        <v>21</v>
      </c>
      <c r="J18" s="22" t="str">
        <f>'Rekapitulácia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24</v>
      </c>
      <c r="I20" s="24" t="s">
        <v>19</v>
      </c>
      <c r="J20" s="22" t="s">
        <v>1</v>
      </c>
      <c r="L20" s="27"/>
    </row>
    <row r="21" spans="2:12" s="1" customFormat="1" ht="18" customHeight="1">
      <c r="B21" s="27"/>
      <c r="E21" s="22" t="s">
        <v>25</v>
      </c>
      <c r="I21" s="24" t="s">
        <v>21</v>
      </c>
      <c r="J21" s="22" t="s">
        <v>1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28</v>
      </c>
      <c r="I23" s="24" t="s">
        <v>19</v>
      </c>
      <c r="J23" s="22" t="s">
        <v>1</v>
      </c>
      <c r="L23" s="27"/>
    </row>
    <row r="24" spans="2:12" s="1" customFormat="1" ht="18" customHeight="1">
      <c r="B24" s="27"/>
      <c r="E24" s="22" t="s">
        <v>25</v>
      </c>
      <c r="I24" s="24" t="s">
        <v>21</v>
      </c>
      <c r="J24" s="22" t="s">
        <v>1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29</v>
      </c>
      <c r="L26" s="27"/>
    </row>
    <row r="27" spans="2:12" s="7" customFormat="1" ht="16.5" customHeight="1">
      <c r="B27" s="82"/>
      <c r="E27" s="172" t="s">
        <v>1</v>
      </c>
      <c r="F27" s="172"/>
      <c r="G27" s="172"/>
      <c r="H27" s="172"/>
      <c r="L27" s="82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25.4" customHeight="1">
      <c r="B30" s="27"/>
      <c r="D30" s="83" t="s">
        <v>30</v>
      </c>
      <c r="J30" s="63">
        <f>ROUND(J124, 2)</f>
        <v>0</v>
      </c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4" customHeight="1">
      <c r="B32" s="27"/>
      <c r="F32" s="30" t="s">
        <v>32</v>
      </c>
      <c r="I32" s="30" t="s">
        <v>31</v>
      </c>
      <c r="J32" s="30" t="s">
        <v>33</v>
      </c>
      <c r="L32" s="27"/>
    </row>
    <row r="33" spans="2:12" s="1" customFormat="1" ht="14.4" customHeight="1">
      <c r="B33" s="27"/>
      <c r="D33" s="84" t="s">
        <v>34</v>
      </c>
      <c r="E33" s="32" t="s">
        <v>35</v>
      </c>
      <c r="F33" s="85">
        <f>ROUND((SUM(BE124:BE196)),  2)</f>
        <v>0</v>
      </c>
      <c r="G33" s="86"/>
      <c r="H33" s="86"/>
      <c r="I33" s="87">
        <v>0.2</v>
      </c>
      <c r="J33" s="85">
        <f>ROUND(((SUM(BE124:BE196))*I33),  2)</f>
        <v>0</v>
      </c>
      <c r="L33" s="27"/>
    </row>
    <row r="34" spans="2:12" s="1" customFormat="1" ht="14.4" customHeight="1">
      <c r="B34" s="27"/>
      <c r="E34" s="32" t="s">
        <v>36</v>
      </c>
      <c r="F34" s="88">
        <f>ROUND((SUM(BF124:BF196)),  2)</f>
        <v>0</v>
      </c>
      <c r="I34" s="89">
        <v>0.2</v>
      </c>
      <c r="J34" s="88">
        <f>ROUND(((SUM(BF124:BF196))*I34),  2)</f>
        <v>0</v>
      </c>
      <c r="L34" s="27"/>
    </row>
    <row r="35" spans="2:12" s="1" customFormat="1" ht="14.4" hidden="1" customHeight="1">
      <c r="B35" s="27"/>
      <c r="E35" s="24" t="s">
        <v>37</v>
      </c>
      <c r="F35" s="88">
        <f>ROUND((SUM(BG124:BG196)),  2)</f>
        <v>0</v>
      </c>
      <c r="I35" s="89">
        <v>0.2</v>
      </c>
      <c r="J35" s="88">
        <f>0</f>
        <v>0</v>
      </c>
      <c r="L35" s="27"/>
    </row>
    <row r="36" spans="2:12" s="1" customFormat="1" ht="14.4" hidden="1" customHeight="1">
      <c r="B36" s="27"/>
      <c r="E36" s="24" t="s">
        <v>38</v>
      </c>
      <c r="F36" s="88">
        <f>ROUND((SUM(BH124:BH196)),  2)</f>
        <v>0</v>
      </c>
      <c r="I36" s="89">
        <v>0.2</v>
      </c>
      <c r="J36" s="88">
        <f>0</f>
        <v>0</v>
      </c>
      <c r="L36" s="27"/>
    </row>
    <row r="37" spans="2:12" s="1" customFormat="1" ht="14.4" hidden="1" customHeight="1">
      <c r="B37" s="27"/>
      <c r="E37" s="32" t="s">
        <v>39</v>
      </c>
      <c r="F37" s="85">
        <f>ROUND((SUM(BI124:BI196)),  2)</f>
        <v>0</v>
      </c>
      <c r="G37" s="86"/>
      <c r="H37" s="86"/>
      <c r="I37" s="87">
        <v>0</v>
      </c>
      <c r="J37" s="85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4" customHeight="1">
      <c r="B39" s="27"/>
      <c r="C39" s="90"/>
      <c r="D39" s="91" t="s">
        <v>40</v>
      </c>
      <c r="E39" s="54"/>
      <c r="F39" s="54"/>
      <c r="G39" s="92" t="s">
        <v>41</v>
      </c>
      <c r="H39" s="93" t="s">
        <v>42</v>
      </c>
      <c r="I39" s="54"/>
      <c r="J39" s="94">
        <f>SUM(J30:J37)</f>
        <v>0</v>
      </c>
      <c r="K39" s="95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45</v>
      </c>
      <c r="E61" s="29"/>
      <c r="F61" s="96" t="s">
        <v>46</v>
      </c>
      <c r="G61" s="41" t="s">
        <v>45</v>
      </c>
      <c r="H61" s="29"/>
      <c r="I61" s="29"/>
      <c r="J61" s="97" t="s">
        <v>46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47</v>
      </c>
      <c r="E65" s="40"/>
      <c r="F65" s="40"/>
      <c r="G65" s="39" t="s">
        <v>48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45</v>
      </c>
      <c r="E76" s="29"/>
      <c r="F76" s="96" t="s">
        <v>46</v>
      </c>
      <c r="G76" s="41" t="s">
        <v>45</v>
      </c>
      <c r="H76" s="29"/>
      <c r="I76" s="29"/>
      <c r="J76" s="97" t="s">
        <v>46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" customHeight="1">
      <c r="B82" s="27"/>
      <c r="C82" s="19" t="s">
        <v>83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12</v>
      </c>
      <c r="L84" s="27"/>
    </row>
    <row r="85" spans="2:47" s="1" customFormat="1" ht="16.5" customHeight="1">
      <c r="B85" s="27"/>
      <c r="E85" s="207" t="str">
        <f>E7</f>
        <v xml:space="preserve">Stavebné úpravy silážnej a senážnej jamy Rovné, k.u.Rovné </v>
      </c>
      <c r="F85" s="208"/>
      <c r="G85" s="208"/>
      <c r="H85" s="208"/>
      <c r="L85" s="27"/>
    </row>
    <row r="86" spans="2:47" s="1" customFormat="1" ht="12" customHeight="1">
      <c r="B86" s="27"/>
      <c r="C86" s="24" t="s">
        <v>81</v>
      </c>
      <c r="L86" s="27"/>
    </row>
    <row r="87" spans="2:47" s="1" customFormat="1" ht="16.5" customHeight="1">
      <c r="B87" s="27"/>
      <c r="E87" s="193" t="str">
        <f>E9</f>
        <v>06 - Stavebné úpravy silážnej a senážnej jamy</v>
      </c>
      <c r="F87" s="206"/>
      <c r="G87" s="206"/>
      <c r="H87" s="206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15</v>
      </c>
      <c r="F89" s="22" t="str">
        <f>F12</f>
        <v>Rovné, okres Humenné</v>
      </c>
      <c r="I89" s="24" t="s">
        <v>17</v>
      </c>
      <c r="J89" s="50"/>
      <c r="L89" s="27"/>
    </row>
    <row r="90" spans="2:47" s="1" customFormat="1" ht="6.9" customHeight="1">
      <c r="B90" s="27"/>
      <c r="L90" s="27"/>
    </row>
    <row r="91" spans="2:47" s="1" customFormat="1" ht="12.45">
      <c r="B91" s="27"/>
      <c r="C91" s="24" t="s">
        <v>18</v>
      </c>
      <c r="F91" s="22" t="str">
        <f>E15</f>
        <v>MOR faktoring s.r.o.</v>
      </c>
      <c r="I91" s="24" t="s">
        <v>24</v>
      </c>
      <c r="J91" s="25" t="str">
        <f>E21</f>
        <v>Ing.Mária Salanciová</v>
      </c>
      <c r="L91" s="27"/>
    </row>
    <row r="92" spans="2:47" s="1" customFormat="1" ht="12.45">
      <c r="B92" s="27"/>
      <c r="C92" s="24" t="s">
        <v>22</v>
      </c>
      <c r="F92" s="22" t="str">
        <f>IF(E18="","",E18)</f>
        <v xml:space="preserve"> </v>
      </c>
      <c r="I92" s="24" t="s">
        <v>28</v>
      </c>
      <c r="J92" s="25" t="str">
        <f>E24</f>
        <v>Ing.Mária Salanciová</v>
      </c>
      <c r="L92" s="27"/>
    </row>
    <row r="93" spans="2:47" s="1" customFormat="1" ht="10.4" customHeight="1">
      <c r="B93" s="27"/>
      <c r="L93" s="27"/>
    </row>
    <row r="94" spans="2:47" s="1" customFormat="1" ht="29.25" customHeight="1">
      <c r="B94" s="27"/>
      <c r="C94" s="98" t="s">
        <v>84</v>
      </c>
      <c r="D94" s="90"/>
      <c r="E94" s="90"/>
      <c r="F94" s="90"/>
      <c r="G94" s="90"/>
      <c r="H94" s="90"/>
      <c r="I94" s="90"/>
      <c r="J94" s="99" t="s">
        <v>85</v>
      </c>
      <c r="K94" s="90"/>
      <c r="L94" s="27"/>
    </row>
    <row r="95" spans="2:47" s="1" customFormat="1" ht="10.4" customHeight="1">
      <c r="B95" s="27"/>
      <c r="L95" s="27"/>
    </row>
    <row r="96" spans="2:47" s="1" customFormat="1" ht="22.85" customHeight="1">
      <c r="B96" s="27"/>
      <c r="C96" s="100" t="s">
        <v>86</v>
      </c>
      <c r="J96" s="63">
        <f>J124</f>
        <v>0</v>
      </c>
      <c r="L96" s="27"/>
      <c r="AU96" s="15" t="s">
        <v>87</v>
      </c>
    </row>
    <row r="97" spans="2:12" s="8" customFormat="1" ht="24.9" customHeight="1">
      <c r="B97" s="101"/>
      <c r="D97" s="102" t="s">
        <v>88</v>
      </c>
      <c r="E97" s="103"/>
      <c r="F97" s="103"/>
      <c r="G97" s="103"/>
      <c r="H97" s="103"/>
      <c r="I97" s="103"/>
      <c r="J97" s="104">
        <f>J125</f>
        <v>0</v>
      </c>
      <c r="L97" s="101"/>
    </row>
    <row r="98" spans="2:12" s="9" customFormat="1" ht="19.95" customHeight="1">
      <c r="B98" s="105"/>
      <c r="D98" s="106" t="s">
        <v>89</v>
      </c>
      <c r="E98" s="107"/>
      <c r="F98" s="107"/>
      <c r="G98" s="107"/>
      <c r="H98" s="107"/>
      <c r="I98" s="107"/>
      <c r="J98" s="108">
        <f>J126</f>
        <v>0</v>
      </c>
      <c r="L98" s="105"/>
    </row>
    <row r="99" spans="2:12" s="9" customFormat="1" ht="19.95" customHeight="1">
      <c r="B99" s="105"/>
      <c r="D99" s="106" t="s">
        <v>90</v>
      </c>
      <c r="E99" s="107"/>
      <c r="F99" s="107"/>
      <c r="G99" s="107"/>
      <c r="H99" s="107"/>
      <c r="I99" s="107"/>
      <c r="J99" s="108">
        <f>J146</f>
        <v>0</v>
      </c>
      <c r="L99" s="105"/>
    </row>
    <row r="100" spans="2:12" s="9" customFormat="1" ht="19.95" customHeight="1">
      <c r="B100" s="105"/>
      <c r="D100" s="106" t="s">
        <v>91</v>
      </c>
      <c r="E100" s="107"/>
      <c r="F100" s="107"/>
      <c r="G100" s="107"/>
      <c r="H100" s="107"/>
      <c r="I100" s="107"/>
      <c r="J100" s="108">
        <f>J159</f>
        <v>0</v>
      </c>
      <c r="L100" s="105"/>
    </row>
    <row r="101" spans="2:12" s="9" customFormat="1" ht="19.95" customHeight="1">
      <c r="B101" s="105"/>
      <c r="D101" s="106" t="s">
        <v>92</v>
      </c>
      <c r="E101" s="107"/>
      <c r="F101" s="107"/>
      <c r="G101" s="107"/>
      <c r="H101" s="107"/>
      <c r="I101" s="107"/>
      <c r="J101" s="108">
        <f>J163</f>
        <v>0</v>
      </c>
      <c r="L101" s="105"/>
    </row>
    <row r="102" spans="2:12" s="9" customFormat="1" ht="19.95" customHeight="1">
      <c r="B102" s="105"/>
      <c r="D102" s="106" t="s">
        <v>93</v>
      </c>
      <c r="E102" s="107"/>
      <c r="F102" s="107"/>
      <c r="G102" s="107"/>
      <c r="H102" s="107"/>
      <c r="I102" s="107"/>
      <c r="J102" s="108">
        <f>J167</f>
        <v>0</v>
      </c>
      <c r="L102" s="105"/>
    </row>
    <row r="103" spans="2:12" s="9" customFormat="1" ht="19.95" customHeight="1">
      <c r="B103" s="105"/>
      <c r="D103" s="106" t="s">
        <v>248</v>
      </c>
      <c r="E103" s="107"/>
      <c r="F103" s="107"/>
      <c r="G103" s="107"/>
      <c r="H103" s="107"/>
      <c r="I103" s="107"/>
      <c r="J103" s="108">
        <f>J174</f>
        <v>0</v>
      </c>
      <c r="L103" s="105"/>
    </row>
    <row r="104" spans="2:12" s="9" customFormat="1" ht="19.95" customHeight="1">
      <c r="B104" s="105"/>
      <c r="D104" s="106" t="s">
        <v>94</v>
      </c>
      <c r="E104" s="107"/>
      <c r="F104" s="107"/>
      <c r="G104" s="107"/>
      <c r="H104" s="107"/>
      <c r="I104" s="107"/>
      <c r="J104" s="108">
        <f>J195</f>
        <v>0</v>
      </c>
      <c r="L104" s="105"/>
    </row>
    <row r="105" spans="2:12" s="1" customFormat="1" ht="21.75" customHeight="1">
      <c r="B105" s="27"/>
      <c r="L105" s="27"/>
    </row>
    <row r="106" spans="2:12" s="1" customFormat="1" ht="6.9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7"/>
    </row>
    <row r="110" spans="2:12" s="1" customFormat="1" ht="6.9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27"/>
    </row>
    <row r="111" spans="2:12" s="1" customFormat="1" ht="24.9" customHeight="1">
      <c r="B111" s="27"/>
      <c r="C111" s="19" t="s">
        <v>95</v>
      </c>
      <c r="L111" s="27"/>
    </row>
    <row r="112" spans="2:12" s="1" customFormat="1" ht="6.9" customHeight="1">
      <c r="B112" s="27"/>
      <c r="L112" s="27"/>
    </row>
    <row r="113" spans="2:65" s="1" customFormat="1" ht="12" customHeight="1">
      <c r="B113" s="27"/>
      <c r="C113" s="24" t="s">
        <v>12</v>
      </c>
      <c r="L113" s="27"/>
    </row>
    <row r="114" spans="2:65" s="1" customFormat="1" ht="16.5" customHeight="1">
      <c r="B114" s="27"/>
      <c r="E114" s="207" t="str">
        <f>E7</f>
        <v xml:space="preserve">Stavebné úpravy silážnej a senážnej jamy Rovné, k.u.Rovné </v>
      </c>
      <c r="F114" s="208"/>
      <c r="G114" s="208"/>
      <c r="H114" s="208"/>
      <c r="L114" s="27"/>
    </row>
    <row r="115" spans="2:65" s="1" customFormat="1" ht="12" customHeight="1">
      <c r="B115" s="27"/>
      <c r="C115" s="24" t="s">
        <v>81</v>
      </c>
      <c r="L115" s="27"/>
    </row>
    <row r="116" spans="2:65" s="1" customFormat="1" ht="16.5" customHeight="1">
      <c r="B116" s="27"/>
      <c r="E116" s="193" t="str">
        <f>E9</f>
        <v>06 - Stavebné úpravy silážnej a senážnej jamy</v>
      </c>
      <c r="F116" s="206"/>
      <c r="G116" s="206"/>
      <c r="H116" s="206"/>
      <c r="L116" s="27"/>
    </row>
    <row r="117" spans="2:65" s="1" customFormat="1" ht="6.9" customHeight="1">
      <c r="B117" s="27"/>
      <c r="L117" s="27"/>
    </row>
    <row r="118" spans="2:65" s="1" customFormat="1" ht="12" customHeight="1">
      <c r="B118" s="27"/>
      <c r="C118" s="24" t="s">
        <v>15</v>
      </c>
      <c r="F118" s="22" t="str">
        <f>F12</f>
        <v>Rovné, okres Humenné</v>
      </c>
      <c r="I118" s="24" t="s">
        <v>17</v>
      </c>
      <c r="J118" s="50"/>
      <c r="L118" s="27"/>
    </row>
    <row r="119" spans="2:65" s="1" customFormat="1" ht="6.9" customHeight="1">
      <c r="B119" s="27"/>
      <c r="L119" s="27"/>
    </row>
    <row r="120" spans="2:65" s="1" customFormat="1" ht="12.45">
      <c r="B120" s="27"/>
      <c r="C120" s="24" t="s">
        <v>18</v>
      </c>
      <c r="F120" s="22" t="str">
        <f>E15</f>
        <v>MOR faktoring s.r.o.</v>
      </c>
      <c r="I120" s="24" t="s">
        <v>24</v>
      </c>
      <c r="J120" s="25" t="str">
        <f>E21</f>
        <v>Ing.Mária Salanciová</v>
      </c>
      <c r="L120" s="27"/>
    </row>
    <row r="121" spans="2:65" s="1" customFormat="1" ht="12.45">
      <c r="B121" s="27"/>
      <c r="C121" s="24" t="s">
        <v>22</v>
      </c>
      <c r="F121" s="22" t="str">
        <f>IF(E18="","",E18)</f>
        <v xml:space="preserve"> </v>
      </c>
      <c r="I121" s="24" t="s">
        <v>28</v>
      </c>
      <c r="J121" s="25" t="str">
        <f>E24</f>
        <v>Ing.Mária Salanciová</v>
      </c>
      <c r="L121" s="27"/>
    </row>
    <row r="122" spans="2:65" s="1" customFormat="1" ht="10.4" customHeight="1">
      <c r="B122" s="27"/>
      <c r="L122" s="27"/>
    </row>
    <row r="123" spans="2:65" s="10" customFormat="1" ht="29.25" customHeight="1">
      <c r="B123" s="109"/>
      <c r="C123" s="110" t="s">
        <v>96</v>
      </c>
      <c r="D123" s="111" t="s">
        <v>55</v>
      </c>
      <c r="E123" s="111" t="s">
        <v>51</v>
      </c>
      <c r="F123" s="111" t="s">
        <v>52</v>
      </c>
      <c r="G123" s="111" t="s">
        <v>97</v>
      </c>
      <c r="H123" s="111" t="s">
        <v>98</v>
      </c>
      <c r="I123" s="111" t="s">
        <v>99</v>
      </c>
      <c r="J123" s="112" t="s">
        <v>85</v>
      </c>
      <c r="K123" s="113" t="s">
        <v>100</v>
      </c>
      <c r="L123" s="109"/>
      <c r="M123" s="56" t="s">
        <v>1</v>
      </c>
      <c r="N123" s="57" t="s">
        <v>34</v>
      </c>
      <c r="O123" s="57" t="s">
        <v>101</v>
      </c>
      <c r="P123" s="57" t="s">
        <v>102</v>
      </c>
      <c r="Q123" s="57" t="s">
        <v>103</v>
      </c>
      <c r="R123" s="57" t="s">
        <v>104</v>
      </c>
      <c r="S123" s="57" t="s">
        <v>105</v>
      </c>
      <c r="T123" s="58" t="s">
        <v>106</v>
      </c>
    </row>
    <row r="124" spans="2:65" s="1" customFormat="1" ht="22.85" customHeight="1">
      <c r="B124" s="27"/>
      <c r="C124" s="61" t="s">
        <v>86</v>
      </c>
      <c r="J124" s="114">
        <f>BK124</f>
        <v>0</v>
      </c>
      <c r="L124" s="27"/>
      <c r="M124" s="59"/>
      <c r="N124" s="51"/>
      <c r="O124" s="51"/>
      <c r="P124" s="115">
        <f>P125</f>
        <v>70.160999999999987</v>
      </c>
      <c r="Q124" s="51"/>
      <c r="R124" s="115">
        <f>R125</f>
        <v>0</v>
      </c>
      <c r="S124" s="51"/>
      <c r="T124" s="116">
        <f>T125</f>
        <v>0</v>
      </c>
      <c r="AT124" s="15" t="s">
        <v>69</v>
      </c>
      <c r="AU124" s="15" t="s">
        <v>87</v>
      </c>
      <c r="BK124" s="117">
        <f>BK125</f>
        <v>0</v>
      </c>
    </row>
    <row r="125" spans="2:65" s="11" customFormat="1" ht="25.95" customHeight="1">
      <c r="B125" s="118"/>
      <c r="D125" s="119" t="s">
        <v>69</v>
      </c>
      <c r="E125" s="120" t="s">
        <v>107</v>
      </c>
      <c r="F125" s="120" t="s">
        <v>108</v>
      </c>
      <c r="J125" s="121">
        <f>BK125</f>
        <v>0</v>
      </c>
      <c r="L125" s="118"/>
      <c r="M125" s="122"/>
      <c r="P125" s="123">
        <f>P126+P146+P159+P163+P167+P174+P195</f>
        <v>70.160999999999987</v>
      </c>
      <c r="R125" s="123">
        <f>R126+R146+R159+R163+R167+R174+R195</f>
        <v>0</v>
      </c>
      <c r="T125" s="124">
        <f>T126+T146+T159+T163+T167+T174+T195</f>
        <v>0</v>
      </c>
      <c r="AR125" s="119" t="s">
        <v>78</v>
      </c>
      <c r="AT125" s="125" t="s">
        <v>69</v>
      </c>
      <c r="AU125" s="125" t="s">
        <v>70</v>
      </c>
      <c r="AY125" s="119" t="s">
        <v>109</v>
      </c>
      <c r="BK125" s="126">
        <f>BK126+BK146+BK159+BK163+BK167+BK174+BK195</f>
        <v>0</v>
      </c>
    </row>
    <row r="126" spans="2:65" s="11" customFormat="1" ht="22.85" customHeight="1">
      <c r="B126" s="118"/>
      <c r="D126" s="119" t="s">
        <v>69</v>
      </c>
      <c r="E126" s="127" t="s">
        <v>78</v>
      </c>
      <c r="F126" s="127" t="s">
        <v>110</v>
      </c>
      <c r="J126" s="128">
        <f>BK126</f>
        <v>0</v>
      </c>
      <c r="L126" s="118"/>
      <c r="M126" s="122"/>
      <c r="P126" s="123">
        <f>SUM(P127:P145)</f>
        <v>70.160999999999987</v>
      </c>
      <c r="R126" s="123">
        <f>SUM(R127:R145)</f>
        <v>0</v>
      </c>
      <c r="T126" s="124">
        <f>SUM(T127:T145)</f>
        <v>0</v>
      </c>
      <c r="AR126" s="119" t="s">
        <v>78</v>
      </c>
      <c r="AT126" s="125" t="s">
        <v>69</v>
      </c>
      <c r="AU126" s="125" t="s">
        <v>78</v>
      </c>
      <c r="AY126" s="119" t="s">
        <v>109</v>
      </c>
      <c r="BK126" s="126">
        <f>SUM(BK127:BK145)</f>
        <v>0</v>
      </c>
    </row>
    <row r="127" spans="2:65" s="1" customFormat="1" ht="24.15" customHeight="1">
      <c r="B127" s="129"/>
      <c r="C127" s="130" t="s">
        <v>111</v>
      </c>
      <c r="D127" s="130" t="s">
        <v>112</v>
      </c>
      <c r="E127" s="131" t="s">
        <v>113</v>
      </c>
      <c r="F127" s="132" t="s">
        <v>114</v>
      </c>
      <c r="G127" s="133" t="s">
        <v>115</v>
      </c>
      <c r="H127" s="134">
        <v>300</v>
      </c>
      <c r="I127" s="134"/>
      <c r="J127" s="134">
        <f>ROUND(I127*H127,3)</f>
        <v>0</v>
      </c>
      <c r="K127" s="135"/>
      <c r="L127" s="27"/>
      <c r="M127" s="136" t="s">
        <v>1</v>
      </c>
      <c r="N127" s="137" t="s">
        <v>36</v>
      </c>
      <c r="O127" s="138">
        <v>2.5000000000000001E-2</v>
      </c>
      <c r="P127" s="138">
        <f>O127*H127</f>
        <v>7.5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116</v>
      </c>
      <c r="AT127" s="140" t="s">
        <v>112</v>
      </c>
      <c r="AU127" s="140" t="s">
        <v>117</v>
      </c>
      <c r="AY127" s="15" t="s">
        <v>109</v>
      </c>
      <c r="BE127" s="141">
        <f>IF(N127="základná",J127,0)</f>
        <v>0</v>
      </c>
      <c r="BF127" s="141">
        <f>IF(N127="znížená",J127,0)</f>
        <v>0</v>
      </c>
      <c r="BG127" s="141">
        <f>IF(N127="zákl. prenesená",J127,0)</f>
        <v>0</v>
      </c>
      <c r="BH127" s="141">
        <f>IF(N127="zníž. prenesená",J127,0)</f>
        <v>0</v>
      </c>
      <c r="BI127" s="141">
        <f>IF(N127="nulová",J127,0)</f>
        <v>0</v>
      </c>
      <c r="BJ127" s="15" t="s">
        <v>117</v>
      </c>
      <c r="BK127" s="142">
        <f>ROUND(I127*H127,3)</f>
        <v>0</v>
      </c>
      <c r="BL127" s="15" t="s">
        <v>116</v>
      </c>
      <c r="BM127" s="140" t="s">
        <v>118</v>
      </c>
    </row>
    <row r="128" spans="2:65" s="1" customFormat="1" ht="24.15" customHeight="1">
      <c r="B128" s="129"/>
      <c r="C128" s="130" t="s">
        <v>119</v>
      </c>
      <c r="D128" s="130" t="s">
        <v>112</v>
      </c>
      <c r="E128" s="131" t="s">
        <v>120</v>
      </c>
      <c r="F128" s="132" t="s">
        <v>121</v>
      </c>
      <c r="G128" s="133" t="s">
        <v>115</v>
      </c>
      <c r="H128" s="134">
        <v>300</v>
      </c>
      <c r="I128" s="134"/>
      <c r="J128" s="134">
        <f>ROUND(I128*H128,3)</f>
        <v>0</v>
      </c>
      <c r="K128" s="135"/>
      <c r="L128" s="27"/>
      <c r="M128" s="136" t="s">
        <v>1</v>
      </c>
      <c r="N128" s="137" t="s">
        <v>36</v>
      </c>
      <c r="O128" s="138">
        <v>0.16300000000000001</v>
      </c>
      <c r="P128" s="138">
        <f>O128*H128</f>
        <v>48.9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116</v>
      </c>
      <c r="AT128" s="140" t="s">
        <v>112</v>
      </c>
      <c r="AU128" s="140" t="s">
        <v>117</v>
      </c>
      <c r="AY128" s="15" t="s">
        <v>109</v>
      </c>
      <c r="BE128" s="141">
        <f>IF(N128="základná",J128,0)</f>
        <v>0</v>
      </c>
      <c r="BF128" s="141">
        <f>IF(N128="znížená",J128,0)</f>
        <v>0</v>
      </c>
      <c r="BG128" s="141">
        <f>IF(N128="zákl. prenesená",J128,0)</f>
        <v>0</v>
      </c>
      <c r="BH128" s="141">
        <f>IF(N128="zníž. prenesená",J128,0)</f>
        <v>0</v>
      </c>
      <c r="BI128" s="141">
        <f>IF(N128="nulová",J128,0)</f>
        <v>0</v>
      </c>
      <c r="BJ128" s="15" t="s">
        <v>117</v>
      </c>
      <c r="BK128" s="142">
        <f>ROUND(I128*H128,3)</f>
        <v>0</v>
      </c>
      <c r="BL128" s="15" t="s">
        <v>116</v>
      </c>
      <c r="BM128" s="140" t="s">
        <v>122</v>
      </c>
    </row>
    <row r="129" spans="2:65" s="1" customFormat="1" ht="21.75" customHeight="1">
      <c r="B129" s="129"/>
      <c r="C129" s="130" t="s">
        <v>78</v>
      </c>
      <c r="D129" s="130" t="s">
        <v>112</v>
      </c>
      <c r="E129" s="131" t="s">
        <v>123</v>
      </c>
      <c r="F129" s="132" t="s">
        <v>124</v>
      </c>
      <c r="G129" s="133" t="s">
        <v>125</v>
      </c>
      <c r="H129" s="134">
        <v>36</v>
      </c>
      <c r="I129" s="134"/>
      <c r="J129" s="134">
        <f>ROUND(I129*H129,3)</f>
        <v>0</v>
      </c>
      <c r="K129" s="135"/>
      <c r="L129" s="27"/>
      <c r="M129" s="136" t="s">
        <v>1</v>
      </c>
      <c r="N129" s="137" t="s">
        <v>36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116</v>
      </c>
      <c r="AT129" s="140" t="s">
        <v>112</v>
      </c>
      <c r="AU129" s="140" t="s">
        <v>117</v>
      </c>
      <c r="AY129" s="15" t="s">
        <v>109</v>
      </c>
      <c r="BE129" s="141">
        <f>IF(N129="základná",J129,0)</f>
        <v>0</v>
      </c>
      <c r="BF129" s="141">
        <f>IF(N129="znížená",J129,0)</f>
        <v>0</v>
      </c>
      <c r="BG129" s="141">
        <f>IF(N129="zákl. prenesená",J129,0)</f>
        <v>0</v>
      </c>
      <c r="BH129" s="141">
        <f>IF(N129="zníž. prenesená",J129,0)</f>
        <v>0</v>
      </c>
      <c r="BI129" s="141">
        <f>IF(N129="nulová",J129,0)</f>
        <v>0</v>
      </c>
      <c r="BJ129" s="15" t="s">
        <v>117</v>
      </c>
      <c r="BK129" s="142">
        <f>ROUND(I129*H129,3)</f>
        <v>0</v>
      </c>
      <c r="BL129" s="15" t="s">
        <v>116</v>
      </c>
      <c r="BM129" s="140" t="s">
        <v>117</v>
      </c>
    </row>
    <row r="130" spans="2:65" s="12" customFormat="1">
      <c r="B130" s="143"/>
      <c r="D130" s="144" t="s">
        <v>126</v>
      </c>
      <c r="E130" s="145" t="s">
        <v>1</v>
      </c>
      <c r="F130" s="146" t="s">
        <v>127</v>
      </c>
      <c r="H130" s="147">
        <v>36</v>
      </c>
      <c r="L130" s="143"/>
      <c r="M130" s="148"/>
      <c r="T130" s="149"/>
      <c r="AT130" s="145" t="s">
        <v>126</v>
      </c>
      <c r="AU130" s="145" t="s">
        <v>117</v>
      </c>
      <c r="AV130" s="12" t="s">
        <v>117</v>
      </c>
      <c r="AW130" s="12" t="s">
        <v>26</v>
      </c>
      <c r="AX130" s="12" t="s">
        <v>70</v>
      </c>
      <c r="AY130" s="145" t="s">
        <v>109</v>
      </c>
    </row>
    <row r="131" spans="2:65" s="13" customFormat="1">
      <c r="B131" s="150"/>
      <c r="D131" s="144" t="s">
        <v>126</v>
      </c>
      <c r="E131" s="151" t="s">
        <v>1</v>
      </c>
      <c r="F131" s="152" t="s">
        <v>128</v>
      </c>
      <c r="H131" s="153">
        <v>36</v>
      </c>
      <c r="L131" s="150"/>
      <c r="M131" s="154"/>
      <c r="T131" s="155"/>
      <c r="AT131" s="151" t="s">
        <v>126</v>
      </c>
      <c r="AU131" s="151" t="s">
        <v>117</v>
      </c>
      <c r="AV131" s="13" t="s">
        <v>116</v>
      </c>
      <c r="AW131" s="13" t="s">
        <v>26</v>
      </c>
      <c r="AX131" s="13" t="s">
        <v>78</v>
      </c>
      <c r="AY131" s="151" t="s">
        <v>109</v>
      </c>
    </row>
    <row r="132" spans="2:65" s="1" customFormat="1" ht="37.85" customHeight="1">
      <c r="B132" s="129"/>
      <c r="C132" s="130" t="s">
        <v>117</v>
      </c>
      <c r="D132" s="130" t="s">
        <v>112</v>
      </c>
      <c r="E132" s="131" t="s">
        <v>129</v>
      </c>
      <c r="F132" s="132" t="s">
        <v>130</v>
      </c>
      <c r="G132" s="133" t="s">
        <v>125</v>
      </c>
      <c r="H132" s="134">
        <v>36</v>
      </c>
      <c r="I132" s="134"/>
      <c r="J132" s="134">
        <f>ROUND(I132*H132,3)</f>
        <v>0</v>
      </c>
      <c r="K132" s="135"/>
      <c r="L132" s="27"/>
      <c r="M132" s="136" t="s">
        <v>1</v>
      </c>
      <c r="N132" s="137" t="s">
        <v>36</v>
      </c>
      <c r="O132" s="138">
        <v>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116</v>
      </c>
      <c r="AT132" s="140" t="s">
        <v>112</v>
      </c>
      <c r="AU132" s="140" t="s">
        <v>117</v>
      </c>
      <c r="AY132" s="15" t="s">
        <v>109</v>
      </c>
      <c r="BE132" s="141">
        <f>IF(N132="základná",J132,0)</f>
        <v>0</v>
      </c>
      <c r="BF132" s="141">
        <f>IF(N132="znížená",J132,0)</f>
        <v>0</v>
      </c>
      <c r="BG132" s="141">
        <f>IF(N132="zákl. prenesená",J132,0)</f>
        <v>0</v>
      </c>
      <c r="BH132" s="141">
        <f>IF(N132="zníž. prenesená",J132,0)</f>
        <v>0</v>
      </c>
      <c r="BI132" s="141">
        <f>IF(N132="nulová",J132,0)</f>
        <v>0</v>
      </c>
      <c r="BJ132" s="15" t="s">
        <v>117</v>
      </c>
      <c r="BK132" s="142">
        <f>ROUND(I132*H132,3)</f>
        <v>0</v>
      </c>
      <c r="BL132" s="15" t="s">
        <v>116</v>
      </c>
      <c r="BM132" s="140" t="s">
        <v>116</v>
      </c>
    </row>
    <row r="133" spans="2:65" s="1" customFormat="1" ht="24.15" customHeight="1">
      <c r="B133" s="129"/>
      <c r="C133" s="130" t="s">
        <v>131</v>
      </c>
      <c r="D133" s="130" t="s">
        <v>112</v>
      </c>
      <c r="E133" s="131" t="s">
        <v>132</v>
      </c>
      <c r="F133" s="132" t="s">
        <v>133</v>
      </c>
      <c r="G133" s="133" t="s">
        <v>125</v>
      </c>
      <c r="H133" s="134">
        <v>4.5</v>
      </c>
      <c r="I133" s="134"/>
      <c r="J133" s="134">
        <f>ROUND(I133*H133,3)</f>
        <v>0</v>
      </c>
      <c r="K133" s="135"/>
      <c r="L133" s="27"/>
      <c r="M133" s="136" t="s">
        <v>1</v>
      </c>
      <c r="N133" s="137" t="s">
        <v>36</v>
      </c>
      <c r="O133" s="138">
        <v>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116</v>
      </c>
      <c r="AT133" s="140" t="s">
        <v>112</v>
      </c>
      <c r="AU133" s="140" t="s">
        <v>117</v>
      </c>
      <c r="AY133" s="15" t="s">
        <v>109</v>
      </c>
      <c r="BE133" s="141">
        <f>IF(N133="základná",J133,0)</f>
        <v>0</v>
      </c>
      <c r="BF133" s="141">
        <f>IF(N133="znížená",J133,0)</f>
        <v>0</v>
      </c>
      <c r="BG133" s="141">
        <f>IF(N133="zákl. prenesená",J133,0)</f>
        <v>0</v>
      </c>
      <c r="BH133" s="141">
        <f>IF(N133="zníž. prenesená",J133,0)</f>
        <v>0</v>
      </c>
      <c r="BI133" s="141">
        <f>IF(N133="nulová",J133,0)</f>
        <v>0</v>
      </c>
      <c r="BJ133" s="15" t="s">
        <v>117</v>
      </c>
      <c r="BK133" s="142">
        <f>ROUND(I133*H133,3)</f>
        <v>0</v>
      </c>
      <c r="BL133" s="15" t="s">
        <v>116</v>
      </c>
      <c r="BM133" s="140" t="s">
        <v>134</v>
      </c>
    </row>
    <row r="134" spans="2:65" s="12" customFormat="1">
      <c r="B134" s="143"/>
      <c r="D134" s="144" t="s">
        <v>126</v>
      </c>
      <c r="E134" s="145" t="s">
        <v>1</v>
      </c>
      <c r="F134" s="146" t="s">
        <v>135</v>
      </c>
      <c r="H134" s="147">
        <v>4.5</v>
      </c>
      <c r="L134" s="143"/>
      <c r="M134" s="148"/>
      <c r="T134" s="149"/>
      <c r="AT134" s="145" t="s">
        <v>126</v>
      </c>
      <c r="AU134" s="145" t="s">
        <v>117</v>
      </c>
      <c r="AV134" s="12" t="s">
        <v>117</v>
      </c>
      <c r="AW134" s="12" t="s">
        <v>26</v>
      </c>
      <c r="AX134" s="12" t="s">
        <v>70</v>
      </c>
      <c r="AY134" s="145" t="s">
        <v>109</v>
      </c>
    </row>
    <row r="135" spans="2:65" s="13" customFormat="1">
      <c r="B135" s="150"/>
      <c r="D135" s="144" t="s">
        <v>126</v>
      </c>
      <c r="E135" s="151" t="s">
        <v>1</v>
      </c>
      <c r="F135" s="152" t="s">
        <v>128</v>
      </c>
      <c r="H135" s="153">
        <v>4.5</v>
      </c>
      <c r="L135" s="150"/>
      <c r="M135" s="154"/>
      <c r="T135" s="155"/>
      <c r="AT135" s="151" t="s">
        <v>126</v>
      </c>
      <c r="AU135" s="151" t="s">
        <v>117</v>
      </c>
      <c r="AV135" s="13" t="s">
        <v>116</v>
      </c>
      <c r="AW135" s="13" t="s">
        <v>26</v>
      </c>
      <c r="AX135" s="13" t="s">
        <v>78</v>
      </c>
      <c r="AY135" s="151" t="s">
        <v>109</v>
      </c>
    </row>
    <row r="136" spans="2:65" s="1" customFormat="1" ht="24.15" customHeight="1">
      <c r="B136" s="129"/>
      <c r="C136" s="130" t="s">
        <v>136</v>
      </c>
      <c r="D136" s="130" t="s">
        <v>112</v>
      </c>
      <c r="E136" s="131" t="s">
        <v>137</v>
      </c>
      <c r="F136" s="132" t="s">
        <v>138</v>
      </c>
      <c r="G136" s="133" t="s">
        <v>125</v>
      </c>
      <c r="H136" s="134">
        <v>40.5</v>
      </c>
      <c r="I136" s="134"/>
      <c r="J136" s="134">
        <f>ROUND(I136*H136,3)</f>
        <v>0</v>
      </c>
      <c r="K136" s="135"/>
      <c r="L136" s="27"/>
      <c r="M136" s="136" t="s">
        <v>1</v>
      </c>
      <c r="N136" s="137" t="s">
        <v>36</v>
      </c>
      <c r="O136" s="138">
        <v>0.24199999999999999</v>
      </c>
      <c r="P136" s="138">
        <f>O136*H136</f>
        <v>9.8010000000000002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116</v>
      </c>
      <c r="AT136" s="140" t="s">
        <v>112</v>
      </c>
      <c r="AU136" s="140" t="s">
        <v>117</v>
      </c>
      <c r="AY136" s="15" t="s">
        <v>109</v>
      </c>
      <c r="BE136" s="141">
        <f>IF(N136="základná",J136,0)</f>
        <v>0</v>
      </c>
      <c r="BF136" s="141">
        <f>IF(N136="znížená",J136,0)</f>
        <v>0</v>
      </c>
      <c r="BG136" s="141">
        <f>IF(N136="zákl. prenesená",J136,0)</f>
        <v>0</v>
      </c>
      <c r="BH136" s="141">
        <f>IF(N136="zníž. prenesená",J136,0)</f>
        <v>0</v>
      </c>
      <c r="BI136" s="141">
        <f>IF(N136="nulová",J136,0)</f>
        <v>0</v>
      </c>
      <c r="BJ136" s="15" t="s">
        <v>117</v>
      </c>
      <c r="BK136" s="142">
        <f>ROUND(I136*H136,3)</f>
        <v>0</v>
      </c>
      <c r="BL136" s="15" t="s">
        <v>116</v>
      </c>
      <c r="BM136" s="140" t="s">
        <v>139</v>
      </c>
    </row>
    <row r="137" spans="2:65" s="1" customFormat="1" ht="16.5" customHeight="1">
      <c r="B137" s="129"/>
      <c r="C137" s="130" t="s">
        <v>116</v>
      </c>
      <c r="D137" s="130" t="s">
        <v>112</v>
      </c>
      <c r="E137" s="131" t="s">
        <v>140</v>
      </c>
      <c r="F137" s="132" t="s">
        <v>141</v>
      </c>
      <c r="G137" s="133" t="s">
        <v>125</v>
      </c>
      <c r="H137" s="134">
        <v>4.5</v>
      </c>
      <c r="I137" s="134"/>
      <c r="J137" s="134">
        <f>ROUND(I137*H137,3)</f>
        <v>0</v>
      </c>
      <c r="K137" s="135"/>
      <c r="L137" s="27"/>
      <c r="M137" s="136" t="s">
        <v>1</v>
      </c>
      <c r="N137" s="137" t="s">
        <v>36</v>
      </c>
      <c r="O137" s="138">
        <v>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116</v>
      </c>
      <c r="AT137" s="140" t="s">
        <v>112</v>
      </c>
      <c r="AU137" s="140" t="s">
        <v>117</v>
      </c>
      <c r="AY137" s="15" t="s">
        <v>109</v>
      </c>
      <c r="BE137" s="141">
        <f>IF(N137="základná",J137,0)</f>
        <v>0</v>
      </c>
      <c r="BF137" s="141">
        <f>IF(N137="znížená",J137,0)</f>
        <v>0</v>
      </c>
      <c r="BG137" s="141">
        <f>IF(N137="zákl. prenesená",J137,0)</f>
        <v>0</v>
      </c>
      <c r="BH137" s="141">
        <f>IF(N137="zníž. prenesená",J137,0)</f>
        <v>0</v>
      </c>
      <c r="BI137" s="141">
        <f>IF(N137="nulová",J137,0)</f>
        <v>0</v>
      </c>
      <c r="BJ137" s="15" t="s">
        <v>117</v>
      </c>
      <c r="BK137" s="142">
        <f>ROUND(I137*H137,3)</f>
        <v>0</v>
      </c>
      <c r="BL137" s="15" t="s">
        <v>116</v>
      </c>
      <c r="BM137" s="140" t="s">
        <v>142</v>
      </c>
    </row>
    <row r="138" spans="2:65" s="1" customFormat="1" ht="24.15" customHeight="1">
      <c r="B138" s="129"/>
      <c r="C138" s="130" t="s">
        <v>143</v>
      </c>
      <c r="D138" s="130" t="s">
        <v>112</v>
      </c>
      <c r="E138" s="131" t="s">
        <v>144</v>
      </c>
      <c r="F138" s="132" t="s">
        <v>145</v>
      </c>
      <c r="G138" s="133" t="s">
        <v>125</v>
      </c>
      <c r="H138" s="134">
        <v>31.5</v>
      </c>
      <c r="I138" s="134"/>
      <c r="J138" s="134">
        <f>ROUND(I138*H138,3)</f>
        <v>0</v>
      </c>
      <c r="K138" s="135"/>
      <c r="L138" s="27"/>
      <c r="M138" s="136" t="s">
        <v>1</v>
      </c>
      <c r="N138" s="137" t="s">
        <v>36</v>
      </c>
      <c r="O138" s="138">
        <v>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116</v>
      </c>
      <c r="AT138" s="140" t="s">
        <v>112</v>
      </c>
      <c r="AU138" s="140" t="s">
        <v>117</v>
      </c>
      <c r="AY138" s="15" t="s">
        <v>109</v>
      </c>
      <c r="BE138" s="141">
        <f>IF(N138="základná",J138,0)</f>
        <v>0</v>
      </c>
      <c r="BF138" s="141">
        <f>IF(N138="znížená",J138,0)</f>
        <v>0</v>
      </c>
      <c r="BG138" s="141">
        <f>IF(N138="zákl. prenesená",J138,0)</f>
        <v>0</v>
      </c>
      <c r="BH138" s="141">
        <f>IF(N138="zníž. prenesená",J138,0)</f>
        <v>0</v>
      </c>
      <c r="BI138" s="141">
        <f>IF(N138="nulová",J138,0)</f>
        <v>0</v>
      </c>
      <c r="BJ138" s="15" t="s">
        <v>117</v>
      </c>
      <c r="BK138" s="142">
        <f>ROUND(I138*H138,3)</f>
        <v>0</v>
      </c>
      <c r="BL138" s="15" t="s">
        <v>116</v>
      </c>
      <c r="BM138" s="140" t="s">
        <v>146</v>
      </c>
    </row>
    <row r="139" spans="2:65" s="12" customFormat="1">
      <c r="B139" s="143"/>
      <c r="D139" s="144" t="s">
        <v>126</v>
      </c>
      <c r="E139" s="145" t="s">
        <v>1</v>
      </c>
      <c r="F139" s="146" t="s">
        <v>147</v>
      </c>
      <c r="H139" s="147">
        <v>31.5</v>
      </c>
      <c r="L139" s="143"/>
      <c r="M139" s="148"/>
      <c r="T139" s="149"/>
      <c r="AT139" s="145" t="s">
        <v>126</v>
      </c>
      <c r="AU139" s="145" t="s">
        <v>117</v>
      </c>
      <c r="AV139" s="12" t="s">
        <v>117</v>
      </c>
      <c r="AW139" s="12" t="s">
        <v>26</v>
      </c>
      <c r="AX139" s="12" t="s">
        <v>70</v>
      </c>
      <c r="AY139" s="145" t="s">
        <v>109</v>
      </c>
    </row>
    <row r="140" spans="2:65" s="13" customFormat="1">
      <c r="B140" s="150"/>
      <c r="D140" s="144" t="s">
        <v>126</v>
      </c>
      <c r="E140" s="151" t="s">
        <v>1</v>
      </c>
      <c r="F140" s="152" t="s">
        <v>128</v>
      </c>
      <c r="H140" s="153">
        <v>31.5</v>
      </c>
      <c r="L140" s="150"/>
      <c r="M140" s="154"/>
      <c r="T140" s="155"/>
      <c r="AT140" s="151" t="s">
        <v>126</v>
      </c>
      <c r="AU140" s="151" t="s">
        <v>117</v>
      </c>
      <c r="AV140" s="13" t="s">
        <v>116</v>
      </c>
      <c r="AW140" s="13" t="s">
        <v>26</v>
      </c>
      <c r="AX140" s="13" t="s">
        <v>78</v>
      </c>
      <c r="AY140" s="151" t="s">
        <v>109</v>
      </c>
    </row>
    <row r="141" spans="2:65" s="1" customFormat="1" ht="16.5" customHeight="1">
      <c r="B141" s="129"/>
      <c r="C141" s="156" t="s">
        <v>134</v>
      </c>
      <c r="D141" s="156" t="s">
        <v>148</v>
      </c>
      <c r="E141" s="157" t="s">
        <v>149</v>
      </c>
      <c r="F141" s="158" t="s">
        <v>150</v>
      </c>
      <c r="G141" s="159" t="s">
        <v>151</v>
      </c>
      <c r="H141" s="160">
        <v>24.173999999999999</v>
      </c>
      <c r="I141" s="160"/>
      <c r="J141" s="160">
        <f>ROUND(I141*H141,3)</f>
        <v>0</v>
      </c>
      <c r="K141" s="161"/>
      <c r="L141" s="162"/>
      <c r="M141" s="163" t="s">
        <v>1</v>
      </c>
      <c r="N141" s="164" t="s">
        <v>36</v>
      </c>
      <c r="O141" s="138">
        <v>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142</v>
      </c>
      <c r="AT141" s="140" t="s">
        <v>148</v>
      </c>
      <c r="AU141" s="140" t="s">
        <v>117</v>
      </c>
      <c r="AY141" s="15" t="s">
        <v>109</v>
      </c>
      <c r="BE141" s="141">
        <f>IF(N141="základná",J141,0)</f>
        <v>0</v>
      </c>
      <c r="BF141" s="141">
        <f>IF(N141="znížená",J141,0)</f>
        <v>0</v>
      </c>
      <c r="BG141" s="141">
        <f>IF(N141="zákl. prenesená",J141,0)</f>
        <v>0</v>
      </c>
      <c r="BH141" s="141">
        <f>IF(N141="zníž. prenesená",J141,0)</f>
        <v>0</v>
      </c>
      <c r="BI141" s="141">
        <f>IF(N141="nulová",J141,0)</f>
        <v>0</v>
      </c>
      <c r="BJ141" s="15" t="s">
        <v>117</v>
      </c>
      <c r="BK141" s="142">
        <f>ROUND(I141*H141,3)</f>
        <v>0</v>
      </c>
      <c r="BL141" s="15" t="s">
        <v>116</v>
      </c>
      <c r="BM141" s="140" t="s">
        <v>152</v>
      </c>
    </row>
    <row r="142" spans="2:65" s="12" customFormat="1">
      <c r="B142" s="143"/>
      <c r="D142" s="144" t="s">
        <v>126</v>
      </c>
      <c r="E142" s="145" t="s">
        <v>1</v>
      </c>
      <c r="F142" s="146" t="s">
        <v>153</v>
      </c>
      <c r="H142" s="147">
        <v>24.173999999999999</v>
      </c>
      <c r="L142" s="143"/>
      <c r="M142" s="148"/>
      <c r="T142" s="149"/>
      <c r="AT142" s="145" t="s">
        <v>126</v>
      </c>
      <c r="AU142" s="145" t="s">
        <v>117</v>
      </c>
      <c r="AV142" s="12" t="s">
        <v>117</v>
      </c>
      <c r="AW142" s="12" t="s">
        <v>26</v>
      </c>
      <c r="AX142" s="12" t="s">
        <v>70</v>
      </c>
      <c r="AY142" s="145" t="s">
        <v>109</v>
      </c>
    </row>
    <row r="143" spans="2:65" s="13" customFormat="1">
      <c r="B143" s="150"/>
      <c r="D143" s="144" t="s">
        <v>126</v>
      </c>
      <c r="E143" s="151" t="s">
        <v>1</v>
      </c>
      <c r="F143" s="152" t="s">
        <v>128</v>
      </c>
      <c r="H143" s="153">
        <v>24.173999999999999</v>
      </c>
      <c r="L143" s="150"/>
      <c r="M143" s="154"/>
      <c r="T143" s="155"/>
      <c r="AT143" s="151" t="s">
        <v>126</v>
      </c>
      <c r="AU143" s="151" t="s">
        <v>117</v>
      </c>
      <c r="AV143" s="13" t="s">
        <v>116</v>
      </c>
      <c r="AW143" s="13" t="s">
        <v>26</v>
      </c>
      <c r="AX143" s="13" t="s">
        <v>78</v>
      </c>
      <c r="AY143" s="151" t="s">
        <v>109</v>
      </c>
    </row>
    <row r="144" spans="2:65" s="1" customFormat="1" ht="21.75" customHeight="1">
      <c r="B144" s="129"/>
      <c r="C144" s="130" t="s">
        <v>154</v>
      </c>
      <c r="D144" s="130" t="s">
        <v>112</v>
      </c>
      <c r="E144" s="131" t="s">
        <v>155</v>
      </c>
      <c r="F144" s="132" t="s">
        <v>156</v>
      </c>
      <c r="G144" s="133" t="s">
        <v>115</v>
      </c>
      <c r="H144" s="134">
        <v>330</v>
      </c>
      <c r="I144" s="134"/>
      <c r="J144" s="134">
        <f>ROUND(I144*H144,3)</f>
        <v>0</v>
      </c>
      <c r="K144" s="135"/>
      <c r="L144" s="27"/>
      <c r="M144" s="136" t="s">
        <v>1</v>
      </c>
      <c r="N144" s="137" t="s">
        <v>36</v>
      </c>
      <c r="O144" s="138">
        <v>1.2E-2</v>
      </c>
      <c r="P144" s="138">
        <f>O144*H144</f>
        <v>3.96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116</v>
      </c>
      <c r="AT144" s="140" t="s">
        <v>112</v>
      </c>
      <c r="AU144" s="140" t="s">
        <v>117</v>
      </c>
      <c r="AY144" s="15" t="s">
        <v>109</v>
      </c>
      <c r="BE144" s="141">
        <f>IF(N144="základná",J144,0)</f>
        <v>0</v>
      </c>
      <c r="BF144" s="141">
        <f>IF(N144="znížená",J144,0)</f>
        <v>0</v>
      </c>
      <c r="BG144" s="141">
        <f>IF(N144="zákl. prenesená",J144,0)</f>
        <v>0</v>
      </c>
      <c r="BH144" s="141">
        <f>IF(N144="zníž. prenesená",J144,0)</f>
        <v>0</v>
      </c>
      <c r="BI144" s="141">
        <f>IF(N144="nulová",J144,0)</f>
        <v>0</v>
      </c>
      <c r="BJ144" s="15" t="s">
        <v>117</v>
      </c>
      <c r="BK144" s="142">
        <f>ROUND(I144*H144,3)</f>
        <v>0</v>
      </c>
      <c r="BL144" s="15" t="s">
        <v>116</v>
      </c>
      <c r="BM144" s="140" t="s">
        <v>157</v>
      </c>
    </row>
    <row r="145" spans="2:65" s="12" customFormat="1">
      <c r="B145" s="143"/>
      <c r="D145" s="144" t="s">
        <v>126</v>
      </c>
      <c r="E145" s="145" t="s">
        <v>1</v>
      </c>
      <c r="F145" s="146" t="s">
        <v>158</v>
      </c>
      <c r="H145" s="147">
        <v>330</v>
      </c>
      <c r="L145" s="143"/>
      <c r="M145" s="148"/>
      <c r="T145" s="149"/>
      <c r="AT145" s="145" t="s">
        <v>126</v>
      </c>
      <c r="AU145" s="145" t="s">
        <v>117</v>
      </c>
      <c r="AV145" s="12" t="s">
        <v>117</v>
      </c>
      <c r="AW145" s="12" t="s">
        <v>26</v>
      </c>
      <c r="AX145" s="12" t="s">
        <v>78</v>
      </c>
      <c r="AY145" s="145" t="s">
        <v>109</v>
      </c>
    </row>
    <row r="146" spans="2:65" s="11" customFormat="1" ht="22.85" customHeight="1">
      <c r="B146" s="118"/>
      <c r="D146" s="119" t="s">
        <v>69</v>
      </c>
      <c r="E146" s="127" t="s">
        <v>131</v>
      </c>
      <c r="F146" s="127" t="s">
        <v>159</v>
      </c>
      <c r="J146" s="128">
        <f>BK146</f>
        <v>0</v>
      </c>
      <c r="L146" s="118"/>
      <c r="M146" s="122"/>
      <c r="P146" s="123">
        <f>SUM(P147:P158)</f>
        <v>0</v>
      </c>
      <c r="R146" s="123">
        <f>SUM(R147:R158)</f>
        <v>0</v>
      </c>
      <c r="T146" s="124">
        <f>SUM(T147:T158)</f>
        <v>0</v>
      </c>
      <c r="AR146" s="119" t="s">
        <v>78</v>
      </c>
      <c r="AT146" s="125" t="s">
        <v>69</v>
      </c>
      <c r="AU146" s="125" t="s">
        <v>78</v>
      </c>
      <c r="AY146" s="119" t="s">
        <v>109</v>
      </c>
      <c r="BK146" s="126">
        <f>SUM(BK147:BK158)</f>
        <v>0</v>
      </c>
    </row>
    <row r="147" spans="2:65" s="1" customFormat="1" ht="24.15" customHeight="1">
      <c r="B147" s="129"/>
      <c r="C147" s="130" t="s">
        <v>160</v>
      </c>
      <c r="D147" s="130" t="s">
        <v>112</v>
      </c>
      <c r="E147" s="131" t="s">
        <v>161</v>
      </c>
      <c r="F147" s="132" t="s">
        <v>162</v>
      </c>
      <c r="G147" s="133" t="s">
        <v>125</v>
      </c>
      <c r="H147" s="134">
        <v>87.48</v>
      </c>
      <c r="I147" s="134"/>
      <c r="J147" s="134">
        <f>ROUND(I147*H147,3)</f>
        <v>0</v>
      </c>
      <c r="K147" s="135"/>
      <c r="L147" s="27"/>
      <c r="M147" s="136" t="s">
        <v>1</v>
      </c>
      <c r="N147" s="137" t="s">
        <v>36</v>
      </c>
      <c r="O147" s="138">
        <v>0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116</v>
      </c>
      <c r="AT147" s="140" t="s">
        <v>112</v>
      </c>
      <c r="AU147" s="140" t="s">
        <v>117</v>
      </c>
      <c r="AY147" s="15" t="s">
        <v>109</v>
      </c>
      <c r="BE147" s="141">
        <f>IF(N147="základná",J147,0)</f>
        <v>0</v>
      </c>
      <c r="BF147" s="141">
        <f>IF(N147="znížená",J147,0)</f>
        <v>0</v>
      </c>
      <c r="BG147" s="141">
        <f>IF(N147="zákl. prenesená",J147,0)</f>
        <v>0</v>
      </c>
      <c r="BH147" s="141">
        <f>IF(N147="zníž. prenesená",J147,0)</f>
        <v>0</v>
      </c>
      <c r="BI147" s="141">
        <f>IF(N147="nulová",J147,0)</f>
        <v>0</v>
      </c>
      <c r="BJ147" s="15" t="s">
        <v>117</v>
      </c>
      <c r="BK147" s="142">
        <f>ROUND(I147*H147,3)</f>
        <v>0</v>
      </c>
      <c r="BL147" s="15" t="s">
        <v>116</v>
      </c>
      <c r="BM147" s="140" t="s">
        <v>163</v>
      </c>
    </row>
    <row r="148" spans="2:65" s="12" customFormat="1">
      <c r="B148" s="143"/>
      <c r="D148" s="144" t="s">
        <v>126</v>
      </c>
      <c r="E148" s="145" t="s">
        <v>1</v>
      </c>
      <c r="F148" s="146" t="s">
        <v>164</v>
      </c>
      <c r="H148" s="147">
        <v>87.48</v>
      </c>
      <c r="L148" s="143"/>
      <c r="M148" s="148"/>
      <c r="T148" s="149"/>
      <c r="AT148" s="145" t="s">
        <v>126</v>
      </c>
      <c r="AU148" s="145" t="s">
        <v>117</v>
      </c>
      <c r="AV148" s="12" t="s">
        <v>117</v>
      </c>
      <c r="AW148" s="12" t="s">
        <v>26</v>
      </c>
      <c r="AX148" s="12" t="s">
        <v>70</v>
      </c>
      <c r="AY148" s="145" t="s">
        <v>109</v>
      </c>
    </row>
    <row r="149" spans="2:65" s="13" customFormat="1">
      <c r="B149" s="150"/>
      <c r="D149" s="144" t="s">
        <v>126</v>
      </c>
      <c r="E149" s="151" t="s">
        <v>1</v>
      </c>
      <c r="F149" s="152" t="s">
        <v>128</v>
      </c>
      <c r="H149" s="153">
        <v>87.48</v>
      </c>
      <c r="L149" s="150"/>
      <c r="M149" s="154"/>
      <c r="T149" s="155"/>
      <c r="AT149" s="151" t="s">
        <v>126</v>
      </c>
      <c r="AU149" s="151" t="s">
        <v>117</v>
      </c>
      <c r="AV149" s="13" t="s">
        <v>116</v>
      </c>
      <c r="AW149" s="13" t="s">
        <v>26</v>
      </c>
      <c r="AX149" s="13" t="s">
        <v>78</v>
      </c>
      <c r="AY149" s="151" t="s">
        <v>109</v>
      </c>
    </row>
    <row r="150" spans="2:65" s="1" customFormat="1" ht="24.15" customHeight="1">
      <c r="B150" s="129"/>
      <c r="C150" s="130" t="s">
        <v>142</v>
      </c>
      <c r="D150" s="130" t="s">
        <v>112</v>
      </c>
      <c r="E150" s="131" t="s">
        <v>165</v>
      </c>
      <c r="F150" s="132" t="s">
        <v>166</v>
      </c>
      <c r="G150" s="133" t="s">
        <v>115</v>
      </c>
      <c r="H150" s="134">
        <v>651.6</v>
      </c>
      <c r="I150" s="134"/>
      <c r="J150" s="134">
        <f>ROUND(I150*H150,3)</f>
        <v>0</v>
      </c>
      <c r="K150" s="135"/>
      <c r="L150" s="27"/>
      <c r="M150" s="136" t="s">
        <v>1</v>
      </c>
      <c r="N150" s="137" t="s">
        <v>36</v>
      </c>
      <c r="O150" s="138">
        <v>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116</v>
      </c>
      <c r="AT150" s="140" t="s">
        <v>112</v>
      </c>
      <c r="AU150" s="140" t="s">
        <v>117</v>
      </c>
      <c r="AY150" s="15" t="s">
        <v>109</v>
      </c>
      <c r="BE150" s="141">
        <f>IF(N150="základná",J150,0)</f>
        <v>0</v>
      </c>
      <c r="BF150" s="141">
        <f>IF(N150="znížená",J150,0)</f>
        <v>0</v>
      </c>
      <c r="BG150" s="141">
        <f>IF(N150="zákl. prenesená",J150,0)</f>
        <v>0</v>
      </c>
      <c r="BH150" s="141">
        <f>IF(N150="zníž. prenesená",J150,0)</f>
        <v>0</v>
      </c>
      <c r="BI150" s="141">
        <f>IF(N150="nulová",J150,0)</f>
        <v>0</v>
      </c>
      <c r="BJ150" s="15" t="s">
        <v>117</v>
      </c>
      <c r="BK150" s="142">
        <f>ROUND(I150*H150,3)</f>
        <v>0</v>
      </c>
      <c r="BL150" s="15" t="s">
        <v>116</v>
      </c>
      <c r="BM150" s="140" t="s">
        <v>167</v>
      </c>
    </row>
    <row r="151" spans="2:65" s="12" customFormat="1">
      <c r="B151" s="143"/>
      <c r="D151" s="144" t="s">
        <v>126</v>
      </c>
      <c r="E151" s="145" t="s">
        <v>1</v>
      </c>
      <c r="F151" s="146" t="s">
        <v>168</v>
      </c>
      <c r="H151" s="147">
        <v>3.6</v>
      </c>
      <c r="L151" s="143"/>
      <c r="M151" s="148"/>
      <c r="T151" s="149"/>
      <c r="AT151" s="145" t="s">
        <v>126</v>
      </c>
      <c r="AU151" s="145" t="s">
        <v>117</v>
      </c>
      <c r="AV151" s="12" t="s">
        <v>117</v>
      </c>
      <c r="AW151" s="12" t="s">
        <v>26</v>
      </c>
      <c r="AX151" s="12" t="s">
        <v>70</v>
      </c>
      <c r="AY151" s="145" t="s">
        <v>109</v>
      </c>
    </row>
    <row r="152" spans="2:65" s="12" customFormat="1">
      <c r="B152" s="143"/>
      <c r="D152" s="144" t="s">
        <v>126</v>
      </c>
      <c r="E152" s="145" t="s">
        <v>1</v>
      </c>
      <c r="F152" s="146" t="s">
        <v>169</v>
      </c>
      <c r="H152" s="147">
        <v>648</v>
      </c>
      <c r="L152" s="143"/>
      <c r="M152" s="148"/>
      <c r="T152" s="149"/>
      <c r="AT152" s="145" t="s">
        <v>126</v>
      </c>
      <c r="AU152" s="145" t="s">
        <v>117</v>
      </c>
      <c r="AV152" s="12" t="s">
        <v>117</v>
      </c>
      <c r="AW152" s="12" t="s">
        <v>26</v>
      </c>
      <c r="AX152" s="12" t="s">
        <v>70</v>
      </c>
      <c r="AY152" s="145" t="s">
        <v>109</v>
      </c>
    </row>
    <row r="153" spans="2:65" s="13" customFormat="1">
      <c r="B153" s="150"/>
      <c r="D153" s="144" t="s">
        <v>126</v>
      </c>
      <c r="E153" s="151" t="s">
        <v>1</v>
      </c>
      <c r="F153" s="152" t="s">
        <v>128</v>
      </c>
      <c r="H153" s="153">
        <v>651.6</v>
      </c>
      <c r="L153" s="150"/>
      <c r="M153" s="154"/>
      <c r="T153" s="155"/>
      <c r="AT153" s="151" t="s">
        <v>126</v>
      </c>
      <c r="AU153" s="151" t="s">
        <v>117</v>
      </c>
      <c r="AV153" s="13" t="s">
        <v>116</v>
      </c>
      <c r="AW153" s="13" t="s">
        <v>26</v>
      </c>
      <c r="AX153" s="13" t="s">
        <v>78</v>
      </c>
      <c r="AY153" s="151" t="s">
        <v>109</v>
      </c>
    </row>
    <row r="154" spans="2:65" s="1" customFormat="1" ht="24.15" customHeight="1">
      <c r="B154" s="129"/>
      <c r="C154" s="130" t="s">
        <v>170</v>
      </c>
      <c r="D154" s="130" t="s">
        <v>112</v>
      </c>
      <c r="E154" s="131" t="s">
        <v>171</v>
      </c>
      <c r="F154" s="132" t="s">
        <v>172</v>
      </c>
      <c r="G154" s="133" t="s">
        <v>115</v>
      </c>
      <c r="H154" s="134">
        <v>651.6</v>
      </c>
      <c r="I154" s="134"/>
      <c r="J154" s="134">
        <f>ROUND(I154*H154,3)</f>
        <v>0</v>
      </c>
      <c r="K154" s="135"/>
      <c r="L154" s="27"/>
      <c r="M154" s="136" t="s">
        <v>1</v>
      </c>
      <c r="N154" s="137" t="s">
        <v>36</v>
      </c>
      <c r="O154" s="138">
        <v>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116</v>
      </c>
      <c r="AT154" s="140" t="s">
        <v>112</v>
      </c>
      <c r="AU154" s="140" t="s">
        <v>117</v>
      </c>
      <c r="AY154" s="15" t="s">
        <v>109</v>
      </c>
      <c r="BE154" s="141">
        <f>IF(N154="základná",J154,0)</f>
        <v>0</v>
      </c>
      <c r="BF154" s="141">
        <f>IF(N154="znížená",J154,0)</f>
        <v>0</v>
      </c>
      <c r="BG154" s="141">
        <f>IF(N154="zákl. prenesená",J154,0)</f>
        <v>0</v>
      </c>
      <c r="BH154" s="141">
        <f>IF(N154="zníž. prenesená",J154,0)</f>
        <v>0</v>
      </c>
      <c r="BI154" s="141">
        <f>IF(N154="nulová",J154,0)</f>
        <v>0</v>
      </c>
      <c r="BJ154" s="15" t="s">
        <v>117</v>
      </c>
      <c r="BK154" s="142">
        <f>ROUND(I154*H154,3)</f>
        <v>0</v>
      </c>
      <c r="BL154" s="15" t="s">
        <v>116</v>
      </c>
      <c r="BM154" s="140" t="s">
        <v>173</v>
      </c>
    </row>
    <row r="155" spans="2:65" s="1" customFormat="1" ht="24.15" customHeight="1">
      <c r="B155" s="129"/>
      <c r="C155" s="130" t="s">
        <v>146</v>
      </c>
      <c r="D155" s="130" t="s">
        <v>112</v>
      </c>
      <c r="E155" s="131" t="s">
        <v>174</v>
      </c>
      <c r="F155" s="132" t="s">
        <v>175</v>
      </c>
      <c r="G155" s="133" t="s">
        <v>115</v>
      </c>
      <c r="H155" s="134">
        <v>8902.25</v>
      </c>
      <c r="I155" s="134"/>
      <c r="J155" s="134">
        <f>ROUND(I155*H155,3)</f>
        <v>0</v>
      </c>
      <c r="K155" s="135"/>
      <c r="L155" s="27"/>
      <c r="M155" s="136" t="s">
        <v>1</v>
      </c>
      <c r="N155" s="137" t="s">
        <v>36</v>
      </c>
      <c r="O155" s="138">
        <v>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116</v>
      </c>
      <c r="AT155" s="140" t="s">
        <v>112</v>
      </c>
      <c r="AU155" s="140" t="s">
        <v>117</v>
      </c>
      <c r="AY155" s="15" t="s">
        <v>109</v>
      </c>
      <c r="BE155" s="141">
        <f>IF(N155="základná",J155,0)</f>
        <v>0</v>
      </c>
      <c r="BF155" s="141">
        <f>IF(N155="znížená",J155,0)</f>
        <v>0</v>
      </c>
      <c r="BG155" s="141">
        <f>IF(N155="zákl. prenesená",J155,0)</f>
        <v>0</v>
      </c>
      <c r="BH155" s="141">
        <f>IF(N155="zníž. prenesená",J155,0)</f>
        <v>0</v>
      </c>
      <c r="BI155" s="141">
        <f>IF(N155="nulová",J155,0)</f>
        <v>0</v>
      </c>
      <c r="BJ155" s="15" t="s">
        <v>117</v>
      </c>
      <c r="BK155" s="142">
        <f>ROUND(I155*H155,3)</f>
        <v>0</v>
      </c>
      <c r="BL155" s="15" t="s">
        <v>116</v>
      </c>
      <c r="BM155" s="140" t="s">
        <v>7</v>
      </c>
    </row>
    <row r="156" spans="2:65" s="1" customFormat="1" ht="16.5" customHeight="1">
      <c r="B156" s="129"/>
      <c r="C156" s="130" t="s">
        <v>176</v>
      </c>
      <c r="D156" s="130" t="s">
        <v>112</v>
      </c>
      <c r="E156" s="131" t="s">
        <v>177</v>
      </c>
      <c r="F156" s="132" t="s">
        <v>178</v>
      </c>
      <c r="G156" s="133" t="s">
        <v>151</v>
      </c>
      <c r="H156" s="134">
        <v>2.1379999999999999</v>
      </c>
      <c r="I156" s="134"/>
      <c r="J156" s="134">
        <f>ROUND(I156*H156,3)</f>
        <v>0</v>
      </c>
      <c r="K156" s="135"/>
      <c r="L156" s="27"/>
      <c r="M156" s="136" t="s">
        <v>1</v>
      </c>
      <c r="N156" s="137" t="s">
        <v>36</v>
      </c>
      <c r="O156" s="138">
        <v>0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116</v>
      </c>
      <c r="AT156" s="140" t="s">
        <v>112</v>
      </c>
      <c r="AU156" s="140" t="s">
        <v>117</v>
      </c>
      <c r="AY156" s="15" t="s">
        <v>109</v>
      </c>
      <c r="BE156" s="141">
        <f>IF(N156="základná",J156,0)</f>
        <v>0</v>
      </c>
      <c r="BF156" s="141">
        <f>IF(N156="znížená",J156,0)</f>
        <v>0</v>
      </c>
      <c r="BG156" s="141">
        <f>IF(N156="zákl. prenesená",J156,0)</f>
        <v>0</v>
      </c>
      <c r="BH156" s="141">
        <f>IF(N156="zníž. prenesená",J156,0)</f>
        <v>0</v>
      </c>
      <c r="BI156" s="141">
        <f>IF(N156="nulová",J156,0)</f>
        <v>0</v>
      </c>
      <c r="BJ156" s="15" t="s">
        <v>117</v>
      </c>
      <c r="BK156" s="142">
        <f>ROUND(I156*H156,3)</f>
        <v>0</v>
      </c>
      <c r="BL156" s="15" t="s">
        <v>116</v>
      </c>
      <c r="BM156" s="140" t="s">
        <v>179</v>
      </c>
    </row>
    <row r="157" spans="2:65" s="12" customFormat="1">
      <c r="B157" s="143"/>
      <c r="D157" s="144" t="s">
        <v>126</v>
      </c>
      <c r="E157" s="145" t="s">
        <v>1</v>
      </c>
      <c r="F157" s="146" t="s">
        <v>180</v>
      </c>
      <c r="H157" s="147">
        <v>2.1379999999999999</v>
      </c>
      <c r="L157" s="143"/>
      <c r="M157" s="148"/>
      <c r="T157" s="149"/>
      <c r="AT157" s="145" t="s">
        <v>126</v>
      </c>
      <c r="AU157" s="145" t="s">
        <v>117</v>
      </c>
      <c r="AV157" s="12" t="s">
        <v>117</v>
      </c>
      <c r="AW157" s="12" t="s">
        <v>26</v>
      </c>
      <c r="AX157" s="12" t="s">
        <v>70</v>
      </c>
      <c r="AY157" s="145" t="s">
        <v>109</v>
      </c>
    </row>
    <row r="158" spans="2:65" s="13" customFormat="1">
      <c r="B158" s="150"/>
      <c r="D158" s="144" t="s">
        <v>126</v>
      </c>
      <c r="E158" s="151" t="s">
        <v>1</v>
      </c>
      <c r="F158" s="152" t="s">
        <v>128</v>
      </c>
      <c r="H158" s="153">
        <v>2.1379999999999999</v>
      </c>
      <c r="L158" s="150"/>
      <c r="M158" s="154"/>
      <c r="T158" s="155"/>
      <c r="AT158" s="151" t="s">
        <v>126</v>
      </c>
      <c r="AU158" s="151" t="s">
        <v>117</v>
      </c>
      <c r="AV158" s="13" t="s">
        <v>116</v>
      </c>
      <c r="AW158" s="13" t="s">
        <v>26</v>
      </c>
      <c r="AX158" s="13" t="s">
        <v>78</v>
      </c>
      <c r="AY158" s="151" t="s">
        <v>109</v>
      </c>
    </row>
    <row r="159" spans="2:65" s="11" customFormat="1" ht="22.85" customHeight="1">
      <c r="B159" s="118"/>
      <c r="D159" s="119" t="s">
        <v>69</v>
      </c>
      <c r="E159" s="127" t="s">
        <v>116</v>
      </c>
      <c r="F159" s="127" t="s">
        <v>181</v>
      </c>
      <c r="J159" s="128">
        <f>BK159</f>
        <v>0</v>
      </c>
      <c r="L159" s="118"/>
      <c r="M159" s="122"/>
      <c r="P159" s="123">
        <f>SUM(P160:P162)</f>
        <v>0</v>
      </c>
      <c r="R159" s="123">
        <f>SUM(R160:R162)</f>
        <v>0</v>
      </c>
      <c r="T159" s="124">
        <f>SUM(T160:T162)</f>
        <v>0</v>
      </c>
      <c r="AR159" s="119" t="s">
        <v>78</v>
      </c>
      <c r="AT159" s="125" t="s">
        <v>69</v>
      </c>
      <c r="AU159" s="125" t="s">
        <v>78</v>
      </c>
      <c r="AY159" s="119" t="s">
        <v>109</v>
      </c>
      <c r="BK159" s="126">
        <f>SUM(BK160:BK162)</f>
        <v>0</v>
      </c>
    </row>
    <row r="160" spans="2:65" s="1" customFormat="1" ht="37.85" customHeight="1">
      <c r="B160" s="129"/>
      <c r="C160" s="130" t="s">
        <v>152</v>
      </c>
      <c r="D160" s="130" t="s">
        <v>112</v>
      </c>
      <c r="E160" s="131" t="s">
        <v>182</v>
      </c>
      <c r="F160" s="132" t="s">
        <v>183</v>
      </c>
      <c r="G160" s="133" t="s">
        <v>125</v>
      </c>
      <c r="H160" s="134">
        <v>4.5</v>
      </c>
      <c r="I160" s="134"/>
      <c r="J160" s="134">
        <f>ROUND(I160*H160,3)</f>
        <v>0</v>
      </c>
      <c r="K160" s="135"/>
      <c r="L160" s="27"/>
      <c r="M160" s="136" t="s">
        <v>1</v>
      </c>
      <c r="N160" s="137" t="s">
        <v>36</v>
      </c>
      <c r="O160" s="138">
        <v>0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116</v>
      </c>
      <c r="AT160" s="140" t="s">
        <v>112</v>
      </c>
      <c r="AU160" s="140" t="s">
        <v>117</v>
      </c>
      <c r="AY160" s="15" t="s">
        <v>109</v>
      </c>
      <c r="BE160" s="141">
        <f>IF(N160="základná",J160,0)</f>
        <v>0</v>
      </c>
      <c r="BF160" s="141">
        <f>IF(N160="znížená",J160,0)</f>
        <v>0</v>
      </c>
      <c r="BG160" s="141">
        <f>IF(N160="zákl. prenesená",J160,0)</f>
        <v>0</v>
      </c>
      <c r="BH160" s="141">
        <f>IF(N160="zníž. prenesená",J160,0)</f>
        <v>0</v>
      </c>
      <c r="BI160" s="141">
        <f>IF(N160="nulová",J160,0)</f>
        <v>0</v>
      </c>
      <c r="BJ160" s="15" t="s">
        <v>117</v>
      </c>
      <c r="BK160" s="142">
        <f>ROUND(I160*H160,3)</f>
        <v>0</v>
      </c>
      <c r="BL160" s="15" t="s">
        <v>116</v>
      </c>
      <c r="BM160" s="140" t="s">
        <v>184</v>
      </c>
    </row>
    <row r="161" spans="2:65" s="12" customFormat="1">
      <c r="B161" s="143"/>
      <c r="D161" s="144" t="s">
        <v>126</v>
      </c>
      <c r="E161" s="145" t="s">
        <v>1</v>
      </c>
      <c r="F161" s="146" t="s">
        <v>185</v>
      </c>
      <c r="H161" s="147">
        <v>4.5</v>
      </c>
      <c r="L161" s="143"/>
      <c r="M161" s="148"/>
      <c r="T161" s="149"/>
      <c r="AT161" s="145" t="s">
        <v>126</v>
      </c>
      <c r="AU161" s="145" t="s">
        <v>117</v>
      </c>
      <c r="AV161" s="12" t="s">
        <v>117</v>
      </c>
      <c r="AW161" s="12" t="s">
        <v>26</v>
      </c>
      <c r="AX161" s="12" t="s">
        <v>70</v>
      </c>
      <c r="AY161" s="145" t="s">
        <v>109</v>
      </c>
    </row>
    <row r="162" spans="2:65" s="13" customFormat="1">
      <c r="B162" s="150"/>
      <c r="D162" s="144" t="s">
        <v>126</v>
      </c>
      <c r="E162" s="151" t="s">
        <v>1</v>
      </c>
      <c r="F162" s="152" t="s">
        <v>128</v>
      </c>
      <c r="H162" s="153">
        <v>4.5</v>
      </c>
      <c r="L162" s="150"/>
      <c r="M162" s="154"/>
      <c r="T162" s="155"/>
      <c r="AT162" s="151" t="s">
        <v>126</v>
      </c>
      <c r="AU162" s="151" t="s">
        <v>117</v>
      </c>
      <c r="AV162" s="13" t="s">
        <v>116</v>
      </c>
      <c r="AW162" s="13" t="s">
        <v>26</v>
      </c>
      <c r="AX162" s="13" t="s">
        <v>78</v>
      </c>
      <c r="AY162" s="151" t="s">
        <v>109</v>
      </c>
    </row>
    <row r="163" spans="2:65" s="11" customFormat="1" ht="22.85" customHeight="1">
      <c r="B163" s="118"/>
      <c r="D163" s="119" t="s">
        <v>69</v>
      </c>
      <c r="E163" s="127" t="s">
        <v>134</v>
      </c>
      <c r="F163" s="127" t="s">
        <v>186</v>
      </c>
      <c r="J163" s="128">
        <f>BK163</f>
        <v>0</v>
      </c>
      <c r="L163" s="118"/>
      <c r="M163" s="122"/>
      <c r="P163" s="123">
        <f>SUM(P164:P166)</f>
        <v>0</v>
      </c>
      <c r="R163" s="123">
        <f>SUM(R164:R166)</f>
        <v>0</v>
      </c>
      <c r="T163" s="124">
        <f>SUM(T164:T166)</f>
        <v>0</v>
      </c>
      <c r="AR163" s="119" t="s">
        <v>78</v>
      </c>
      <c r="AT163" s="125" t="s">
        <v>69</v>
      </c>
      <c r="AU163" s="125" t="s">
        <v>78</v>
      </c>
      <c r="AY163" s="119" t="s">
        <v>109</v>
      </c>
      <c r="BK163" s="126">
        <f>SUM(BK164:BK166)</f>
        <v>0</v>
      </c>
    </row>
    <row r="164" spans="2:65" s="1" customFormat="1" ht="16.5" customHeight="1">
      <c r="B164" s="129"/>
      <c r="C164" s="130" t="s">
        <v>187</v>
      </c>
      <c r="D164" s="130" t="s">
        <v>112</v>
      </c>
      <c r="E164" s="131" t="s">
        <v>188</v>
      </c>
      <c r="F164" s="132" t="s">
        <v>189</v>
      </c>
      <c r="G164" s="133" t="s">
        <v>115</v>
      </c>
      <c r="H164" s="134">
        <v>52.5</v>
      </c>
      <c r="I164" s="134"/>
      <c r="J164" s="134">
        <f>ROUND(I164*H164,3)</f>
        <v>0</v>
      </c>
      <c r="K164" s="135"/>
      <c r="L164" s="27"/>
      <c r="M164" s="136" t="s">
        <v>1</v>
      </c>
      <c r="N164" s="137" t="s">
        <v>36</v>
      </c>
      <c r="O164" s="138">
        <v>0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116</v>
      </c>
      <c r="AT164" s="140" t="s">
        <v>112</v>
      </c>
      <c r="AU164" s="140" t="s">
        <v>117</v>
      </c>
      <c r="AY164" s="15" t="s">
        <v>109</v>
      </c>
      <c r="BE164" s="141">
        <f>IF(N164="základná",J164,0)</f>
        <v>0</v>
      </c>
      <c r="BF164" s="141">
        <f>IF(N164="znížená",J164,0)</f>
        <v>0</v>
      </c>
      <c r="BG164" s="141">
        <f>IF(N164="zákl. prenesená",J164,0)</f>
        <v>0</v>
      </c>
      <c r="BH164" s="141">
        <f>IF(N164="zníž. prenesená",J164,0)</f>
        <v>0</v>
      </c>
      <c r="BI164" s="141">
        <f>IF(N164="nulová",J164,0)</f>
        <v>0</v>
      </c>
      <c r="BJ164" s="15" t="s">
        <v>117</v>
      </c>
      <c r="BK164" s="142">
        <f>ROUND(I164*H164,3)</f>
        <v>0</v>
      </c>
      <c r="BL164" s="15" t="s">
        <v>116</v>
      </c>
      <c r="BM164" s="140" t="s">
        <v>190</v>
      </c>
    </row>
    <row r="165" spans="2:65" s="12" customFormat="1">
      <c r="B165" s="143"/>
      <c r="D165" s="144" t="s">
        <v>126</v>
      </c>
      <c r="E165" s="145" t="s">
        <v>1</v>
      </c>
      <c r="F165" s="146" t="s">
        <v>191</v>
      </c>
      <c r="H165" s="147">
        <v>52.5</v>
      </c>
      <c r="L165" s="143"/>
      <c r="M165" s="148"/>
      <c r="T165" s="149"/>
      <c r="AT165" s="145" t="s">
        <v>126</v>
      </c>
      <c r="AU165" s="145" t="s">
        <v>117</v>
      </c>
      <c r="AV165" s="12" t="s">
        <v>117</v>
      </c>
      <c r="AW165" s="12" t="s">
        <v>26</v>
      </c>
      <c r="AX165" s="12" t="s">
        <v>70</v>
      </c>
      <c r="AY165" s="145" t="s">
        <v>109</v>
      </c>
    </row>
    <row r="166" spans="2:65" s="13" customFormat="1">
      <c r="B166" s="150"/>
      <c r="D166" s="144" t="s">
        <v>126</v>
      </c>
      <c r="E166" s="151" t="s">
        <v>1</v>
      </c>
      <c r="F166" s="152" t="s">
        <v>128</v>
      </c>
      <c r="H166" s="153">
        <v>52.5</v>
      </c>
      <c r="L166" s="150"/>
      <c r="M166" s="154"/>
      <c r="T166" s="155"/>
      <c r="AT166" s="151" t="s">
        <v>126</v>
      </c>
      <c r="AU166" s="151" t="s">
        <v>117</v>
      </c>
      <c r="AV166" s="13" t="s">
        <v>116</v>
      </c>
      <c r="AW166" s="13" t="s">
        <v>26</v>
      </c>
      <c r="AX166" s="13" t="s">
        <v>78</v>
      </c>
      <c r="AY166" s="151" t="s">
        <v>109</v>
      </c>
    </row>
    <row r="167" spans="2:65" s="11" customFormat="1" ht="22.85" customHeight="1">
      <c r="B167" s="118"/>
      <c r="D167" s="119" t="s">
        <v>69</v>
      </c>
      <c r="E167" s="127" t="s">
        <v>142</v>
      </c>
      <c r="F167" s="127" t="s">
        <v>192</v>
      </c>
      <c r="J167" s="128">
        <f>BK167</f>
        <v>0</v>
      </c>
      <c r="L167" s="118"/>
      <c r="M167" s="122"/>
      <c r="P167" s="123">
        <f>SUM(P168:P173)</f>
        <v>0</v>
      </c>
      <c r="R167" s="123">
        <f>SUM(R168:R173)</f>
        <v>0</v>
      </c>
      <c r="T167" s="124">
        <f>SUM(T168:T173)</f>
        <v>0</v>
      </c>
      <c r="AR167" s="119" t="s">
        <v>78</v>
      </c>
      <c r="AT167" s="125" t="s">
        <v>69</v>
      </c>
      <c r="AU167" s="125" t="s">
        <v>78</v>
      </c>
      <c r="AY167" s="119" t="s">
        <v>109</v>
      </c>
      <c r="BK167" s="126">
        <f>SUM(BK168:BK173)</f>
        <v>0</v>
      </c>
    </row>
    <row r="168" spans="2:65" s="1" customFormat="1" ht="24.15" customHeight="1">
      <c r="B168" s="129"/>
      <c r="C168" s="130" t="s">
        <v>163</v>
      </c>
      <c r="D168" s="130" t="s">
        <v>112</v>
      </c>
      <c r="E168" s="131" t="s">
        <v>193</v>
      </c>
      <c r="F168" s="132" t="s">
        <v>194</v>
      </c>
      <c r="G168" s="133" t="s">
        <v>195</v>
      </c>
      <c r="H168" s="134">
        <v>50</v>
      </c>
      <c r="I168" s="134"/>
      <c r="J168" s="134">
        <f>ROUND(I168*H168,3)</f>
        <v>0</v>
      </c>
      <c r="K168" s="135"/>
      <c r="L168" s="27"/>
      <c r="M168" s="136" t="s">
        <v>1</v>
      </c>
      <c r="N168" s="137" t="s">
        <v>36</v>
      </c>
      <c r="O168" s="138">
        <v>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116</v>
      </c>
      <c r="AT168" s="140" t="s">
        <v>112</v>
      </c>
      <c r="AU168" s="140" t="s">
        <v>117</v>
      </c>
      <c r="AY168" s="15" t="s">
        <v>109</v>
      </c>
      <c r="BE168" s="141">
        <f>IF(N168="základná",J168,0)</f>
        <v>0</v>
      </c>
      <c r="BF168" s="141">
        <f>IF(N168="znížená",J168,0)</f>
        <v>0</v>
      </c>
      <c r="BG168" s="141">
        <f>IF(N168="zákl. prenesená",J168,0)</f>
        <v>0</v>
      </c>
      <c r="BH168" s="141">
        <f>IF(N168="zníž. prenesená",J168,0)</f>
        <v>0</v>
      </c>
      <c r="BI168" s="141">
        <f>IF(N168="nulová",J168,0)</f>
        <v>0</v>
      </c>
      <c r="BJ168" s="15" t="s">
        <v>117</v>
      </c>
      <c r="BK168" s="142">
        <f>ROUND(I168*H168,3)</f>
        <v>0</v>
      </c>
      <c r="BL168" s="15" t="s">
        <v>116</v>
      </c>
      <c r="BM168" s="140" t="s">
        <v>136</v>
      </c>
    </row>
    <row r="169" spans="2:65" s="12" customFormat="1">
      <c r="B169" s="143"/>
      <c r="D169" s="144" t="s">
        <v>126</v>
      </c>
      <c r="E169" s="145" t="s">
        <v>1</v>
      </c>
      <c r="F169" s="146" t="s">
        <v>196</v>
      </c>
      <c r="H169" s="147">
        <v>50</v>
      </c>
      <c r="L169" s="143"/>
      <c r="M169" s="148"/>
      <c r="T169" s="149"/>
      <c r="AT169" s="145" t="s">
        <v>126</v>
      </c>
      <c r="AU169" s="145" t="s">
        <v>117</v>
      </c>
      <c r="AV169" s="12" t="s">
        <v>117</v>
      </c>
      <c r="AW169" s="12" t="s">
        <v>26</v>
      </c>
      <c r="AX169" s="12" t="s">
        <v>70</v>
      </c>
      <c r="AY169" s="145" t="s">
        <v>109</v>
      </c>
    </row>
    <row r="170" spans="2:65" s="13" customFormat="1">
      <c r="B170" s="150"/>
      <c r="D170" s="144" t="s">
        <v>126</v>
      </c>
      <c r="E170" s="151" t="s">
        <v>1</v>
      </c>
      <c r="F170" s="152" t="s">
        <v>128</v>
      </c>
      <c r="H170" s="153">
        <v>50</v>
      </c>
      <c r="L170" s="150"/>
      <c r="M170" s="154"/>
      <c r="T170" s="155"/>
      <c r="AT170" s="151" t="s">
        <v>126</v>
      </c>
      <c r="AU170" s="151" t="s">
        <v>117</v>
      </c>
      <c r="AV170" s="13" t="s">
        <v>116</v>
      </c>
      <c r="AW170" s="13" t="s">
        <v>26</v>
      </c>
      <c r="AX170" s="13" t="s">
        <v>78</v>
      </c>
      <c r="AY170" s="151" t="s">
        <v>109</v>
      </c>
    </row>
    <row r="171" spans="2:65" s="1" customFormat="1" ht="24.15" customHeight="1">
      <c r="B171" s="129"/>
      <c r="C171" s="156" t="s">
        <v>197</v>
      </c>
      <c r="D171" s="156" t="s">
        <v>148</v>
      </c>
      <c r="E171" s="157" t="s">
        <v>198</v>
      </c>
      <c r="F171" s="158" t="s">
        <v>199</v>
      </c>
      <c r="G171" s="159" t="s">
        <v>200</v>
      </c>
      <c r="H171" s="160">
        <v>10</v>
      </c>
      <c r="I171" s="160"/>
      <c r="J171" s="160">
        <f>ROUND(I171*H171,3)</f>
        <v>0</v>
      </c>
      <c r="K171" s="161"/>
      <c r="L171" s="162"/>
      <c r="M171" s="163" t="s">
        <v>1</v>
      </c>
      <c r="N171" s="164" t="s">
        <v>36</v>
      </c>
      <c r="O171" s="138">
        <v>0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142</v>
      </c>
      <c r="AT171" s="140" t="s">
        <v>148</v>
      </c>
      <c r="AU171" s="140" t="s">
        <v>117</v>
      </c>
      <c r="AY171" s="15" t="s">
        <v>109</v>
      </c>
      <c r="BE171" s="141">
        <f>IF(N171="základná",J171,0)</f>
        <v>0</v>
      </c>
      <c r="BF171" s="141">
        <f>IF(N171="znížená",J171,0)</f>
        <v>0</v>
      </c>
      <c r="BG171" s="141">
        <f>IF(N171="zákl. prenesená",J171,0)</f>
        <v>0</v>
      </c>
      <c r="BH171" s="141">
        <f>IF(N171="zníž. prenesená",J171,0)</f>
        <v>0</v>
      </c>
      <c r="BI171" s="141">
        <f>IF(N171="nulová",J171,0)</f>
        <v>0</v>
      </c>
      <c r="BJ171" s="15" t="s">
        <v>117</v>
      </c>
      <c r="BK171" s="142">
        <f>ROUND(I171*H171,3)</f>
        <v>0</v>
      </c>
      <c r="BL171" s="15" t="s">
        <v>116</v>
      </c>
      <c r="BM171" s="140" t="s">
        <v>119</v>
      </c>
    </row>
    <row r="172" spans="2:65" s="1" customFormat="1" ht="24.15" customHeight="1">
      <c r="B172" s="129"/>
      <c r="C172" s="130" t="s">
        <v>167</v>
      </c>
      <c r="D172" s="130" t="s">
        <v>112</v>
      </c>
      <c r="E172" s="131" t="s">
        <v>201</v>
      </c>
      <c r="F172" s="132" t="s">
        <v>202</v>
      </c>
      <c r="G172" s="133" t="s">
        <v>200</v>
      </c>
      <c r="H172" s="134">
        <v>1</v>
      </c>
      <c r="I172" s="134"/>
      <c r="J172" s="134">
        <f>ROUND(I172*H172,3)</f>
        <v>0</v>
      </c>
      <c r="K172" s="135"/>
      <c r="L172" s="27"/>
      <c r="M172" s="136" t="s">
        <v>1</v>
      </c>
      <c r="N172" s="137" t="s">
        <v>36</v>
      </c>
      <c r="O172" s="138">
        <v>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116</v>
      </c>
      <c r="AT172" s="140" t="s">
        <v>112</v>
      </c>
      <c r="AU172" s="140" t="s">
        <v>117</v>
      </c>
      <c r="AY172" s="15" t="s">
        <v>109</v>
      </c>
      <c r="BE172" s="141">
        <f>IF(N172="základná",J172,0)</f>
        <v>0</v>
      </c>
      <c r="BF172" s="141">
        <f>IF(N172="znížená",J172,0)</f>
        <v>0</v>
      </c>
      <c r="BG172" s="141">
        <f>IF(N172="zákl. prenesená",J172,0)</f>
        <v>0</v>
      </c>
      <c r="BH172" s="141">
        <f>IF(N172="zníž. prenesená",J172,0)</f>
        <v>0</v>
      </c>
      <c r="BI172" s="141">
        <f>IF(N172="nulová",J172,0)</f>
        <v>0</v>
      </c>
      <c r="BJ172" s="15" t="s">
        <v>117</v>
      </c>
      <c r="BK172" s="142">
        <f>ROUND(I172*H172,3)</f>
        <v>0</v>
      </c>
      <c r="BL172" s="15" t="s">
        <v>116</v>
      </c>
      <c r="BM172" s="140" t="s">
        <v>203</v>
      </c>
    </row>
    <row r="173" spans="2:65" s="1" customFormat="1" ht="16.5" customHeight="1">
      <c r="B173" s="129"/>
      <c r="C173" s="156" t="s">
        <v>204</v>
      </c>
      <c r="D173" s="156" t="s">
        <v>148</v>
      </c>
      <c r="E173" s="157" t="s">
        <v>205</v>
      </c>
      <c r="F173" s="158" t="s">
        <v>206</v>
      </c>
      <c r="G173" s="159" t="s">
        <v>200</v>
      </c>
      <c r="H173" s="160">
        <v>1</v>
      </c>
      <c r="I173" s="160"/>
      <c r="J173" s="160">
        <f>ROUND(I173*H173,3)</f>
        <v>0</v>
      </c>
      <c r="K173" s="161"/>
      <c r="L173" s="162"/>
      <c r="M173" s="163" t="s">
        <v>1</v>
      </c>
      <c r="N173" s="164" t="s">
        <v>36</v>
      </c>
      <c r="O173" s="138">
        <v>0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142</v>
      </c>
      <c r="AT173" s="140" t="s">
        <v>148</v>
      </c>
      <c r="AU173" s="140" t="s">
        <v>117</v>
      </c>
      <c r="AY173" s="15" t="s">
        <v>109</v>
      </c>
      <c r="BE173" s="141">
        <f>IF(N173="základná",J173,0)</f>
        <v>0</v>
      </c>
      <c r="BF173" s="141">
        <f>IF(N173="znížená",J173,0)</f>
        <v>0</v>
      </c>
      <c r="BG173" s="141">
        <f>IF(N173="zákl. prenesená",J173,0)</f>
        <v>0</v>
      </c>
      <c r="BH173" s="141">
        <f>IF(N173="zníž. prenesená",J173,0)</f>
        <v>0</v>
      </c>
      <c r="BI173" s="141">
        <f>IF(N173="nulová",J173,0)</f>
        <v>0</v>
      </c>
      <c r="BJ173" s="15" t="s">
        <v>117</v>
      </c>
      <c r="BK173" s="142">
        <f>ROUND(I173*H173,3)</f>
        <v>0</v>
      </c>
      <c r="BL173" s="15" t="s">
        <v>116</v>
      </c>
      <c r="BM173" s="140" t="s">
        <v>207</v>
      </c>
    </row>
    <row r="174" spans="2:65" s="11" customFormat="1" ht="22.85" customHeight="1">
      <c r="B174" s="118"/>
      <c r="D174" s="119" t="s">
        <v>69</v>
      </c>
      <c r="E174" s="127" t="s">
        <v>170</v>
      </c>
      <c r="F174" s="127" t="s">
        <v>247</v>
      </c>
      <c r="J174" s="128">
        <f>BK174</f>
        <v>0</v>
      </c>
      <c r="L174" s="118"/>
      <c r="M174" s="122"/>
      <c r="P174" s="123">
        <f>SUM(P175:P194)</f>
        <v>0</v>
      </c>
      <c r="R174" s="123">
        <f>SUM(R175:R194)</f>
        <v>0</v>
      </c>
      <c r="T174" s="124">
        <f>SUM(T175:T194)</f>
        <v>0</v>
      </c>
      <c r="AR174" s="119" t="s">
        <v>78</v>
      </c>
      <c r="AT174" s="125" t="s">
        <v>69</v>
      </c>
      <c r="AU174" s="125" t="s">
        <v>78</v>
      </c>
      <c r="AY174" s="119" t="s">
        <v>109</v>
      </c>
      <c r="BK174" s="126">
        <f>SUM(BK175:BK194)</f>
        <v>0</v>
      </c>
    </row>
    <row r="175" spans="2:65" s="1" customFormat="1" ht="24.15" customHeight="1">
      <c r="B175" s="129"/>
      <c r="C175" s="130" t="s">
        <v>173</v>
      </c>
      <c r="D175" s="130" t="s">
        <v>112</v>
      </c>
      <c r="E175" s="131" t="s">
        <v>208</v>
      </c>
      <c r="F175" s="132" t="s">
        <v>209</v>
      </c>
      <c r="G175" s="133" t="s">
        <v>115</v>
      </c>
      <c r="H175" s="134">
        <v>49.5</v>
      </c>
      <c r="I175" s="134"/>
      <c r="J175" s="134">
        <f>ROUND(I175*H175,3)</f>
        <v>0</v>
      </c>
      <c r="K175" s="135"/>
      <c r="L175" s="27"/>
      <c r="M175" s="136" t="s">
        <v>1</v>
      </c>
      <c r="N175" s="137" t="s">
        <v>36</v>
      </c>
      <c r="O175" s="138">
        <v>0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116</v>
      </c>
      <c r="AT175" s="140" t="s">
        <v>112</v>
      </c>
      <c r="AU175" s="140" t="s">
        <v>117</v>
      </c>
      <c r="AY175" s="15" t="s">
        <v>109</v>
      </c>
      <c r="BE175" s="141">
        <f>IF(N175="základná",J175,0)</f>
        <v>0</v>
      </c>
      <c r="BF175" s="141">
        <f>IF(N175="znížená",J175,0)</f>
        <v>0</v>
      </c>
      <c r="BG175" s="141">
        <f>IF(N175="zákl. prenesená",J175,0)</f>
        <v>0</v>
      </c>
      <c r="BH175" s="141">
        <f>IF(N175="zníž. prenesená",J175,0)</f>
        <v>0</v>
      </c>
      <c r="BI175" s="141">
        <f>IF(N175="nulová",J175,0)</f>
        <v>0</v>
      </c>
      <c r="BJ175" s="15" t="s">
        <v>117</v>
      </c>
      <c r="BK175" s="142">
        <f>ROUND(I175*H175,3)</f>
        <v>0</v>
      </c>
      <c r="BL175" s="15" t="s">
        <v>116</v>
      </c>
      <c r="BM175" s="140" t="s">
        <v>210</v>
      </c>
    </row>
    <row r="176" spans="2:65" s="1" customFormat="1" ht="24.15" customHeight="1">
      <c r="B176" s="129"/>
      <c r="C176" s="130" t="s">
        <v>211</v>
      </c>
      <c r="D176" s="130" t="s">
        <v>112</v>
      </c>
      <c r="E176" s="131" t="s">
        <v>212</v>
      </c>
      <c r="F176" s="132" t="s">
        <v>213</v>
      </c>
      <c r="G176" s="133" t="s">
        <v>115</v>
      </c>
      <c r="H176" s="134">
        <v>49.5</v>
      </c>
      <c r="I176" s="134"/>
      <c r="J176" s="134">
        <f>ROUND(I176*H176,3)</f>
        <v>0</v>
      </c>
      <c r="K176" s="135"/>
      <c r="L176" s="27"/>
      <c r="M176" s="136" t="s">
        <v>1</v>
      </c>
      <c r="N176" s="137" t="s">
        <v>36</v>
      </c>
      <c r="O176" s="138">
        <v>0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116</v>
      </c>
      <c r="AT176" s="140" t="s">
        <v>112</v>
      </c>
      <c r="AU176" s="140" t="s">
        <v>117</v>
      </c>
      <c r="AY176" s="15" t="s">
        <v>109</v>
      </c>
      <c r="BE176" s="141">
        <f>IF(N176="základná",J176,0)</f>
        <v>0</v>
      </c>
      <c r="BF176" s="141">
        <f>IF(N176="znížená",J176,0)</f>
        <v>0</v>
      </c>
      <c r="BG176" s="141">
        <f>IF(N176="zákl. prenesená",J176,0)</f>
        <v>0</v>
      </c>
      <c r="BH176" s="141">
        <f>IF(N176="zníž. prenesená",J176,0)</f>
        <v>0</v>
      </c>
      <c r="BI176" s="141">
        <f>IF(N176="nulová",J176,0)</f>
        <v>0</v>
      </c>
      <c r="BJ176" s="15" t="s">
        <v>117</v>
      </c>
      <c r="BK176" s="142">
        <f>ROUND(I176*H176,3)</f>
        <v>0</v>
      </c>
      <c r="BL176" s="15" t="s">
        <v>116</v>
      </c>
      <c r="BM176" s="140" t="s">
        <v>214</v>
      </c>
    </row>
    <row r="177" spans="2:65" s="12" customFormat="1">
      <c r="B177" s="143"/>
      <c r="D177" s="144" t="s">
        <v>126</v>
      </c>
      <c r="E177" s="145" t="s">
        <v>1</v>
      </c>
      <c r="F177" s="146" t="s">
        <v>215</v>
      </c>
      <c r="H177" s="147">
        <v>49.5</v>
      </c>
      <c r="L177" s="143"/>
      <c r="M177" s="148"/>
      <c r="T177" s="149"/>
      <c r="AT177" s="145" t="s">
        <v>126</v>
      </c>
      <c r="AU177" s="145" t="s">
        <v>117</v>
      </c>
      <c r="AV177" s="12" t="s">
        <v>117</v>
      </c>
      <c r="AW177" s="12" t="s">
        <v>26</v>
      </c>
      <c r="AX177" s="12" t="s">
        <v>70</v>
      </c>
      <c r="AY177" s="145" t="s">
        <v>109</v>
      </c>
    </row>
    <row r="178" spans="2:65" s="13" customFormat="1">
      <c r="B178" s="150"/>
      <c r="D178" s="144" t="s">
        <v>126</v>
      </c>
      <c r="E178" s="151" t="s">
        <v>1</v>
      </c>
      <c r="F178" s="152" t="s">
        <v>128</v>
      </c>
      <c r="H178" s="153">
        <v>49.5</v>
      </c>
      <c r="L178" s="150"/>
      <c r="M178" s="154"/>
      <c r="T178" s="155"/>
      <c r="AT178" s="151" t="s">
        <v>126</v>
      </c>
      <c r="AU178" s="151" t="s">
        <v>117</v>
      </c>
      <c r="AV178" s="13" t="s">
        <v>116</v>
      </c>
      <c r="AW178" s="13" t="s">
        <v>26</v>
      </c>
      <c r="AX178" s="13" t="s">
        <v>78</v>
      </c>
      <c r="AY178" s="151" t="s">
        <v>109</v>
      </c>
    </row>
    <row r="179" spans="2:65" s="1" customFormat="1" ht="33" customHeight="1">
      <c r="B179" s="129"/>
      <c r="C179" s="130" t="s">
        <v>7</v>
      </c>
      <c r="D179" s="130" t="s">
        <v>112</v>
      </c>
      <c r="E179" s="131" t="s">
        <v>216</v>
      </c>
      <c r="F179" s="132" t="s">
        <v>217</v>
      </c>
      <c r="G179" s="133" t="s">
        <v>115</v>
      </c>
      <c r="H179" s="134">
        <v>648</v>
      </c>
      <c r="I179" s="134"/>
      <c r="J179" s="134">
        <f>ROUND(I179*H179,3)</f>
        <v>0</v>
      </c>
      <c r="K179" s="135"/>
      <c r="L179" s="27"/>
      <c r="M179" s="136" t="s">
        <v>1</v>
      </c>
      <c r="N179" s="137" t="s">
        <v>36</v>
      </c>
      <c r="O179" s="138">
        <v>0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116</v>
      </c>
      <c r="AT179" s="140" t="s">
        <v>112</v>
      </c>
      <c r="AU179" s="140" t="s">
        <v>117</v>
      </c>
      <c r="AY179" s="15" t="s">
        <v>109</v>
      </c>
      <c r="BE179" s="141">
        <f>IF(N179="základná",J179,0)</f>
        <v>0</v>
      </c>
      <c r="BF179" s="141">
        <f>IF(N179="znížená",J179,0)</f>
        <v>0</v>
      </c>
      <c r="BG179" s="141">
        <f>IF(N179="zákl. prenesená",J179,0)</f>
        <v>0</v>
      </c>
      <c r="BH179" s="141">
        <f>IF(N179="zníž. prenesená",J179,0)</f>
        <v>0</v>
      </c>
      <c r="BI179" s="141">
        <f>IF(N179="nulová",J179,0)</f>
        <v>0</v>
      </c>
      <c r="BJ179" s="15" t="s">
        <v>117</v>
      </c>
      <c r="BK179" s="142">
        <f>ROUND(I179*H179,3)</f>
        <v>0</v>
      </c>
      <c r="BL179" s="15" t="s">
        <v>116</v>
      </c>
      <c r="BM179" s="140" t="s">
        <v>218</v>
      </c>
    </row>
    <row r="180" spans="2:65" s="12" customFormat="1">
      <c r="B180" s="143"/>
      <c r="D180" s="144" t="s">
        <v>126</v>
      </c>
      <c r="E180" s="145" t="s">
        <v>1</v>
      </c>
      <c r="F180" s="146" t="s">
        <v>219</v>
      </c>
      <c r="H180" s="147">
        <v>648</v>
      </c>
      <c r="L180" s="143"/>
      <c r="M180" s="148"/>
      <c r="T180" s="149"/>
      <c r="AT180" s="145" t="s">
        <v>126</v>
      </c>
      <c r="AU180" s="145" t="s">
        <v>117</v>
      </c>
      <c r="AV180" s="12" t="s">
        <v>117</v>
      </c>
      <c r="AW180" s="12" t="s">
        <v>26</v>
      </c>
      <c r="AX180" s="12" t="s">
        <v>70</v>
      </c>
      <c r="AY180" s="145" t="s">
        <v>109</v>
      </c>
    </row>
    <row r="181" spans="2:65" s="13" customFormat="1">
      <c r="B181" s="150"/>
      <c r="D181" s="144" t="s">
        <v>126</v>
      </c>
      <c r="E181" s="151" t="s">
        <v>1</v>
      </c>
      <c r="F181" s="152" t="s">
        <v>128</v>
      </c>
      <c r="H181" s="153">
        <v>648</v>
      </c>
      <c r="L181" s="150"/>
      <c r="M181" s="154"/>
      <c r="T181" s="155"/>
      <c r="AT181" s="151" t="s">
        <v>126</v>
      </c>
      <c r="AU181" s="151" t="s">
        <v>117</v>
      </c>
      <c r="AV181" s="13" t="s">
        <v>116</v>
      </c>
      <c r="AW181" s="13" t="s">
        <v>26</v>
      </c>
      <c r="AX181" s="13" t="s">
        <v>78</v>
      </c>
      <c r="AY181" s="151" t="s">
        <v>109</v>
      </c>
    </row>
    <row r="182" spans="2:65" s="1" customFormat="1" ht="44.25" customHeight="1">
      <c r="B182" s="129"/>
      <c r="C182" s="130" t="s">
        <v>220</v>
      </c>
      <c r="D182" s="130" t="s">
        <v>112</v>
      </c>
      <c r="E182" s="131" t="s">
        <v>221</v>
      </c>
      <c r="F182" s="132" t="s">
        <v>222</v>
      </c>
      <c r="G182" s="133" t="s">
        <v>115</v>
      </c>
      <c r="H182" s="134">
        <v>1296</v>
      </c>
      <c r="I182" s="134"/>
      <c r="J182" s="134">
        <f>ROUND(I182*H182,3)</f>
        <v>0</v>
      </c>
      <c r="K182" s="135"/>
      <c r="L182" s="27"/>
      <c r="M182" s="136" t="s">
        <v>1</v>
      </c>
      <c r="N182" s="137" t="s">
        <v>36</v>
      </c>
      <c r="O182" s="138">
        <v>0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116</v>
      </c>
      <c r="AT182" s="140" t="s">
        <v>112</v>
      </c>
      <c r="AU182" s="140" t="s">
        <v>117</v>
      </c>
      <c r="AY182" s="15" t="s">
        <v>109</v>
      </c>
      <c r="BE182" s="141">
        <f>IF(N182="základná",J182,0)</f>
        <v>0</v>
      </c>
      <c r="BF182" s="141">
        <f>IF(N182="znížená",J182,0)</f>
        <v>0</v>
      </c>
      <c r="BG182" s="141">
        <f>IF(N182="zákl. prenesená",J182,0)</f>
        <v>0</v>
      </c>
      <c r="BH182" s="141">
        <f>IF(N182="zníž. prenesená",J182,0)</f>
        <v>0</v>
      </c>
      <c r="BI182" s="141">
        <f>IF(N182="nulová",J182,0)</f>
        <v>0</v>
      </c>
      <c r="BJ182" s="15" t="s">
        <v>117</v>
      </c>
      <c r="BK182" s="142">
        <f>ROUND(I182*H182,3)</f>
        <v>0</v>
      </c>
      <c r="BL182" s="15" t="s">
        <v>116</v>
      </c>
      <c r="BM182" s="140" t="s">
        <v>223</v>
      </c>
    </row>
    <row r="183" spans="2:65" s="12" customFormat="1">
      <c r="B183" s="143"/>
      <c r="D183" s="144" t="s">
        <v>126</v>
      </c>
      <c r="E183" s="145" t="s">
        <v>1</v>
      </c>
      <c r="F183" s="146" t="s">
        <v>224</v>
      </c>
      <c r="H183" s="147">
        <v>1296</v>
      </c>
      <c r="L183" s="143"/>
      <c r="M183" s="148"/>
      <c r="T183" s="149"/>
      <c r="AT183" s="145" t="s">
        <v>126</v>
      </c>
      <c r="AU183" s="145" t="s">
        <v>117</v>
      </c>
      <c r="AV183" s="12" t="s">
        <v>117</v>
      </c>
      <c r="AW183" s="12" t="s">
        <v>26</v>
      </c>
      <c r="AX183" s="12" t="s">
        <v>70</v>
      </c>
      <c r="AY183" s="145" t="s">
        <v>109</v>
      </c>
    </row>
    <row r="184" spans="2:65" s="13" customFormat="1">
      <c r="B184" s="150"/>
      <c r="D184" s="144" t="s">
        <v>126</v>
      </c>
      <c r="E184" s="151" t="s">
        <v>1</v>
      </c>
      <c r="F184" s="152" t="s">
        <v>128</v>
      </c>
      <c r="H184" s="153">
        <v>1296</v>
      </c>
      <c r="L184" s="150"/>
      <c r="M184" s="154"/>
      <c r="T184" s="155"/>
      <c r="AT184" s="151" t="s">
        <v>126</v>
      </c>
      <c r="AU184" s="151" t="s">
        <v>117</v>
      </c>
      <c r="AV184" s="13" t="s">
        <v>116</v>
      </c>
      <c r="AW184" s="13" t="s">
        <v>26</v>
      </c>
      <c r="AX184" s="13" t="s">
        <v>78</v>
      </c>
      <c r="AY184" s="151" t="s">
        <v>109</v>
      </c>
    </row>
    <row r="185" spans="2:65" s="1" customFormat="1" ht="33" customHeight="1">
      <c r="B185" s="129"/>
      <c r="C185" s="130" t="s">
        <v>179</v>
      </c>
      <c r="D185" s="130" t="s">
        <v>112</v>
      </c>
      <c r="E185" s="131" t="s">
        <v>225</v>
      </c>
      <c r="F185" s="132" t="s">
        <v>226</v>
      </c>
      <c r="G185" s="133" t="s">
        <v>115</v>
      </c>
      <c r="H185" s="134">
        <v>648</v>
      </c>
      <c r="I185" s="134"/>
      <c r="J185" s="134">
        <f>ROUND(I185*H185,3)</f>
        <v>0</v>
      </c>
      <c r="K185" s="135"/>
      <c r="L185" s="27"/>
      <c r="M185" s="136" t="s">
        <v>1</v>
      </c>
      <c r="N185" s="137" t="s">
        <v>36</v>
      </c>
      <c r="O185" s="138">
        <v>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116</v>
      </c>
      <c r="AT185" s="140" t="s">
        <v>112</v>
      </c>
      <c r="AU185" s="140" t="s">
        <v>117</v>
      </c>
      <c r="AY185" s="15" t="s">
        <v>109</v>
      </c>
      <c r="BE185" s="141">
        <f>IF(N185="základná",J185,0)</f>
        <v>0</v>
      </c>
      <c r="BF185" s="141">
        <f>IF(N185="znížená",J185,0)</f>
        <v>0</v>
      </c>
      <c r="BG185" s="141">
        <f>IF(N185="zákl. prenesená",J185,0)</f>
        <v>0</v>
      </c>
      <c r="BH185" s="141">
        <f>IF(N185="zníž. prenesená",J185,0)</f>
        <v>0</v>
      </c>
      <c r="BI185" s="141">
        <f>IF(N185="nulová",J185,0)</f>
        <v>0</v>
      </c>
      <c r="BJ185" s="15" t="s">
        <v>117</v>
      </c>
      <c r="BK185" s="142">
        <f>ROUND(I185*H185,3)</f>
        <v>0</v>
      </c>
      <c r="BL185" s="15" t="s">
        <v>116</v>
      </c>
      <c r="BM185" s="140" t="s">
        <v>227</v>
      </c>
    </row>
    <row r="186" spans="2:65" s="1" customFormat="1" ht="16.5" customHeight="1">
      <c r="B186" s="129"/>
      <c r="C186" s="130" t="s">
        <v>228</v>
      </c>
      <c r="D186" s="130" t="s">
        <v>112</v>
      </c>
      <c r="E186" s="131" t="s">
        <v>229</v>
      </c>
      <c r="F186" s="132" t="s">
        <v>230</v>
      </c>
      <c r="G186" s="133" t="s">
        <v>125</v>
      </c>
      <c r="H186" s="134">
        <v>31.5</v>
      </c>
      <c r="I186" s="134"/>
      <c r="J186" s="134">
        <f>ROUND(I186*H186,3)</f>
        <v>0</v>
      </c>
      <c r="K186" s="135"/>
      <c r="L186" s="27"/>
      <c r="M186" s="136" t="s">
        <v>1</v>
      </c>
      <c r="N186" s="137" t="s">
        <v>36</v>
      </c>
      <c r="O186" s="138">
        <v>0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116</v>
      </c>
      <c r="AT186" s="140" t="s">
        <v>112</v>
      </c>
      <c r="AU186" s="140" t="s">
        <v>117</v>
      </c>
      <c r="AY186" s="15" t="s">
        <v>109</v>
      </c>
      <c r="BE186" s="141">
        <f>IF(N186="základná",J186,0)</f>
        <v>0</v>
      </c>
      <c r="BF186" s="141">
        <f>IF(N186="znížená",J186,0)</f>
        <v>0</v>
      </c>
      <c r="BG186" s="141">
        <f>IF(N186="zákl. prenesená",J186,0)</f>
        <v>0</v>
      </c>
      <c r="BH186" s="141">
        <f>IF(N186="zníž. prenesená",J186,0)</f>
        <v>0</v>
      </c>
      <c r="BI186" s="141">
        <f>IF(N186="nulová",J186,0)</f>
        <v>0</v>
      </c>
      <c r="BJ186" s="15" t="s">
        <v>117</v>
      </c>
      <c r="BK186" s="142">
        <f>ROUND(I186*H186,3)</f>
        <v>0</v>
      </c>
      <c r="BL186" s="15" t="s">
        <v>116</v>
      </c>
      <c r="BM186" s="140" t="s">
        <v>231</v>
      </c>
    </row>
    <row r="187" spans="2:65" s="12" customFormat="1">
      <c r="B187" s="143"/>
      <c r="D187" s="144" t="s">
        <v>126</v>
      </c>
      <c r="E187" s="145" t="s">
        <v>1</v>
      </c>
      <c r="F187" s="146" t="s">
        <v>232</v>
      </c>
      <c r="H187" s="147">
        <v>31.5</v>
      </c>
      <c r="L187" s="143"/>
      <c r="M187" s="148"/>
      <c r="T187" s="149"/>
      <c r="AT187" s="145" t="s">
        <v>126</v>
      </c>
      <c r="AU187" s="145" t="s">
        <v>117</v>
      </c>
      <c r="AV187" s="12" t="s">
        <v>117</v>
      </c>
      <c r="AW187" s="12" t="s">
        <v>26</v>
      </c>
      <c r="AX187" s="12" t="s">
        <v>70</v>
      </c>
      <c r="AY187" s="145" t="s">
        <v>109</v>
      </c>
    </row>
    <row r="188" spans="2:65" s="13" customFormat="1">
      <c r="B188" s="150"/>
      <c r="D188" s="144" t="s">
        <v>126</v>
      </c>
      <c r="E188" s="151" t="s">
        <v>1</v>
      </c>
      <c r="F188" s="152" t="s">
        <v>128</v>
      </c>
      <c r="H188" s="153">
        <v>31.5</v>
      </c>
      <c r="L188" s="150"/>
      <c r="M188" s="154"/>
      <c r="T188" s="155"/>
      <c r="AT188" s="151" t="s">
        <v>126</v>
      </c>
      <c r="AU188" s="151" t="s">
        <v>117</v>
      </c>
      <c r="AV188" s="13" t="s">
        <v>116</v>
      </c>
      <c r="AW188" s="13" t="s">
        <v>26</v>
      </c>
      <c r="AX188" s="13" t="s">
        <v>78</v>
      </c>
      <c r="AY188" s="151" t="s">
        <v>109</v>
      </c>
    </row>
    <row r="189" spans="2:65" s="1" customFormat="1" ht="16.5" customHeight="1">
      <c r="B189" s="129"/>
      <c r="C189" s="130" t="s">
        <v>184</v>
      </c>
      <c r="D189" s="130" t="s">
        <v>112</v>
      </c>
      <c r="E189" s="131" t="s">
        <v>233</v>
      </c>
      <c r="F189" s="132" t="s">
        <v>234</v>
      </c>
      <c r="G189" s="133" t="s">
        <v>115</v>
      </c>
      <c r="H189" s="134">
        <v>864</v>
      </c>
      <c r="I189" s="134"/>
      <c r="J189" s="134">
        <f>ROUND(I189*H189,3)</f>
        <v>0</v>
      </c>
      <c r="K189" s="135"/>
      <c r="L189" s="27"/>
      <c r="M189" s="136" t="s">
        <v>1</v>
      </c>
      <c r="N189" s="137" t="s">
        <v>36</v>
      </c>
      <c r="O189" s="138">
        <v>0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116</v>
      </c>
      <c r="AT189" s="140" t="s">
        <v>112</v>
      </c>
      <c r="AU189" s="140" t="s">
        <v>117</v>
      </c>
      <c r="AY189" s="15" t="s">
        <v>109</v>
      </c>
      <c r="BE189" s="141">
        <f>IF(N189="základná",J189,0)</f>
        <v>0</v>
      </c>
      <c r="BF189" s="141">
        <f>IF(N189="znížená",J189,0)</f>
        <v>0</v>
      </c>
      <c r="BG189" s="141">
        <f>IF(N189="zákl. prenesená",J189,0)</f>
        <v>0</v>
      </c>
      <c r="BH189" s="141">
        <f>IF(N189="zníž. prenesená",J189,0)</f>
        <v>0</v>
      </c>
      <c r="BI189" s="141">
        <f>IF(N189="nulová",J189,0)</f>
        <v>0</v>
      </c>
      <c r="BJ189" s="15" t="s">
        <v>117</v>
      </c>
      <c r="BK189" s="142">
        <f>ROUND(I189*H189,3)</f>
        <v>0</v>
      </c>
      <c r="BL189" s="15" t="s">
        <v>116</v>
      </c>
      <c r="BM189" s="140" t="s">
        <v>235</v>
      </c>
    </row>
    <row r="190" spans="2:65" s="12" customFormat="1">
      <c r="B190" s="143"/>
      <c r="D190" s="144" t="s">
        <v>126</v>
      </c>
      <c r="E190" s="145" t="s">
        <v>1</v>
      </c>
      <c r="F190" s="146" t="s">
        <v>236</v>
      </c>
      <c r="H190" s="147">
        <v>864</v>
      </c>
      <c r="L190" s="143"/>
      <c r="M190" s="148"/>
      <c r="T190" s="149"/>
      <c r="AT190" s="145" t="s">
        <v>126</v>
      </c>
      <c r="AU190" s="145" t="s">
        <v>117</v>
      </c>
      <c r="AV190" s="12" t="s">
        <v>117</v>
      </c>
      <c r="AW190" s="12" t="s">
        <v>26</v>
      </c>
      <c r="AX190" s="12" t="s">
        <v>70</v>
      </c>
      <c r="AY190" s="145" t="s">
        <v>109</v>
      </c>
    </row>
    <row r="191" spans="2:65" s="13" customFormat="1">
      <c r="B191" s="150"/>
      <c r="D191" s="144" t="s">
        <v>126</v>
      </c>
      <c r="E191" s="151" t="s">
        <v>1</v>
      </c>
      <c r="F191" s="152" t="s">
        <v>128</v>
      </c>
      <c r="H191" s="153">
        <v>864</v>
      </c>
      <c r="L191" s="150"/>
      <c r="M191" s="154"/>
      <c r="T191" s="155"/>
      <c r="AT191" s="151" t="s">
        <v>126</v>
      </c>
      <c r="AU191" s="151" t="s">
        <v>117</v>
      </c>
      <c r="AV191" s="13" t="s">
        <v>116</v>
      </c>
      <c r="AW191" s="13" t="s">
        <v>26</v>
      </c>
      <c r="AX191" s="13" t="s">
        <v>78</v>
      </c>
      <c r="AY191" s="151" t="s">
        <v>109</v>
      </c>
    </row>
    <row r="192" spans="2:65" s="1" customFormat="1" ht="24.15" customHeight="1">
      <c r="B192" s="129"/>
      <c r="C192" s="130" t="s">
        <v>237</v>
      </c>
      <c r="D192" s="130" t="s">
        <v>112</v>
      </c>
      <c r="E192" s="131" t="s">
        <v>238</v>
      </c>
      <c r="F192" s="132" t="s">
        <v>239</v>
      </c>
      <c r="G192" s="133" t="s">
        <v>115</v>
      </c>
      <c r="H192" s="134">
        <v>79.2</v>
      </c>
      <c r="I192" s="134"/>
      <c r="J192" s="134">
        <f>ROUND(I192*H192,3)</f>
        <v>0</v>
      </c>
      <c r="K192" s="135"/>
      <c r="L192" s="27"/>
      <c r="M192" s="136" t="s">
        <v>1</v>
      </c>
      <c r="N192" s="137" t="s">
        <v>36</v>
      </c>
      <c r="O192" s="138">
        <v>0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116</v>
      </c>
      <c r="AT192" s="140" t="s">
        <v>112</v>
      </c>
      <c r="AU192" s="140" t="s">
        <v>117</v>
      </c>
      <c r="AY192" s="15" t="s">
        <v>109</v>
      </c>
      <c r="BE192" s="141">
        <f>IF(N192="základná",J192,0)</f>
        <v>0</v>
      </c>
      <c r="BF192" s="141">
        <f>IF(N192="znížená",J192,0)</f>
        <v>0</v>
      </c>
      <c r="BG192" s="141">
        <f>IF(N192="zákl. prenesená",J192,0)</f>
        <v>0</v>
      </c>
      <c r="BH192" s="141">
        <f>IF(N192="zníž. prenesená",J192,0)</f>
        <v>0</v>
      </c>
      <c r="BI192" s="141">
        <f>IF(N192="nulová",J192,0)</f>
        <v>0</v>
      </c>
      <c r="BJ192" s="15" t="s">
        <v>117</v>
      </c>
      <c r="BK192" s="142">
        <f>ROUND(I192*H192,3)</f>
        <v>0</v>
      </c>
      <c r="BL192" s="15" t="s">
        <v>116</v>
      </c>
      <c r="BM192" s="140" t="s">
        <v>240</v>
      </c>
    </row>
    <row r="193" spans="2:65" s="12" customFormat="1">
      <c r="B193" s="143"/>
      <c r="D193" s="144" t="s">
        <v>126</v>
      </c>
      <c r="E193" s="145" t="s">
        <v>1</v>
      </c>
      <c r="F193" s="146" t="s">
        <v>241</v>
      </c>
      <c r="H193" s="147">
        <v>79.2</v>
      </c>
      <c r="L193" s="143"/>
      <c r="M193" s="148"/>
      <c r="T193" s="149"/>
      <c r="AT193" s="145" t="s">
        <v>126</v>
      </c>
      <c r="AU193" s="145" t="s">
        <v>117</v>
      </c>
      <c r="AV193" s="12" t="s">
        <v>117</v>
      </c>
      <c r="AW193" s="12" t="s">
        <v>26</v>
      </c>
      <c r="AX193" s="12" t="s">
        <v>70</v>
      </c>
      <c r="AY193" s="145" t="s">
        <v>109</v>
      </c>
    </row>
    <row r="194" spans="2:65" s="13" customFormat="1">
      <c r="B194" s="150"/>
      <c r="D194" s="144" t="s">
        <v>126</v>
      </c>
      <c r="E194" s="151" t="s">
        <v>1</v>
      </c>
      <c r="F194" s="152" t="s">
        <v>128</v>
      </c>
      <c r="H194" s="153">
        <v>79.2</v>
      </c>
      <c r="L194" s="150"/>
      <c r="M194" s="154"/>
      <c r="T194" s="155"/>
      <c r="AT194" s="151" t="s">
        <v>126</v>
      </c>
      <c r="AU194" s="151" t="s">
        <v>117</v>
      </c>
      <c r="AV194" s="13" t="s">
        <v>116</v>
      </c>
      <c r="AW194" s="13" t="s">
        <v>26</v>
      </c>
      <c r="AX194" s="13" t="s">
        <v>78</v>
      </c>
      <c r="AY194" s="151" t="s">
        <v>109</v>
      </c>
    </row>
    <row r="195" spans="2:65" s="11" customFormat="1" ht="22.85" customHeight="1">
      <c r="B195" s="118"/>
      <c r="D195" s="119" t="s">
        <v>69</v>
      </c>
      <c r="E195" s="127" t="s">
        <v>242</v>
      </c>
      <c r="F195" s="127" t="s">
        <v>243</v>
      </c>
      <c r="J195" s="128">
        <f>BK195</f>
        <v>0</v>
      </c>
      <c r="L195" s="118"/>
      <c r="M195" s="122"/>
      <c r="P195" s="123">
        <f>P196</f>
        <v>0</v>
      </c>
      <c r="R195" s="123">
        <f>R196</f>
        <v>0</v>
      </c>
      <c r="T195" s="124">
        <f>T196</f>
        <v>0</v>
      </c>
      <c r="AR195" s="119" t="s">
        <v>78</v>
      </c>
      <c r="AT195" s="125" t="s">
        <v>69</v>
      </c>
      <c r="AU195" s="125" t="s">
        <v>78</v>
      </c>
      <c r="AY195" s="119" t="s">
        <v>109</v>
      </c>
      <c r="BK195" s="126">
        <f>BK196</f>
        <v>0</v>
      </c>
    </row>
    <row r="196" spans="2:65" s="1" customFormat="1" ht="24.15" customHeight="1">
      <c r="B196" s="129"/>
      <c r="C196" s="130" t="s">
        <v>190</v>
      </c>
      <c r="D196" s="130" t="s">
        <v>112</v>
      </c>
      <c r="E196" s="131" t="s">
        <v>244</v>
      </c>
      <c r="F196" s="132" t="s">
        <v>245</v>
      </c>
      <c r="G196" s="133" t="s">
        <v>151</v>
      </c>
      <c r="H196" s="134">
        <v>291.23899999999998</v>
      </c>
      <c r="I196" s="134"/>
      <c r="J196" s="134">
        <f>ROUND(I196*H196,3)</f>
        <v>0</v>
      </c>
      <c r="K196" s="135"/>
      <c r="L196" s="27"/>
      <c r="M196" s="165" t="s">
        <v>1</v>
      </c>
      <c r="N196" s="166" t="s">
        <v>36</v>
      </c>
      <c r="O196" s="167">
        <v>0</v>
      </c>
      <c r="P196" s="167">
        <f>O196*H196</f>
        <v>0</v>
      </c>
      <c r="Q196" s="167">
        <v>0</v>
      </c>
      <c r="R196" s="167">
        <f>Q196*H196</f>
        <v>0</v>
      </c>
      <c r="S196" s="167">
        <v>0</v>
      </c>
      <c r="T196" s="168">
        <f>S196*H196</f>
        <v>0</v>
      </c>
      <c r="AR196" s="140" t="s">
        <v>116</v>
      </c>
      <c r="AT196" s="140" t="s">
        <v>112</v>
      </c>
      <c r="AU196" s="140" t="s">
        <v>117</v>
      </c>
      <c r="AY196" s="15" t="s">
        <v>109</v>
      </c>
      <c r="BE196" s="141">
        <f>IF(N196="základná",J196,0)</f>
        <v>0</v>
      </c>
      <c r="BF196" s="141">
        <f>IF(N196="znížená",J196,0)</f>
        <v>0</v>
      </c>
      <c r="BG196" s="141">
        <f>IF(N196="zákl. prenesená",J196,0)</f>
        <v>0</v>
      </c>
      <c r="BH196" s="141">
        <f>IF(N196="zníž. prenesená",J196,0)</f>
        <v>0</v>
      </c>
      <c r="BI196" s="141">
        <f>IF(N196="nulová",J196,0)</f>
        <v>0</v>
      </c>
      <c r="BJ196" s="15" t="s">
        <v>117</v>
      </c>
      <c r="BK196" s="142">
        <f>ROUND(I196*H196,3)</f>
        <v>0</v>
      </c>
      <c r="BL196" s="15" t="s">
        <v>116</v>
      </c>
      <c r="BM196" s="140" t="s">
        <v>246</v>
      </c>
    </row>
    <row r="197" spans="2:65" s="1" customFormat="1" ht="6.9" customHeight="1">
      <c r="B197" s="42"/>
      <c r="C197" s="43"/>
      <c r="D197" s="43"/>
      <c r="E197" s="43"/>
      <c r="F197" s="43"/>
      <c r="G197" s="43"/>
      <c r="H197" s="43"/>
      <c r="I197" s="43"/>
      <c r="J197" s="43"/>
      <c r="K197" s="43"/>
      <c r="L197" s="27"/>
    </row>
  </sheetData>
  <autoFilter ref="C123:K196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06 - Stavebné úpravy silá...</vt:lpstr>
      <vt:lpstr>'06 - Stavebné úpravy silá...'!Názvy_tlače</vt:lpstr>
      <vt:lpstr>'Rekapitulácia stavby'!Názvy_tlače</vt:lpstr>
      <vt:lpstr>'06 - Stavebné úpravy silá...'!Oblasť_tlače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pocitac-PC\pocitac</dc:creator>
  <cp:lastModifiedBy>Roman Mikušinec</cp:lastModifiedBy>
  <dcterms:created xsi:type="dcterms:W3CDTF">2022-06-15T22:13:40Z</dcterms:created>
  <dcterms:modified xsi:type="dcterms:W3CDTF">2024-10-20T16:33:05Z</dcterms:modified>
</cp:coreProperties>
</file>